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1.xml" ContentType="application/vnd.openxmlformats-officedocument.spreadsheetml.chart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drawings/drawing8.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9.xml" ContentType="application/vnd.openxmlformats-officedocument.drawingml.chartshapes+xml"/>
  <Override PartName="/xl/drawings/drawing10.xml" ContentType="application/vnd.openxmlformats-officedocument.drawing+xml"/>
  <Override PartName="/xl/tables/table3.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omments2.xml" ContentType="application/vnd.openxmlformats-officedocument.spreadsheetml.comments+xml"/>
  <Override PartName="/xl/drawings/drawing15.xml" ContentType="application/vnd.openxmlformats-officedocument.drawing+xml"/>
  <Override PartName="/xl/pivotTables/pivotTable1.xml" ContentType="application/vnd.openxmlformats-officedocument.spreadsheetml.pivotTable+xml"/>
  <Override PartName="/xl/drawings/drawing1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7.xml" ContentType="application/vnd.openxmlformats-officedocument.drawing+xml"/>
  <Override PartName="/xl/tables/table4.xml" ContentType="application/vnd.openxmlformats-officedocument.spreadsheetml.table+xml"/>
  <Override PartName="/xl/drawings/drawing18.xml" ContentType="application/vnd.openxmlformats-officedocument.drawing+xml"/>
  <Override PartName="/xl/tables/table5.xml" ContentType="application/vnd.openxmlformats-officedocument.spreadsheetml.table+xml"/>
  <Override PartName="/xl/drawings/drawing19.xml" ContentType="application/vnd.openxmlformats-officedocument.drawing+xml"/>
  <Override PartName="/xl/tables/table6.xml" ContentType="application/vnd.openxmlformats-officedocument.spreadsheetml.table+xml"/>
  <Override PartName="/xl/comments3.xml" ContentType="application/vnd.openxmlformats-officedocument.spreadsheetml.comments+xml"/>
  <Override PartName="/xl/drawings/drawing20.xml" ContentType="application/vnd.openxmlformats-officedocument.drawing+xml"/>
  <Override PartName="/xl/tables/table7.xml" ContentType="application/vnd.openxmlformats-officedocument.spreadsheetml.table+xml"/>
  <Override PartName="/xl/drawings/drawing21.xml" ContentType="application/vnd.openxmlformats-officedocument.drawing+xml"/>
  <Override PartName="/xl/tables/table8.xml" ContentType="application/vnd.openxmlformats-officedocument.spreadsheetml.table+xml"/>
  <Override PartName="/xl/pivotTables/pivotTable2.xml" ContentType="application/vnd.openxmlformats-officedocument.spreadsheetml.pivotTable+xml"/>
  <Override PartName="/xl/drawings/drawing2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3.xml" ContentType="application/vnd.openxmlformats-officedocument.drawing+xml"/>
  <Override PartName="/xl/comments4.xml" ContentType="application/vnd.openxmlformats-officedocument.spreadsheetml.comments+xml"/>
  <Override PartName="/xl/drawings/drawing24.xml" ContentType="application/vnd.openxmlformats-officedocument.drawing+xml"/>
  <Override PartName="/xl/drawings/drawing2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0.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1.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7.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8.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9.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0.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41.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42.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43.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44.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45.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46.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47.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48.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49.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50.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51.xml" ContentType="application/vnd.openxmlformats-officedocument.drawing+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52.xml" ContentType="application/vnd.openxmlformats-officedocument.drawing+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53.xml" ContentType="application/vnd.openxmlformats-officedocument.drawing+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54.xml" ContentType="application/vnd.openxmlformats-officedocument.drawing+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5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202300"/>
  <mc:AlternateContent xmlns:mc="http://schemas.openxmlformats.org/markup-compatibility/2006">
    <mc:Choice Requires="x15">
      <x15ac:absPath xmlns:x15ac="http://schemas.microsoft.com/office/spreadsheetml/2010/11/ac" url="https://d.docs.live.net/8c14d6ad31308235/PAMEC/PAMEC SP 2026/"/>
    </mc:Choice>
  </mc:AlternateContent>
  <xr:revisionPtr revIDLastSave="104" documentId="13_ncr:1_{886566A2-2349-4DF4-AC4C-D8F2CD8051D0}" xr6:coauthVersionLast="47" xr6:coauthVersionMax="47" xr10:uidLastSave="{6308598D-3674-48F0-9D99-F2311603D09D}"/>
  <bookViews>
    <workbookView xWindow="-108" yWindow="-108" windowWidth="23256" windowHeight="13896" tabRatio="865" firstSheet="4" activeTab="4" xr2:uid="{5A0FC2F2-9E63-43EA-86A9-569181B29A66}"/>
  </bookViews>
  <sheets>
    <sheet name="RUTA CRITICA" sheetId="57" r:id="rId1"/>
    <sheet name="IDENTIFICACIÓN" sheetId="1" r:id="rId2"/>
    <sheet name="LOGO" sheetId="51" r:id="rId3"/>
    <sheet name="PROCESOS" sheetId="10" r:id="rId4"/>
    <sheet name="DOCUMENTO PAMEC" sheetId="3" r:id="rId5"/>
    <sheet name="EQUIPO" sheetId="4" r:id="rId6"/>
    <sheet name="CRONOGRAMA" sheetId="5" r:id="rId7"/>
    <sheet name="GRAFO CRONOG" sheetId="7" r:id="rId8"/>
    <sheet name="Datos" sheetId="2" state="veryHidden" r:id="rId9"/>
    <sheet name="AUTOEV CUALIT" sheetId="11" r:id="rId10"/>
    <sheet name="RADAR" sheetId="9" r:id="rId11"/>
    <sheet name="AUTOEV CUANTI IND" sheetId="12" r:id="rId12"/>
    <sheet name="AUTOEV CUANTI MULT" sheetId="13" r:id="rId13"/>
    <sheet name="CONS AUTOEV" sheetId="15" r:id="rId14"/>
    <sheet name="PROCESOS VS OM" sheetId="18" r:id="rId15"/>
    <sheet name="RESUM AUTOEV" sheetId="16" r:id="rId16"/>
    <sheet name="INDICADORES" sheetId="19" r:id="rId17"/>
    <sheet name="AUDITORIAS" sheetId="52" r:id="rId18"/>
    <sheet name="RESULT AUDITORIAS" sheetId="53" r:id="rId19"/>
    <sheet name="PLAN ACCION" sheetId="54" r:id="rId20"/>
    <sheet name="SEGUIM PLAN" sheetId="55" r:id="rId21"/>
    <sheet name="RESUMEN SEGUIM" sheetId="56" r:id="rId22"/>
    <sheet name="APREND" sheetId="58" r:id="rId23"/>
    <sheet name="LISTA CHEQUEO" sheetId="60" r:id="rId24"/>
    <sheet name="FT1" sheetId="21" r:id="rId25"/>
    <sheet name="FT2" sheetId="22" r:id="rId26"/>
    <sheet name="FT3" sheetId="23" r:id="rId27"/>
    <sheet name="FT4" sheetId="24" r:id="rId28"/>
    <sheet name="FT5" sheetId="25" r:id="rId29"/>
    <sheet name="FT6" sheetId="26" r:id="rId30"/>
    <sheet name="FT7" sheetId="27" r:id="rId31"/>
    <sheet name="FT8" sheetId="28" r:id="rId32"/>
    <sheet name="FT9" sheetId="29" r:id="rId33"/>
    <sheet name="FT10" sheetId="30" r:id="rId34"/>
    <sheet name="FT11" sheetId="31" r:id="rId35"/>
    <sheet name="FT12" sheetId="32" r:id="rId36"/>
    <sheet name="FT13" sheetId="33" r:id="rId37"/>
    <sheet name="FT14" sheetId="34" r:id="rId38"/>
    <sheet name="FT15" sheetId="35" r:id="rId39"/>
    <sheet name="FT16" sheetId="36" r:id="rId40"/>
    <sheet name="FT17" sheetId="37" r:id="rId41"/>
    <sheet name="FT18" sheetId="38" r:id="rId42"/>
    <sheet name="FT19" sheetId="39" r:id="rId43"/>
    <sheet name="FT20" sheetId="40" r:id="rId44"/>
    <sheet name="FT21" sheetId="41" r:id="rId45"/>
    <sheet name="FT22" sheetId="42" r:id="rId46"/>
    <sheet name="FT23" sheetId="43" r:id="rId47"/>
    <sheet name="FT24" sheetId="44" r:id="rId48"/>
    <sheet name="FT25" sheetId="45" r:id="rId49"/>
    <sheet name="FT26" sheetId="46" r:id="rId50"/>
    <sheet name="FT27" sheetId="47" r:id="rId51"/>
    <sheet name="FT28" sheetId="48" r:id="rId52"/>
    <sheet name="FT29" sheetId="49" r:id="rId53"/>
    <sheet name="FT30" sheetId="50" r:id="rId54"/>
    <sheet name="INFO" sheetId="61" r:id="rId55"/>
  </sheets>
  <definedNames>
    <definedName name="_xlnm._FilterDatabase" localSheetId="22" hidden="1">APREND!$B$13:$J$13</definedName>
    <definedName name="_xlnm._FilterDatabase" localSheetId="11" hidden="1">'AUTOEV CUANTI IND'!$B$4:$R$403</definedName>
    <definedName name="_xlnm._FilterDatabase" localSheetId="12" hidden="1">'AUTOEV CUANTI MULT'!$B$5:$DD$205</definedName>
    <definedName name="_xlnm._FilterDatabase" localSheetId="13" hidden="1">'CONS AUTOEV'!$B$4:$O$204</definedName>
    <definedName name="_xlnm._FilterDatabase" localSheetId="1" hidden="1">IDENTIFICACIÓN!$B$26:$E$26</definedName>
    <definedName name="_xlnm._FilterDatabase" localSheetId="23" hidden="1">'LISTA CHEQUEO'!$B$7:$H$40</definedName>
    <definedName name="acciones">planaccion[Qué /  Acción]</definedName>
    <definedName name="alcance">'DOCUMENTO PAMEC'!$B$47</definedName>
    <definedName name="Apoyo_Diagnóstico_Compl._Terapéutica">Datos!$D$2:$D$23</definedName>
    <definedName name="_xlnm.Print_Area" localSheetId="13">'CONS AUTOEV'!$A$1:$O$204</definedName>
    <definedName name="_xlnm.Print_Area" localSheetId="4">'DOCUMENTO PAMEC'!$A$1:$I$155</definedName>
    <definedName name="_xlnm.Print_Area" localSheetId="5">EQUIPO!$A$1:$D$31</definedName>
    <definedName name="_xlnm.Print_Area" localSheetId="1">IDENTIFICACIÓN!$A$1:$F$128</definedName>
    <definedName name="_xlnm.Print_Area" localSheetId="16">INDICADORES!$A$1:$J$34</definedName>
    <definedName name="_xlnm.Print_Area" localSheetId="19">'PLAN ACCION'!$A$1:$N$203</definedName>
    <definedName name="_xlnm.Print_Area" localSheetId="3">PROCESOS!$A$1:$U$28</definedName>
    <definedName name="_xlnm.Print_Area" localSheetId="10">RADAR!$A$1:$H$17</definedName>
    <definedName name="Atención_Inmediata">Datos!$E$2:$E$6</definedName>
    <definedName name="categoria">'AUTOEV CUALIT'!$E$5:$E$204</definedName>
    <definedName name="Cirugía">Datos!$B$2:$B$25</definedName>
    <definedName name="Consulta_Externa">Datos!$A$2:$A$92</definedName>
    <definedName name="criterio">'AUTOEV CUALIT'!$F$5:$F$204</definedName>
    <definedName name="criterio_priorizado">planaccion[Criterio]</definedName>
    <definedName name="duracion">'DOCUMENTO PAMEC'!$B$60</definedName>
    <definedName name="Eje_de_Seguridad">'AUTOEV CUALIT'!$C$5:$C$204</definedName>
    <definedName name="eje_priorizado">planaccion[Eje Seguridad]</definedName>
    <definedName name="fortaleza">'AUTOEV CUALIT'!$G$5:$G$204</definedName>
    <definedName name="institucion">'DOCUMENTO PAMEC'!$B$64</definedName>
    <definedName name="Internación">Datos!$C$2:$C$16</definedName>
    <definedName name="intro">'DOCUMENTO PAMEC'!$B$18</definedName>
    <definedName name="justifica">'DOCUMENTO PAMEC'!$B$36</definedName>
    <definedName name="justificacion">'DOCUMENTO PAMEC'!$B$37</definedName>
    <definedName name="legal">'DOCUMENTO PAMEC'!$B$26</definedName>
    <definedName name="marco">'DOCUMENTO PAMEC'!$B$74</definedName>
    <definedName name="marcolegal">'DOCUMENTO PAMEC'!$B$27</definedName>
    <definedName name="MARCOTEO">'DOCUMENTO PAMEC'!$B$75</definedName>
    <definedName name="metodologia">'DOCUMENTO PAMEC'!$B$99</definedName>
    <definedName name="nivelauditoria">'DOCUMENTO PAMEC'!$B$56</definedName>
    <definedName name="objetivo">'DOCUMENTO PAMEC'!$B$39</definedName>
    <definedName name="OBJETIVOPAMEC">'DOCUMENTO PAMEC'!$B$40</definedName>
    <definedName name="om">'AUTOEV CUALIT'!$H$5:$H$204</definedName>
    <definedName name="om_priorizada">planaccion[Oportunidad de Mejora]</definedName>
    <definedName name="practica_priorizada">planaccion[Práctica Segura]</definedName>
    <definedName name="practica_segura">'AUTOEV CUALIT'!$D$5:$D$204</definedName>
    <definedName name="proceso1">PROCESOS!$D$5</definedName>
    <definedName name="proceso10">PROCESOS!$L$7</definedName>
    <definedName name="proceso11">PROCESOS!$D$9</definedName>
    <definedName name="proceso12">PROCESOS!$F$9</definedName>
    <definedName name="proceso13">PROCESOS!$H$9</definedName>
    <definedName name="proceso14">PROCESOS!$J$9</definedName>
    <definedName name="proceso15">PROCESOS!$L$9</definedName>
    <definedName name="proceso16">PROCESOS!$D$13</definedName>
    <definedName name="proceso17">PROCESOS!$F$13</definedName>
    <definedName name="proceso18">PROCESOS!$H$13</definedName>
    <definedName name="proceso19">PROCESOS!$J$13</definedName>
    <definedName name="proceso2">PROCESOS!$F$5</definedName>
    <definedName name="proceso20">PROCESOS!$L$13</definedName>
    <definedName name="proceso21">PROCESOS!$D$15</definedName>
    <definedName name="proceso22">PROCESOS!$F$15</definedName>
    <definedName name="proceso23">PROCESOS!$H$15</definedName>
    <definedName name="proceso24">PROCESOS!$J$15</definedName>
    <definedName name="proceso25">PROCESOS!$L$15</definedName>
    <definedName name="proceso26">PROCESOS!$D$17</definedName>
    <definedName name="proceso27">PROCESOS!$F$17</definedName>
    <definedName name="proceso28">PROCESOS!$H$17</definedName>
    <definedName name="proceso29">PROCESOS!$J$17</definedName>
    <definedName name="proceso3">PROCESOS!$H$5</definedName>
    <definedName name="proceso30">PROCESOS!$L$17</definedName>
    <definedName name="proceso31">PROCESOS!$D$19</definedName>
    <definedName name="proceso32">PROCESOS!$F$19</definedName>
    <definedName name="proceso33">PROCESOS!$H$19</definedName>
    <definedName name="proceso34">PROCESOS!$J$19</definedName>
    <definedName name="proceso35">PROCESOS!$L$19</definedName>
    <definedName name="proceso36">PROCESOS!$D$23</definedName>
    <definedName name="proceso37">PROCESOS!$F$23</definedName>
    <definedName name="proceso38">PROCESOS!$H$23</definedName>
    <definedName name="proceso39">PROCESOS!$J$23</definedName>
    <definedName name="proceso4">PROCESOS!$J$5</definedName>
    <definedName name="proceso40">PROCESOS!$L$23</definedName>
    <definedName name="proceso41">PROCESOS!$D$25</definedName>
    <definedName name="proceso42">PROCESOS!$F$25</definedName>
    <definedName name="proceso43">PROCESOS!$H$25</definedName>
    <definedName name="proceso44">PROCESOS!$J$25</definedName>
    <definedName name="proceso45">PROCESOS!$L$25</definedName>
    <definedName name="proceso46">PROCESOS!$D$27</definedName>
    <definedName name="proceso47">PROCESOS!$F$27</definedName>
    <definedName name="proceso48">PROCESOS!$H$27</definedName>
    <definedName name="proceso49">PROCESOS!$J$27</definedName>
    <definedName name="proceso5">PROCESOS!$L$5</definedName>
    <definedName name="proceso50">PROCESOS!$L$27</definedName>
    <definedName name="proceso6">PROCESOS!$D$7</definedName>
    <definedName name="proceso7">PROCESOS!$F$7</definedName>
    <definedName name="proceso8">PROCESOS!$H$7</definedName>
    <definedName name="proceso9">PROCESOS!$J$7</definedName>
    <definedName name="procesos">PROCESOS!$D$5,PROCESOS!$F$5,PROCESOS!$H$5,PROCESOS!$J$5,PROCESOS!$L$5,PROCESOS!$D$7,PROCESOS!$F$7,PROCESOS!$H$7,PROCESOS!$J$7,PROCESOS!$L$7,PROCESOS!$D$9,PROCESOS!$F$9,PROCESOS!$H$9,PROCESOS!$J$9,PROCESOS!$L$9,PROCESOS!$D$13,PROCESOS!$F$13,PROCESOS!$H$13,PROCESOS!$J$13,PROCESOS!$L$13,PROCESOS!$D$15,PROCESOS!$F$15,PROCESOS!$H$15,PROCESOS!$J$15,PROCESOS!$L$15,PROCESOS!$D$17,PROCESOS!$F$17,PROCESOS!$H$17,PROCESOS!$J$17,PROCESOS!$L$17,PROCESOS!$D$19,PROCESOS!$F$19,PROCESOS!$H$19,PROCESOS!$J$19,PROCESOS!$L$19,PROCESOS!$D$23,PROCESOS!$F$23,PROCESOS!$H$23,PROCESOS!$J$23,PROCESOS!$L$23,PROCESOS!$D$25,PROCESOS!$F$25,PROCESOS!$H$25,PROCESOS!$J$25,PROCESOS!$L$25,PROCESOS!$D$27,PROCESOS!$F$27,PROCESOS!$H$27,PROCESOS!$J$27,PROCESOS!$L$27</definedName>
    <definedName name="rutacritica">'DOCUMENTO PAMEC'!$B$101</definedName>
    <definedName name="tipoacciones">'DOCUMENTO PAMEC'!$B$50</definedName>
    <definedName name="_xlnm.Print_Titles" localSheetId="13">'CONS AUTOEV'!$4:$4</definedName>
    <definedName name="_xlnm.Print_Titles" localSheetId="16">INDICADORES!$1:$1</definedName>
    <definedName name="_xlnm.Print_Titles" localSheetId="19">'PLAN ACCION'!$3:$3</definedName>
    <definedName name="_xlnm.Print_Titles" localSheetId="10">RADAR!$1:$3</definedName>
    <definedName name="_xlnm.Print_Titles" localSheetId="18">'RESULT AUDITORIAS'!$7:$7</definedName>
  </definedNames>
  <calcPr calcId="191029"/>
  <pivotCaches>
    <pivotCache cacheId="0" r:id="rId56"/>
    <pivotCache cacheId="1" r:id="rId5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0" i="3" l="1"/>
  <c r="G6" i="5"/>
  <c r="J6" i="5"/>
  <c r="L6" i="5"/>
  <c r="G7" i="5"/>
  <c r="J7" i="5"/>
  <c r="L7" i="5"/>
  <c r="G8" i="5"/>
  <c r="J8" i="5"/>
  <c r="L8" i="5"/>
  <c r="D8" i="58"/>
  <c r="C3" i="5"/>
  <c r="K9" i="53"/>
  <c r="L9" i="53" s="1"/>
  <c r="K10" i="53"/>
  <c r="L10" i="53" s="1"/>
  <c r="K11" i="53"/>
  <c r="L11" i="53" s="1"/>
  <c r="K12" i="53"/>
  <c r="L12" i="53" s="1"/>
  <c r="K13" i="53"/>
  <c r="L13" i="53" s="1"/>
  <c r="K14" i="53"/>
  <c r="L14" i="53" s="1"/>
  <c r="K15" i="53"/>
  <c r="L15" i="53" s="1"/>
  <c r="K16" i="53"/>
  <c r="L16" i="53" s="1"/>
  <c r="K17" i="53"/>
  <c r="L17" i="53" s="1"/>
  <c r="K18" i="53"/>
  <c r="L18" i="53" s="1"/>
  <c r="K19" i="53"/>
  <c r="L19" i="53" s="1"/>
  <c r="K20" i="53"/>
  <c r="L20" i="53" s="1"/>
  <c r="K21" i="53"/>
  <c r="L21" i="53" s="1"/>
  <c r="K22" i="53"/>
  <c r="L22" i="53" s="1"/>
  <c r="K23" i="53"/>
  <c r="L23" i="53" s="1"/>
  <c r="K24" i="53"/>
  <c r="L24" i="53" s="1"/>
  <c r="K25" i="53"/>
  <c r="L25" i="53" s="1"/>
  <c r="K26" i="53"/>
  <c r="L26" i="53" s="1"/>
  <c r="K27" i="53"/>
  <c r="L27" i="53" s="1"/>
  <c r="K28" i="53"/>
  <c r="L28" i="53" s="1"/>
  <c r="K29" i="53"/>
  <c r="L29" i="53" s="1"/>
  <c r="K30" i="53"/>
  <c r="L30" i="53" s="1"/>
  <c r="K31" i="53"/>
  <c r="L31" i="53" s="1"/>
  <c r="K32" i="53"/>
  <c r="L32" i="53" s="1"/>
  <c r="K33" i="53"/>
  <c r="L33" i="53" s="1"/>
  <c r="K34" i="53"/>
  <c r="L34" i="53" s="1"/>
  <c r="K35" i="53"/>
  <c r="L35" i="53" s="1"/>
  <c r="K36" i="53"/>
  <c r="L36" i="53" s="1"/>
  <c r="K37" i="53"/>
  <c r="L37" i="53" s="1"/>
  <c r="K38" i="53"/>
  <c r="L38" i="53" s="1"/>
  <c r="K39" i="53"/>
  <c r="L39" i="53" s="1"/>
  <c r="K40" i="53"/>
  <c r="L40" i="53" s="1"/>
  <c r="K41" i="53"/>
  <c r="L41" i="53" s="1"/>
  <c r="K42" i="53"/>
  <c r="L42" i="53" s="1"/>
  <c r="K43" i="53"/>
  <c r="L43" i="53" s="1"/>
  <c r="K44" i="53"/>
  <c r="L44" i="53" s="1"/>
  <c r="K45" i="53"/>
  <c r="L45" i="53" s="1"/>
  <c r="K46" i="53"/>
  <c r="L46" i="53" s="1"/>
  <c r="K47" i="53"/>
  <c r="L47" i="53" s="1"/>
  <c r="K48" i="53"/>
  <c r="L48" i="53" s="1"/>
  <c r="K49" i="53"/>
  <c r="L49" i="53" s="1"/>
  <c r="K50" i="53"/>
  <c r="L50" i="53" s="1"/>
  <c r="K51" i="53"/>
  <c r="L51" i="53" s="1"/>
  <c r="K52" i="53"/>
  <c r="L52" i="53" s="1"/>
  <c r="K53" i="53"/>
  <c r="L53" i="53" s="1"/>
  <c r="K54" i="53"/>
  <c r="L54" i="53" s="1"/>
  <c r="K55" i="53"/>
  <c r="L55" i="53" s="1"/>
  <c r="K56" i="53"/>
  <c r="L56" i="53" s="1"/>
  <c r="K57" i="53"/>
  <c r="L57" i="53" s="1"/>
  <c r="C5" i="12" l="1" a="1"/>
  <c r="C5" i="12" s="1"/>
  <c r="D5" i="12" a="1"/>
  <c r="D5" i="12" s="1"/>
  <c r="E5" i="12" a="1"/>
  <c r="E5" i="12" s="1"/>
  <c r="F5" i="12" a="1"/>
  <c r="F5" i="12" s="1"/>
  <c r="G5" i="12" a="1"/>
  <c r="G5" i="12" s="1"/>
  <c r="B60" i="3"/>
  <c r="L5" i="5"/>
  <c r="L9" i="5"/>
  <c r="L10" i="5"/>
  <c r="L11" i="5"/>
  <c r="L12" i="5"/>
  <c r="L13" i="5"/>
  <c r="L14" i="5"/>
  <c r="L15" i="5"/>
  <c r="L16" i="5"/>
  <c r="G5" i="5"/>
  <c r="G9" i="5"/>
  <c r="G10" i="5"/>
  <c r="G11" i="5"/>
  <c r="G12" i="5"/>
  <c r="G13" i="5"/>
  <c r="G14" i="5"/>
  <c r="G15" i="5"/>
  <c r="G16" i="5"/>
  <c r="C1" i="3"/>
  <c r="B24" i="1"/>
  <c r="B4" i="60"/>
  <c r="G4" i="55"/>
  <c r="G5" i="55"/>
  <c r="G6" i="55"/>
  <c r="G7" i="55"/>
  <c r="G8" i="55"/>
  <c r="G9" i="55"/>
  <c r="G10" i="55"/>
  <c r="G11" i="55"/>
  <c r="G12" i="55"/>
  <c r="G13" i="55"/>
  <c r="G14" i="55"/>
  <c r="G15" i="55"/>
  <c r="G16" i="55"/>
  <c r="G17" i="55"/>
  <c r="G18" i="55"/>
  <c r="G19" i="55"/>
  <c r="G20" i="55"/>
  <c r="G21" i="55"/>
  <c r="G22" i="55"/>
  <c r="G23" i="55"/>
  <c r="G24" i="55"/>
  <c r="G25" i="55"/>
  <c r="G26" i="55"/>
  <c r="G27" i="55"/>
  <c r="G28" i="55"/>
  <c r="G29" i="55"/>
  <c r="G30" i="55"/>
  <c r="G31" i="55"/>
  <c r="G32" i="55"/>
  <c r="G33" i="55"/>
  <c r="G34" i="55"/>
  <c r="G35" i="55"/>
  <c r="G36" i="55"/>
  <c r="G37" i="55"/>
  <c r="G38" i="55"/>
  <c r="G39" i="55"/>
  <c r="G40" i="55"/>
  <c r="G41" i="55"/>
  <c r="G42" i="55"/>
  <c r="G43" i="55"/>
  <c r="G44" i="55"/>
  <c r="G45" i="55"/>
  <c r="G46" i="55"/>
  <c r="G47" i="55"/>
  <c r="G48" i="55"/>
  <c r="G49" i="55"/>
  <c r="G50" i="55"/>
  <c r="G51" i="55"/>
  <c r="G52" i="55"/>
  <c r="G53" i="55"/>
  <c r="G54" i="55"/>
  <c r="G55" i="55"/>
  <c r="G56" i="55"/>
  <c r="G57" i="55"/>
  <c r="G58" i="55"/>
  <c r="G59" i="55"/>
  <c r="G60" i="55"/>
  <c r="G61" i="55"/>
  <c r="G62" i="55"/>
  <c r="G63" i="55"/>
  <c r="G64" i="55"/>
  <c r="G65" i="55"/>
  <c r="G66" i="55"/>
  <c r="G67" i="55"/>
  <c r="G68" i="55"/>
  <c r="G69" i="55"/>
  <c r="G70" i="55"/>
  <c r="G71" i="55"/>
  <c r="G72" i="55"/>
  <c r="G73" i="55"/>
  <c r="G74" i="55"/>
  <c r="G75" i="55"/>
  <c r="G76" i="55"/>
  <c r="G77" i="55"/>
  <c r="G78" i="55"/>
  <c r="G79" i="55"/>
  <c r="G80" i="55"/>
  <c r="G81" i="55"/>
  <c r="G82" i="55"/>
  <c r="G83" i="55"/>
  <c r="G84" i="55"/>
  <c r="G85" i="55"/>
  <c r="G86" i="55"/>
  <c r="G87" i="55"/>
  <c r="G88" i="55"/>
  <c r="G89" i="55"/>
  <c r="G90" i="55"/>
  <c r="G91" i="55"/>
  <c r="G92" i="55"/>
  <c r="G93" i="55"/>
  <c r="G94" i="55"/>
  <c r="G95" i="55"/>
  <c r="G96" i="55"/>
  <c r="G97" i="55"/>
  <c r="G98" i="55"/>
  <c r="G99" i="55"/>
  <c r="G100" i="55"/>
  <c r="G101" i="55"/>
  <c r="G102" i="55"/>
  <c r="G103" i="55"/>
  <c r="G104" i="55"/>
  <c r="G105" i="55"/>
  <c r="G106" i="55"/>
  <c r="G107" i="55"/>
  <c r="G108" i="55"/>
  <c r="G109" i="55"/>
  <c r="G110" i="55"/>
  <c r="G111" i="55"/>
  <c r="G112" i="55"/>
  <c r="G113" i="55"/>
  <c r="G114" i="55"/>
  <c r="G115" i="55"/>
  <c r="G116" i="55"/>
  <c r="G117" i="55"/>
  <c r="G118" i="55"/>
  <c r="G119" i="55"/>
  <c r="G120" i="55"/>
  <c r="G121" i="55"/>
  <c r="G122" i="55"/>
  <c r="G123" i="55"/>
  <c r="G124" i="55"/>
  <c r="G125" i="55"/>
  <c r="G126" i="55"/>
  <c r="G127" i="55"/>
  <c r="G128" i="55"/>
  <c r="G129" i="55"/>
  <c r="G130" i="55"/>
  <c r="G131" i="55"/>
  <c r="G132" i="55"/>
  <c r="G133" i="55"/>
  <c r="G134" i="55"/>
  <c r="G135" i="55"/>
  <c r="G136" i="55"/>
  <c r="G137" i="55"/>
  <c r="G138" i="55"/>
  <c r="G139" i="55"/>
  <c r="G140" i="55"/>
  <c r="G141" i="55"/>
  <c r="G142" i="55"/>
  <c r="G143" i="55"/>
  <c r="G144" i="55"/>
  <c r="G145" i="55"/>
  <c r="G146" i="55"/>
  <c r="G147" i="55"/>
  <c r="G148" i="55"/>
  <c r="G149" i="55"/>
  <c r="G150" i="55"/>
  <c r="G151" i="55"/>
  <c r="G152" i="55"/>
  <c r="G153" i="55"/>
  <c r="G154" i="55"/>
  <c r="G155" i="55"/>
  <c r="G156" i="55"/>
  <c r="G157" i="55"/>
  <c r="G158" i="55"/>
  <c r="G159" i="55"/>
  <c r="G160" i="55"/>
  <c r="G161" i="55"/>
  <c r="G162" i="55"/>
  <c r="G163" i="55"/>
  <c r="G164" i="55"/>
  <c r="G165" i="55"/>
  <c r="G166" i="55"/>
  <c r="G167" i="55"/>
  <c r="G168" i="55"/>
  <c r="G169" i="55"/>
  <c r="G170" i="55"/>
  <c r="G171" i="55"/>
  <c r="G172" i="55"/>
  <c r="G173" i="55"/>
  <c r="G174" i="55"/>
  <c r="G175" i="55"/>
  <c r="G176" i="55"/>
  <c r="G177" i="55"/>
  <c r="G178" i="55"/>
  <c r="G179" i="55"/>
  <c r="G180" i="55"/>
  <c r="G181" i="55"/>
  <c r="G182" i="55"/>
  <c r="G183" i="55"/>
  <c r="G184" i="55"/>
  <c r="G185" i="55"/>
  <c r="G186" i="55"/>
  <c r="G187" i="55"/>
  <c r="G188" i="55"/>
  <c r="G189" i="55"/>
  <c r="G190" i="55"/>
  <c r="G191" i="55"/>
  <c r="G192" i="55"/>
  <c r="G193" i="55"/>
  <c r="G194" i="55"/>
  <c r="G195" i="55"/>
  <c r="G196" i="55"/>
  <c r="G197" i="55"/>
  <c r="G198" i="55"/>
  <c r="G199" i="55"/>
  <c r="G200" i="55"/>
  <c r="G201" i="55"/>
  <c r="G202" i="55"/>
  <c r="G203" i="55"/>
  <c r="F14" i="58" l="1" a="1"/>
  <c r="F14" i="58" s="1"/>
  <c r="E11" i="53"/>
  <c r="E12" i="53"/>
  <c r="E13" i="53"/>
  <c r="E14" i="53"/>
  <c r="E15" i="53"/>
  <c r="E16" i="53"/>
  <c r="E17" i="53"/>
  <c r="E18" i="53"/>
  <c r="E19" i="53"/>
  <c r="E20" i="53"/>
  <c r="E21" i="53"/>
  <c r="E22" i="53"/>
  <c r="E23" i="53"/>
  <c r="E24" i="53"/>
  <c r="E25" i="53"/>
  <c r="E26" i="53"/>
  <c r="E27" i="53"/>
  <c r="E28" i="53"/>
  <c r="E29" i="53"/>
  <c r="E30" i="53"/>
  <c r="E31" i="53"/>
  <c r="E32" i="53"/>
  <c r="E33" i="53"/>
  <c r="E34" i="53"/>
  <c r="E35" i="53"/>
  <c r="E36" i="53"/>
  <c r="E37" i="53"/>
  <c r="E38" i="53"/>
  <c r="E39" i="53"/>
  <c r="E40" i="53"/>
  <c r="E41" i="53"/>
  <c r="E42" i="53"/>
  <c r="E43" i="53"/>
  <c r="E44" i="53"/>
  <c r="E45" i="53"/>
  <c r="E46" i="53"/>
  <c r="E47" i="53"/>
  <c r="E48" i="53"/>
  <c r="E49" i="53"/>
  <c r="E50" i="53"/>
  <c r="E51" i="53"/>
  <c r="E52" i="53"/>
  <c r="E53" i="53"/>
  <c r="E54" i="53"/>
  <c r="E55" i="53"/>
  <c r="E56" i="53"/>
  <c r="E57" i="53"/>
  <c r="E9" i="53"/>
  <c r="E10" i="53"/>
  <c r="E8" i="53"/>
  <c r="G5" i="15" l="1" a="1"/>
  <c r="G5" i="15" s="1"/>
  <c r="F5" i="15" a="1"/>
  <c r="F5" i="15" s="1"/>
  <c r="E5" i="15" a="1"/>
  <c r="E5" i="15" s="1"/>
  <c r="D5" i="15" a="1"/>
  <c r="D5" i="15" s="1"/>
  <c r="C5" i="15" a="1"/>
  <c r="C5" i="15" s="1"/>
  <c r="G6" i="13" a="1"/>
  <c r="G6" i="13" s="1"/>
  <c r="F6" i="13" a="1"/>
  <c r="F6" i="13" s="1"/>
  <c r="E6" i="13" a="1"/>
  <c r="E6" i="13" s="1"/>
  <c r="D6" i="13" a="1"/>
  <c r="D6" i="13" s="1"/>
  <c r="C6" i="13" a="1"/>
  <c r="C6" i="13" s="1"/>
  <c r="F4" i="55"/>
  <c r="F5" i="55"/>
  <c r="F6" i="55"/>
  <c r="F7" i="55"/>
  <c r="F8" i="55"/>
  <c r="F9" i="55"/>
  <c r="F10" i="55"/>
  <c r="F11" i="55"/>
  <c r="F12" i="55"/>
  <c r="F13" i="55"/>
  <c r="F14" i="55"/>
  <c r="F15" i="55"/>
  <c r="F16" i="55"/>
  <c r="F17" i="55"/>
  <c r="F18" i="55"/>
  <c r="F19" i="55"/>
  <c r="F20" i="55"/>
  <c r="F21" i="55"/>
  <c r="F22" i="55"/>
  <c r="F23" i="55"/>
  <c r="F24" i="55"/>
  <c r="F25" i="55"/>
  <c r="F26" i="55"/>
  <c r="F27" i="55"/>
  <c r="F28" i="55"/>
  <c r="F29" i="55"/>
  <c r="F30" i="55"/>
  <c r="F31" i="55"/>
  <c r="F32" i="55"/>
  <c r="F33" i="55"/>
  <c r="F34" i="55"/>
  <c r="F35" i="55"/>
  <c r="F36" i="55"/>
  <c r="F37" i="55"/>
  <c r="F38" i="55"/>
  <c r="F39" i="55"/>
  <c r="F40" i="55"/>
  <c r="F41" i="55"/>
  <c r="F42" i="55"/>
  <c r="F43" i="55"/>
  <c r="F44" i="55"/>
  <c r="F45" i="55"/>
  <c r="F46" i="55"/>
  <c r="F47" i="55"/>
  <c r="F48" i="55"/>
  <c r="F49" i="55"/>
  <c r="F50" i="55"/>
  <c r="F51" i="55"/>
  <c r="F52" i="55"/>
  <c r="F53" i="55"/>
  <c r="F54" i="55"/>
  <c r="F55" i="55"/>
  <c r="F56" i="55"/>
  <c r="F57" i="55"/>
  <c r="F58" i="55"/>
  <c r="F59" i="55"/>
  <c r="F60" i="55"/>
  <c r="F61" i="55"/>
  <c r="F62" i="55"/>
  <c r="F63" i="55"/>
  <c r="F64" i="55"/>
  <c r="F65" i="55"/>
  <c r="F66" i="55"/>
  <c r="F67" i="55"/>
  <c r="F68" i="55"/>
  <c r="F69" i="55"/>
  <c r="F70" i="55"/>
  <c r="F71" i="55"/>
  <c r="F72" i="55"/>
  <c r="F73" i="55"/>
  <c r="F74" i="55"/>
  <c r="F75" i="55"/>
  <c r="F76" i="55"/>
  <c r="F77" i="55"/>
  <c r="F78" i="55"/>
  <c r="F79" i="55"/>
  <c r="F80" i="55"/>
  <c r="F81" i="55"/>
  <c r="F82" i="55"/>
  <c r="F83" i="55"/>
  <c r="F84" i="55"/>
  <c r="F85" i="55"/>
  <c r="F86" i="55"/>
  <c r="F87" i="55"/>
  <c r="F88" i="55"/>
  <c r="F89" i="55"/>
  <c r="F90" i="55"/>
  <c r="F91" i="55"/>
  <c r="F92" i="55"/>
  <c r="F93" i="55"/>
  <c r="F94" i="55"/>
  <c r="F95" i="55"/>
  <c r="F96" i="55"/>
  <c r="F97" i="55"/>
  <c r="F98" i="55"/>
  <c r="F99" i="55"/>
  <c r="F100" i="55"/>
  <c r="F101" i="55"/>
  <c r="F102" i="55"/>
  <c r="F103" i="55"/>
  <c r="F104" i="55"/>
  <c r="F105" i="55"/>
  <c r="F106" i="55"/>
  <c r="F107" i="55"/>
  <c r="F108" i="55"/>
  <c r="F109" i="55"/>
  <c r="F110" i="55"/>
  <c r="F111" i="55"/>
  <c r="F112" i="55"/>
  <c r="F113" i="55"/>
  <c r="F114" i="55"/>
  <c r="F115" i="55"/>
  <c r="F116" i="55"/>
  <c r="F117" i="55"/>
  <c r="F118" i="55"/>
  <c r="F119" i="55"/>
  <c r="F120" i="55"/>
  <c r="F121" i="55"/>
  <c r="F122" i="55"/>
  <c r="F123" i="55"/>
  <c r="F124" i="55"/>
  <c r="F125" i="55"/>
  <c r="F126" i="55"/>
  <c r="F127" i="55"/>
  <c r="F128" i="55"/>
  <c r="F129" i="55"/>
  <c r="F130" i="55"/>
  <c r="F131" i="55"/>
  <c r="F132" i="55"/>
  <c r="F133" i="55"/>
  <c r="F134" i="55"/>
  <c r="F135" i="55"/>
  <c r="F136" i="55"/>
  <c r="F137" i="55"/>
  <c r="F138" i="55"/>
  <c r="F139" i="55"/>
  <c r="F140" i="55"/>
  <c r="F141" i="55"/>
  <c r="F142" i="55"/>
  <c r="F143" i="55"/>
  <c r="F144" i="55"/>
  <c r="F145" i="55"/>
  <c r="F146" i="55"/>
  <c r="F147" i="55"/>
  <c r="F148" i="55"/>
  <c r="F149" i="55"/>
  <c r="F150" i="55"/>
  <c r="F151" i="55"/>
  <c r="F152" i="55"/>
  <c r="F153" i="55"/>
  <c r="F154" i="55"/>
  <c r="F155" i="55"/>
  <c r="F156" i="55"/>
  <c r="F157" i="55"/>
  <c r="F158" i="55"/>
  <c r="F159" i="55"/>
  <c r="F160" i="55"/>
  <c r="F161" i="55"/>
  <c r="F162" i="55"/>
  <c r="F163" i="55"/>
  <c r="F164" i="55"/>
  <c r="F165" i="55"/>
  <c r="F166" i="55"/>
  <c r="F167" i="55"/>
  <c r="F168" i="55"/>
  <c r="F169" i="55"/>
  <c r="F170" i="55"/>
  <c r="F171" i="55"/>
  <c r="F172" i="55"/>
  <c r="F173" i="55"/>
  <c r="F174" i="55"/>
  <c r="F175" i="55"/>
  <c r="F176" i="55"/>
  <c r="F177" i="55"/>
  <c r="F178" i="55"/>
  <c r="F179" i="55"/>
  <c r="F180" i="55"/>
  <c r="F181" i="55"/>
  <c r="F182" i="55"/>
  <c r="F183" i="55"/>
  <c r="F184" i="55"/>
  <c r="F185" i="55"/>
  <c r="F186" i="55"/>
  <c r="F187" i="55"/>
  <c r="F188" i="55"/>
  <c r="F189" i="55"/>
  <c r="F190" i="55"/>
  <c r="F191" i="55"/>
  <c r="F192" i="55"/>
  <c r="F193" i="55"/>
  <c r="F194" i="55"/>
  <c r="F195" i="55"/>
  <c r="F196" i="55"/>
  <c r="F197" i="55"/>
  <c r="F198" i="55"/>
  <c r="F199" i="55"/>
  <c r="F200" i="55"/>
  <c r="F201" i="55"/>
  <c r="F202" i="55"/>
  <c r="F203" i="55"/>
  <c r="C33" i="19"/>
  <c r="C32" i="19"/>
  <c r="C31" i="19"/>
  <c r="C30" i="19"/>
  <c r="C29" i="19"/>
  <c r="C28" i="19"/>
  <c r="C27" i="19"/>
  <c r="C26" i="19"/>
  <c r="C25" i="19"/>
  <c r="C24" i="19"/>
  <c r="C23" i="19"/>
  <c r="C22" i="19"/>
  <c r="C21" i="19"/>
  <c r="C20" i="19"/>
  <c r="C19" i="19"/>
  <c r="C18" i="19"/>
  <c r="C17" i="19"/>
  <c r="C16" i="19"/>
  <c r="C15" i="19"/>
  <c r="C14" i="19"/>
  <c r="C13" i="19"/>
  <c r="C12" i="19"/>
  <c r="C11" i="19"/>
  <c r="C10" i="19"/>
  <c r="C9" i="19"/>
  <c r="C8" i="19"/>
  <c r="C7" i="19"/>
  <c r="C6" i="19"/>
  <c r="C5" i="19"/>
  <c r="G22" i="19"/>
  <c r="G4" i="19"/>
  <c r="F4" i="19"/>
  <c r="E4" i="19"/>
  <c r="D4" i="19"/>
  <c r="C4" i="19"/>
  <c r="D13" i="19"/>
  <c r="E13" i="19"/>
  <c r="F13" i="19"/>
  <c r="G13" i="19"/>
  <c r="D14" i="19"/>
  <c r="E14" i="19"/>
  <c r="F14" i="19"/>
  <c r="G14" i="19"/>
  <c r="D15" i="19"/>
  <c r="E15" i="19"/>
  <c r="F15" i="19"/>
  <c r="G15" i="19"/>
  <c r="D16" i="19"/>
  <c r="E16" i="19"/>
  <c r="F16" i="19"/>
  <c r="G16" i="19"/>
  <c r="D17" i="19"/>
  <c r="E17" i="19"/>
  <c r="F17" i="19"/>
  <c r="G17" i="19"/>
  <c r="D18" i="19"/>
  <c r="E18" i="19"/>
  <c r="F18" i="19"/>
  <c r="G18" i="19"/>
  <c r="D19" i="19"/>
  <c r="E19" i="19"/>
  <c r="F19" i="19"/>
  <c r="G19" i="19"/>
  <c r="D20" i="19"/>
  <c r="E20" i="19"/>
  <c r="F20" i="19"/>
  <c r="G20" i="19"/>
  <c r="D21" i="19"/>
  <c r="E21" i="19"/>
  <c r="F21" i="19"/>
  <c r="G21" i="19"/>
  <c r="D22" i="19"/>
  <c r="E22" i="19"/>
  <c r="F22" i="19"/>
  <c r="I5" i="15"/>
  <c r="I6" i="15"/>
  <c r="I7" i="15"/>
  <c r="I8" i="15"/>
  <c r="I9" i="15"/>
  <c r="I10" i="15"/>
  <c r="I11" i="15"/>
  <c r="I12" i="15"/>
  <c r="I13" i="15"/>
  <c r="I14" i="15"/>
  <c r="I15" i="15"/>
  <c r="I16" i="15"/>
  <c r="I17" i="15"/>
  <c r="I18" i="15"/>
  <c r="I19" i="15"/>
  <c r="I20" i="15"/>
  <c r="I21" i="15"/>
  <c r="I22" i="15"/>
  <c r="I23" i="15"/>
  <c r="I24" i="15"/>
  <c r="I25" i="15"/>
  <c r="I26" i="15"/>
  <c r="I27" i="15"/>
  <c r="I28" i="15"/>
  <c r="I29" i="15"/>
  <c r="I30" i="15"/>
  <c r="I31" i="15"/>
  <c r="I32" i="15"/>
  <c r="I33" i="15"/>
  <c r="I34" i="15"/>
  <c r="I35" i="15"/>
  <c r="I36" i="15"/>
  <c r="I37" i="15"/>
  <c r="I38" i="15"/>
  <c r="I39" i="15"/>
  <c r="I40" i="15"/>
  <c r="I41" i="15"/>
  <c r="I42" i="15"/>
  <c r="I43" i="15"/>
  <c r="I44" i="15"/>
  <c r="I45" i="15"/>
  <c r="I46" i="15"/>
  <c r="I47" i="15"/>
  <c r="I48" i="15"/>
  <c r="I49" i="15"/>
  <c r="I50" i="15"/>
  <c r="I51" i="15"/>
  <c r="I52" i="15"/>
  <c r="I53" i="15"/>
  <c r="I54" i="15"/>
  <c r="I55" i="15"/>
  <c r="I56" i="15"/>
  <c r="I57" i="15"/>
  <c r="I58" i="15"/>
  <c r="I59" i="15"/>
  <c r="I60" i="15"/>
  <c r="I61" i="15"/>
  <c r="I62" i="15"/>
  <c r="I63" i="15"/>
  <c r="I64" i="15"/>
  <c r="I65" i="15"/>
  <c r="I66" i="15"/>
  <c r="I67" i="15"/>
  <c r="I68" i="15"/>
  <c r="I69" i="15"/>
  <c r="I70" i="15"/>
  <c r="I71" i="15"/>
  <c r="I72" i="15"/>
  <c r="I73" i="15"/>
  <c r="I74" i="15"/>
  <c r="I75" i="15"/>
  <c r="I76" i="15"/>
  <c r="I77" i="15"/>
  <c r="I78" i="15"/>
  <c r="I79" i="15"/>
  <c r="I80" i="15"/>
  <c r="I81" i="15"/>
  <c r="I82" i="15"/>
  <c r="I83" i="15"/>
  <c r="I84" i="15"/>
  <c r="I85" i="15"/>
  <c r="I86" i="15"/>
  <c r="I87" i="15"/>
  <c r="I88" i="15"/>
  <c r="I89" i="15"/>
  <c r="I90" i="15"/>
  <c r="I91" i="15"/>
  <c r="I92" i="15"/>
  <c r="I93" i="15"/>
  <c r="I94" i="15"/>
  <c r="I95" i="15"/>
  <c r="I96" i="15"/>
  <c r="I97" i="15"/>
  <c r="I98" i="15"/>
  <c r="I99" i="15"/>
  <c r="I100" i="15"/>
  <c r="I101" i="15"/>
  <c r="I102" i="15"/>
  <c r="I103" i="15"/>
  <c r="I104" i="15"/>
  <c r="I105" i="15"/>
  <c r="I106" i="15"/>
  <c r="I107" i="15"/>
  <c r="I108" i="15"/>
  <c r="I109" i="15"/>
  <c r="I110" i="15"/>
  <c r="I111" i="15"/>
  <c r="I112" i="15"/>
  <c r="I113" i="15"/>
  <c r="I114" i="15"/>
  <c r="I115" i="15"/>
  <c r="I116" i="15"/>
  <c r="I117" i="15"/>
  <c r="I118" i="15"/>
  <c r="I119" i="15"/>
  <c r="I120" i="15"/>
  <c r="I121" i="15"/>
  <c r="I122" i="15"/>
  <c r="I123" i="15"/>
  <c r="I124" i="15"/>
  <c r="I125" i="15"/>
  <c r="I126" i="15"/>
  <c r="I127" i="15"/>
  <c r="I128" i="15"/>
  <c r="I129" i="15"/>
  <c r="I130" i="15"/>
  <c r="I131" i="15"/>
  <c r="I132" i="15"/>
  <c r="I133" i="15"/>
  <c r="I134" i="15"/>
  <c r="I135" i="15"/>
  <c r="I136" i="15"/>
  <c r="I137" i="15"/>
  <c r="I138" i="15"/>
  <c r="I139" i="15"/>
  <c r="I140" i="15"/>
  <c r="I141" i="15"/>
  <c r="I142" i="15"/>
  <c r="I143" i="15"/>
  <c r="I144" i="15"/>
  <c r="I145" i="15"/>
  <c r="I146" i="15"/>
  <c r="I147" i="15"/>
  <c r="I148" i="15"/>
  <c r="I149" i="15"/>
  <c r="I150" i="15"/>
  <c r="I151" i="15"/>
  <c r="I152" i="15"/>
  <c r="I153" i="15"/>
  <c r="I154" i="15"/>
  <c r="I155" i="15"/>
  <c r="I156" i="15"/>
  <c r="I157" i="15"/>
  <c r="I158" i="15"/>
  <c r="I159" i="15"/>
  <c r="I160" i="15"/>
  <c r="I161" i="15"/>
  <c r="I162" i="15"/>
  <c r="I163" i="15"/>
  <c r="I164" i="15"/>
  <c r="I165" i="15"/>
  <c r="I166" i="15"/>
  <c r="I167" i="15"/>
  <c r="I168" i="15"/>
  <c r="I169" i="15"/>
  <c r="I170" i="15"/>
  <c r="I171" i="15"/>
  <c r="I172" i="15"/>
  <c r="I173" i="15"/>
  <c r="I174" i="15"/>
  <c r="I175" i="15"/>
  <c r="I176" i="15"/>
  <c r="I177" i="15"/>
  <c r="I178" i="15"/>
  <c r="I179" i="15"/>
  <c r="I180" i="15"/>
  <c r="I181" i="15"/>
  <c r="I182" i="15"/>
  <c r="I183" i="15"/>
  <c r="I184" i="15"/>
  <c r="I185" i="15"/>
  <c r="I186" i="15"/>
  <c r="I187" i="15"/>
  <c r="I188" i="15"/>
  <c r="I189" i="15"/>
  <c r="I190" i="15"/>
  <c r="I191" i="15"/>
  <c r="I192" i="15"/>
  <c r="I193" i="15"/>
  <c r="I194" i="15"/>
  <c r="I195" i="15"/>
  <c r="I196" i="15"/>
  <c r="I197" i="15"/>
  <c r="I198" i="15"/>
  <c r="I199" i="15"/>
  <c r="I200" i="15"/>
  <c r="I201" i="15"/>
  <c r="I202" i="15"/>
  <c r="I203" i="15"/>
  <c r="I204" i="15"/>
  <c r="J5" i="15"/>
  <c r="J6" i="15"/>
  <c r="J7" i="15"/>
  <c r="J8" i="15"/>
  <c r="J9" i="15"/>
  <c r="J10" i="15"/>
  <c r="J11" i="15"/>
  <c r="J12" i="15"/>
  <c r="J13" i="15"/>
  <c r="J14" i="15"/>
  <c r="J15" i="15"/>
  <c r="J16" i="15"/>
  <c r="J17" i="15"/>
  <c r="J18" i="15"/>
  <c r="J19" i="15"/>
  <c r="J20" i="15"/>
  <c r="J21" i="15"/>
  <c r="J22" i="15"/>
  <c r="J23" i="15"/>
  <c r="J24" i="15"/>
  <c r="J25" i="15"/>
  <c r="J26" i="15"/>
  <c r="J27" i="15"/>
  <c r="J28" i="15"/>
  <c r="J29" i="15"/>
  <c r="J30" i="15"/>
  <c r="J31" i="15"/>
  <c r="J32" i="15"/>
  <c r="J33" i="15"/>
  <c r="J34" i="15"/>
  <c r="J35" i="15"/>
  <c r="J36" i="15"/>
  <c r="J37" i="15"/>
  <c r="J38" i="15"/>
  <c r="J39" i="15"/>
  <c r="J40" i="15"/>
  <c r="J41" i="15"/>
  <c r="J42" i="15"/>
  <c r="J43" i="15"/>
  <c r="J44" i="15"/>
  <c r="J45" i="15"/>
  <c r="J46" i="15"/>
  <c r="J47" i="15"/>
  <c r="J48" i="15"/>
  <c r="J49" i="15"/>
  <c r="J50" i="15"/>
  <c r="J51" i="15"/>
  <c r="J52" i="15"/>
  <c r="J53" i="15"/>
  <c r="J54" i="15"/>
  <c r="J55" i="15"/>
  <c r="J56" i="15"/>
  <c r="J57" i="15"/>
  <c r="J58" i="15"/>
  <c r="J59" i="15"/>
  <c r="J60" i="15"/>
  <c r="J61" i="15"/>
  <c r="J62" i="15"/>
  <c r="J63" i="15"/>
  <c r="J64" i="15"/>
  <c r="J65" i="15"/>
  <c r="J66" i="15"/>
  <c r="J67" i="15"/>
  <c r="J68" i="15"/>
  <c r="J69" i="15"/>
  <c r="J70" i="15"/>
  <c r="J71" i="15"/>
  <c r="J72" i="15"/>
  <c r="J73" i="15"/>
  <c r="J74" i="15"/>
  <c r="J75" i="15"/>
  <c r="J76" i="15"/>
  <c r="J77" i="15"/>
  <c r="J78" i="15"/>
  <c r="J79" i="15"/>
  <c r="J80" i="15"/>
  <c r="J81" i="15"/>
  <c r="J82" i="15"/>
  <c r="J83" i="15"/>
  <c r="J84" i="15"/>
  <c r="J85" i="15"/>
  <c r="J86" i="15"/>
  <c r="J87" i="15"/>
  <c r="J88" i="15"/>
  <c r="J89" i="15"/>
  <c r="J90" i="15"/>
  <c r="J91" i="15"/>
  <c r="J92" i="15"/>
  <c r="J93" i="15"/>
  <c r="J94" i="15"/>
  <c r="J95" i="15"/>
  <c r="J96" i="15"/>
  <c r="J97" i="15"/>
  <c r="J98" i="15"/>
  <c r="J99" i="15"/>
  <c r="J100" i="15"/>
  <c r="J101" i="15"/>
  <c r="J102" i="15"/>
  <c r="J103" i="15"/>
  <c r="J104" i="15"/>
  <c r="J105" i="15"/>
  <c r="J106" i="15"/>
  <c r="J107" i="15"/>
  <c r="J108" i="15"/>
  <c r="J109" i="15"/>
  <c r="J110" i="15"/>
  <c r="J111" i="15"/>
  <c r="J112" i="15"/>
  <c r="J113" i="15"/>
  <c r="J114" i="15"/>
  <c r="J115" i="15"/>
  <c r="J116" i="15"/>
  <c r="J117" i="15"/>
  <c r="J118" i="15"/>
  <c r="J119" i="15"/>
  <c r="J120" i="15"/>
  <c r="J121" i="15"/>
  <c r="J122" i="15"/>
  <c r="J123" i="15"/>
  <c r="J124" i="15"/>
  <c r="J125" i="15"/>
  <c r="J126" i="15"/>
  <c r="J127" i="15"/>
  <c r="J128" i="15"/>
  <c r="J129" i="15"/>
  <c r="J130" i="15"/>
  <c r="J131" i="15"/>
  <c r="J132" i="15"/>
  <c r="J133" i="15"/>
  <c r="J134" i="15"/>
  <c r="J135" i="15"/>
  <c r="J136" i="15"/>
  <c r="J137" i="15"/>
  <c r="J138" i="15"/>
  <c r="J139" i="15"/>
  <c r="J140" i="15"/>
  <c r="J141" i="15"/>
  <c r="J142" i="15"/>
  <c r="J143" i="15"/>
  <c r="J144" i="15"/>
  <c r="J145" i="15"/>
  <c r="J146" i="15"/>
  <c r="J147" i="15"/>
  <c r="J148" i="15"/>
  <c r="J149" i="15"/>
  <c r="J150" i="15"/>
  <c r="J151" i="15"/>
  <c r="J152" i="15"/>
  <c r="J153" i="15"/>
  <c r="J154" i="15"/>
  <c r="J155" i="15"/>
  <c r="J156" i="15"/>
  <c r="J157" i="15"/>
  <c r="J158" i="15"/>
  <c r="J159" i="15"/>
  <c r="J160" i="15"/>
  <c r="J161" i="15"/>
  <c r="J162" i="15"/>
  <c r="J163" i="15"/>
  <c r="J164" i="15"/>
  <c r="J165" i="15"/>
  <c r="J166" i="15"/>
  <c r="J167" i="15"/>
  <c r="J168" i="15"/>
  <c r="J169" i="15"/>
  <c r="J170" i="15"/>
  <c r="J171" i="15"/>
  <c r="J172" i="15"/>
  <c r="J173" i="15"/>
  <c r="J174" i="15"/>
  <c r="J175" i="15"/>
  <c r="J176" i="15"/>
  <c r="J177" i="15"/>
  <c r="J178" i="15"/>
  <c r="J179" i="15"/>
  <c r="J180" i="15"/>
  <c r="J181" i="15"/>
  <c r="J182" i="15"/>
  <c r="J183" i="15"/>
  <c r="J184" i="15"/>
  <c r="J185" i="15"/>
  <c r="J186" i="15"/>
  <c r="J187" i="15"/>
  <c r="J188" i="15"/>
  <c r="J189" i="15"/>
  <c r="J190" i="15"/>
  <c r="J191" i="15"/>
  <c r="J192" i="15"/>
  <c r="J193" i="15"/>
  <c r="J194" i="15"/>
  <c r="J195" i="15"/>
  <c r="J196" i="15"/>
  <c r="J197" i="15"/>
  <c r="J198" i="15"/>
  <c r="J199" i="15"/>
  <c r="J200" i="15"/>
  <c r="J201" i="15"/>
  <c r="J202" i="15"/>
  <c r="J203" i="15"/>
  <c r="J204" i="15"/>
  <c r="O6" i="15"/>
  <c r="P6" i="15" s="1"/>
  <c r="O5" i="15"/>
  <c r="P5" i="15" s="1"/>
  <c r="O7" i="15"/>
  <c r="P7" i="15" s="1"/>
  <c r="O8" i="15"/>
  <c r="P8" i="15" s="1"/>
  <c r="O9" i="15"/>
  <c r="P9" i="15" s="1"/>
  <c r="O10" i="15"/>
  <c r="P10" i="15" s="1"/>
  <c r="O11" i="15"/>
  <c r="P11" i="15" s="1"/>
  <c r="O12" i="15"/>
  <c r="P12" i="15" s="1"/>
  <c r="O13" i="15"/>
  <c r="P13" i="15" s="1"/>
  <c r="O14" i="15"/>
  <c r="P14" i="15" s="1"/>
  <c r="O15" i="15"/>
  <c r="P15" i="15" s="1"/>
  <c r="O16" i="15"/>
  <c r="P16" i="15" s="1"/>
  <c r="O17" i="15"/>
  <c r="P17" i="15" s="1"/>
  <c r="O18" i="15"/>
  <c r="P18" i="15" s="1"/>
  <c r="O19" i="15"/>
  <c r="P19" i="15" s="1"/>
  <c r="O20" i="15"/>
  <c r="P20" i="15" s="1"/>
  <c r="O21" i="15"/>
  <c r="P21" i="15" s="1"/>
  <c r="O22" i="15"/>
  <c r="P22" i="15" s="1"/>
  <c r="O23" i="15"/>
  <c r="P23" i="15" s="1"/>
  <c r="O24" i="15"/>
  <c r="P24" i="15" s="1"/>
  <c r="O25" i="15"/>
  <c r="P25" i="15" s="1"/>
  <c r="O26" i="15"/>
  <c r="P26" i="15" s="1"/>
  <c r="O27" i="15"/>
  <c r="P27" i="15" s="1"/>
  <c r="O28" i="15"/>
  <c r="P28" i="15" s="1"/>
  <c r="O29" i="15"/>
  <c r="P29" i="15" s="1"/>
  <c r="O30" i="15"/>
  <c r="P30" i="15" s="1"/>
  <c r="O31" i="15"/>
  <c r="P31" i="15" s="1"/>
  <c r="O32" i="15"/>
  <c r="P32" i="15" s="1"/>
  <c r="O33" i="15"/>
  <c r="P33" i="15" s="1"/>
  <c r="O34" i="15"/>
  <c r="P34" i="15" s="1"/>
  <c r="O35" i="15"/>
  <c r="P35" i="15" s="1"/>
  <c r="O36" i="15"/>
  <c r="P36" i="15" s="1"/>
  <c r="O37" i="15"/>
  <c r="P37" i="15" s="1"/>
  <c r="O38" i="15"/>
  <c r="P38" i="15" s="1"/>
  <c r="O39" i="15"/>
  <c r="P39" i="15" s="1"/>
  <c r="O40" i="15"/>
  <c r="P40" i="15" s="1"/>
  <c r="O41" i="15"/>
  <c r="P41" i="15" s="1"/>
  <c r="O42" i="15"/>
  <c r="P42" i="15" s="1"/>
  <c r="O43" i="15"/>
  <c r="P43" i="15" s="1"/>
  <c r="O44" i="15"/>
  <c r="P44" i="15" s="1"/>
  <c r="O45" i="15"/>
  <c r="P45" i="15" s="1"/>
  <c r="O46" i="15"/>
  <c r="P46" i="15" s="1"/>
  <c r="O47" i="15"/>
  <c r="P47" i="15" s="1"/>
  <c r="O48" i="15"/>
  <c r="P48" i="15" s="1"/>
  <c r="O49" i="15"/>
  <c r="P49" i="15" s="1"/>
  <c r="O50" i="15"/>
  <c r="P50" i="15" s="1"/>
  <c r="O51" i="15"/>
  <c r="P51" i="15" s="1"/>
  <c r="O52" i="15"/>
  <c r="P52" i="15" s="1"/>
  <c r="O53" i="15"/>
  <c r="P53" i="15" s="1"/>
  <c r="O54" i="15"/>
  <c r="P54" i="15" s="1"/>
  <c r="O55" i="15"/>
  <c r="P55" i="15" s="1"/>
  <c r="O56" i="15"/>
  <c r="P56" i="15" s="1"/>
  <c r="O57" i="15"/>
  <c r="P57" i="15" s="1"/>
  <c r="O58" i="15"/>
  <c r="P58" i="15" s="1"/>
  <c r="O59" i="15"/>
  <c r="P59" i="15" s="1"/>
  <c r="O60" i="15"/>
  <c r="P60" i="15" s="1"/>
  <c r="O61" i="15"/>
  <c r="P61" i="15" s="1"/>
  <c r="O62" i="15"/>
  <c r="P62" i="15" s="1"/>
  <c r="O63" i="15"/>
  <c r="P63" i="15" s="1"/>
  <c r="O64" i="15"/>
  <c r="P64" i="15" s="1"/>
  <c r="O65" i="15"/>
  <c r="P65" i="15" s="1"/>
  <c r="O66" i="15"/>
  <c r="P66" i="15" s="1"/>
  <c r="O67" i="15"/>
  <c r="P67" i="15" s="1"/>
  <c r="O68" i="15"/>
  <c r="P68" i="15" s="1"/>
  <c r="O69" i="15"/>
  <c r="P69" i="15" s="1"/>
  <c r="O70" i="15"/>
  <c r="P70" i="15" s="1"/>
  <c r="O71" i="15"/>
  <c r="P71" i="15" s="1"/>
  <c r="O72" i="15"/>
  <c r="P72" i="15" s="1"/>
  <c r="O73" i="15"/>
  <c r="P73" i="15" s="1"/>
  <c r="O74" i="15"/>
  <c r="P74" i="15" s="1"/>
  <c r="O75" i="15"/>
  <c r="P75" i="15" s="1"/>
  <c r="O76" i="15"/>
  <c r="P76" i="15" s="1"/>
  <c r="O77" i="15"/>
  <c r="P77" i="15" s="1"/>
  <c r="O78" i="15"/>
  <c r="P78" i="15" s="1"/>
  <c r="O79" i="15"/>
  <c r="P79" i="15" s="1"/>
  <c r="O80" i="15"/>
  <c r="P80" i="15" s="1"/>
  <c r="O81" i="15"/>
  <c r="P81" i="15" s="1"/>
  <c r="O82" i="15"/>
  <c r="P82" i="15" s="1"/>
  <c r="O83" i="15"/>
  <c r="P83" i="15" s="1"/>
  <c r="O84" i="15"/>
  <c r="P84" i="15" s="1"/>
  <c r="O85" i="15"/>
  <c r="P85" i="15" s="1"/>
  <c r="O86" i="15"/>
  <c r="P86" i="15" s="1"/>
  <c r="O87" i="15"/>
  <c r="P87" i="15" s="1"/>
  <c r="O88" i="15"/>
  <c r="P88" i="15" s="1"/>
  <c r="O89" i="15"/>
  <c r="P89" i="15" s="1"/>
  <c r="O90" i="15"/>
  <c r="P90" i="15" s="1"/>
  <c r="O91" i="15"/>
  <c r="P91" i="15" s="1"/>
  <c r="O92" i="15"/>
  <c r="P92" i="15" s="1"/>
  <c r="O93" i="15"/>
  <c r="P93" i="15" s="1"/>
  <c r="O94" i="15"/>
  <c r="P94" i="15" s="1"/>
  <c r="O95" i="15"/>
  <c r="P95" i="15" s="1"/>
  <c r="O96" i="15"/>
  <c r="P96" i="15" s="1"/>
  <c r="O97" i="15"/>
  <c r="P97" i="15" s="1"/>
  <c r="O98" i="15"/>
  <c r="P98" i="15" s="1"/>
  <c r="O99" i="15"/>
  <c r="P99" i="15" s="1"/>
  <c r="O100" i="15"/>
  <c r="P100" i="15" s="1"/>
  <c r="O101" i="15"/>
  <c r="P101" i="15" s="1"/>
  <c r="O102" i="15"/>
  <c r="P102" i="15" s="1"/>
  <c r="O103" i="15"/>
  <c r="P103" i="15" s="1"/>
  <c r="O104" i="15"/>
  <c r="P104" i="15" s="1"/>
  <c r="O105" i="15"/>
  <c r="P105" i="15" s="1"/>
  <c r="O106" i="15"/>
  <c r="P106" i="15" s="1"/>
  <c r="O107" i="15"/>
  <c r="P107" i="15" s="1"/>
  <c r="O108" i="15"/>
  <c r="P108" i="15" s="1"/>
  <c r="O109" i="15"/>
  <c r="P109" i="15" s="1"/>
  <c r="O110" i="15"/>
  <c r="P110" i="15" s="1"/>
  <c r="O111" i="15"/>
  <c r="P111" i="15" s="1"/>
  <c r="O112" i="15"/>
  <c r="P112" i="15" s="1"/>
  <c r="O113" i="15"/>
  <c r="P113" i="15" s="1"/>
  <c r="O114" i="15"/>
  <c r="P114" i="15" s="1"/>
  <c r="O115" i="15"/>
  <c r="P115" i="15" s="1"/>
  <c r="O116" i="15"/>
  <c r="P116" i="15" s="1"/>
  <c r="O117" i="15"/>
  <c r="P117" i="15" s="1"/>
  <c r="O118" i="15"/>
  <c r="P118" i="15" s="1"/>
  <c r="O119" i="15"/>
  <c r="P119" i="15" s="1"/>
  <c r="O120" i="15"/>
  <c r="P120" i="15" s="1"/>
  <c r="O121" i="15"/>
  <c r="P121" i="15" s="1"/>
  <c r="O122" i="15"/>
  <c r="P122" i="15" s="1"/>
  <c r="O123" i="15"/>
  <c r="P123" i="15" s="1"/>
  <c r="O124" i="15"/>
  <c r="P124" i="15" s="1"/>
  <c r="O125" i="15"/>
  <c r="P125" i="15" s="1"/>
  <c r="O126" i="15"/>
  <c r="P126" i="15" s="1"/>
  <c r="O127" i="15"/>
  <c r="P127" i="15" s="1"/>
  <c r="O128" i="15"/>
  <c r="P128" i="15" s="1"/>
  <c r="O129" i="15"/>
  <c r="P129" i="15" s="1"/>
  <c r="O130" i="15"/>
  <c r="P130" i="15" s="1"/>
  <c r="O131" i="15"/>
  <c r="P131" i="15" s="1"/>
  <c r="O132" i="15"/>
  <c r="P132" i="15" s="1"/>
  <c r="O133" i="15"/>
  <c r="P133" i="15" s="1"/>
  <c r="O134" i="15"/>
  <c r="P134" i="15" s="1"/>
  <c r="O135" i="15"/>
  <c r="P135" i="15" s="1"/>
  <c r="O136" i="15"/>
  <c r="P136" i="15" s="1"/>
  <c r="O137" i="15"/>
  <c r="P137" i="15" s="1"/>
  <c r="O138" i="15"/>
  <c r="P138" i="15" s="1"/>
  <c r="O139" i="15"/>
  <c r="P139" i="15" s="1"/>
  <c r="O140" i="15"/>
  <c r="P140" i="15" s="1"/>
  <c r="O141" i="15"/>
  <c r="P141" i="15" s="1"/>
  <c r="O142" i="15"/>
  <c r="P142" i="15" s="1"/>
  <c r="O143" i="15"/>
  <c r="P143" i="15" s="1"/>
  <c r="O144" i="15"/>
  <c r="P144" i="15" s="1"/>
  <c r="O145" i="15"/>
  <c r="P145" i="15" s="1"/>
  <c r="O146" i="15"/>
  <c r="P146" i="15" s="1"/>
  <c r="O147" i="15"/>
  <c r="P147" i="15" s="1"/>
  <c r="O148" i="15"/>
  <c r="P148" i="15" s="1"/>
  <c r="O149" i="15"/>
  <c r="P149" i="15" s="1"/>
  <c r="O150" i="15"/>
  <c r="P150" i="15" s="1"/>
  <c r="O151" i="15"/>
  <c r="P151" i="15" s="1"/>
  <c r="O152" i="15"/>
  <c r="P152" i="15" s="1"/>
  <c r="O153" i="15"/>
  <c r="P153" i="15" s="1"/>
  <c r="O154" i="15"/>
  <c r="P154" i="15" s="1"/>
  <c r="O155" i="15"/>
  <c r="P155" i="15" s="1"/>
  <c r="O156" i="15"/>
  <c r="P156" i="15" s="1"/>
  <c r="O157" i="15"/>
  <c r="P157" i="15" s="1"/>
  <c r="O158" i="15"/>
  <c r="P158" i="15" s="1"/>
  <c r="O159" i="15"/>
  <c r="P159" i="15" s="1"/>
  <c r="O160" i="15"/>
  <c r="P160" i="15" s="1"/>
  <c r="O161" i="15"/>
  <c r="P161" i="15" s="1"/>
  <c r="O162" i="15"/>
  <c r="P162" i="15" s="1"/>
  <c r="O163" i="15"/>
  <c r="P163" i="15" s="1"/>
  <c r="O164" i="15"/>
  <c r="P164" i="15" s="1"/>
  <c r="O165" i="15"/>
  <c r="P165" i="15" s="1"/>
  <c r="O166" i="15"/>
  <c r="P166" i="15" s="1"/>
  <c r="O167" i="15"/>
  <c r="P167" i="15" s="1"/>
  <c r="O168" i="15"/>
  <c r="P168" i="15" s="1"/>
  <c r="O169" i="15"/>
  <c r="P169" i="15" s="1"/>
  <c r="O170" i="15"/>
  <c r="P170" i="15" s="1"/>
  <c r="O171" i="15"/>
  <c r="P171" i="15" s="1"/>
  <c r="O172" i="15"/>
  <c r="P172" i="15" s="1"/>
  <c r="O173" i="15"/>
  <c r="P173" i="15" s="1"/>
  <c r="O174" i="15"/>
  <c r="P174" i="15" s="1"/>
  <c r="O175" i="15"/>
  <c r="P175" i="15" s="1"/>
  <c r="O176" i="15"/>
  <c r="P176" i="15" s="1"/>
  <c r="O177" i="15"/>
  <c r="P177" i="15" s="1"/>
  <c r="O178" i="15"/>
  <c r="P178" i="15" s="1"/>
  <c r="O179" i="15"/>
  <c r="P179" i="15" s="1"/>
  <c r="O180" i="15"/>
  <c r="P180" i="15" s="1"/>
  <c r="O181" i="15"/>
  <c r="P181" i="15" s="1"/>
  <c r="O182" i="15"/>
  <c r="P182" i="15" s="1"/>
  <c r="O183" i="15"/>
  <c r="P183" i="15" s="1"/>
  <c r="O184" i="15"/>
  <c r="P184" i="15" s="1"/>
  <c r="O185" i="15"/>
  <c r="P185" i="15" s="1"/>
  <c r="O186" i="15"/>
  <c r="P186" i="15" s="1"/>
  <c r="O187" i="15"/>
  <c r="P187" i="15" s="1"/>
  <c r="O188" i="15"/>
  <c r="P188" i="15" s="1"/>
  <c r="O189" i="15"/>
  <c r="P189" i="15" s="1"/>
  <c r="O190" i="15"/>
  <c r="P190" i="15" s="1"/>
  <c r="O191" i="15"/>
  <c r="P191" i="15" s="1"/>
  <c r="O192" i="15"/>
  <c r="P192" i="15" s="1"/>
  <c r="O193" i="15"/>
  <c r="P193" i="15" s="1"/>
  <c r="O194" i="15"/>
  <c r="P194" i="15" s="1"/>
  <c r="O195" i="15"/>
  <c r="P195" i="15" s="1"/>
  <c r="O196" i="15"/>
  <c r="P196" i="15" s="1"/>
  <c r="O197" i="15"/>
  <c r="P197" i="15" s="1"/>
  <c r="O198" i="15"/>
  <c r="P198" i="15" s="1"/>
  <c r="O199" i="15"/>
  <c r="P199" i="15" s="1"/>
  <c r="O200" i="15"/>
  <c r="P200" i="15" s="1"/>
  <c r="O201" i="15"/>
  <c r="P201" i="15" s="1"/>
  <c r="O202" i="15"/>
  <c r="P202" i="15" s="1"/>
  <c r="O203" i="15"/>
  <c r="P203" i="15" s="1"/>
  <c r="O204" i="15"/>
  <c r="P204" i="15" s="1"/>
  <c r="Q5" i="15" l="1"/>
  <c r="Q192" i="15"/>
  <c r="Q180" i="15"/>
  <c r="Q168" i="15"/>
  <c r="Q156" i="15"/>
  <c r="Q144" i="15"/>
  <c r="Q132" i="15"/>
  <c r="Q120" i="15"/>
  <c r="Q108" i="15"/>
  <c r="Q96" i="15"/>
  <c r="Q80" i="15"/>
  <c r="Q64" i="15"/>
  <c r="Q52" i="15"/>
  <c r="Q40" i="15"/>
  <c r="Q28" i="15"/>
  <c r="Q20" i="15"/>
  <c r="Q8" i="15"/>
  <c r="Q203" i="15"/>
  <c r="Q199" i="15"/>
  <c r="Q195" i="15"/>
  <c r="Q191" i="15"/>
  <c r="Q187" i="15"/>
  <c r="Q183" i="15"/>
  <c r="Q179" i="15"/>
  <c r="Q175" i="15"/>
  <c r="Q171" i="15"/>
  <c r="Q167" i="15"/>
  <c r="Q163" i="15"/>
  <c r="Q159" i="15"/>
  <c r="Q155" i="15"/>
  <c r="Q151" i="15"/>
  <c r="Q147" i="15"/>
  <c r="Q143" i="15"/>
  <c r="Q139" i="15"/>
  <c r="Q135" i="15"/>
  <c r="Q131" i="15"/>
  <c r="Q127" i="15"/>
  <c r="Q123" i="15"/>
  <c r="Q119" i="15"/>
  <c r="Q115" i="15"/>
  <c r="Q111" i="15"/>
  <c r="Q107" i="15"/>
  <c r="Q103" i="15"/>
  <c r="Q99" i="15"/>
  <c r="Q95" i="15"/>
  <c r="Q91" i="15"/>
  <c r="Q87" i="15"/>
  <c r="Q83" i="15"/>
  <c r="Q79" i="15"/>
  <c r="Q75" i="15"/>
  <c r="Q71" i="15"/>
  <c r="Q67" i="15"/>
  <c r="Q63" i="15"/>
  <c r="Q59" i="15"/>
  <c r="Q55" i="15"/>
  <c r="Q51" i="15"/>
  <c r="Q47" i="15"/>
  <c r="Q43" i="15"/>
  <c r="Q39" i="15"/>
  <c r="Q35" i="15"/>
  <c r="Q31" i="15"/>
  <c r="Q27" i="15"/>
  <c r="Q23" i="15"/>
  <c r="Q19" i="15"/>
  <c r="Q15" i="15"/>
  <c r="Q11" i="15"/>
  <c r="Q7" i="15"/>
  <c r="Q200" i="15"/>
  <c r="Q188" i="15"/>
  <c r="Q176" i="15"/>
  <c r="Q164" i="15"/>
  <c r="Q152" i="15"/>
  <c r="Q140" i="15"/>
  <c r="Q128" i="15"/>
  <c r="Q116" i="15"/>
  <c r="Q104" i="15"/>
  <c r="Q92" i="15"/>
  <c r="Q76" i="15"/>
  <c r="Q68" i="15"/>
  <c r="Q56" i="15"/>
  <c r="Q44" i="15"/>
  <c r="Q32" i="15"/>
  <c r="Q12" i="15"/>
  <c r="Q202" i="15"/>
  <c r="Q198" i="15"/>
  <c r="Q194" i="15"/>
  <c r="Q190" i="15"/>
  <c r="Q186" i="15"/>
  <c r="Q182" i="15"/>
  <c r="Q178" i="15"/>
  <c r="Q174" i="15"/>
  <c r="Q170" i="15"/>
  <c r="Q166" i="15"/>
  <c r="Q162" i="15"/>
  <c r="Q158" i="15"/>
  <c r="Q154" i="15"/>
  <c r="Q150" i="15"/>
  <c r="Q146" i="15"/>
  <c r="Q142" i="15"/>
  <c r="Q138" i="15"/>
  <c r="Q134" i="15"/>
  <c r="Q130" i="15"/>
  <c r="Q126" i="15"/>
  <c r="Q122" i="15"/>
  <c r="Q118" i="15"/>
  <c r="Q114" i="15"/>
  <c r="Q110" i="15"/>
  <c r="Q106" i="15"/>
  <c r="Q102" i="15"/>
  <c r="Q98" i="15"/>
  <c r="Q94" i="15"/>
  <c r="Q90" i="15"/>
  <c r="Q86" i="15"/>
  <c r="Q82" i="15"/>
  <c r="Q78" i="15"/>
  <c r="Q74" i="15"/>
  <c r="Q70" i="15"/>
  <c r="Q66" i="15"/>
  <c r="Q62" i="15"/>
  <c r="Q58" i="15"/>
  <c r="Q54" i="15"/>
  <c r="Q50" i="15"/>
  <c r="Q46" i="15"/>
  <c r="Q42" i="15"/>
  <c r="Q38" i="15"/>
  <c r="Q34" i="15"/>
  <c r="Q30" i="15"/>
  <c r="Q26" i="15"/>
  <c r="Q22" i="15"/>
  <c r="Q18" i="15"/>
  <c r="Q14" i="15"/>
  <c r="Q10" i="15"/>
  <c r="Q6" i="15"/>
  <c r="Q204" i="15"/>
  <c r="Q196" i="15"/>
  <c r="Q184" i="15"/>
  <c r="Q172" i="15"/>
  <c r="Q160" i="15"/>
  <c r="Q148" i="15"/>
  <c r="Q136" i="15"/>
  <c r="Q124" i="15"/>
  <c r="Q112" i="15"/>
  <c r="Q100" i="15"/>
  <c r="Q88" i="15"/>
  <c r="Q84" i="15"/>
  <c r="Q72" i="15"/>
  <c r="Q60" i="15"/>
  <c r="Q48" i="15"/>
  <c r="Q36" i="15"/>
  <c r="Q24" i="15"/>
  <c r="Q16" i="15"/>
  <c r="Q201" i="15"/>
  <c r="Q197" i="15"/>
  <c r="Q193" i="15"/>
  <c r="Q189" i="15"/>
  <c r="Q185" i="15"/>
  <c r="Q181" i="15"/>
  <c r="Q177" i="15"/>
  <c r="Q173" i="15"/>
  <c r="Q169" i="15"/>
  <c r="Q165" i="15"/>
  <c r="Q161" i="15"/>
  <c r="Q157" i="15"/>
  <c r="Q153" i="15"/>
  <c r="Q149" i="15"/>
  <c r="Q145" i="15"/>
  <c r="Q141" i="15"/>
  <c r="Q137" i="15"/>
  <c r="Q133" i="15"/>
  <c r="Q129" i="15"/>
  <c r="Q125" i="15"/>
  <c r="Q121" i="15"/>
  <c r="Q117" i="15"/>
  <c r="Q113" i="15"/>
  <c r="Q109" i="15"/>
  <c r="Q105" i="15"/>
  <c r="Q101" i="15"/>
  <c r="Q97" i="15"/>
  <c r="Q93" i="15"/>
  <c r="Q89" i="15"/>
  <c r="Q85" i="15"/>
  <c r="Q81" i="15"/>
  <c r="Q77" i="15"/>
  <c r="Q73" i="15"/>
  <c r="Q69" i="15"/>
  <c r="Q65" i="15"/>
  <c r="Q61" i="15"/>
  <c r="Q57" i="15"/>
  <c r="Q53" i="15"/>
  <c r="Q49" i="15"/>
  <c r="Q45" i="15"/>
  <c r="Q41" i="15"/>
  <c r="Q37" i="15"/>
  <c r="Q33" i="15"/>
  <c r="Q29" i="15"/>
  <c r="Q25" i="15"/>
  <c r="Q21" i="15"/>
  <c r="Q17" i="15"/>
  <c r="Q13" i="15"/>
  <c r="Q9" i="15"/>
  <c r="C4" i="54" l="1"/>
  <c r="N4" i="54" s="1"/>
  <c r="C10" i="54"/>
  <c r="N10" i="54" s="1"/>
  <c r="C14" i="54"/>
  <c r="N14" i="54" s="1"/>
  <c r="C18" i="54"/>
  <c r="N18" i="54" s="1"/>
  <c r="C22" i="54"/>
  <c r="N22" i="54" s="1"/>
  <c r="C26" i="54"/>
  <c r="N26" i="54" s="1"/>
  <c r="C30" i="54"/>
  <c r="N30" i="54" s="1"/>
  <c r="C34" i="54"/>
  <c r="N34" i="54" s="1"/>
  <c r="C38" i="54"/>
  <c r="N38" i="54" s="1"/>
  <c r="C42" i="54"/>
  <c r="N42" i="54" s="1"/>
  <c r="C46" i="54"/>
  <c r="N46" i="54" s="1"/>
  <c r="C50" i="54"/>
  <c r="N50" i="54" s="1"/>
  <c r="C54" i="54"/>
  <c r="N54" i="54" s="1"/>
  <c r="C58" i="54"/>
  <c r="N58" i="54" s="1"/>
  <c r="C62" i="54"/>
  <c r="N62" i="54" s="1"/>
  <c r="C66" i="54"/>
  <c r="N66" i="54" s="1"/>
  <c r="C70" i="54"/>
  <c r="N70" i="54" s="1"/>
  <c r="C74" i="54"/>
  <c r="N74" i="54" s="1"/>
  <c r="C78" i="54"/>
  <c r="N78" i="54" s="1"/>
  <c r="C82" i="54"/>
  <c r="N82" i="54" s="1"/>
  <c r="C86" i="54"/>
  <c r="N86" i="54" s="1"/>
  <c r="C90" i="54"/>
  <c r="N90" i="54" s="1"/>
  <c r="C94" i="54"/>
  <c r="N94" i="54" s="1"/>
  <c r="C98" i="54"/>
  <c r="N98" i="54" s="1"/>
  <c r="C102" i="54"/>
  <c r="N102" i="54" s="1"/>
  <c r="C106" i="54"/>
  <c r="N106" i="54" s="1"/>
  <c r="C110" i="54"/>
  <c r="N110" i="54" s="1"/>
  <c r="C114" i="54"/>
  <c r="N114" i="54" s="1"/>
  <c r="C118" i="54"/>
  <c r="N118" i="54" s="1"/>
  <c r="C122" i="54"/>
  <c r="N122" i="54" s="1"/>
  <c r="C126" i="54"/>
  <c r="N126" i="54" s="1"/>
  <c r="C130" i="54"/>
  <c r="N130" i="54" s="1"/>
  <c r="C134" i="54"/>
  <c r="N134" i="54" s="1"/>
  <c r="C138" i="54"/>
  <c r="N138" i="54" s="1"/>
  <c r="C142" i="54"/>
  <c r="N142" i="54" s="1"/>
  <c r="C146" i="54"/>
  <c r="N146" i="54" s="1"/>
  <c r="C150" i="54"/>
  <c r="N150" i="54" s="1"/>
  <c r="C154" i="54"/>
  <c r="N154" i="54" s="1"/>
  <c r="C158" i="54"/>
  <c r="N158" i="54" s="1"/>
  <c r="C162" i="54"/>
  <c r="N162" i="54" s="1"/>
  <c r="C166" i="54"/>
  <c r="N166" i="54" s="1"/>
  <c r="C170" i="54"/>
  <c r="N170" i="54" s="1"/>
  <c r="C174" i="54"/>
  <c r="N174" i="54" s="1"/>
  <c r="C178" i="54"/>
  <c r="N178" i="54" s="1"/>
  <c r="C182" i="54"/>
  <c r="N182" i="54" s="1"/>
  <c r="C186" i="54"/>
  <c r="N186" i="54" s="1"/>
  <c r="C190" i="54"/>
  <c r="N190" i="54" s="1"/>
  <c r="C194" i="54"/>
  <c r="N194" i="54" s="1"/>
  <c r="C198" i="54"/>
  <c r="N198" i="54" s="1"/>
  <c r="C202" i="54"/>
  <c r="N202" i="54" s="1"/>
  <c r="D10" i="54"/>
  <c r="C10" i="55" s="1"/>
  <c r="H10" i="55" s="1"/>
  <c r="D14" i="54"/>
  <c r="C14" i="55" s="1"/>
  <c r="H14" i="55" s="1"/>
  <c r="D18" i="54"/>
  <c r="C18" i="55" s="1"/>
  <c r="H18" i="55" s="1"/>
  <c r="D22" i="54"/>
  <c r="C22" i="55" s="1"/>
  <c r="H22" i="55" s="1"/>
  <c r="D26" i="54"/>
  <c r="C26" i="55" s="1"/>
  <c r="H26" i="55" s="1"/>
  <c r="D30" i="54"/>
  <c r="C30" i="55" s="1"/>
  <c r="H30" i="55" s="1"/>
  <c r="D34" i="54"/>
  <c r="C34" i="55" s="1"/>
  <c r="H34" i="55" s="1"/>
  <c r="D38" i="54"/>
  <c r="C38" i="55" s="1"/>
  <c r="H38" i="55" s="1"/>
  <c r="D42" i="54"/>
  <c r="C42" i="55" s="1"/>
  <c r="H42" i="55" s="1"/>
  <c r="D46" i="54"/>
  <c r="C46" i="55" s="1"/>
  <c r="H46" i="55" s="1"/>
  <c r="D50" i="54"/>
  <c r="C50" i="55" s="1"/>
  <c r="H50" i="55" s="1"/>
  <c r="D54" i="54"/>
  <c r="C54" i="55" s="1"/>
  <c r="H54" i="55" s="1"/>
  <c r="D58" i="54"/>
  <c r="C58" i="55" s="1"/>
  <c r="H58" i="55" s="1"/>
  <c r="D62" i="54"/>
  <c r="C62" i="55" s="1"/>
  <c r="H62" i="55" s="1"/>
  <c r="D66" i="54"/>
  <c r="C66" i="55" s="1"/>
  <c r="H66" i="55" s="1"/>
  <c r="D70" i="54"/>
  <c r="C70" i="55" s="1"/>
  <c r="H70" i="55" s="1"/>
  <c r="D74" i="54"/>
  <c r="C74" i="55" s="1"/>
  <c r="H74" i="55" s="1"/>
  <c r="D78" i="54"/>
  <c r="C78" i="55" s="1"/>
  <c r="H78" i="55" s="1"/>
  <c r="D82" i="54"/>
  <c r="C82" i="55" s="1"/>
  <c r="H82" i="55" s="1"/>
  <c r="D86" i="54"/>
  <c r="C86" i="55" s="1"/>
  <c r="H86" i="55" s="1"/>
  <c r="D90" i="54"/>
  <c r="C90" i="55" s="1"/>
  <c r="H90" i="55" s="1"/>
  <c r="D94" i="54"/>
  <c r="C94" i="55" s="1"/>
  <c r="H94" i="55" s="1"/>
  <c r="D98" i="54"/>
  <c r="C98" i="55" s="1"/>
  <c r="H98" i="55" s="1"/>
  <c r="D102" i="54"/>
  <c r="C102" i="55" s="1"/>
  <c r="H102" i="55" s="1"/>
  <c r="D106" i="54"/>
  <c r="C106" i="55" s="1"/>
  <c r="H106" i="55" s="1"/>
  <c r="D110" i="54"/>
  <c r="C110" i="55" s="1"/>
  <c r="H110" i="55" s="1"/>
  <c r="D114" i="54"/>
  <c r="C114" i="55" s="1"/>
  <c r="H114" i="55" s="1"/>
  <c r="D118" i="54"/>
  <c r="C118" i="55" s="1"/>
  <c r="H118" i="55" s="1"/>
  <c r="D122" i="54"/>
  <c r="C122" i="55" s="1"/>
  <c r="H122" i="55" s="1"/>
  <c r="D126" i="54"/>
  <c r="C126" i="55" s="1"/>
  <c r="H126" i="55" s="1"/>
  <c r="D130" i="54"/>
  <c r="C130" i="55" s="1"/>
  <c r="H130" i="55" s="1"/>
  <c r="D134" i="54"/>
  <c r="C134" i="55" s="1"/>
  <c r="H134" i="55" s="1"/>
  <c r="D138" i="54"/>
  <c r="C138" i="55" s="1"/>
  <c r="H138" i="55" s="1"/>
  <c r="D142" i="54"/>
  <c r="C142" i="55" s="1"/>
  <c r="H142" i="55" s="1"/>
  <c r="D146" i="54"/>
  <c r="C146" i="55" s="1"/>
  <c r="H146" i="55" s="1"/>
  <c r="D150" i="54"/>
  <c r="C150" i="55" s="1"/>
  <c r="H150" i="55" s="1"/>
  <c r="D154" i="54"/>
  <c r="C154" i="55" s="1"/>
  <c r="H154" i="55" s="1"/>
  <c r="D158" i="54"/>
  <c r="C158" i="55" s="1"/>
  <c r="H158" i="55" s="1"/>
  <c r="D162" i="54"/>
  <c r="C162" i="55" s="1"/>
  <c r="H162" i="55" s="1"/>
  <c r="D166" i="54"/>
  <c r="C166" i="55" s="1"/>
  <c r="H166" i="55" s="1"/>
  <c r="D170" i="54"/>
  <c r="C170" i="55" s="1"/>
  <c r="H170" i="55" s="1"/>
  <c r="D174" i="54"/>
  <c r="C174" i="55" s="1"/>
  <c r="H174" i="55" s="1"/>
  <c r="D178" i="54"/>
  <c r="C178" i="55" s="1"/>
  <c r="H178" i="55" s="1"/>
  <c r="D182" i="54"/>
  <c r="C182" i="55" s="1"/>
  <c r="H182" i="55" s="1"/>
  <c r="D186" i="54"/>
  <c r="C186" i="55" s="1"/>
  <c r="H186" i="55" s="1"/>
  <c r="D190" i="54"/>
  <c r="C190" i="55" s="1"/>
  <c r="H190" i="55" s="1"/>
  <c r="D194" i="54"/>
  <c r="C194" i="55" s="1"/>
  <c r="H194" i="55" s="1"/>
  <c r="D198" i="54"/>
  <c r="C198" i="55" s="1"/>
  <c r="H198" i="55" s="1"/>
  <c r="D202" i="54"/>
  <c r="C202" i="55" s="1"/>
  <c r="H202" i="55" s="1"/>
  <c r="E10" i="54"/>
  <c r="D10" i="55" s="1"/>
  <c r="E14" i="54"/>
  <c r="D14" i="55" s="1"/>
  <c r="E18" i="54"/>
  <c r="D18" i="55" s="1"/>
  <c r="E22" i="54"/>
  <c r="D22" i="55" s="1"/>
  <c r="E26" i="54"/>
  <c r="D26" i="55" s="1"/>
  <c r="E30" i="54"/>
  <c r="D30" i="55" s="1"/>
  <c r="E34" i="54"/>
  <c r="D34" i="55" s="1"/>
  <c r="E38" i="54"/>
  <c r="D38" i="55" s="1"/>
  <c r="E42" i="54"/>
  <c r="D42" i="55" s="1"/>
  <c r="E46" i="54"/>
  <c r="D46" i="55" s="1"/>
  <c r="E50" i="54"/>
  <c r="D50" i="55" s="1"/>
  <c r="E54" i="54"/>
  <c r="D54" i="55" s="1"/>
  <c r="E58" i="54"/>
  <c r="D58" i="55" s="1"/>
  <c r="E62" i="54"/>
  <c r="D62" i="55" s="1"/>
  <c r="E66" i="54"/>
  <c r="D66" i="55" s="1"/>
  <c r="E70" i="54"/>
  <c r="D70" i="55" s="1"/>
  <c r="E74" i="54"/>
  <c r="D74" i="55" s="1"/>
  <c r="E78" i="54"/>
  <c r="D78" i="55" s="1"/>
  <c r="E82" i="54"/>
  <c r="D82" i="55" s="1"/>
  <c r="E86" i="54"/>
  <c r="D86" i="55" s="1"/>
  <c r="E90" i="54"/>
  <c r="D90" i="55" s="1"/>
  <c r="E94" i="54"/>
  <c r="D94" i="55" s="1"/>
  <c r="E98" i="54"/>
  <c r="D98" i="55" s="1"/>
  <c r="E102" i="54"/>
  <c r="D102" i="55" s="1"/>
  <c r="E106" i="54"/>
  <c r="D106" i="55" s="1"/>
  <c r="E110" i="54"/>
  <c r="D110" i="55" s="1"/>
  <c r="E114" i="54"/>
  <c r="D114" i="55" s="1"/>
  <c r="C8" i="54"/>
  <c r="N8" i="54" s="1"/>
  <c r="C9" i="54"/>
  <c r="N9" i="54" s="1"/>
  <c r="C13" i="54"/>
  <c r="N13" i="54" s="1"/>
  <c r="C17" i="54"/>
  <c r="N17" i="54" s="1"/>
  <c r="C21" i="54"/>
  <c r="N21" i="54" s="1"/>
  <c r="C25" i="54"/>
  <c r="N25" i="54" s="1"/>
  <c r="C29" i="54"/>
  <c r="N29" i="54" s="1"/>
  <c r="C33" i="54"/>
  <c r="N33" i="54" s="1"/>
  <c r="C37" i="54"/>
  <c r="N37" i="54" s="1"/>
  <c r="C41" i="54"/>
  <c r="N41" i="54" s="1"/>
  <c r="C45" i="54"/>
  <c r="N45" i="54" s="1"/>
  <c r="C49" i="54"/>
  <c r="N49" i="54" s="1"/>
  <c r="C53" i="54"/>
  <c r="N53" i="54" s="1"/>
  <c r="C57" i="54"/>
  <c r="N57" i="54" s="1"/>
  <c r="C61" i="54"/>
  <c r="N61" i="54" s="1"/>
  <c r="C65" i="54"/>
  <c r="N65" i="54" s="1"/>
  <c r="C69" i="54"/>
  <c r="N69" i="54" s="1"/>
  <c r="C73" i="54"/>
  <c r="N73" i="54" s="1"/>
  <c r="C77" i="54"/>
  <c r="N77" i="54" s="1"/>
  <c r="C81" i="54"/>
  <c r="N81" i="54" s="1"/>
  <c r="C85" i="54"/>
  <c r="N85" i="54" s="1"/>
  <c r="C89" i="54"/>
  <c r="N89" i="54" s="1"/>
  <c r="C93" i="54"/>
  <c r="N93" i="54" s="1"/>
  <c r="C97" i="54"/>
  <c r="N97" i="54" s="1"/>
  <c r="C101" i="54"/>
  <c r="N101" i="54" s="1"/>
  <c r="C105" i="54"/>
  <c r="N105" i="54" s="1"/>
  <c r="C109" i="54"/>
  <c r="N109" i="54" s="1"/>
  <c r="C113" i="54"/>
  <c r="N113" i="54" s="1"/>
  <c r="C117" i="54"/>
  <c r="N117" i="54" s="1"/>
  <c r="C121" i="54"/>
  <c r="N121" i="54" s="1"/>
  <c r="C125" i="54"/>
  <c r="N125" i="54" s="1"/>
  <c r="C129" i="54"/>
  <c r="N129" i="54" s="1"/>
  <c r="C133" i="54"/>
  <c r="N133" i="54" s="1"/>
  <c r="C137" i="54"/>
  <c r="N137" i="54" s="1"/>
  <c r="C141" i="54"/>
  <c r="N141" i="54" s="1"/>
  <c r="C145" i="54"/>
  <c r="N145" i="54" s="1"/>
  <c r="C149" i="54"/>
  <c r="N149" i="54" s="1"/>
  <c r="C153" i="54"/>
  <c r="N153" i="54" s="1"/>
  <c r="C157" i="54"/>
  <c r="N157" i="54" s="1"/>
  <c r="C161" i="54"/>
  <c r="N161" i="54" s="1"/>
  <c r="C165" i="54"/>
  <c r="N165" i="54" s="1"/>
  <c r="C169" i="54"/>
  <c r="N169" i="54" s="1"/>
  <c r="C173" i="54"/>
  <c r="N173" i="54" s="1"/>
  <c r="C177" i="54"/>
  <c r="N177" i="54" s="1"/>
  <c r="C181" i="54"/>
  <c r="N181" i="54" s="1"/>
  <c r="C185" i="54"/>
  <c r="N185" i="54" s="1"/>
  <c r="C189" i="54"/>
  <c r="N189" i="54" s="1"/>
  <c r="C193" i="54"/>
  <c r="N193" i="54" s="1"/>
  <c r="C197" i="54"/>
  <c r="N197" i="54" s="1"/>
  <c r="C201" i="54"/>
  <c r="N201" i="54" s="1"/>
  <c r="D9" i="54"/>
  <c r="C9" i="55" s="1"/>
  <c r="H9" i="55" s="1"/>
  <c r="D13" i="54"/>
  <c r="C13" i="55" s="1"/>
  <c r="H13" i="55" s="1"/>
  <c r="D17" i="54"/>
  <c r="C17" i="55" s="1"/>
  <c r="H17" i="55" s="1"/>
  <c r="D21" i="54"/>
  <c r="C21" i="55" s="1"/>
  <c r="H21" i="55" s="1"/>
  <c r="D25" i="54"/>
  <c r="C25" i="55" s="1"/>
  <c r="H25" i="55" s="1"/>
  <c r="D29" i="54"/>
  <c r="C29" i="55" s="1"/>
  <c r="H29" i="55" s="1"/>
  <c r="D33" i="54"/>
  <c r="C33" i="55" s="1"/>
  <c r="H33" i="55" s="1"/>
  <c r="D37" i="54"/>
  <c r="C37" i="55" s="1"/>
  <c r="H37" i="55" s="1"/>
  <c r="D41" i="54"/>
  <c r="C41" i="55" s="1"/>
  <c r="H41" i="55" s="1"/>
  <c r="D45" i="54"/>
  <c r="C45" i="55" s="1"/>
  <c r="H45" i="55" s="1"/>
  <c r="D49" i="54"/>
  <c r="C49" i="55" s="1"/>
  <c r="H49" i="55" s="1"/>
  <c r="D53" i="54"/>
  <c r="C53" i="55" s="1"/>
  <c r="H53" i="55" s="1"/>
  <c r="D57" i="54"/>
  <c r="C57" i="55" s="1"/>
  <c r="H57" i="55" s="1"/>
  <c r="D61" i="54"/>
  <c r="C61" i="55" s="1"/>
  <c r="H61" i="55" s="1"/>
  <c r="D65" i="54"/>
  <c r="C65" i="55" s="1"/>
  <c r="H65" i="55" s="1"/>
  <c r="D69" i="54"/>
  <c r="C69" i="55" s="1"/>
  <c r="H69" i="55" s="1"/>
  <c r="D73" i="54"/>
  <c r="C73" i="55" s="1"/>
  <c r="H73" i="55" s="1"/>
  <c r="D77" i="54"/>
  <c r="C77" i="55" s="1"/>
  <c r="H77" i="55" s="1"/>
  <c r="D81" i="54"/>
  <c r="C81" i="55" s="1"/>
  <c r="H81" i="55" s="1"/>
  <c r="D85" i="54"/>
  <c r="C85" i="55" s="1"/>
  <c r="H85" i="55" s="1"/>
  <c r="D89" i="54"/>
  <c r="C89" i="55" s="1"/>
  <c r="H89" i="55" s="1"/>
  <c r="D93" i="54"/>
  <c r="C93" i="55" s="1"/>
  <c r="H93" i="55" s="1"/>
  <c r="D97" i="54"/>
  <c r="C97" i="55" s="1"/>
  <c r="H97" i="55" s="1"/>
  <c r="D101" i="54"/>
  <c r="C101" i="55" s="1"/>
  <c r="H101" i="55" s="1"/>
  <c r="D105" i="54"/>
  <c r="C105" i="55" s="1"/>
  <c r="H105" i="55" s="1"/>
  <c r="D109" i="54"/>
  <c r="C109" i="55" s="1"/>
  <c r="H109" i="55" s="1"/>
  <c r="D113" i="54"/>
  <c r="C113" i="55" s="1"/>
  <c r="H113" i="55" s="1"/>
  <c r="D117" i="54"/>
  <c r="C117" i="55" s="1"/>
  <c r="H117" i="55" s="1"/>
  <c r="D121" i="54"/>
  <c r="C121" i="55" s="1"/>
  <c r="H121" i="55" s="1"/>
  <c r="D125" i="54"/>
  <c r="C125" i="55" s="1"/>
  <c r="H125" i="55" s="1"/>
  <c r="C11" i="54"/>
  <c r="N11" i="54" s="1"/>
  <c r="C19" i="54"/>
  <c r="N19" i="54" s="1"/>
  <c r="C27" i="54"/>
  <c r="N27" i="54" s="1"/>
  <c r="C35" i="54"/>
  <c r="N35" i="54" s="1"/>
  <c r="C43" i="54"/>
  <c r="N43" i="54" s="1"/>
  <c r="C51" i="54"/>
  <c r="N51" i="54" s="1"/>
  <c r="C59" i="54"/>
  <c r="N59" i="54" s="1"/>
  <c r="C67" i="54"/>
  <c r="N67" i="54" s="1"/>
  <c r="C75" i="54"/>
  <c r="N75" i="54" s="1"/>
  <c r="C83" i="54"/>
  <c r="N83" i="54" s="1"/>
  <c r="C91" i="54"/>
  <c r="N91" i="54" s="1"/>
  <c r="C99" i="54"/>
  <c r="N99" i="54" s="1"/>
  <c r="C107" i="54"/>
  <c r="N107" i="54" s="1"/>
  <c r="C115" i="54"/>
  <c r="N115" i="54" s="1"/>
  <c r="C123" i="54"/>
  <c r="N123" i="54" s="1"/>
  <c r="C131" i="54"/>
  <c r="N131" i="54" s="1"/>
  <c r="C139" i="54"/>
  <c r="N139" i="54" s="1"/>
  <c r="C147" i="54"/>
  <c r="N147" i="54" s="1"/>
  <c r="C155" i="54"/>
  <c r="N155" i="54" s="1"/>
  <c r="C163" i="54"/>
  <c r="N163" i="54" s="1"/>
  <c r="C171" i="54"/>
  <c r="N171" i="54" s="1"/>
  <c r="C179" i="54"/>
  <c r="N179" i="54" s="1"/>
  <c r="C187" i="54"/>
  <c r="N187" i="54" s="1"/>
  <c r="C195" i="54"/>
  <c r="N195" i="54" s="1"/>
  <c r="C203" i="54"/>
  <c r="N203" i="54" s="1"/>
  <c r="D11" i="54"/>
  <c r="C11" i="55" s="1"/>
  <c r="H11" i="55" s="1"/>
  <c r="D19" i="54"/>
  <c r="C19" i="55" s="1"/>
  <c r="H19" i="55" s="1"/>
  <c r="D27" i="54"/>
  <c r="C27" i="55" s="1"/>
  <c r="H27" i="55" s="1"/>
  <c r="D35" i="54"/>
  <c r="C35" i="55" s="1"/>
  <c r="H35" i="55" s="1"/>
  <c r="D43" i="54"/>
  <c r="C43" i="55" s="1"/>
  <c r="H43" i="55" s="1"/>
  <c r="D51" i="54"/>
  <c r="C51" i="55" s="1"/>
  <c r="H51" i="55" s="1"/>
  <c r="D59" i="54"/>
  <c r="C59" i="55" s="1"/>
  <c r="H59" i="55" s="1"/>
  <c r="D67" i="54"/>
  <c r="C67" i="55" s="1"/>
  <c r="H67" i="55" s="1"/>
  <c r="D75" i="54"/>
  <c r="C75" i="55" s="1"/>
  <c r="H75" i="55" s="1"/>
  <c r="D83" i="54"/>
  <c r="C83" i="55" s="1"/>
  <c r="H83" i="55" s="1"/>
  <c r="D91" i="54"/>
  <c r="C91" i="55" s="1"/>
  <c r="H91" i="55" s="1"/>
  <c r="D99" i="54"/>
  <c r="C99" i="55" s="1"/>
  <c r="H99" i="55" s="1"/>
  <c r="D107" i="54"/>
  <c r="C107" i="55" s="1"/>
  <c r="H107" i="55" s="1"/>
  <c r="D115" i="54"/>
  <c r="C115" i="55" s="1"/>
  <c r="H115" i="55" s="1"/>
  <c r="D123" i="54"/>
  <c r="C123" i="55" s="1"/>
  <c r="H123" i="55" s="1"/>
  <c r="D129" i="54"/>
  <c r="C129" i="55" s="1"/>
  <c r="H129" i="55" s="1"/>
  <c r="D135" i="54"/>
  <c r="C135" i="55" s="1"/>
  <c r="H135" i="55" s="1"/>
  <c r="D140" i="54"/>
  <c r="C140" i="55" s="1"/>
  <c r="H140" i="55" s="1"/>
  <c r="D145" i="54"/>
  <c r="C145" i="55" s="1"/>
  <c r="H145" i="55" s="1"/>
  <c r="D151" i="54"/>
  <c r="C151" i="55" s="1"/>
  <c r="H151" i="55" s="1"/>
  <c r="D156" i="54"/>
  <c r="C156" i="55" s="1"/>
  <c r="H156" i="55" s="1"/>
  <c r="D161" i="54"/>
  <c r="C161" i="55" s="1"/>
  <c r="H161" i="55" s="1"/>
  <c r="D167" i="54"/>
  <c r="C167" i="55" s="1"/>
  <c r="H167" i="55" s="1"/>
  <c r="D172" i="54"/>
  <c r="C172" i="55" s="1"/>
  <c r="H172" i="55" s="1"/>
  <c r="D177" i="54"/>
  <c r="C177" i="55" s="1"/>
  <c r="H177" i="55" s="1"/>
  <c r="D183" i="54"/>
  <c r="C183" i="55" s="1"/>
  <c r="H183" i="55" s="1"/>
  <c r="D188" i="54"/>
  <c r="C188" i="55" s="1"/>
  <c r="H188" i="55" s="1"/>
  <c r="D193" i="54"/>
  <c r="C193" i="55" s="1"/>
  <c r="H193" i="55" s="1"/>
  <c r="D199" i="54"/>
  <c r="C199" i="55" s="1"/>
  <c r="H199" i="55" s="1"/>
  <c r="E9" i="54"/>
  <c r="D9" i="55" s="1"/>
  <c r="E15" i="54"/>
  <c r="D15" i="55" s="1"/>
  <c r="E20" i="54"/>
  <c r="D20" i="55" s="1"/>
  <c r="E25" i="54"/>
  <c r="D25" i="55" s="1"/>
  <c r="E31" i="54"/>
  <c r="D31" i="55" s="1"/>
  <c r="E36" i="54"/>
  <c r="D36" i="55" s="1"/>
  <c r="E41" i="54"/>
  <c r="D41" i="55" s="1"/>
  <c r="E47" i="54"/>
  <c r="D47" i="55" s="1"/>
  <c r="E52" i="54"/>
  <c r="D52" i="55" s="1"/>
  <c r="E57" i="54"/>
  <c r="D57" i="55" s="1"/>
  <c r="E63" i="54"/>
  <c r="D63" i="55" s="1"/>
  <c r="E68" i="54"/>
  <c r="D68" i="55" s="1"/>
  <c r="E73" i="54"/>
  <c r="D73" i="55" s="1"/>
  <c r="E79" i="54"/>
  <c r="D79" i="55" s="1"/>
  <c r="E84" i="54"/>
  <c r="D84" i="55" s="1"/>
  <c r="E89" i="54"/>
  <c r="D89" i="55" s="1"/>
  <c r="E95" i="54"/>
  <c r="D95" i="55" s="1"/>
  <c r="E100" i="54"/>
  <c r="D100" i="55" s="1"/>
  <c r="E105" i="54"/>
  <c r="D105" i="55" s="1"/>
  <c r="E111" i="54"/>
  <c r="D111" i="55" s="1"/>
  <c r="E116" i="54"/>
  <c r="D116" i="55" s="1"/>
  <c r="E120" i="54"/>
  <c r="D120" i="55" s="1"/>
  <c r="E124" i="54"/>
  <c r="D124" i="55" s="1"/>
  <c r="E128" i="54"/>
  <c r="D128" i="55" s="1"/>
  <c r="E132" i="54"/>
  <c r="D132" i="55" s="1"/>
  <c r="E136" i="54"/>
  <c r="D136" i="55" s="1"/>
  <c r="E140" i="54"/>
  <c r="D140" i="55" s="1"/>
  <c r="E144" i="54"/>
  <c r="D144" i="55" s="1"/>
  <c r="E148" i="54"/>
  <c r="D148" i="55" s="1"/>
  <c r="E152" i="54"/>
  <c r="D152" i="55" s="1"/>
  <c r="E156" i="54"/>
  <c r="D156" i="55" s="1"/>
  <c r="E160" i="54"/>
  <c r="D160" i="55" s="1"/>
  <c r="E164" i="54"/>
  <c r="D164" i="55" s="1"/>
  <c r="E168" i="54"/>
  <c r="D168" i="55" s="1"/>
  <c r="E172" i="54"/>
  <c r="D172" i="55" s="1"/>
  <c r="E176" i="54"/>
  <c r="D176" i="55" s="1"/>
  <c r="E180" i="54"/>
  <c r="D180" i="55" s="1"/>
  <c r="E184" i="54"/>
  <c r="D184" i="55" s="1"/>
  <c r="E188" i="54"/>
  <c r="D188" i="55" s="1"/>
  <c r="E192" i="54"/>
  <c r="D192" i="55" s="1"/>
  <c r="E196" i="54"/>
  <c r="D196" i="55" s="1"/>
  <c r="E200" i="54"/>
  <c r="D200" i="55" s="1"/>
  <c r="F8" i="54"/>
  <c r="E8" i="55" s="1"/>
  <c r="F12" i="54"/>
  <c r="E12" i="55" s="1"/>
  <c r="F16" i="54"/>
  <c r="E16" i="55" s="1"/>
  <c r="F20" i="54"/>
  <c r="E20" i="55" s="1"/>
  <c r="F24" i="54"/>
  <c r="E24" i="55" s="1"/>
  <c r="F28" i="54"/>
  <c r="E28" i="55" s="1"/>
  <c r="F32" i="54"/>
  <c r="E32" i="55" s="1"/>
  <c r="F36" i="54"/>
  <c r="E36" i="55" s="1"/>
  <c r="F40" i="54"/>
  <c r="E40" i="55" s="1"/>
  <c r="F44" i="54"/>
  <c r="E44" i="55" s="1"/>
  <c r="F48" i="54"/>
  <c r="E48" i="55" s="1"/>
  <c r="F52" i="54"/>
  <c r="E52" i="55" s="1"/>
  <c r="F56" i="54"/>
  <c r="E56" i="55" s="1"/>
  <c r="F60" i="54"/>
  <c r="E60" i="55" s="1"/>
  <c r="F64" i="54"/>
  <c r="E64" i="55" s="1"/>
  <c r="F68" i="54"/>
  <c r="E68" i="55" s="1"/>
  <c r="F72" i="54"/>
  <c r="E72" i="55" s="1"/>
  <c r="F76" i="54"/>
  <c r="E76" i="55" s="1"/>
  <c r="F80" i="54"/>
  <c r="E80" i="55" s="1"/>
  <c r="F84" i="54"/>
  <c r="E84" i="55" s="1"/>
  <c r="F88" i="54"/>
  <c r="E88" i="55" s="1"/>
  <c r="F92" i="54"/>
  <c r="E92" i="55" s="1"/>
  <c r="F96" i="54"/>
  <c r="E96" i="55" s="1"/>
  <c r="F100" i="54"/>
  <c r="E100" i="55" s="1"/>
  <c r="F104" i="54"/>
  <c r="E104" i="55" s="1"/>
  <c r="F108" i="54"/>
  <c r="E108" i="55" s="1"/>
  <c r="F112" i="54"/>
  <c r="E112" i="55" s="1"/>
  <c r="F116" i="54"/>
  <c r="E116" i="55" s="1"/>
  <c r="F120" i="54"/>
  <c r="E120" i="55" s="1"/>
  <c r="F124" i="54"/>
  <c r="E124" i="55" s="1"/>
  <c r="F128" i="54"/>
  <c r="E128" i="55" s="1"/>
  <c r="F132" i="54"/>
  <c r="E132" i="55" s="1"/>
  <c r="F136" i="54"/>
  <c r="E136" i="55" s="1"/>
  <c r="F140" i="54"/>
  <c r="E140" i="55" s="1"/>
  <c r="F144" i="54"/>
  <c r="E144" i="55" s="1"/>
  <c r="F148" i="54"/>
  <c r="E148" i="55" s="1"/>
  <c r="F152" i="54"/>
  <c r="E152" i="55" s="1"/>
  <c r="F156" i="54"/>
  <c r="E156" i="55" s="1"/>
  <c r="F160" i="54"/>
  <c r="E160" i="55" s="1"/>
  <c r="F164" i="54"/>
  <c r="E164" i="55" s="1"/>
  <c r="F168" i="54"/>
  <c r="E168" i="55" s="1"/>
  <c r="F172" i="54"/>
  <c r="E172" i="55" s="1"/>
  <c r="F176" i="54"/>
  <c r="E176" i="55" s="1"/>
  <c r="F180" i="54"/>
  <c r="E180" i="55" s="1"/>
  <c r="F184" i="54"/>
  <c r="E184" i="55" s="1"/>
  <c r="F188" i="54"/>
  <c r="E188" i="55" s="1"/>
  <c r="F192" i="54"/>
  <c r="E192" i="55" s="1"/>
  <c r="F196" i="54"/>
  <c r="E196" i="55" s="1"/>
  <c r="F200" i="54"/>
  <c r="E200" i="55" s="1"/>
  <c r="C12" i="54"/>
  <c r="N12" i="54" s="1"/>
  <c r="C20" i="54"/>
  <c r="N20" i="54" s="1"/>
  <c r="C28" i="54"/>
  <c r="N28" i="54" s="1"/>
  <c r="C36" i="54"/>
  <c r="N36" i="54" s="1"/>
  <c r="C44" i="54"/>
  <c r="N44" i="54" s="1"/>
  <c r="C52" i="54"/>
  <c r="N52" i="54" s="1"/>
  <c r="C60" i="54"/>
  <c r="N60" i="54" s="1"/>
  <c r="C68" i="54"/>
  <c r="N68" i="54" s="1"/>
  <c r="C76" i="54"/>
  <c r="N76" i="54" s="1"/>
  <c r="C84" i="54"/>
  <c r="N84" i="54" s="1"/>
  <c r="C92" i="54"/>
  <c r="N92" i="54" s="1"/>
  <c r="C100" i="54"/>
  <c r="N100" i="54" s="1"/>
  <c r="C108" i="54"/>
  <c r="N108" i="54" s="1"/>
  <c r="C116" i="54"/>
  <c r="N116" i="54" s="1"/>
  <c r="C124" i="54"/>
  <c r="N124" i="54" s="1"/>
  <c r="C132" i="54"/>
  <c r="N132" i="54" s="1"/>
  <c r="C140" i="54"/>
  <c r="N140" i="54" s="1"/>
  <c r="C148" i="54"/>
  <c r="N148" i="54" s="1"/>
  <c r="C156" i="54"/>
  <c r="N156" i="54" s="1"/>
  <c r="C164" i="54"/>
  <c r="N164" i="54" s="1"/>
  <c r="C172" i="54"/>
  <c r="N172" i="54" s="1"/>
  <c r="C180" i="54"/>
  <c r="N180" i="54" s="1"/>
  <c r="C188" i="54"/>
  <c r="N188" i="54" s="1"/>
  <c r="C196" i="54"/>
  <c r="N196" i="54" s="1"/>
  <c r="D12" i="54"/>
  <c r="C12" i="55" s="1"/>
  <c r="H12" i="55" s="1"/>
  <c r="D20" i="54"/>
  <c r="C20" i="55" s="1"/>
  <c r="H20" i="55" s="1"/>
  <c r="D28" i="54"/>
  <c r="C28" i="55" s="1"/>
  <c r="H28" i="55" s="1"/>
  <c r="D36" i="54"/>
  <c r="C36" i="55" s="1"/>
  <c r="H36" i="55" s="1"/>
  <c r="D44" i="54"/>
  <c r="C44" i="55" s="1"/>
  <c r="H44" i="55" s="1"/>
  <c r="D52" i="54"/>
  <c r="C52" i="55" s="1"/>
  <c r="H52" i="55" s="1"/>
  <c r="D60" i="54"/>
  <c r="C60" i="55" s="1"/>
  <c r="H60" i="55" s="1"/>
  <c r="D68" i="54"/>
  <c r="C68" i="55" s="1"/>
  <c r="H68" i="55" s="1"/>
  <c r="D76" i="54"/>
  <c r="C76" i="55" s="1"/>
  <c r="H76" i="55" s="1"/>
  <c r="D84" i="54"/>
  <c r="C84" i="55" s="1"/>
  <c r="H84" i="55" s="1"/>
  <c r="D92" i="54"/>
  <c r="C92" i="55" s="1"/>
  <c r="H92" i="55" s="1"/>
  <c r="D100" i="54"/>
  <c r="C100" i="55" s="1"/>
  <c r="H100" i="55" s="1"/>
  <c r="D108" i="54"/>
  <c r="C108" i="55" s="1"/>
  <c r="H108" i="55" s="1"/>
  <c r="D116" i="54"/>
  <c r="C116" i="55" s="1"/>
  <c r="H116" i="55" s="1"/>
  <c r="D124" i="54"/>
  <c r="C124" i="55" s="1"/>
  <c r="H124" i="55" s="1"/>
  <c r="D131" i="54"/>
  <c r="C131" i="55" s="1"/>
  <c r="H131" i="55" s="1"/>
  <c r="D136" i="54"/>
  <c r="C136" i="55" s="1"/>
  <c r="H136" i="55" s="1"/>
  <c r="D141" i="54"/>
  <c r="C141" i="55" s="1"/>
  <c r="H141" i="55" s="1"/>
  <c r="D147" i="54"/>
  <c r="C147" i="55" s="1"/>
  <c r="H147" i="55" s="1"/>
  <c r="D152" i="54"/>
  <c r="C152" i="55" s="1"/>
  <c r="H152" i="55" s="1"/>
  <c r="D157" i="54"/>
  <c r="C157" i="55" s="1"/>
  <c r="H157" i="55" s="1"/>
  <c r="D163" i="54"/>
  <c r="C163" i="55" s="1"/>
  <c r="H163" i="55" s="1"/>
  <c r="D168" i="54"/>
  <c r="C168" i="55" s="1"/>
  <c r="H168" i="55" s="1"/>
  <c r="D173" i="54"/>
  <c r="C173" i="55" s="1"/>
  <c r="H173" i="55" s="1"/>
  <c r="D179" i="54"/>
  <c r="C179" i="55" s="1"/>
  <c r="H179" i="55" s="1"/>
  <c r="D184" i="54"/>
  <c r="C184" i="55" s="1"/>
  <c r="H184" i="55" s="1"/>
  <c r="D189" i="54"/>
  <c r="C189" i="55" s="1"/>
  <c r="H189" i="55" s="1"/>
  <c r="D195" i="54"/>
  <c r="C195" i="55" s="1"/>
  <c r="H195" i="55" s="1"/>
  <c r="D200" i="54"/>
  <c r="C200" i="55" s="1"/>
  <c r="H200" i="55" s="1"/>
  <c r="E11" i="54"/>
  <c r="D11" i="55" s="1"/>
  <c r="E16" i="54"/>
  <c r="D16" i="55" s="1"/>
  <c r="E21" i="54"/>
  <c r="D21" i="55" s="1"/>
  <c r="E27" i="54"/>
  <c r="D27" i="55" s="1"/>
  <c r="E32" i="54"/>
  <c r="D32" i="55" s="1"/>
  <c r="E37" i="54"/>
  <c r="D37" i="55" s="1"/>
  <c r="E43" i="54"/>
  <c r="D43" i="55" s="1"/>
  <c r="E48" i="54"/>
  <c r="D48" i="55" s="1"/>
  <c r="E53" i="54"/>
  <c r="D53" i="55" s="1"/>
  <c r="E59" i="54"/>
  <c r="D59" i="55" s="1"/>
  <c r="E64" i="54"/>
  <c r="D64" i="55" s="1"/>
  <c r="E69" i="54"/>
  <c r="D69" i="55" s="1"/>
  <c r="E75" i="54"/>
  <c r="D75" i="55" s="1"/>
  <c r="E80" i="54"/>
  <c r="D80" i="55" s="1"/>
  <c r="E85" i="54"/>
  <c r="D85" i="55" s="1"/>
  <c r="E91" i="54"/>
  <c r="D91" i="55" s="1"/>
  <c r="E96" i="54"/>
  <c r="D96" i="55" s="1"/>
  <c r="E101" i="54"/>
  <c r="D101" i="55" s="1"/>
  <c r="E107" i="54"/>
  <c r="D107" i="55" s="1"/>
  <c r="E112" i="54"/>
  <c r="D112" i="55" s="1"/>
  <c r="E117" i="54"/>
  <c r="D117" i="55" s="1"/>
  <c r="E121" i="54"/>
  <c r="D121" i="55" s="1"/>
  <c r="E125" i="54"/>
  <c r="D125" i="55" s="1"/>
  <c r="E129" i="54"/>
  <c r="D129" i="55" s="1"/>
  <c r="E133" i="54"/>
  <c r="D133" i="55" s="1"/>
  <c r="E137" i="54"/>
  <c r="D137" i="55" s="1"/>
  <c r="E141" i="54"/>
  <c r="D141" i="55" s="1"/>
  <c r="E145" i="54"/>
  <c r="D145" i="55" s="1"/>
  <c r="E149" i="54"/>
  <c r="D149" i="55" s="1"/>
  <c r="E153" i="54"/>
  <c r="D153" i="55" s="1"/>
  <c r="C15" i="54"/>
  <c r="N15" i="54" s="1"/>
  <c r="C31" i="54"/>
  <c r="N31" i="54" s="1"/>
  <c r="C47" i="54"/>
  <c r="N47" i="54" s="1"/>
  <c r="C63" i="54"/>
  <c r="N63" i="54" s="1"/>
  <c r="C79" i="54"/>
  <c r="N79" i="54" s="1"/>
  <c r="C95" i="54"/>
  <c r="N95" i="54" s="1"/>
  <c r="C111" i="54"/>
  <c r="N111" i="54" s="1"/>
  <c r="C127" i="54"/>
  <c r="N127" i="54" s="1"/>
  <c r="C143" i="54"/>
  <c r="N143" i="54" s="1"/>
  <c r="C159" i="54"/>
  <c r="N159" i="54" s="1"/>
  <c r="C175" i="54"/>
  <c r="N175" i="54" s="1"/>
  <c r="C191" i="54"/>
  <c r="N191" i="54" s="1"/>
  <c r="D23" i="54"/>
  <c r="C23" i="55" s="1"/>
  <c r="H23" i="55" s="1"/>
  <c r="D39" i="54"/>
  <c r="C39" i="55" s="1"/>
  <c r="H39" i="55" s="1"/>
  <c r="D55" i="54"/>
  <c r="C55" i="55" s="1"/>
  <c r="H55" i="55" s="1"/>
  <c r="D71" i="54"/>
  <c r="C71" i="55" s="1"/>
  <c r="H71" i="55" s="1"/>
  <c r="D87" i="54"/>
  <c r="C87" i="55" s="1"/>
  <c r="H87" i="55" s="1"/>
  <c r="D103" i="54"/>
  <c r="C103" i="55" s="1"/>
  <c r="H103" i="55" s="1"/>
  <c r="D119" i="54"/>
  <c r="C119" i="55" s="1"/>
  <c r="H119" i="55" s="1"/>
  <c r="D132" i="54"/>
  <c r="C132" i="55" s="1"/>
  <c r="H132" i="55" s="1"/>
  <c r="D143" i="54"/>
  <c r="C143" i="55" s="1"/>
  <c r="H143" i="55" s="1"/>
  <c r="D153" i="54"/>
  <c r="C153" i="55" s="1"/>
  <c r="H153" i="55" s="1"/>
  <c r="D164" i="54"/>
  <c r="C164" i="55" s="1"/>
  <c r="H164" i="55" s="1"/>
  <c r="D175" i="54"/>
  <c r="C175" i="55" s="1"/>
  <c r="H175" i="55" s="1"/>
  <c r="D185" i="54"/>
  <c r="C185" i="55" s="1"/>
  <c r="H185" i="55" s="1"/>
  <c r="D196" i="54"/>
  <c r="C196" i="55" s="1"/>
  <c r="H196" i="55" s="1"/>
  <c r="E17" i="54"/>
  <c r="D17" i="55" s="1"/>
  <c r="E28" i="54"/>
  <c r="D28" i="55" s="1"/>
  <c r="E39" i="54"/>
  <c r="D39" i="55" s="1"/>
  <c r="E49" i="54"/>
  <c r="D49" i="55" s="1"/>
  <c r="E60" i="54"/>
  <c r="D60" i="55" s="1"/>
  <c r="E71" i="54"/>
  <c r="D71" i="55" s="1"/>
  <c r="E81" i="54"/>
  <c r="D81" i="55" s="1"/>
  <c r="E92" i="54"/>
  <c r="D92" i="55" s="1"/>
  <c r="E103" i="54"/>
  <c r="D103" i="55" s="1"/>
  <c r="E113" i="54"/>
  <c r="D113" i="55" s="1"/>
  <c r="E122" i="54"/>
  <c r="D122" i="55" s="1"/>
  <c r="E130" i="54"/>
  <c r="D130" i="55" s="1"/>
  <c r="E138" i="54"/>
  <c r="D138" i="55" s="1"/>
  <c r="E146" i="54"/>
  <c r="D146" i="55" s="1"/>
  <c r="E154" i="54"/>
  <c r="D154" i="55" s="1"/>
  <c r="E159" i="54"/>
  <c r="D159" i="55" s="1"/>
  <c r="E165" i="54"/>
  <c r="D165" i="55" s="1"/>
  <c r="E170" i="54"/>
  <c r="D170" i="55" s="1"/>
  <c r="E175" i="54"/>
  <c r="D175" i="55" s="1"/>
  <c r="E181" i="54"/>
  <c r="D181" i="55" s="1"/>
  <c r="E186" i="54"/>
  <c r="D186" i="55" s="1"/>
  <c r="E191" i="54"/>
  <c r="D191" i="55" s="1"/>
  <c r="E197" i="54"/>
  <c r="D197" i="55" s="1"/>
  <c r="E202" i="54"/>
  <c r="D202" i="55" s="1"/>
  <c r="F13" i="54"/>
  <c r="E13" i="55" s="1"/>
  <c r="F18" i="54"/>
  <c r="E18" i="55" s="1"/>
  <c r="F23" i="54"/>
  <c r="E23" i="55" s="1"/>
  <c r="F29" i="54"/>
  <c r="E29" i="55" s="1"/>
  <c r="F34" i="54"/>
  <c r="E34" i="55" s="1"/>
  <c r="F39" i="54"/>
  <c r="E39" i="55" s="1"/>
  <c r="F45" i="54"/>
  <c r="E45" i="55" s="1"/>
  <c r="F50" i="54"/>
  <c r="E50" i="55" s="1"/>
  <c r="F55" i="54"/>
  <c r="E55" i="55" s="1"/>
  <c r="F61" i="54"/>
  <c r="E61" i="55" s="1"/>
  <c r="F66" i="54"/>
  <c r="E66" i="55" s="1"/>
  <c r="F71" i="54"/>
  <c r="E71" i="55" s="1"/>
  <c r="F77" i="54"/>
  <c r="E77" i="55" s="1"/>
  <c r="F82" i="54"/>
  <c r="E82" i="55" s="1"/>
  <c r="F87" i="54"/>
  <c r="E87" i="55" s="1"/>
  <c r="F93" i="54"/>
  <c r="E93" i="55" s="1"/>
  <c r="F98" i="54"/>
  <c r="E98" i="55" s="1"/>
  <c r="F103" i="54"/>
  <c r="E103" i="55" s="1"/>
  <c r="F109" i="54"/>
  <c r="E109" i="55" s="1"/>
  <c r="F114" i="54"/>
  <c r="E114" i="55" s="1"/>
  <c r="F119" i="54"/>
  <c r="E119" i="55" s="1"/>
  <c r="F125" i="54"/>
  <c r="E125" i="55" s="1"/>
  <c r="F130" i="54"/>
  <c r="E130" i="55" s="1"/>
  <c r="F135" i="54"/>
  <c r="E135" i="55" s="1"/>
  <c r="F141" i="54"/>
  <c r="E141" i="55" s="1"/>
  <c r="F146" i="54"/>
  <c r="E146" i="55" s="1"/>
  <c r="F151" i="54"/>
  <c r="E151" i="55" s="1"/>
  <c r="F157" i="54"/>
  <c r="E157" i="55" s="1"/>
  <c r="F162" i="54"/>
  <c r="E162" i="55" s="1"/>
  <c r="F167" i="54"/>
  <c r="E167" i="55" s="1"/>
  <c r="F173" i="54"/>
  <c r="E173" i="55" s="1"/>
  <c r="F178" i="54"/>
  <c r="E178" i="55" s="1"/>
  <c r="F183" i="54"/>
  <c r="E183" i="55" s="1"/>
  <c r="F189" i="54"/>
  <c r="E189" i="55" s="1"/>
  <c r="F194" i="54"/>
  <c r="E194" i="55" s="1"/>
  <c r="F199" i="54"/>
  <c r="E199" i="55" s="1"/>
  <c r="C16" i="54"/>
  <c r="N16" i="54" s="1"/>
  <c r="C32" i="54"/>
  <c r="N32" i="54" s="1"/>
  <c r="C48" i="54"/>
  <c r="N48" i="54" s="1"/>
  <c r="C64" i="54"/>
  <c r="N64" i="54" s="1"/>
  <c r="C80" i="54"/>
  <c r="N80" i="54" s="1"/>
  <c r="C96" i="54"/>
  <c r="N96" i="54" s="1"/>
  <c r="C112" i="54"/>
  <c r="N112" i="54" s="1"/>
  <c r="C128" i="54"/>
  <c r="N128" i="54" s="1"/>
  <c r="C144" i="54"/>
  <c r="N144" i="54" s="1"/>
  <c r="C160" i="54"/>
  <c r="N160" i="54" s="1"/>
  <c r="C176" i="54"/>
  <c r="N176" i="54" s="1"/>
  <c r="C192" i="54"/>
  <c r="N192" i="54" s="1"/>
  <c r="D8" i="54"/>
  <c r="C8" i="55" s="1"/>
  <c r="H8" i="55" s="1"/>
  <c r="D24" i="54"/>
  <c r="C24" i="55" s="1"/>
  <c r="H24" i="55" s="1"/>
  <c r="D40" i="54"/>
  <c r="C40" i="55" s="1"/>
  <c r="H40" i="55" s="1"/>
  <c r="D56" i="54"/>
  <c r="C56" i="55" s="1"/>
  <c r="H56" i="55" s="1"/>
  <c r="D72" i="54"/>
  <c r="C72" i="55" s="1"/>
  <c r="H72" i="55" s="1"/>
  <c r="D88" i="54"/>
  <c r="C88" i="55" s="1"/>
  <c r="H88" i="55" s="1"/>
  <c r="D104" i="54"/>
  <c r="C104" i="55" s="1"/>
  <c r="H104" i="55" s="1"/>
  <c r="D120" i="54"/>
  <c r="C120" i="55" s="1"/>
  <c r="H120" i="55" s="1"/>
  <c r="D133" i="54"/>
  <c r="C133" i="55" s="1"/>
  <c r="H133" i="55" s="1"/>
  <c r="D144" i="54"/>
  <c r="C144" i="55" s="1"/>
  <c r="H144" i="55" s="1"/>
  <c r="D155" i="54"/>
  <c r="C155" i="55" s="1"/>
  <c r="H155" i="55" s="1"/>
  <c r="D165" i="54"/>
  <c r="C165" i="55" s="1"/>
  <c r="H165" i="55" s="1"/>
  <c r="D176" i="54"/>
  <c r="C176" i="55" s="1"/>
  <c r="H176" i="55" s="1"/>
  <c r="D187" i="54"/>
  <c r="C187" i="55" s="1"/>
  <c r="H187" i="55" s="1"/>
  <c r="D197" i="54"/>
  <c r="C197" i="55" s="1"/>
  <c r="H197" i="55" s="1"/>
  <c r="E8" i="54"/>
  <c r="D8" i="55" s="1"/>
  <c r="E19" i="54"/>
  <c r="D19" i="55" s="1"/>
  <c r="E29" i="54"/>
  <c r="D29" i="55" s="1"/>
  <c r="E40" i="54"/>
  <c r="D40" i="55" s="1"/>
  <c r="E51" i="54"/>
  <c r="D51" i="55" s="1"/>
  <c r="E61" i="54"/>
  <c r="D61" i="55" s="1"/>
  <c r="E72" i="54"/>
  <c r="D72" i="55" s="1"/>
  <c r="E83" i="54"/>
  <c r="D83" i="55" s="1"/>
  <c r="E93" i="54"/>
  <c r="D93" i="55" s="1"/>
  <c r="E104" i="54"/>
  <c r="D104" i="55" s="1"/>
  <c r="E115" i="54"/>
  <c r="D115" i="55" s="1"/>
  <c r="E123" i="54"/>
  <c r="D123" i="55" s="1"/>
  <c r="E131" i="54"/>
  <c r="D131" i="55" s="1"/>
  <c r="E139" i="54"/>
  <c r="D139" i="55" s="1"/>
  <c r="E147" i="54"/>
  <c r="D147" i="55" s="1"/>
  <c r="E155" i="54"/>
  <c r="D155" i="55" s="1"/>
  <c r="E161" i="54"/>
  <c r="D161" i="55" s="1"/>
  <c r="E166" i="54"/>
  <c r="D166" i="55" s="1"/>
  <c r="E171" i="54"/>
  <c r="D171" i="55" s="1"/>
  <c r="E177" i="54"/>
  <c r="D177" i="55" s="1"/>
  <c r="E182" i="54"/>
  <c r="D182" i="55" s="1"/>
  <c r="E187" i="54"/>
  <c r="D187" i="55" s="1"/>
  <c r="E193" i="54"/>
  <c r="D193" i="55" s="1"/>
  <c r="E198" i="54"/>
  <c r="D198" i="55" s="1"/>
  <c r="E203" i="54"/>
  <c r="D203" i="55" s="1"/>
  <c r="F9" i="54"/>
  <c r="E9" i="55" s="1"/>
  <c r="F14" i="54"/>
  <c r="E14" i="55" s="1"/>
  <c r="F19" i="54"/>
  <c r="E19" i="55" s="1"/>
  <c r="F25" i="54"/>
  <c r="E25" i="55" s="1"/>
  <c r="F30" i="54"/>
  <c r="E30" i="55" s="1"/>
  <c r="F35" i="54"/>
  <c r="E35" i="55" s="1"/>
  <c r="F41" i="54"/>
  <c r="E41" i="55" s="1"/>
  <c r="F46" i="54"/>
  <c r="E46" i="55" s="1"/>
  <c r="F51" i="54"/>
  <c r="E51" i="55" s="1"/>
  <c r="F57" i="54"/>
  <c r="E57" i="55" s="1"/>
  <c r="F62" i="54"/>
  <c r="E62" i="55" s="1"/>
  <c r="F67" i="54"/>
  <c r="E67" i="55" s="1"/>
  <c r="F73" i="54"/>
  <c r="E73" i="55" s="1"/>
  <c r="F78" i="54"/>
  <c r="E78" i="55" s="1"/>
  <c r="F83" i="54"/>
  <c r="E83" i="55" s="1"/>
  <c r="F89" i="54"/>
  <c r="E89" i="55" s="1"/>
  <c r="F94" i="54"/>
  <c r="E94" i="55" s="1"/>
  <c r="F99" i="54"/>
  <c r="E99" i="55" s="1"/>
  <c r="F105" i="54"/>
  <c r="E105" i="55" s="1"/>
  <c r="F110" i="54"/>
  <c r="E110" i="55" s="1"/>
  <c r="F115" i="54"/>
  <c r="E115" i="55" s="1"/>
  <c r="F121" i="54"/>
  <c r="E121" i="55" s="1"/>
  <c r="F126" i="54"/>
  <c r="E126" i="55" s="1"/>
  <c r="F131" i="54"/>
  <c r="E131" i="55" s="1"/>
  <c r="F137" i="54"/>
  <c r="E137" i="55" s="1"/>
  <c r="F142" i="54"/>
  <c r="E142" i="55" s="1"/>
  <c r="F147" i="54"/>
  <c r="E147" i="55" s="1"/>
  <c r="F153" i="54"/>
  <c r="E153" i="55" s="1"/>
  <c r="F158" i="54"/>
  <c r="E158" i="55" s="1"/>
  <c r="F163" i="54"/>
  <c r="E163" i="55" s="1"/>
  <c r="F169" i="54"/>
  <c r="E169" i="55" s="1"/>
  <c r="F174" i="54"/>
  <c r="E174" i="55" s="1"/>
  <c r="F179" i="54"/>
  <c r="E179" i="55" s="1"/>
  <c r="F185" i="54"/>
  <c r="E185" i="55" s="1"/>
  <c r="F190" i="54"/>
  <c r="E190" i="55" s="1"/>
  <c r="F195" i="54"/>
  <c r="E195" i="55" s="1"/>
  <c r="F201" i="54"/>
  <c r="E201" i="55" s="1"/>
  <c r="C23" i="54"/>
  <c r="N23" i="54" s="1"/>
  <c r="C39" i="54"/>
  <c r="N39" i="54" s="1"/>
  <c r="C55" i="54"/>
  <c r="N55" i="54" s="1"/>
  <c r="C71" i="54"/>
  <c r="N71" i="54" s="1"/>
  <c r="C87" i="54"/>
  <c r="N87" i="54" s="1"/>
  <c r="C103" i="54"/>
  <c r="N103" i="54" s="1"/>
  <c r="C119" i="54"/>
  <c r="N119" i="54" s="1"/>
  <c r="C135" i="54"/>
  <c r="N135" i="54" s="1"/>
  <c r="C151" i="54"/>
  <c r="N151" i="54" s="1"/>
  <c r="C167" i="54"/>
  <c r="N167" i="54" s="1"/>
  <c r="C183" i="54"/>
  <c r="N183" i="54" s="1"/>
  <c r="C199" i="54"/>
  <c r="N199" i="54" s="1"/>
  <c r="D15" i="54"/>
  <c r="C15" i="55" s="1"/>
  <c r="H15" i="55" s="1"/>
  <c r="D31" i="54"/>
  <c r="C31" i="55" s="1"/>
  <c r="H31" i="55" s="1"/>
  <c r="D47" i="54"/>
  <c r="C47" i="55" s="1"/>
  <c r="H47" i="55" s="1"/>
  <c r="D63" i="54"/>
  <c r="C63" i="55" s="1"/>
  <c r="H63" i="55" s="1"/>
  <c r="D79" i="54"/>
  <c r="C79" i="55" s="1"/>
  <c r="H79" i="55" s="1"/>
  <c r="D95" i="54"/>
  <c r="C95" i="55" s="1"/>
  <c r="H95" i="55" s="1"/>
  <c r="D111" i="54"/>
  <c r="C111" i="55" s="1"/>
  <c r="H111" i="55" s="1"/>
  <c r="D127" i="54"/>
  <c r="C127" i="55" s="1"/>
  <c r="H127" i="55" s="1"/>
  <c r="D137" i="54"/>
  <c r="C137" i="55" s="1"/>
  <c r="H137" i="55" s="1"/>
  <c r="D148" i="54"/>
  <c r="C148" i="55" s="1"/>
  <c r="H148" i="55" s="1"/>
  <c r="D159" i="54"/>
  <c r="C159" i="55" s="1"/>
  <c r="H159" i="55" s="1"/>
  <c r="D169" i="54"/>
  <c r="C169" i="55" s="1"/>
  <c r="H169" i="55" s="1"/>
  <c r="D180" i="54"/>
  <c r="C180" i="55" s="1"/>
  <c r="H180" i="55" s="1"/>
  <c r="D191" i="54"/>
  <c r="C191" i="55" s="1"/>
  <c r="H191" i="55" s="1"/>
  <c r="D201" i="54"/>
  <c r="C201" i="55" s="1"/>
  <c r="H201" i="55" s="1"/>
  <c r="E12" i="54"/>
  <c r="D12" i="55" s="1"/>
  <c r="E23" i="54"/>
  <c r="D23" i="55" s="1"/>
  <c r="E33" i="54"/>
  <c r="D33" i="55" s="1"/>
  <c r="E44" i="54"/>
  <c r="D44" i="55" s="1"/>
  <c r="E55" i="54"/>
  <c r="D55" i="55" s="1"/>
  <c r="E65" i="54"/>
  <c r="D65" i="55" s="1"/>
  <c r="E76" i="54"/>
  <c r="D76" i="55" s="1"/>
  <c r="E87" i="54"/>
  <c r="D87" i="55" s="1"/>
  <c r="E97" i="54"/>
  <c r="D97" i="55" s="1"/>
  <c r="E108" i="54"/>
  <c r="D108" i="55" s="1"/>
  <c r="E118" i="54"/>
  <c r="D118" i="55" s="1"/>
  <c r="E126" i="54"/>
  <c r="D126" i="55" s="1"/>
  <c r="E134" i="54"/>
  <c r="D134" i="55" s="1"/>
  <c r="E142" i="54"/>
  <c r="D142" i="55" s="1"/>
  <c r="E150" i="54"/>
  <c r="D150" i="55" s="1"/>
  <c r="E157" i="54"/>
  <c r="D157" i="55" s="1"/>
  <c r="E162" i="54"/>
  <c r="D162" i="55" s="1"/>
  <c r="E167" i="54"/>
  <c r="D167" i="55" s="1"/>
  <c r="E173" i="54"/>
  <c r="D173" i="55" s="1"/>
  <c r="E178" i="54"/>
  <c r="D178" i="55" s="1"/>
  <c r="E183" i="54"/>
  <c r="D183" i="55" s="1"/>
  <c r="E189" i="54"/>
  <c r="D189" i="55" s="1"/>
  <c r="E194" i="54"/>
  <c r="D194" i="55" s="1"/>
  <c r="E199" i="54"/>
  <c r="D199" i="55" s="1"/>
  <c r="F10" i="54"/>
  <c r="E10" i="55" s="1"/>
  <c r="F15" i="54"/>
  <c r="E15" i="55" s="1"/>
  <c r="F21" i="54"/>
  <c r="E21" i="55" s="1"/>
  <c r="F26" i="54"/>
  <c r="E26" i="55" s="1"/>
  <c r="F31" i="54"/>
  <c r="E31" i="55" s="1"/>
  <c r="F37" i="54"/>
  <c r="E37" i="55" s="1"/>
  <c r="F42" i="54"/>
  <c r="E42" i="55" s="1"/>
  <c r="F47" i="54"/>
  <c r="E47" i="55" s="1"/>
  <c r="F53" i="54"/>
  <c r="E53" i="55" s="1"/>
  <c r="F58" i="54"/>
  <c r="E58" i="55" s="1"/>
  <c r="F63" i="54"/>
  <c r="E63" i="55" s="1"/>
  <c r="F69" i="54"/>
  <c r="E69" i="55" s="1"/>
  <c r="F74" i="54"/>
  <c r="E74" i="55" s="1"/>
  <c r="F79" i="54"/>
  <c r="E79" i="55" s="1"/>
  <c r="F85" i="54"/>
  <c r="E85" i="55" s="1"/>
  <c r="F90" i="54"/>
  <c r="E90" i="55" s="1"/>
  <c r="F95" i="54"/>
  <c r="E95" i="55" s="1"/>
  <c r="F101" i="54"/>
  <c r="E101" i="55" s="1"/>
  <c r="F106" i="54"/>
  <c r="E106" i="55" s="1"/>
  <c r="F111" i="54"/>
  <c r="E111" i="55" s="1"/>
  <c r="F117" i="54"/>
  <c r="E117" i="55" s="1"/>
  <c r="F122" i="54"/>
  <c r="E122" i="55" s="1"/>
  <c r="F127" i="54"/>
  <c r="E127" i="55" s="1"/>
  <c r="F133" i="54"/>
  <c r="E133" i="55" s="1"/>
  <c r="F138" i="54"/>
  <c r="E138" i="55" s="1"/>
  <c r="F143" i="54"/>
  <c r="E143" i="55" s="1"/>
  <c r="F149" i="54"/>
  <c r="E149" i="55" s="1"/>
  <c r="F154" i="54"/>
  <c r="E154" i="55" s="1"/>
  <c r="C24" i="54"/>
  <c r="N24" i="54" s="1"/>
  <c r="C88" i="54"/>
  <c r="N88" i="54" s="1"/>
  <c r="C152" i="54"/>
  <c r="N152" i="54" s="1"/>
  <c r="D16" i="54"/>
  <c r="C16" i="55" s="1"/>
  <c r="H16" i="55" s="1"/>
  <c r="D80" i="54"/>
  <c r="C80" i="55" s="1"/>
  <c r="H80" i="55" s="1"/>
  <c r="D139" i="54"/>
  <c r="C139" i="55" s="1"/>
  <c r="H139" i="55" s="1"/>
  <c r="D181" i="54"/>
  <c r="C181" i="55" s="1"/>
  <c r="H181" i="55" s="1"/>
  <c r="E24" i="54"/>
  <c r="D24" i="55" s="1"/>
  <c r="E67" i="54"/>
  <c r="D67" i="55" s="1"/>
  <c r="E109" i="54"/>
  <c r="D109" i="55" s="1"/>
  <c r="E143" i="54"/>
  <c r="D143" i="55" s="1"/>
  <c r="E169" i="54"/>
  <c r="D169" i="55" s="1"/>
  <c r="E190" i="54"/>
  <c r="D190" i="55" s="1"/>
  <c r="F11" i="54"/>
  <c r="E11" i="55" s="1"/>
  <c r="F33" i="54"/>
  <c r="E33" i="55" s="1"/>
  <c r="F54" i="54"/>
  <c r="E54" i="55" s="1"/>
  <c r="F75" i="54"/>
  <c r="E75" i="55" s="1"/>
  <c r="F97" i="54"/>
  <c r="E97" i="55" s="1"/>
  <c r="F118" i="54"/>
  <c r="E118" i="55" s="1"/>
  <c r="F139" i="54"/>
  <c r="E139" i="55" s="1"/>
  <c r="F159" i="54"/>
  <c r="E159" i="55" s="1"/>
  <c r="F170" i="54"/>
  <c r="E170" i="55" s="1"/>
  <c r="F181" i="54"/>
  <c r="E181" i="55" s="1"/>
  <c r="F191" i="54"/>
  <c r="E191" i="55" s="1"/>
  <c r="F202" i="54"/>
  <c r="E202" i="55" s="1"/>
  <c r="C40" i="54"/>
  <c r="N40" i="54" s="1"/>
  <c r="C104" i="54"/>
  <c r="N104" i="54" s="1"/>
  <c r="C168" i="54"/>
  <c r="N168" i="54" s="1"/>
  <c r="D32" i="54"/>
  <c r="C32" i="55" s="1"/>
  <c r="H32" i="55" s="1"/>
  <c r="D96" i="54"/>
  <c r="C96" i="55" s="1"/>
  <c r="H96" i="55" s="1"/>
  <c r="D149" i="54"/>
  <c r="C149" i="55" s="1"/>
  <c r="H149" i="55" s="1"/>
  <c r="D192" i="54"/>
  <c r="C192" i="55" s="1"/>
  <c r="H192" i="55" s="1"/>
  <c r="E35" i="54"/>
  <c r="D35" i="55" s="1"/>
  <c r="E77" i="54"/>
  <c r="D77" i="55" s="1"/>
  <c r="E119" i="54"/>
  <c r="D119" i="55" s="1"/>
  <c r="E151" i="54"/>
  <c r="D151" i="55" s="1"/>
  <c r="E174" i="54"/>
  <c r="D174" i="55" s="1"/>
  <c r="E195" i="54"/>
  <c r="D195" i="55" s="1"/>
  <c r="F17" i="54"/>
  <c r="E17" i="55" s="1"/>
  <c r="F38" i="54"/>
  <c r="E38" i="55" s="1"/>
  <c r="F59" i="54"/>
  <c r="E59" i="55" s="1"/>
  <c r="F81" i="54"/>
  <c r="E81" i="55" s="1"/>
  <c r="F102" i="54"/>
  <c r="E102" i="55" s="1"/>
  <c r="F123" i="54"/>
  <c r="E123" i="55" s="1"/>
  <c r="F145" i="54"/>
  <c r="E145" i="55" s="1"/>
  <c r="F161" i="54"/>
  <c r="E161" i="55" s="1"/>
  <c r="F171" i="54"/>
  <c r="E171" i="55" s="1"/>
  <c r="F182" i="54"/>
  <c r="E182" i="55" s="1"/>
  <c r="F193" i="54"/>
  <c r="E193" i="55" s="1"/>
  <c r="F203" i="54"/>
  <c r="E203" i="55" s="1"/>
  <c r="C56" i="54"/>
  <c r="N56" i="54" s="1"/>
  <c r="C120" i="54"/>
  <c r="N120" i="54" s="1"/>
  <c r="C184" i="54"/>
  <c r="N184" i="54" s="1"/>
  <c r="D48" i="54"/>
  <c r="C48" i="55" s="1"/>
  <c r="H48" i="55" s="1"/>
  <c r="D112" i="54"/>
  <c r="C112" i="55" s="1"/>
  <c r="H112" i="55" s="1"/>
  <c r="D160" i="54"/>
  <c r="C160" i="55" s="1"/>
  <c r="H160" i="55" s="1"/>
  <c r="D203" i="54"/>
  <c r="C203" i="55" s="1"/>
  <c r="H203" i="55" s="1"/>
  <c r="E45" i="54"/>
  <c r="D45" i="55" s="1"/>
  <c r="E88" i="54"/>
  <c r="D88" i="55" s="1"/>
  <c r="E127" i="54"/>
  <c r="D127" i="55" s="1"/>
  <c r="E158" i="54"/>
  <c r="D158" i="55" s="1"/>
  <c r="E179" i="54"/>
  <c r="D179" i="55" s="1"/>
  <c r="E201" i="54"/>
  <c r="D201" i="55" s="1"/>
  <c r="F22" i="54"/>
  <c r="E22" i="55" s="1"/>
  <c r="F43" i="54"/>
  <c r="E43" i="55" s="1"/>
  <c r="F65" i="54"/>
  <c r="E65" i="55" s="1"/>
  <c r="F86" i="54"/>
  <c r="E86" i="55" s="1"/>
  <c r="F107" i="54"/>
  <c r="E107" i="55" s="1"/>
  <c r="F129" i="54"/>
  <c r="E129" i="55" s="1"/>
  <c r="F150" i="54"/>
  <c r="E150" i="55" s="1"/>
  <c r="F165" i="54"/>
  <c r="E165" i="55" s="1"/>
  <c r="F175" i="54"/>
  <c r="E175" i="55" s="1"/>
  <c r="F186" i="54"/>
  <c r="E186" i="55" s="1"/>
  <c r="F197" i="54"/>
  <c r="E197" i="55" s="1"/>
  <c r="C72" i="54"/>
  <c r="N72" i="54" s="1"/>
  <c r="C200" i="54"/>
  <c r="N200" i="54" s="1"/>
  <c r="D64" i="54"/>
  <c r="C64" i="55" s="1"/>
  <c r="H64" i="55" s="1"/>
  <c r="D128" i="54"/>
  <c r="C128" i="55" s="1"/>
  <c r="H128" i="55" s="1"/>
  <c r="D171" i="54"/>
  <c r="C171" i="55" s="1"/>
  <c r="H171" i="55" s="1"/>
  <c r="E13" i="54"/>
  <c r="D13" i="55" s="1"/>
  <c r="E99" i="54"/>
  <c r="D99" i="55" s="1"/>
  <c r="E135" i="54"/>
  <c r="D135" i="55" s="1"/>
  <c r="E185" i="54"/>
  <c r="D185" i="55" s="1"/>
  <c r="F49" i="54"/>
  <c r="E49" i="55" s="1"/>
  <c r="F70" i="54"/>
  <c r="E70" i="55" s="1"/>
  <c r="F113" i="54"/>
  <c r="E113" i="55" s="1"/>
  <c r="F155" i="54"/>
  <c r="E155" i="55" s="1"/>
  <c r="F166" i="54"/>
  <c r="E166" i="55" s="1"/>
  <c r="F187" i="54"/>
  <c r="E187" i="55" s="1"/>
  <c r="F198" i="54"/>
  <c r="E198" i="55" s="1"/>
  <c r="C136" i="54"/>
  <c r="N136" i="54" s="1"/>
  <c r="E56" i="54"/>
  <c r="D56" i="55" s="1"/>
  <c r="E163" i="54"/>
  <c r="D163" i="55" s="1"/>
  <c r="F27" i="54"/>
  <c r="E27" i="55" s="1"/>
  <c r="F91" i="54"/>
  <c r="E91" i="55" s="1"/>
  <c r="F134" i="54"/>
  <c r="E134" i="55" s="1"/>
  <c r="F177" i="54"/>
  <c r="E177" i="55" s="1"/>
  <c r="D9" i="53"/>
  <c r="D10" i="53"/>
  <c r="D11" i="53"/>
  <c r="D12" i="53"/>
  <c r="D13" i="53"/>
  <c r="D14" i="53"/>
  <c r="D15" i="53"/>
  <c r="D16" i="53"/>
  <c r="D17" i="53"/>
  <c r="D18" i="53"/>
  <c r="D19" i="53"/>
  <c r="D20" i="53"/>
  <c r="D21" i="53"/>
  <c r="D22" i="53"/>
  <c r="D23" i="53"/>
  <c r="D24" i="53"/>
  <c r="D25" i="53"/>
  <c r="D26" i="53"/>
  <c r="D27" i="53"/>
  <c r="D28" i="53"/>
  <c r="D29" i="53"/>
  <c r="D30" i="53"/>
  <c r="D31" i="53"/>
  <c r="D32" i="53"/>
  <c r="D33" i="53"/>
  <c r="D34" i="53"/>
  <c r="D35" i="53"/>
  <c r="D36" i="53"/>
  <c r="D37" i="53"/>
  <c r="D38" i="53"/>
  <c r="D39" i="53"/>
  <c r="D40" i="53"/>
  <c r="D41" i="53"/>
  <c r="D42" i="53"/>
  <c r="D43" i="53"/>
  <c r="D44" i="53"/>
  <c r="D45" i="53"/>
  <c r="D46" i="53"/>
  <c r="D47" i="53"/>
  <c r="D48" i="53"/>
  <c r="D49" i="53"/>
  <c r="D50" i="53"/>
  <c r="D51" i="53"/>
  <c r="D52" i="53"/>
  <c r="D53" i="53"/>
  <c r="D54" i="53"/>
  <c r="D55" i="53"/>
  <c r="D56" i="53"/>
  <c r="D57" i="53"/>
  <c r="C9" i="53"/>
  <c r="C10" i="53"/>
  <c r="C11" i="53"/>
  <c r="C12" i="53"/>
  <c r="C13" i="53"/>
  <c r="C14" i="53"/>
  <c r="C15" i="53"/>
  <c r="C16" i="53"/>
  <c r="C17" i="53"/>
  <c r="C18" i="53"/>
  <c r="C19" i="53"/>
  <c r="C20" i="53"/>
  <c r="C21" i="53"/>
  <c r="C22" i="53"/>
  <c r="C23" i="53"/>
  <c r="C24" i="53"/>
  <c r="C25" i="53"/>
  <c r="C26" i="53"/>
  <c r="C27" i="53"/>
  <c r="C28" i="53"/>
  <c r="C29" i="53"/>
  <c r="C30" i="53"/>
  <c r="C31" i="53"/>
  <c r="C32" i="53"/>
  <c r="C33" i="53"/>
  <c r="C34" i="53"/>
  <c r="C35" i="53"/>
  <c r="C36" i="53"/>
  <c r="C37" i="53"/>
  <c r="C38" i="53"/>
  <c r="C39" i="53"/>
  <c r="C40" i="53"/>
  <c r="C41" i="53"/>
  <c r="C42" i="53"/>
  <c r="C43" i="53"/>
  <c r="C44" i="53"/>
  <c r="C45" i="53"/>
  <c r="C46" i="53"/>
  <c r="C47" i="53"/>
  <c r="C48" i="53"/>
  <c r="C49" i="53"/>
  <c r="C50" i="53"/>
  <c r="C51" i="53"/>
  <c r="C52" i="53"/>
  <c r="C53" i="53"/>
  <c r="C54" i="53"/>
  <c r="C55" i="53"/>
  <c r="C56" i="53"/>
  <c r="C57" i="53"/>
  <c r="C8" i="53"/>
  <c r="D8" i="53"/>
  <c r="B8" i="53"/>
  <c r="B9" i="53"/>
  <c r="B10" i="53"/>
  <c r="B11" i="53"/>
  <c r="B12" i="53"/>
  <c r="B13" i="53"/>
  <c r="B14" i="53"/>
  <c r="B15" i="53"/>
  <c r="B16" i="53"/>
  <c r="B17" i="53"/>
  <c r="B18" i="53"/>
  <c r="B19" i="53"/>
  <c r="B20" i="53"/>
  <c r="B21" i="53"/>
  <c r="B22" i="53"/>
  <c r="B23" i="53"/>
  <c r="B24" i="53"/>
  <c r="B25" i="53"/>
  <c r="B26" i="53"/>
  <c r="B27" i="53"/>
  <c r="B28" i="53"/>
  <c r="B29" i="53"/>
  <c r="B30" i="53"/>
  <c r="B31" i="53"/>
  <c r="B32" i="53"/>
  <c r="B33" i="53"/>
  <c r="B34" i="53"/>
  <c r="B35" i="53"/>
  <c r="B36" i="53"/>
  <c r="B37" i="53"/>
  <c r="B38" i="53"/>
  <c r="B39" i="53"/>
  <c r="B40" i="53"/>
  <c r="B41" i="53"/>
  <c r="B42" i="53"/>
  <c r="B43" i="53"/>
  <c r="B44" i="53"/>
  <c r="B45" i="53"/>
  <c r="B46" i="53"/>
  <c r="B47" i="53"/>
  <c r="B48" i="53"/>
  <c r="B49" i="53"/>
  <c r="B50" i="53"/>
  <c r="B51" i="53"/>
  <c r="B52" i="53"/>
  <c r="B53" i="53"/>
  <c r="B54" i="53"/>
  <c r="B55" i="53"/>
  <c r="B56" i="53"/>
  <c r="B57" i="53"/>
  <c r="K8" i="53"/>
  <c r="G5" i="19"/>
  <c r="G6" i="19"/>
  <c r="G7" i="19"/>
  <c r="G8" i="19"/>
  <c r="G9" i="19"/>
  <c r="G10" i="19"/>
  <c r="G11" i="19"/>
  <c r="G12" i="19"/>
  <c r="G23" i="19"/>
  <c r="G24" i="19"/>
  <c r="G25" i="19"/>
  <c r="G26" i="19"/>
  <c r="G27" i="19"/>
  <c r="G28" i="19"/>
  <c r="G29" i="19"/>
  <c r="G30" i="19"/>
  <c r="G31" i="19"/>
  <c r="G32" i="19"/>
  <c r="G33" i="19"/>
  <c r="F5" i="19"/>
  <c r="F6" i="19"/>
  <c r="F7" i="19"/>
  <c r="F8" i="19"/>
  <c r="F9" i="19"/>
  <c r="F10" i="19"/>
  <c r="F11" i="19"/>
  <c r="F12" i="19"/>
  <c r="H13" i="19"/>
  <c r="H17" i="19"/>
  <c r="H21" i="19"/>
  <c r="F23" i="19"/>
  <c r="F24" i="19"/>
  <c r="F25" i="19"/>
  <c r="F26" i="19"/>
  <c r="F27" i="19"/>
  <c r="F28" i="19"/>
  <c r="F29" i="19"/>
  <c r="F30" i="19"/>
  <c r="F31" i="19"/>
  <c r="F32" i="19"/>
  <c r="F33" i="19"/>
  <c r="D10" i="58" l="1"/>
  <c r="L8" i="53"/>
  <c r="H5" i="19"/>
  <c r="H9" i="19"/>
  <c r="H10" i="19"/>
  <c r="H33" i="19"/>
  <c r="H29" i="19"/>
  <c r="H25" i="19"/>
  <c r="H20" i="19"/>
  <c r="H4" i="19"/>
  <c r="H32" i="19"/>
  <c r="H24" i="19"/>
  <c r="H16" i="19"/>
  <c r="H8" i="19"/>
  <c r="H28" i="19"/>
  <c r="H12" i="19"/>
  <c r="H31" i="19"/>
  <c r="H27" i="19"/>
  <c r="H23" i="19"/>
  <c r="H19" i="19"/>
  <c r="H15" i="19"/>
  <c r="H11" i="19"/>
  <c r="H7" i="19"/>
  <c r="H30" i="19"/>
  <c r="H26" i="19"/>
  <c r="H22" i="19"/>
  <c r="H18" i="19"/>
  <c r="H14" i="19"/>
  <c r="H6" i="19"/>
  <c r="E10" i="19" l="1"/>
  <c r="E11" i="19"/>
  <c r="E12" i="19"/>
  <c r="E23" i="19"/>
  <c r="E24" i="19"/>
  <c r="E25" i="19"/>
  <c r="E26" i="19"/>
  <c r="E27" i="19"/>
  <c r="E28" i="19"/>
  <c r="E29" i="19"/>
  <c r="E30" i="19"/>
  <c r="E31" i="19"/>
  <c r="E32" i="19"/>
  <c r="E33" i="19"/>
  <c r="D10" i="19"/>
  <c r="D11" i="19"/>
  <c r="D12" i="19"/>
  <c r="D23" i="19"/>
  <c r="D24" i="19"/>
  <c r="D25" i="19"/>
  <c r="D26" i="19"/>
  <c r="D27" i="19"/>
  <c r="D28" i="19"/>
  <c r="D29" i="19"/>
  <c r="D30" i="19"/>
  <c r="D31" i="19"/>
  <c r="D32" i="19"/>
  <c r="D33" i="19"/>
  <c r="D9" i="19"/>
  <c r="E9" i="19"/>
  <c r="E8" i="19"/>
  <c r="D8" i="19"/>
  <c r="E7" i="19"/>
  <c r="D7" i="19"/>
  <c r="E6" i="19"/>
  <c r="D6" i="19"/>
  <c r="E5" i="19"/>
  <c r="D5" i="19"/>
  <c r="P2" i="2" a="1"/>
  <c r="P2" i="2" s="1"/>
  <c r="P3" i="2" l="1" a="1"/>
  <c r="P3" i="2" s="1"/>
  <c r="P4" i="2" s="1" a="1"/>
  <c r="P4" i="2" s="1"/>
  <c r="P5" i="2" l="1" a="1"/>
  <c r="P5" i="2" s="1"/>
  <c r="P6" i="2" s="1" a="1"/>
  <c r="P6" i="2" s="1"/>
  <c r="P7" i="2" l="1" a="1"/>
  <c r="P7" i="2" s="1"/>
  <c r="P8" i="2" s="1" a="1"/>
  <c r="P8" i="2" s="1"/>
  <c r="P9" i="2" l="1" a="1"/>
  <c r="P9" i="2" s="1"/>
  <c r="P10" i="2" l="1" a="1"/>
  <c r="P10" i="2" s="1"/>
  <c r="P11" i="2" l="1" a="1"/>
  <c r="P11" i="2" s="1"/>
  <c r="P12" i="2" l="1" a="1"/>
  <c r="P12" i="2" s="1"/>
  <c r="P13" i="2" l="1" a="1"/>
  <c r="P13" i="2" s="1"/>
  <c r="P14" i="2" l="1" a="1"/>
  <c r="P14" i="2" s="1"/>
  <c r="P15" i="2" s="1" a="1"/>
  <c r="P15" i="2" s="1"/>
  <c r="P16" i="2" s="1" a="1"/>
  <c r="P16" i="2" s="1"/>
  <c r="P17" i="2" s="1" a="1"/>
  <c r="P17" i="2" s="1"/>
  <c r="P18" i="2" s="1" a="1"/>
  <c r="P18" i="2" s="1"/>
  <c r="P19" i="2" s="1" a="1"/>
  <c r="P19" i="2" s="1"/>
  <c r="P20" i="2" s="1" a="1"/>
  <c r="P20" i="2" s="1"/>
  <c r="P21" i="2" s="1" a="1"/>
  <c r="P21" i="2" s="1"/>
  <c r="P22" i="2" s="1" a="1"/>
  <c r="P22" i="2" s="1"/>
  <c r="P23" i="2" s="1" a="1"/>
  <c r="P23" i="2" s="1"/>
  <c r="P24" i="2" s="1" a="1"/>
  <c r="P24" i="2" s="1"/>
  <c r="P25" i="2" s="1" a="1"/>
  <c r="P25" i="2" s="1"/>
  <c r="P26" i="2" s="1" a="1"/>
  <c r="P26" i="2" s="1"/>
  <c r="P27" i="2" s="1" a="1"/>
  <c r="P27" i="2" s="1"/>
  <c r="P28" i="2" s="1" a="1"/>
  <c r="P28" i="2" s="1"/>
  <c r="P29" i="2" s="1" a="1"/>
  <c r="P29" i="2" s="1"/>
  <c r="P30" i="2" s="1" a="1"/>
  <c r="P30" i="2" s="1"/>
  <c r="P31" i="2" s="1" a="1"/>
  <c r="P31" i="2" s="1"/>
  <c r="P32" i="2" s="1" a="1"/>
  <c r="P32" i="2" s="1"/>
  <c r="P33" i="2" s="1" a="1"/>
  <c r="P33" i="2" s="1"/>
  <c r="P34" i="2" s="1" a="1"/>
  <c r="P34" i="2" s="1"/>
  <c r="P35" i="2" s="1" a="1"/>
  <c r="P35" i="2" s="1"/>
  <c r="P36" i="2" s="1" a="1"/>
  <c r="P36" i="2" s="1"/>
  <c r="P37" i="2" s="1" a="1"/>
  <c r="P37" i="2" s="1"/>
  <c r="P38" i="2" s="1" a="1"/>
  <c r="P38" i="2" s="1"/>
  <c r="P39" i="2" s="1" a="1"/>
  <c r="P39" i="2" s="1"/>
  <c r="P40" i="2" s="1" a="1"/>
  <c r="P40" i="2" s="1"/>
  <c r="P41" i="2" s="1" a="1"/>
  <c r="P41" i="2" s="1"/>
  <c r="P42" i="2" s="1" a="1"/>
  <c r="P42" i="2" s="1"/>
  <c r="P43" i="2" s="1" a="1"/>
  <c r="P43" i="2" s="1"/>
  <c r="P44" i="2" s="1" a="1"/>
  <c r="P44" i="2" s="1"/>
  <c r="P45" i="2" s="1" a="1"/>
  <c r="P45" i="2" s="1"/>
  <c r="P46" i="2" s="1" a="1"/>
  <c r="P46" i="2" s="1"/>
  <c r="P47" i="2" s="1" a="1"/>
  <c r="P47" i="2" s="1"/>
  <c r="P48" i="2" s="1" a="1"/>
  <c r="P48" i="2" s="1"/>
  <c r="P49" i="2" s="1" a="1"/>
  <c r="P49" i="2" s="1"/>
  <c r="P50" i="2" s="1" a="1"/>
  <c r="P50" i="2" s="1"/>
  <c r="P51" i="2" s="1" a="1"/>
  <c r="P51" i="2" s="1"/>
  <c r="P52" i="2" s="1" a="1"/>
  <c r="P52" i="2" s="1"/>
  <c r="P53" i="2" s="1" a="1"/>
  <c r="P53" i="2" s="1"/>
  <c r="P54" i="2" s="1" a="1"/>
  <c r="P54" i="2" s="1"/>
  <c r="P55" i="2" s="1" a="1"/>
  <c r="P55" i="2" s="1"/>
  <c r="P56" i="2" s="1" a="1"/>
  <c r="P56" i="2" s="1"/>
  <c r="P57" i="2" s="1" a="1"/>
  <c r="P57" i="2" s="1"/>
  <c r="P58" i="2" s="1" a="1"/>
  <c r="P58" i="2" s="1"/>
  <c r="P59" i="2" s="1" a="1"/>
  <c r="P59" i="2" s="1"/>
  <c r="P60" i="2" s="1" a="1"/>
  <c r="P60" i="2" s="1"/>
  <c r="P61" i="2" s="1" a="1"/>
  <c r="P61" i="2" s="1"/>
  <c r="P62" i="2" s="1" a="1"/>
  <c r="P62" i="2" s="1"/>
  <c r="P63" i="2" s="1" a="1"/>
  <c r="P63" i="2" s="1"/>
  <c r="P64" i="2" s="1" a="1"/>
  <c r="P64" i="2" s="1"/>
  <c r="P65" i="2" s="1" a="1"/>
  <c r="P65" i="2" s="1"/>
  <c r="P66" i="2" s="1" a="1"/>
  <c r="P66" i="2" s="1"/>
  <c r="P67" i="2" s="1" a="1"/>
  <c r="P67" i="2" s="1"/>
  <c r="P68" i="2" s="1" a="1"/>
  <c r="P68" i="2" s="1"/>
  <c r="P69" i="2" s="1" a="1"/>
  <c r="P69" i="2" s="1"/>
  <c r="P70" i="2" s="1" a="1"/>
  <c r="P70" i="2" s="1"/>
  <c r="P71" i="2" s="1" a="1"/>
  <c r="P71" i="2" s="1"/>
  <c r="P72" i="2" s="1" a="1"/>
  <c r="P72" i="2" s="1"/>
  <c r="P73" i="2" s="1" a="1"/>
  <c r="P73" i="2" s="1"/>
  <c r="P74" i="2" s="1" a="1"/>
  <c r="P74" i="2" s="1"/>
  <c r="P75" i="2" s="1" a="1"/>
  <c r="P75" i="2" s="1"/>
  <c r="P76" i="2" s="1" a="1"/>
  <c r="P76" i="2" s="1"/>
  <c r="P77" i="2" s="1" a="1"/>
  <c r="P77" i="2" s="1"/>
  <c r="P78" i="2" s="1" a="1"/>
  <c r="P78" i="2" s="1"/>
  <c r="P79" i="2" s="1" a="1"/>
  <c r="P79" i="2" s="1"/>
  <c r="P80" i="2" s="1" a="1"/>
  <c r="P80" i="2" s="1"/>
  <c r="P81" i="2" s="1" a="1"/>
  <c r="P81" i="2" s="1"/>
  <c r="P82" i="2" s="1" a="1"/>
  <c r="P82" i="2" s="1"/>
  <c r="P83" i="2" s="1" a="1"/>
  <c r="P83" i="2" s="1"/>
  <c r="P84" i="2" s="1" a="1"/>
  <c r="P84" i="2" s="1"/>
  <c r="P85" i="2" s="1" a="1"/>
  <c r="P85" i="2" s="1"/>
  <c r="P86" i="2" s="1" a="1"/>
  <c r="P86" i="2" s="1"/>
  <c r="P87" i="2" s="1" a="1"/>
  <c r="P87" i="2" s="1"/>
  <c r="P88" i="2" s="1" a="1"/>
  <c r="P88" i="2" s="1"/>
  <c r="P89" i="2" s="1" a="1"/>
  <c r="P89" i="2" s="1"/>
  <c r="P90" i="2" s="1" a="1"/>
  <c r="P90" i="2" s="1"/>
  <c r="P91" i="2" s="1" a="1"/>
  <c r="P91" i="2" s="1"/>
  <c r="P92" i="2" s="1" a="1"/>
  <c r="P92" i="2" s="1"/>
  <c r="P93" i="2" s="1" a="1"/>
  <c r="P93" i="2" s="1"/>
  <c r="P94" i="2" s="1" a="1"/>
  <c r="P94" i="2" s="1"/>
  <c r="P95" i="2" s="1" a="1"/>
  <c r="P95" i="2" s="1"/>
  <c r="P96" i="2" s="1" a="1"/>
  <c r="P96" i="2" s="1"/>
  <c r="P97" i="2" s="1" a="1"/>
  <c r="P97" i="2" s="1"/>
  <c r="P98" i="2" s="1" a="1"/>
  <c r="P98" i="2" s="1"/>
  <c r="P99" i="2" s="1" a="1"/>
  <c r="P99" i="2" s="1"/>
  <c r="P100" i="2" s="1" a="1"/>
  <c r="P100" i="2" s="1"/>
  <c r="P101" i="2" s="1" a="1"/>
  <c r="P101" i="2" s="1"/>
  <c r="P102" i="2" s="1" a="1"/>
  <c r="P102" i="2" s="1"/>
  <c r="P103" i="2" s="1" a="1"/>
  <c r="P103" i="2" s="1"/>
  <c r="P104" i="2" s="1" a="1"/>
  <c r="P104" i="2" s="1"/>
  <c r="P105" i="2" s="1" a="1"/>
  <c r="P105" i="2" s="1"/>
  <c r="P106" i="2" s="1" a="1"/>
  <c r="P106" i="2" s="1"/>
  <c r="P107" i="2" s="1" a="1"/>
  <c r="P107" i="2" s="1"/>
  <c r="P108" i="2" s="1" a="1"/>
  <c r="P108" i="2" s="1"/>
  <c r="P109" i="2" s="1" a="1"/>
  <c r="P109" i="2" s="1"/>
  <c r="P110" i="2" s="1" a="1"/>
  <c r="P110" i="2" s="1"/>
  <c r="P111" i="2" s="1" a="1"/>
  <c r="P111" i="2" s="1"/>
  <c r="P112" i="2" s="1" a="1"/>
  <c r="P112" i="2" s="1"/>
  <c r="P113" i="2" s="1" a="1"/>
  <c r="P113" i="2" s="1"/>
  <c r="P114" i="2" s="1" a="1"/>
  <c r="P114" i="2" s="1"/>
  <c r="P115" i="2" s="1" a="1"/>
  <c r="P115" i="2" s="1"/>
  <c r="P116" i="2" s="1" a="1"/>
  <c r="P116" i="2" s="1"/>
  <c r="P117" i="2" s="1" a="1"/>
  <c r="P117" i="2" s="1"/>
  <c r="P118" i="2" s="1" a="1"/>
  <c r="P118" i="2" s="1"/>
  <c r="P119" i="2" s="1" a="1"/>
  <c r="P119" i="2" s="1"/>
  <c r="P120" i="2" s="1" a="1"/>
  <c r="P120" i="2" s="1"/>
  <c r="P121" i="2" s="1" a="1"/>
  <c r="P121" i="2" s="1"/>
  <c r="P122" i="2" s="1" a="1"/>
  <c r="P122" i="2" s="1"/>
  <c r="P123" i="2" s="1" a="1"/>
  <c r="P123" i="2" s="1"/>
  <c r="P124" i="2" s="1" a="1"/>
  <c r="P124" i="2" s="1"/>
  <c r="P125" i="2" s="1" a="1"/>
  <c r="P125" i="2" s="1"/>
  <c r="P126" i="2" s="1" a="1"/>
  <c r="P126" i="2" s="1"/>
  <c r="P127" i="2" s="1" a="1"/>
  <c r="P127" i="2" s="1"/>
  <c r="P128" i="2" s="1" a="1"/>
  <c r="P128" i="2" s="1"/>
  <c r="P129" i="2" s="1" a="1"/>
  <c r="P129" i="2" s="1"/>
  <c r="P130" i="2" s="1" a="1"/>
  <c r="P130" i="2" s="1"/>
  <c r="P131" i="2" s="1" a="1"/>
  <c r="P131" i="2" s="1"/>
  <c r="P132" i="2" s="1" a="1"/>
  <c r="P132" i="2" s="1"/>
  <c r="P133" i="2" s="1" a="1"/>
  <c r="P133" i="2" s="1"/>
  <c r="P134" i="2" s="1" a="1"/>
  <c r="P134" i="2" s="1"/>
  <c r="P135" i="2" s="1" a="1"/>
  <c r="P135" i="2" s="1"/>
  <c r="P136" i="2" s="1" a="1"/>
  <c r="P136" i="2" s="1"/>
  <c r="P137" i="2" s="1" a="1"/>
  <c r="P137" i="2" s="1"/>
  <c r="P138" i="2" s="1" a="1"/>
  <c r="P138" i="2" s="1"/>
  <c r="P139" i="2" s="1" a="1"/>
  <c r="P139" i="2" s="1"/>
  <c r="P140" i="2" s="1" a="1"/>
  <c r="P140" i="2" s="1"/>
  <c r="P141" i="2" s="1" a="1"/>
  <c r="P141" i="2" s="1"/>
  <c r="P142" i="2" s="1" a="1"/>
  <c r="P142" i="2" s="1"/>
  <c r="P143" i="2" s="1" a="1"/>
  <c r="P143" i="2" s="1"/>
  <c r="P144" i="2" s="1" a="1"/>
  <c r="P144" i="2" s="1"/>
  <c r="P145" i="2" s="1" a="1"/>
  <c r="P145" i="2" s="1"/>
  <c r="P146" i="2" s="1" a="1"/>
  <c r="P146" i="2" s="1"/>
  <c r="P147" i="2" s="1" a="1"/>
  <c r="P147" i="2" s="1"/>
  <c r="P148" i="2" s="1" a="1"/>
  <c r="P148" i="2" s="1"/>
  <c r="P149" i="2" s="1" a="1"/>
  <c r="P149" i="2" s="1"/>
  <c r="P150" i="2" s="1" a="1"/>
  <c r="P150" i="2" s="1"/>
  <c r="P151" i="2" s="1" a="1"/>
  <c r="P151" i="2" s="1"/>
  <c r="P152" i="2" s="1" a="1"/>
  <c r="P152" i="2" s="1"/>
  <c r="P153" i="2" s="1" a="1"/>
  <c r="P153" i="2" s="1"/>
  <c r="P154" i="2" s="1" a="1"/>
  <c r="P154" i="2" s="1"/>
  <c r="P155" i="2" s="1" a="1"/>
  <c r="P155" i="2" s="1"/>
  <c r="P156" i="2" s="1" a="1"/>
  <c r="P156" i="2" s="1"/>
  <c r="P157" i="2" s="1" a="1"/>
  <c r="P157" i="2" s="1"/>
  <c r="P158" i="2" s="1" a="1"/>
  <c r="P158" i="2" s="1"/>
  <c r="P159" i="2" s="1" a="1"/>
  <c r="P159" i="2" s="1"/>
  <c r="P160" i="2" s="1" a="1"/>
  <c r="P160" i="2" s="1"/>
  <c r="P161" i="2" s="1" a="1"/>
  <c r="P161" i="2" s="1"/>
  <c r="P162" i="2" s="1" a="1"/>
  <c r="P162" i="2" s="1"/>
  <c r="P163" i="2" s="1" a="1"/>
  <c r="P163" i="2" s="1"/>
  <c r="P164" i="2" s="1" a="1"/>
  <c r="P164" i="2" s="1"/>
  <c r="P165" i="2" s="1" a="1"/>
  <c r="P165" i="2" s="1"/>
  <c r="P166" i="2" s="1" a="1"/>
  <c r="P166" i="2" s="1"/>
  <c r="P167" i="2" s="1" a="1"/>
  <c r="P167" i="2" s="1"/>
  <c r="P168" i="2" s="1" a="1"/>
  <c r="P168" i="2" s="1"/>
  <c r="P169" i="2" s="1" a="1"/>
  <c r="P169" i="2" s="1"/>
  <c r="P170" i="2" s="1" a="1"/>
  <c r="P170" i="2" s="1"/>
  <c r="P171" i="2" s="1" a="1"/>
  <c r="P171" i="2" s="1"/>
  <c r="P172" i="2" s="1" a="1"/>
  <c r="P172" i="2" s="1"/>
  <c r="P173" i="2" s="1" a="1"/>
  <c r="P173" i="2" s="1"/>
  <c r="P174" i="2" s="1" a="1"/>
  <c r="P174" i="2" s="1"/>
  <c r="P175" i="2" s="1" a="1"/>
  <c r="P175" i="2" s="1"/>
  <c r="P176" i="2" s="1" a="1"/>
  <c r="P176" i="2" s="1"/>
  <c r="P177" i="2" s="1" a="1"/>
  <c r="P177" i="2" s="1"/>
  <c r="P178" i="2" s="1" a="1"/>
  <c r="P178" i="2" s="1"/>
  <c r="P179" i="2" s="1" a="1"/>
  <c r="P179" i="2" s="1"/>
  <c r="P180" i="2" s="1" a="1"/>
  <c r="P180" i="2" s="1"/>
  <c r="P181" i="2" s="1" a="1"/>
  <c r="P181" i="2" s="1"/>
  <c r="P182" i="2" s="1" a="1"/>
  <c r="P182" i="2" s="1"/>
  <c r="P183" i="2" s="1" a="1"/>
  <c r="P183" i="2" s="1"/>
  <c r="P184" i="2" s="1" a="1"/>
  <c r="P184" i="2" s="1"/>
  <c r="P185" i="2" s="1" a="1"/>
  <c r="P185" i="2" s="1"/>
  <c r="P186" i="2" s="1" a="1"/>
  <c r="P186" i="2" s="1"/>
  <c r="P187" i="2" s="1" a="1"/>
  <c r="P187" i="2" s="1"/>
  <c r="P188" i="2" s="1" a="1"/>
  <c r="P188" i="2" s="1"/>
  <c r="P189" i="2" s="1" a="1"/>
  <c r="P189" i="2" s="1"/>
  <c r="P190" i="2" s="1" a="1"/>
  <c r="P190" i="2" s="1"/>
  <c r="P191" i="2" s="1" a="1"/>
  <c r="P191" i="2" s="1"/>
  <c r="P192" i="2" s="1" a="1"/>
  <c r="P192" i="2" s="1"/>
  <c r="P193" i="2" s="1" a="1"/>
  <c r="P193" i="2" s="1"/>
  <c r="P194" i="2" s="1" a="1"/>
  <c r="P194" i="2" s="1"/>
  <c r="P195" i="2" s="1" a="1"/>
  <c r="P195" i="2" s="1"/>
  <c r="P196" i="2" s="1" a="1"/>
  <c r="P196" i="2" s="1"/>
  <c r="P197" i="2" s="1" a="1"/>
  <c r="P197" i="2" s="1"/>
  <c r="P198" i="2" s="1" a="1"/>
  <c r="P198" i="2" s="1"/>
  <c r="P199" i="2" s="1" a="1"/>
  <c r="P199" i="2" s="1"/>
  <c r="P200" i="2" s="1" a="1"/>
  <c r="P200" i="2" s="1"/>
  <c r="P201" i="2" s="1" a="1"/>
  <c r="P201" i="2" s="1"/>
  <c r="P202" i="2" s="1" a="1"/>
  <c r="P202" i="2" s="1"/>
  <c r="P203" i="2" s="1" a="1"/>
  <c r="P203" i="2" s="1"/>
  <c r="P204" i="2" s="1" a="1"/>
  <c r="P204" i="2" s="1"/>
  <c r="P205" i="2" s="1" a="1"/>
  <c r="P205" i="2" s="1"/>
  <c r="P27" i="18" l="1"/>
  <c r="M27" i="18"/>
  <c r="J27" i="18"/>
  <c r="G27" i="18"/>
  <c r="D27" i="18"/>
  <c r="P25" i="18"/>
  <c r="M25" i="18"/>
  <c r="J25" i="18"/>
  <c r="G25" i="18"/>
  <c r="D25" i="18"/>
  <c r="P23" i="18"/>
  <c r="M23" i="18"/>
  <c r="J23" i="18"/>
  <c r="G23" i="18"/>
  <c r="D23" i="18"/>
  <c r="P19" i="18"/>
  <c r="M19" i="18"/>
  <c r="J19" i="18"/>
  <c r="G19" i="18"/>
  <c r="D19" i="18"/>
  <c r="P17" i="18"/>
  <c r="M17" i="18"/>
  <c r="J17" i="18"/>
  <c r="G17" i="18"/>
  <c r="D17" i="18"/>
  <c r="P15" i="18"/>
  <c r="M15" i="18"/>
  <c r="J15" i="18"/>
  <c r="G15" i="18"/>
  <c r="D15" i="18"/>
  <c r="P13" i="18"/>
  <c r="M13" i="18"/>
  <c r="J13" i="18"/>
  <c r="G13" i="18"/>
  <c r="D13" i="18"/>
  <c r="P9" i="18"/>
  <c r="M9" i="18"/>
  <c r="J9" i="18"/>
  <c r="G9" i="18"/>
  <c r="D9" i="18"/>
  <c r="P7" i="18"/>
  <c r="M7" i="18"/>
  <c r="J7" i="18"/>
  <c r="G7" i="18"/>
  <c r="P5" i="18"/>
  <c r="D7" i="18"/>
  <c r="M5" i="18"/>
  <c r="J5" i="18"/>
  <c r="G5" i="18"/>
  <c r="D5" i="18"/>
  <c r="D1" i="18"/>
  <c r="F7" i="54"/>
  <c r="E7" i="55" s="1"/>
  <c r="E7" i="54"/>
  <c r="D7" i="55" s="1"/>
  <c r="D7" i="54"/>
  <c r="C7" i="55" s="1"/>
  <c r="H7" i="55" s="1"/>
  <c r="C7" i="54"/>
  <c r="F6" i="54"/>
  <c r="E6" i="55" s="1"/>
  <c r="E6" i="54"/>
  <c r="D6" i="55" s="1"/>
  <c r="D6" i="54"/>
  <c r="C6" i="55" s="1"/>
  <c r="H6" i="55" s="1"/>
  <c r="C6" i="54"/>
  <c r="F5" i="54"/>
  <c r="E5" i="55" s="1"/>
  <c r="E5" i="54"/>
  <c r="D5" i="55" s="1"/>
  <c r="D5" i="54"/>
  <c r="C5" i="55" s="1"/>
  <c r="H5" i="55" s="1"/>
  <c r="C5" i="54"/>
  <c r="N5" i="54" s="1"/>
  <c r="F4" i="54"/>
  <c r="E4" i="54"/>
  <c r="D4" i="54"/>
  <c r="DD6" i="13"/>
  <c r="DD7" i="13"/>
  <c r="DD8" i="13"/>
  <c r="DD9" i="13"/>
  <c r="DD10" i="13"/>
  <c r="DD11" i="13"/>
  <c r="DD12" i="13"/>
  <c r="DD13" i="13"/>
  <c r="DD14" i="13"/>
  <c r="DD15" i="13"/>
  <c r="DD16" i="13"/>
  <c r="DD17" i="13"/>
  <c r="DD18" i="13"/>
  <c r="DD19" i="13"/>
  <c r="DD20" i="13"/>
  <c r="DD21" i="13"/>
  <c r="DD22" i="13"/>
  <c r="DD23" i="13"/>
  <c r="DD24" i="13"/>
  <c r="DD25" i="13"/>
  <c r="DD26" i="13"/>
  <c r="DD27" i="13"/>
  <c r="DD28" i="13"/>
  <c r="DD29" i="13"/>
  <c r="DD30" i="13"/>
  <c r="DD31" i="13"/>
  <c r="DD32" i="13"/>
  <c r="DD33" i="13"/>
  <c r="DD34" i="13"/>
  <c r="DD35" i="13"/>
  <c r="DD36" i="13"/>
  <c r="DD37" i="13"/>
  <c r="DD38" i="13"/>
  <c r="DD39" i="13"/>
  <c r="DD40" i="13"/>
  <c r="DD41" i="13"/>
  <c r="DD42" i="13"/>
  <c r="DD43" i="13"/>
  <c r="DD44" i="13"/>
  <c r="DD45" i="13"/>
  <c r="DD46" i="13"/>
  <c r="DD47" i="13"/>
  <c r="DD48" i="13"/>
  <c r="DD49" i="13"/>
  <c r="DD50" i="13"/>
  <c r="DD51" i="13"/>
  <c r="DD52" i="13"/>
  <c r="DD53" i="13"/>
  <c r="DD54" i="13"/>
  <c r="DD55" i="13"/>
  <c r="DD56" i="13"/>
  <c r="DD57" i="13"/>
  <c r="DD58" i="13"/>
  <c r="DD59" i="13"/>
  <c r="DD60" i="13"/>
  <c r="DD61" i="13"/>
  <c r="DD62" i="13"/>
  <c r="DD63" i="13"/>
  <c r="DD64" i="13"/>
  <c r="DD65" i="13"/>
  <c r="DD66" i="13"/>
  <c r="DD67" i="13"/>
  <c r="DD68" i="13"/>
  <c r="DD69" i="13"/>
  <c r="DD70" i="13"/>
  <c r="DD71" i="13"/>
  <c r="DD72" i="13"/>
  <c r="DD73" i="13"/>
  <c r="DD74" i="13"/>
  <c r="DD75" i="13"/>
  <c r="DD76" i="13"/>
  <c r="DD77" i="13"/>
  <c r="DD78" i="13"/>
  <c r="DD79" i="13"/>
  <c r="DD80" i="13"/>
  <c r="DD81" i="13"/>
  <c r="DD82" i="13"/>
  <c r="DD83" i="13"/>
  <c r="DD84" i="13"/>
  <c r="DD85" i="13"/>
  <c r="DD86" i="13"/>
  <c r="DD87" i="13"/>
  <c r="DD88" i="13"/>
  <c r="DD89" i="13"/>
  <c r="DD90" i="13"/>
  <c r="DD91" i="13"/>
  <c r="DD92" i="13"/>
  <c r="DD93" i="13"/>
  <c r="DD94" i="13"/>
  <c r="DD95" i="13"/>
  <c r="DD96" i="13"/>
  <c r="DD97" i="13"/>
  <c r="DD98" i="13"/>
  <c r="DD99" i="13"/>
  <c r="DD100" i="13"/>
  <c r="DD101" i="13"/>
  <c r="DD102" i="13"/>
  <c r="DD103" i="13"/>
  <c r="DD104" i="13"/>
  <c r="DD105" i="13"/>
  <c r="DD106" i="13"/>
  <c r="DD107" i="13"/>
  <c r="DD108" i="13"/>
  <c r="DD109" i="13"/>
  <c r="DD110" i="13"/>
  <c r="DD111" i="13"/>
  <c r="DD112" i="13"/>
  <c r="DD113" i="13"/>
  <c r="DD114" i="13"/>
  <c r="DD115" i="13"/>
  <c r="DD116" i="13"/>
  <c r="DD117" i="13"/>
  <c r="DD118" i="13"/>
  <c r="DD119" i="13"/>
  <c r="DD120" i="13"/>
  <c r="DD121" i="13"/>
  <c r="DD122" i="13"/>
  <c r="DD123" i="13"/>
  <c r="DD124" i="13"/>
  <c r="DD125" i="13"/>
  <c r="DD126" i="13"/>
  <c r="DD127" i="13"/>
  <c r="DD128" i="13"/>
  <c r="DD129" i="13"/>
  <c r="DD130" i="13"/>
  <c r="DD131" i="13"/>
  <c r="DD132" i="13"/>
  <c r="DD133" i="13"/>
  <c r="DD134" i="13"/>
  <c r="DD135" i="13"/>
  <c r="DD136" i="13"/>
  <c r="DD137" i="13"/>
  <c r="DD138" i="13"/>
  <c r="DD139" i="13"/>
  <c r="DD140" i="13"/>
  <c r="DD141" i="13"/>
  <c r="DD142" i="13"/>
  <c r="DD143" i="13"/>
  <c r="DD144" i="13"/>
  <c r="DD145" i="13"/>
  <c r="DD146" i="13"/>
  <c r="DD147" i="13"/>
  <c r="DD148" i="13"/>
  <c r="DD149" i="13"/>
  <c r="DD150" i="13"/>
  <c r="DD151" i="13"/>
  <c r="DD152" i="13"/>
  <c r="DD153" i="13"/>
  <c r="DD154" i="13"/>
  <c r="DD155" i="13"/>
  <c r="DD156" i="13"/>
  <c r="DD157" i="13"/>
  <c r="DD158" i="13"/>
  <c r="DD159" i="13"/>
  <c r="DD160" i="13"/>
  <c r="DD161" i="13"/>
  <c r="DD162" i="13"/>
  <c r="DD163" i="13"/>
  <c r="DD164" i="13"/>
  <c r="DD165" i="13"/>
  <c r="DD166" i="13"/>
  <c r="DD167" i="13"/>
  <c r="DD168" i="13"/>
  <c r="DD169" i="13"/>
  <c r="DD170" i="13"/>
  <c r="DD171" i="13"/>
  <c r="DD172" i="13"/>
  <c r="DD173" i="13"/>
  <c r="DD174" i="13"/>
  <c r="DD175" i="13"/>
  <c r="DD176" i="13"/>
  <c r="DD177" i="13"/>
  <c r="DD178" i="13"/>
  <c r="DD179" i="13"/>
  <c r="DD180" i="13"/>
  <c r="DD181" i="13"/>
  <c r="DD182" i="13"/>
  <c r="DD183" i="13"/>
  <c r="DD184" i="13"/>
  <c r="DD185" i="13"/>
  <c r="DD186" i="13"/>
  <c r="DD187" i="13"/>
  <c r="DD188" i="13"/>
  <c r="DD189" i="13"/>
  <c r="DD190" i="13"/>
  <c r="DD191" i="13"/>
  <c r="DD192" i="13"/>
  <c r="DD193" i="13"/>
  <c r="DD194" i="13"/>
  <c r="DD195" i="13"/>
  <c r="DD196" i="13"/>
  <c r="DD197" i="13"/>
  <c r="DD198" i="13"/>
  <c r="DD199" i="13"/>
  <c r="DD200" i="13"/>
  <c r="DD201" i="13"/>
  <c r="DD202" i="13"/>
  <c r="DD203" i="13"/>
  <c r="DD204" i="13"/>
  <c r="DD205" i="13"/>
  <c r="R106" i="12"/>
  <c r="R107" i="12"/>
  <c r="R108" i="12"/>
  <c r="R109" i="12"/>
  <c r="R110" i="12"/>
  <c r="R111" i="12"/>
  <c r="R112" i="12"/>
  <c r="R113" i="12"/>
  <c r="R114" i="12"/>
  <c r="R115" i="12"/>
  <c r="R116" i="12"/>
  <c r="R117" i="12"/>
  <c r="R118" i="12"/>
  <c r="R119" i="12"/>
  <c r="R120" i="12"/>
  <c r="R121" i="12"/>
  <c r="R122" i="12"/>
  <c r="R123" i="12"/>
  <c r="R124" i="12"/>
  <c r="R125" i="12"/>
  <c r="R126" i="12"/>
  <c r="R127" i="12"/>
  <c r="R128" i="12"/>
  <c r="R129" i="12"/>
  <c r="R130" i="12"/>
  <c r="R131" i="12"/>
  <c r="R132" i="12"/>
  <c r="R133" i="12"/>
  <c r="R134" i="12"/>
  <c r="R135" i="12"/>
  <c r="R136" i="12"/>
  <c r="R137" i="12"/>
  <c r="R138" i="12"/>
  <c r="R139" i="12"/>
  <c r="R140" i="12"/>
  <c r="R141" i="12"/>
  <c r="R142" i="12"/>
  <c r="R143" i="12"/>
  <c r="R144" i="12"/>
  <c r="R145" i="12"/>
  <c r="R146" i="12"/>
  <c r="R147" i="12"/>
  <c r="R148" i="12"/>
  <c r="R149" i="12"/>
  <c r="R150" i="12"/>
  <c r="R151" i="12"/>
  <c r="R152" i="12"/>
  <c r="R153" i="12"/>
  <c r="R154" i="12"/>
  <c r="R155" i="12"/>
  <c r="R156" i="12"/>
  <c r="R157" i="12"/>
  <c r="R158" i="12"/>
  <c r="R159" i="12"/>
  <c r="R160" i="12"/>
  <c r="R161" i="12"/>
  <c r="R162" i="12"/>
  <c r="R163" i="12"/>
  <c r="R164" i="12"/>
  <c r="R165" i="12"/>
  <c r="R166" i="12"/>
  <c r="R167" i="12"/>
  <c r="R168" i="12"/>
  <c r="R169" i="12"/>
  <c r="R170" i="12"/>
  <c r="R171" i="12"/>
  <c r="R172" i="12"/>
  <c r="R173" i="12"/>
  <c r="R174" i="12"/>
  <c r="R175" i="12"/>
  <c r="R176" i="12"/>
  <c r="R177" i="12"/>
  <c r="R178" i="12"/>
  <c r="R179" i="12"/>
  <c r="R180" i="12"/>
  <c r="R181" i="12"/>
  <c r="R182" i="12"/>
  <c r="R183" i="12"/>
  <c r="R184" i="12"/>
  <c r="R185" i="12"/>
  <c r="R186" i="12"/>
  <c r="R187" i="12"/>
  <c r="R188" i="12"/>
  <c r="R189" i="12"/>
  <c r="R190" i="12"/>
  <c r="R191" i="12"/>
  <c r="R192" i="12"/>
  <c r="R193" i="12"/>
  <c r="R194" i="12"/>
  <c r="R195" i="12"/>
  <c r="R196" i="12"/>
  <c r="R197" i="12"/>
  <c r="R198" i="12"/>
  <c r="R199" i="12"/>
  <c r="R200" i="12"/>
  <c r="R201" i="12"/>
  <c r="R202" i="12"/>
  <c r="R203" i="12"/>
  <c r="R204" i="12"/>
  <c r="R5" i="12"/>
  <c r="R6" i="12"/>
  <c r="R7" i="12"/>
  <c r="R8" i="12"/>
  <c r="R9" i="12"/>
  <c r="R10" i="12"/>
  <c r="R11" i="12"/>
  <c r="R12" i="12"/>
  <c r="R13" i="12"/>
  <c r="R14" i="12"/>
  <c r="R15" i="12"/>
  <c r="R16" i="12"/>
  <c r="R17" i="12"/>
  <c r="R18" i="12"/>
  <c r="R19" i="12"/>
  <c r="R20" i="12"/>
  <c r="R21" i="12"/>
  <c r="R22" i="12"/>
  <c r="R23" i="12"/>
  <c r="R24" i="12"/>
  <c r="R25" i="12"/>
  <c r="R26" i="12"/>
  <c r="R27" i="12"/>
  <c r="R28" i="12"/>
  <c r="R29" i="12"/>
  <c r="R30" i="12"/>
  <c r="R31" i="12"/>
  <c r="R32" i="12"/>
  <c r="R33" i="12"/>
  <c r="R34" i="12"/>
  <c r="R35" i="12"/>
  <c r="R36" i="12"/>
  <c r="R37" i="12"/>
  <c r="R38" i="12"/>
  <c r="R39" i="12"/>
  <c r="R40" i="12"/>
  <c r="R41" i="12"/>
  <c r="R42" i="12"/>
  <c r="R43" i="12"/>
  <c r="R44" i="12"/>
  <c r="R45" i="12"/>
  <c r="R46" i="12"/>
  <c r="R47" i="12"/>
  <c r="R48" i="12"/>
  <c r="R49" i="12"/>
  <c r="R50" i="12"/>
  <c r="R51" i="12"/>
  <c r="R52" i="12"/>
  <c r="R53" i="12"/>
  <c r="R54" i="12"/>
  <c r="R55" i="12"/>
  <c r="R56" i="12"/>
  <c r="R57" i="12"/>
  <c r="R58" i="12"/>
  <c r="R59" i="12"/>
  <c r="R60" i="12"/>
  <c r="R61" i="12"/>
  <c r="R62" i="12"/>
  <c r="R63" i="12"/>
  <c r="R64" i="12"/>
  <c r="R65" i="12"/>
  <c r="R66" i="12"/>
  <c r="R67" i="12"/>
  <c r="R68" i="12"/>
  <c r="R69" i="12"/>
  <c r="R70" i="12"/>
  <c r="R71" i="12"/>
  <c r="R72" i="12"/>
  <c r="R73" i="12"/>
  <c r="R74" i="12"/>
  <c r="R75" i="12"/>
  <c r="R76" i="12"/>
  <c r="R77" i="12"/>
  <c r="R78" i="12"/>
  <c r="R79" i="12"/>
  <c r="R80" i="12"/>
  <c r="R81" i="12"/>
  <c r="R82" i="12"/>
  <c r="R83" i="12"/>
  <c r="R84" i="12"/>
  <c r="R85" i="12"/>
  <c r="R86" i="12"/>
  <c r="R87" i="12"/>
  <c r="R88" i="12"/>
  <c r="R89" i="12"/>
  <c r="R90" i="12"/>
  <c r="R91" i="12"/>
  <c r="R92" i="12"/>
  <c r="R93" i="12"/>
  <c r="R94" i="12"/>
  <c r="R95" i="12"/>
  <c r="R96" i="12"/>
  <c r="R97" i="12"/>
  <c r="R98" i="12"/>
  <c r="R99" i="12"/>
  <c r="R100" i="12"/>
  <c r="R101" i="12"/>
  <c r="R102" i="12"/>
  <c r="R103" i="12"/>
  <c r="R104" i="12"/>
  <c r="R105" i="12"/>
  <c r="H6" i="15" l="1"/>
  <c r="H8" i="15"/>
  <c r="H9" i="15"/>
  <c r="H7" i="15"/>
  <c r="N6" i="54"/>
  <c r="N7" i="54"/>
  <c r="B14" i="58" a="1"/>
  <c r="B14" i="58" s="1"/>
  <c r="C4" i="55"/>
  <c r="H4" i="55" s="1"/>
  <c r="C14" i="58" a="1"/>
  <c r="C14" i="58" s="1"/>
  <c r="E4" i="55"/>
  <c r="E14" i="58" a="1"/>
  <c r="E14" i="58" s="1"/>
  <c r="D4" i="55"/>
  <c r="D14" i="58" a="1"/>
  <c r="D14" i="58" s="1"/>
  <c r="H104" i="15"/>
  <c r="H100" i="15"/>
  <c r="H96" i="15"/>
  <c r="H92" i="15"/>
  <c r="H88" i="15"/>
  <c r="H84" i="15"/>
  <c r="H80" i="15"/>
  <c r="H76" i="15"/>
  <c r="H72" i="15"/>
  <c r="H68" i="15"/>
  <c r="H64" i="15"/>
  <c r="H60" i="15"/>
  <c r="H56" i="15"/>
  <c r="H52" i="15"/>
  <c r="H48" i="15"/>
  <c r="H44" i="15"/>
  <c r="H40" i="15"/>
  <c r="H36" i="15"/>
  <c r="H32" i="15"/>
  <c r="H28" i="15"/>
  <c r="H24" i="15"/>
  <c r="H20" i="15"/>
  <c r="H16" i="15"/>
  <c r="H12" i="15"/>
  <c r="H200" i="15"/>
  <c r="H196" i="15"/>
  <c r="H192" i="15"/>
  <c r="H188" i="15"/>
  <c r="H184" i="15"/>
  <c r="H180" i="15"/>
  <c r="H176" i="15"/>
  <c r="H172" i="15"/>
  <c r="H168" i="15"/>
  <c r="H164" i="15"/>
  <c r="H160" i="15"/>
  <c r="H156" i="15"/>
  <c r="H152" i="15"/>
  <c r="H148" i="15"/>
  <c r="H144" i="15"/>
  <c r="H140" i="15"/>
  <c r="H136" i="15"/>
  <c r="H132" i="15"/>
  <c r="H128" i="15"/>
  <c r="H124" i="15"/>
  <c r="H120" i="15"/>
  <c r="H116" i="15"/>
  <c r="H112" i="15"/>
  <c r="H108" i="15"/>
  <c r="H99" i="15"/>
  <c r="H83" i="15"/>
  <c r="H75" i="15"/>
  <c r="H59" i="15"/>
  <c r="H47" i="15"/>
  <c r="H35" i="15"/>
  <c r="H23" i="15"/>
  <c r="H11" i="15"/>
  <c r="H203" i="15"/>
  <c r="H195" i="15"/>
  <c r="H187" i="15"/>
  <c r="H179" i="15"/>
  <c r="H167" i="15"/>
  <c r="H159" i="15"/>
  <c r="H151" i="15"/>
  <c r="H143" i="15"/>
  <c r="H135" i="15"/>
  <c r="H127" i="15"/>
  <c r="H119" i="15"/>
  <c r="H111" i="15"/>
  <c r="H95" i="15"/>
  <c r="H91" i="15"/>
  <c r="H79" i="15"/>
  <c r="H67" i="15"/>
  <c r="H51" i="15"/>
  <c r="H43" i="15"/>
  <c r="H31" i="15"/>
  <c r="H19" i="15"/>
  <c r="H199" i="15"/>
  <c r="H191" i="15"/>
  <c r="H183" i="15"/>
  <c r="H175" i="15"/>
  <c r="H171" i="15"/>
  <c r="H163" i="15"/>
  <c r="H155" i="15"/>
  <c r="H147" i="15"/>
  <c r="H139" i="15"/>
  <c r="H131" i="15"/>
  <c r="H123" i="15"/>
  <c r="H115" i="15"/>
  <c r="H107" i="15"/>
  <c r="H103" i="15"/>
  <c r="H87" i="15"/>
  <c r="H71" i="15"/>
  <c r="H63" i="15"/>
  <c r="H55" i="15"/>
  <c r="H39" i="15"/>
  <c r="H27" i="15"/>
  <c r="H15" i="15"/>
  <c r="H102" i="15"/>
  <c r="H94" i="15"/>
  <c r="H86" i="15"/>
  <c r="H78" i="15"/>
  <c r="H70" i="15"/>
  <c r="H62" i="15"/>
  <c r="H54" i="15"/>
  <c r="H46" i="15"/>
  <c r="H34" i="15"/>
  <c r="H26" i="15"/>
  <c r="H18" i="15"/>
  <c r="H10" i="15"/>
  <c r="H202" i="15"/>
  <c r="H194" i="15"/>
  <c r="H186" i="15"/>
  <c r="H178" i="15"/>
  <c r="H170" i="15"/>
  <c r="H166" i="15"/>
  <c r="H158" i="15"/>
  <c r="H154" i="15"/>
  <c r="H150" i="15"/>
  <c r="H146" i="15"/>
  <c r="H142" i="15"/>
  <c r="H138" i="15"/>
  <c r="H134" i="15"/>
  <c r="H130" i="15"/>
  <c r="H126" i="15"/>
  <c r="H122" i="15"/>
  <c r="H118" i="15"/>
  <c r="H114" i="15"/>
  <c r="H110" i="15"/>
  <c r="H106" i="15"/>
  <c r="H98" i="15"/>
  <c r="H90" i="15"/>
  <c r="H82" i="15"/>
  <c r="H74" i="15"/>
  <c r="H66" i="15"/>
  <c r="H58" i="15"/>
  <c r="H50" i="15"/>
  <c r="H42" i="15"/>
  <c r="H38" i="15"/>
  <c r="H30" i="15"/>
  <c r="H22" i="15"/>
  <c r="H14" i="15"/>
  <c r="H198" i="15"/>
  <c r="H190" i="15"/>
  <c r="H182" i="15"/>
  <c r="H174" i="15"/>
  <c r="H162" i="15"/>
  <c r="H105" i="15"/>
  <c r="H97" i="15"/>
  <c r="H85" i="15"/>
  <c r="H81" i="15"/>
  <c r="H73" i="15"/>
  <c r="H61" i="15"/>
  <c r="H57" i="15"/>
  <c r="H45" i="15"/>
  <c r="H37" i="15"/>
  <c r="H33" i="15"/>
  <c r="H21" i="15"/>
  <c r="H17" i="15"/>
  <c r="H5" i="15"/>
  <c r="H201" i="15"/>
  <c r="H197" i="15"/>
  <c r="H193" i="15"/>
  <c r="H189" i="15"/>
  <c r="H185" i="15"/>
  <c r="H181" i="15"/>
  <c r="H177" i="15"/>
  <c r="H173" i="15"/>
  <c r="H169" i="15"/>
  <c r="H165" i="15"/>
  <c r="H161" i="15"/>
  <c r="H157" i="15"/>
  <c r="H153" i="15"/>
  <c r="H149" i="15"/>
  <c r="H145" i="15"/>
  <c r="H141" i="15"/>
  <c r="H137" i="15"/>
  <c r="H133" i="15"/>
  <c r="H129" i="15"/>
  <c r="H125" i="15"/>
  <c r="H121" i="15"/>
  <c r="H117" i="15"/>
  <c r="H113" i="15"/>
  <c r="H109" i="15"/>
  <c r="H101" i="15"/>
  <c r="H93" i="15"/>
  <c r="H89" i="15"/>
  <c r="H77" i="15"/>
  <c r="H69" i="15"/>
  <c r="H65" i="15"/>
  <c r="H53" i="15"/>
  <c r="H49" i="15"/>
  <c r="H41" i="15"/>
  <c r="H29" i="15"/>
  <c r="H25" i="15"/>
  <c r="H13" i="15"/>
  <c r="H204" i="15"/>
  <c r="I37" i="2"/>
  <c r="D6" i="58" l="1"/>
  <c r="I27" i="2"/>
  <c r="J27" i="2" s="1"/>
  <c r="I15" i="2"/>
  <c r="J15" i="2" s="1"/>
  <c r="I3" i="2"/>
  <c r="J3" i="2" s="1"/>
  <c r="I51" i="2"/>
  <c r="J51" i="2" s="1"/>
  <c r="I50" i="2"/>
  <c r="J50" i="2" s="1"/>
  <c r="I49" i="2"/>
  <c r="J49" i="2" s="1"/>
  <c r="I48" i="2"/>
  <c r="J48" i="2" s="1"/>
  <c r="I47" i="2"/>
  <c r="J47" i="2" s="1"/>
  <c r="I46" i="2"/>
  <c r="J46" i="2" s="1"/>
  <c r="I45" i="2"/>
  <c r="J45" i="2" s="1"/>
  <c r="I44" i="2"/>
  <c r="J44" i="2" s="1"/>
  <c r="I43" i="2"/>
  <c r="J43" i="2" s="1"/>
  <c r="I42" i="2"/>
  <c r="J42" i="2" s="1"/>
  <c r="I41" i="2"/>
  <c r="J41" i="2" s="1"/>
  <c r="I40" i="2"/>
  <c r="J40" i="2" s="1"/>
  <c r="I39" i="2"/>
  <c r="J39" i="2" s="1"/>
  <c r="I38" i="2"/>
  <c r="J38" i="2" s="1"/>
  <c r="J37" i="2"/>
  <c r="I36" i="2"/>
  <c r="J36" i="2" s="1"/>
  <c r="I35" i="2"/>
  <c r="J35" i="2" s="1"/>
  <c r="I34" i="2"/>
  <c r="J34" i="2" s="1"/>
  <c r="I33" i="2"/>
  <c r="J33" i="2" s="1"/>
  <c r="I32" i="2"/>
  <c r="J32" i="2" s="1"/>
  <c r="I31" i="2"/>
  <c r="J31" i="2" s="1"/>
  <c r="I30" i="2"/>
  <c r="J30" i="2" s="1"/>
  <c r="I29" i="2"/>
  <c r="J29" i="2" s="1"/>
  <c r="I28" i="2"/>
  <c r="J28" i="2" s="1"/>
  <c r="I26" i="2"/>
  <c r="J26" i="2" s="1"/>
  <c r="I25" i="2"/>
  <c r="J25" i="2" s="1"/>
  <c r="I24" i="2"/>
  <c r="J24" i="2" s="1"/>
  <c r="I23" i="2"/>
  <c r="J23" i="2" s="1"/>
  <c r="I22" i="2"/>
  <c r="J22" i="2" s="1"/>
  <c r="I21" i="2"/>
  <c r="J21" i="2" s="1"/>
  <c r="I20" i="2"/>
  <c r="J20" i="2" s="1"/>
  <c r="I19" i="2"/>
  <c r="J19" i="2" s="1"/>
  <c r="I18" i="2"/>
  <c r="J18" i="2" s="1"/>
  <c r="I17" i="2"/>
  <c r="J17" i="2" s="1"/>
  <c r="I16" i="2"/>
  <c r="J16" i="2" s="1"/>
  <c r="I14" i="2"/>
  <c r="J14" i="2" s="1"/>
  <c r="I13" i="2"/>
  <c r="J13" i="2" s="1"/>
  <c r="I12" i="2"/>
  <c r="J12" i="2" s="1"/>
  <c r="I11" i="2"/>
  <c r="J11" i="2" s="1"/>
  <c r="I10" i="2"/>
  <c r="J10" i="2" s="1"/>
  <c r="I9" i="2"/>
  <c r="J9" i="2" s="1"/>
  <c r="I8" i="2"/>
  <c r="J8" i="2" s="1"/>
  <c r="I7" i="2"/>
  <c r="J7" i="2" s="1"/>
  <c r="I6" i="2"/>
  <c r="J6" i="2" s="1"/>
  <c r="I5" i="2"/>
  <c r="J5" i="2" s="1"/>
  <c r="I4" i="2"/>
  <c r="J4" i="2" s="1"/>
  <c r="I2" i="2"/>
  <c r="J2" i="2" s="1"/>
  <c r="D1" i="10"/>
  <c r="L3" i="5"/>
  <c r="J5" i="5"/>
  <c r="J9" i="5"/>
  <c r="J10" i="5"/>
  <c r="J11" i="5"/>
  <c r="J12" i="5"/>
  <c r="J13" i="5"/>
  <c r="J14" i="5"/>
  <c r="J15" i="5"/>
  <c r="J16" i="5"/>
  <c r="K2" i="2" l="1"/>
  <c r="K7" i="2"/>
  <c r="K16" i="2"/>
  <c r="K24" i="2"/>
  <c r="K33" i="2"/>
  <c r="K37" i="2"/>
  <c r="K45" i="2"/>
  <c r="K49" i="2"/>
  <c r="K15" i="2"/>
  <c r="K4" i="2"/>
  <c r="K8" i="2"/>
  <c r="K12" i="2"/>
  <c r="K21" i="2"/>
  <c r="K25" i="2"/>
  <c r="K30" i="2"/>
  <c r="K34" i="2"/>
  <c r="K38" i="2"/>
  <c r="K42" i="2"/>
  <c r="K46" i="2"/>
  <c r="K50" i="2"/>
  <c r="K27" i="2"/>
  <c r="K5" i="2"/>
  <c r="K9" i="2"/>
  <c r="K13" i="2"/>
  <c r="K18" i="2"/>
  <c r="K22" i="2"/>
  <c r="K26" i="2"/>
  <c r="K31" i="2"/>
  <c r="K35" i="2"/>
  <c r="K39" i="2"/>
  <c r="K43" i="2"/>
  <c r="K47" i="2"/>
  <c r="K51" i="2"/>
  <c r="K11" i="2"/>
  <c r="K20" i="2"/>
  <c r="K29" i="2"/>
  <c r="K41" i="2"/>
  <c r="K17" i="2"/>
  <c r="K6" i="2"/>
  <c r="K10" i="2"/>
  <c r="K14" i="2"/>
  <c r="K19" i="2"/>
  <c r="K23" i="2"/>
  <c r="K28" i="2"/>
  <c r="K32" i="2"/>
  <c r="K36" i="2"/>
  <c r="K40" i="2"/>
  <c r="K44" i="2"/>
  <c r="K48" i="2"/>
  <c r="K3" i="2"/>
  <c r="L4" i="2" l="1"/>
  <c r="M4" i="2" s="1"/>
  <c r="L2" i="2"/>
  <c r="L34" i="2"/>
  <c r="M34" i="2" s="1"/>
  <c r="L3" i="2"/>
  <c r="M3" i="2" s="1"/>
  <c r="L20" i="2"/>
  <c r="M20" i="2" s="1"/>
  <c r="L18" i="2"/>
  <c r="M18" i="2" s="1"/>
  <c r="L47" i="2"/>
  <c r="M47" i="2" s="1"/>
  <c r="L31" i="2"/>
  <c r="M31" i="2" s="1"/>
  <c r="L15" i="2"/>
  <c r="M15" i="2" s="1"/>
  <c r="L41" i="2"/>
  <c r="M41" i="2" s="1"/>
  <c r="L25" i="2"/>
  <c r="M25" i="2" s="1"/>
  <c r="L9" i="2"/>
  <c r="M9" i="2" s="1"/>
  <c r="L26" i="2"/>
  <c r="M26" i="2" s="1"/>
  <c r="L48" i="2"/>
  <c r="M48" i="2" s="1"/>
  <c r="L32" i="2"/>
  <c r="M32" i="2" s="1"/>
  <c r="L16" i="2"/>
  <c r="M16" i="2" s="1"/>
  <c r="L50" i="2"/>
  <c r="M50" i="2" s="1"/>
  <c r="L14" i="2"/>
  <c r="M14" i="2" s="1"/>
  <c r="L43" i="2"/>
  <c r="M43" i="2" s="1"/>
  <c r="L27" i="2"/>
  <c r="M27" i="2" s="1"/>
  <c r="L11" i="2"/>
  <c r="M11" i="2" s="1"/>
  <c r="L29" i="2"/>
  <c r="M29" i="2" s="1"/>
  <c r="L13" i="2"/>
  <c r="M13" i="2" s="1"/>
  <c r="L36" i="2"/>
  <c r="M36" i="2" s="1"/>
  <c r="L38" i="2"/>
  <c r="M38" i="2" s="1"/>
  <c r="L37" i="2"/>
  <c r="M37" i="2" s="1"/>
  <c r="L21" i="2"/>
  <c r="M21" i="2" s="1"/>
  <c r="L5" i="2"/>
  <c r="M5" i="2" s="1"/>
  <c r="L10" i="2"/>
  <c r="M10" i="2" s="1"/>
  <c r="L44" i="2"/>
  <c r="M44" i="2" s="1"/>
  <c r="L28" i="2"/>
  <c r="M28" i="2" s="1"/>
  <c r="L12" i="2"/>
  <c r="M12" i="2" s="1"/>
  <c r="L42" i="2"/>
  <c r="M42" i="2" s="1"/>
  <c r="L49" i="2"/>
  <c r="M49" i="2" s="1"/>
  <c r="L39" i="2"/>
  <c r="M39" i="2" s="1"/>
  <c r="L23" i="2"/>
  <c r="M23" i="2" s="1"/>
  <c r="L7" i="2"/>
  <c r="M7" i="2" s="1"/>
  <c r="L6" i="2"/>
  <c r="M6" i="2" s="1"/>
  <c r="L22" i="2"/>
  <c r="M22" i="2" s="1"/>
  <c r="L33" i="2"/>
  <c r="M33" i="2" s="1"/>
  <c r="L17" i="2"/>
  <c r="M17" i="2" s="1"/>
  <c r="L46" i="2"/>
  <c r="M46" i="2" s="1"/>
  <c r="L45" i="2"/>
  <c r="M45" i="2" s="1"/>
  <c r="L40" i="2"/>
  <c r="M40" i="2" s="1"/>
  <c r="L24" i="2"/>
  <c r="M24" i="2" s="1"/>
  <c r="L8" i="2"/>
  <c r="M8" i="2" s="1"/>
  <c r="L30" i="2"/>
  <c r="M30" i="2" s="1"/>
  <c r="L51" i="2"/>
  <c r="M51" i="2" s="1"/>
  <c r="L35" i="2"/>
  <c r="M35" i="2" s="1"/>
  <c r="L19" i="2"/>
  <c r="M19" i="2" s="1"/>
  <c r="E7" i="18" l="1"/>
  <c r="K5" i="18"/>
  <c r="Q19" i="18"/>
  <c r="Q27" i="18"/>
  <c r="H7" i="18"/>
  <c r="M2" i="2"/>
  <c r="E5" i="18" s="1"/>
  <c r="E19" i="18"/>
  <c r="H17" i="18"/>
  <c r="K15" i="18"/>
  <c r="N13" i="18"/>
  <c r="H25" i="18"/>
  <c r="K7" i="18"/>
  <c r="E27" i="18"/>
  <c r="E9" i="18"/>
  <c r="N27" i="18"/>
  <c r="Q25" i="18"/>
  <c r="E25" i="18"/>
  <c r="H19" i="18"/>
  <c r="K17" i="18"/>
  <c r="N15" i="18"/>
  <c r="Q7" i="18"/>
  <c r="K27" i="18"/>
  <c r="N7" i="18"/>
  <c r="K19" i="18"/>
  <c r="H15" i="18"/>
  <c r="N9" i="18"/>
  <c r="E15" i="18"/>
  <c r="K25" i="18"/>
  <c r="E17" i="18"/>
  <c r="Q9" i="18"/>
  <c r="N25" i="18"/>
  <c r="N19" i="18"/>
  <c r="H27" i="18"/>
  <c r="Q15" i="18"/>
  <c r="E23" i="18"/>
  <c r="Q17" i="18"/>
  <c r="K9" i="18"/>
  <c r="N17" i="18"/>
  <c r="Q23" i="18"/>
  <c r="H9" i="18"/>
  <c r="K13" i="18"/>
  <c r="N23" i="18" l="1"/>
  <c r="K23" i="18"/>
  <c r="H23" i="18"/>
  <c r="Q13" i="18"/>
  <c r="H13" i="18"/>
  <c r="E13" i="18"/>
  <c r="Q5" i="18"/>
  <c r="N5" i="18"/>
  <c r="H5"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Formatos Calidad Salud</author>
  </authors>
  <commentList>
    <comment ref="E4" authorId="0" shapeId="0" xr:uid="{2C3B9527-91FB-4D32-983F-6BF7ADA051CE}">
      <text>
        <r>
          <rPr>
            <b/>
            <sz val="9"/>
            <color indexed="81"/>
            <rFont val="Tahoma"/>
            <family val="2"/>
          </rPr>
          <t>Debe registrar la fecha en formato dd/mm/aaaa</t>
        </r>
      </text>
    </comment>
    <comment ref="F4" authorId="0" shapeId="0" xr:uid="{AC8D2E35-AB40-4F35-A0BF-E3CF40D6F73F}">
      <text>
        <r>
          <rPr>
            <b/>
            <sz val="9"/>
            <color indexed="81"/>
            <rFont val="Tahoma"/>
            <family val="2"/>
          </rPr>
          <t>Debe registrar la fecha en formato dd/mm/aaaa</t>
        </r>
      </text>
    </comment>
    <comment ref="H4" authorId="0" shapeId="0" xr:uid="{76AF9312-3530-40F6-88DD-6CF9BABD2E37}">
      <text>
        <r>
          <rPr>
            <b/>
            <sz val="9"/>
            <color indexed="81"/>
            <rFont val="Tahoma"/>
            <family val="2"/>
          </rPr>
          <t>Debe registrar la fecha en formato dd/mm/aaaa</t>
        </r>
        <r>
          <rPr>
            <sz val="9"/>
            <color indexed="81"/>
            <rFont val="Tahoma"/>
            <family val="2"/>
          </rPr>
          <t xml:space="preserve">
</t>
        </r>
      </text>
    </comment>
    <comment ref="I4" authorId="0" shapeId="0" xr:uid="{1DCC6D56-E961-4966-8B0F-2E50D5BC902C}">
      <text>
        <r>
          <rPr>
            <b/>
            <sz val="9"/>
            <color indexed="81"/>
            <rFont val="Tahoma"/>
            <family val="2"/>
          </rPr>
          <t>Debe registrar la fecha en formato dd/mm/aaaa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Formatos Calidad Salud</author>
  </authors>
  <commentList>
    <comment ref="L4" authorId="0" shapeId="0" xr:uid="{3FAFB2B9-CD86-44D7-A707-2B87BF27355E}">
      <text>
        <r>
          <rPr>
            <b/>
            <sz val="9"/>
            <color indexed="81"/>
            <rFont val="Tahoma"/>
            <family val="2"/>
          </rPr>
          <t xml:space="preserve">Formatos Calidad Salud:
</t>
        </r>
        <r>
          <rPr>
            <sz val="9"/>
            <color indexed="81"/>
            <rFont val="Tahoma"/>
            <family val="2"/>
          </rPr>
          <t xml:space="preserve">
</t>
        </r>
        <r>
          <rPr>
            <b/>
            <sz val="9"/>
            <color indexed="81"/>
            <rFont val="Tahoma"/>
            <family val="2"/>
          </rPr>
          <t>1 -</t>
        </r>
        <r>
          <rPr>
            <sz val="9"/>
            <color indexed="81"/>
            <rFont val="Tahoma"/>
            <family val="2"/>
          </rPr>
          <t xml:space="preserve"> Si falla la práctica es poco costoso para la institución (imagen, no calidad, demandas)
</t>
        </r>
        <r>
          <rPr>
            <b/>
            <sz val="9"/>
            <color indexed="81"/>
            <rFont val="Tahoma"/>
            <family val="2"/>
          </rPr>
          <t>3</t>
        </r>
        <r>
          <rPr>
            <sz val="9"/>
            <color indexed="81"/>
            <rFont val="Tahoma"/>
            <family val="2"/>
          </rPr>
          <t xml:space="preserve"> - Si falla la práctica trae costos importantes para la institución (imagen, no calidad, demandas)
</t>
        </r>
        <r>
          <rPr>
            <b/>
            <sz val="9"/>
            <color indexed="81"/>
            <rFont val="Tahoma"/>
            <family val="2"/>
          </rPr>
          <t xml:space="preserve">5 </t>
        </r>
        <r>
          <rPr>
            <sz val="9"/>
            <color indexed="81"/>
            <rFont val="Tahoma"/>
            <family val="2"/>
          </rPr>
          <t xml:space="preserve">- Si falla la práctica es muy costoso para la institución (imagen, no calidad, demandas)
</t>
        </r>
      </text>
    </comment>
    <comment ref="M4" authorId="0" shapeId="0" xr:uid="{B362AE93-E469-47A4-AB49-9CBB802B4584}">
      <text>
        <r>
          <rPr>
            <b/>
            <sz val="9"/>
            <color indexed="81"/>
            <rFont val="Tahoma"/>
            <family val="2"/>
          </rPr>
          <t>Formatos Calidad Salud:</t>
        </r>
        <r>
          <rPr>
            <sz val="9"/>
            <color indexed="81"/>
            <rFont val="Tahoma"/>
            <family val="2"/>
          </rPr>
          <t xml:space="preserve">
</t>
        </r>
        <r>
          <rPr>
            <b/>
            <sz val="9"/>
            <color indexed="81"/>
            <rFont val="Tahoma"/>
            <family val="2"/>
          </rPr>
          <t xml:space="preserve">1 </t>
        </r>
        <r>
          <rPr>
            <sz val="9"/>
            <color indexed="81"/>
            <rFont val="Tahoma"/>
            <family val="2"/>
          </rPr>
          <t xml:space="preserve">- No representa ningún riesgo para los usuarios, trabajadores o la institución.
</t>
        </r>
        <r>
          <rPr>
            <b/>
            <sz val="9"/>
            <color indexed="81"/>
            <rFont val="Tahoma"/>
            <family val="2"/>
          </rPr>
          <t xml:space="preserve">3 </t>
        </r>
        <r>
          <rPr>
            <sz val="9"/>
            <color indexed="81"/>
            <rFont val="Tahoma"/>
            <family val="2"/>
          </rPr>
          <t xml:space="preserve">- Representa un riesgo mínimo para los usuarios, trabajadores o la institución.
</t>
        </r>
        <r>
          <rPr>
            <b/>
            <sz val="9"/>
            <color indexed="81"/>
            <rFont val="Tahoma"/>
            <family val="2"/>
          </rPr>
          <t>5</t>
        </r>
        <r>
          <rPr>
            <sz val="9"/>
            <color indexed="81"/>
            <rFont val="Tahoma"/>
            <family val="2"/>
          </rPr>
          <t xml:space="preserve"> - Representa un alto para los usuarios, trabajadores o la institución.
</t>
        </r>
      </text>
    </comment>
    <comment ref="N4" authorId="0" shapeId="0" xr:uid="{FDB69FE8-4020-471F-A7C8-2CDEEA0A4C4A}">
      <text>
        <r>
          <rPr>
            <b/>
            <sz val="9"/>
            <color indexed="81"/>
            <rFont val="Tahoma"/>
            <family val="2"/>
          </rPr>
          <t>Formatos Calidad Salud:</t>
        </r>
        <r>
          <rPr>
            <sz val="9"/>
            <color indexed="81"/>
            <rFont val="Tahoma"/>
            <family val="2"/>
          </rPr>
          <t xml:space="preserve">
</t>
        </r>
        <r>
          <rPr>
            <b/>
            <sz val="9"/>
            <color indexed="81"/>
            <rFont val="Tahoma"/>
            <family val="2"/>
          </rPr>
          <t>1 -</t>
        </r>
        <r>
          <rPr>
            <sz val="9"/>
            <color indexed="81"/>
            <rFont val="Tahoma"/>
            <family val="2"/>
          </rPr>
          <t xml:space="preserve"> La práctica desarrolla procedimientos que se ejecutan solo  algunas veces al año.
</t>
        </r>
        <r>
          <rPr>
            <b/>
            <sz val="9"/>
            <color indexed="81"/>
            <rFont val="Tahoma"/>
            <family val="2"/>
          </rPr>
          <t>3</t>
        </r>
        <r>
          <rPr>
            <sz val="9"/>
            <color indexed="81"/>
            <rFont val="Tahoma"/>
            <family val="2"/>
          </rPr>
          <t xml:space="preserve"> - La práctica desarrolla procedimientos que se ejecutan varias veces al mes
</t>
        </r>
        <r>
          <rPr>
            <b/>
            <sz val="9"/>
            <color indexed="81"/>
            <rFont val="Tahoma"/>
            <family val="2"/>
          </rPr>
          <t>5</t>
        </r>
        <r>
          <rPr>
            <sz val="9"/>
            <color indexed="81"/>
            <rFont val="Tahoma"/>
            <family val="2"/>
          </rPr>
          <t xml:space="preserve"> - La práctica desarrolla procedimientos que se ejecutan muchas veces al día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Formatos Calidad Salud</author>
  </authors>
  <commentList>
    <comment ref="H7" authorId="0" shapeId="0" xr:uid="{774BBA7E-C09A-4355-9A5E-17F03205B58A}">
      <text>
        <r>
          <rPr>
            <b/>
            <sz val="9"/>
            <color indexed="81"/>
            <rFont val="Tahoma"/>
            <family val="2"/>
          </rPr>
          <t>Formatos Calidad Salud:</t>
        </r>
        <r>
          <rPr>
            <sz val="9"/>
            <color indexed="81"/>
            <rFont val="Tahoma"/>
            <family val="2"/>
          </rPr>
          <t xml:space="preserve">
1: Ausencia o documentación muy deficiente del enfoque.
2: Documentación existente pero con carencias significativas o no completamente alineada con políticas y normativas.
3: Documentación aceptable, pero con áreas de mejora identificadas.
4: Enfoque bien definido y documentado, alineado con políticas y normativas.
5: Documentación excepcionalmente clara y completa, cumpliendo totalmente con políticas y normativas.</t>
        </r>
      </text>
    </comment>
    <comment ref="I7" authorId="0" shapeId="0" xr:uid="{FAAE135A-19ED-4044-B0FB-9DEFAC497469}">
      <text>
        <r>
          <rPr>
            <b/>
            <sz val="9"/>
            <color indexed="81"/>
            <rFont val="Tahoma"/>
            <family val="2"/>
          </rPr>
          <t>Formatos Calidad Salud:</t>
        </r>
        <r>
          <rPr>
            <sz val="9"/>
            <color indexed="81"/>
            <rFont val="Tahoma"/>
            <family val="2"/>
          </rPr>
          <t xml:space="preserve">
 1: Implementación significativamente desviada de lo definido en el enfoque, con graves no conformidades.
 2: Implementación con desviaciones notables, pero algunas áreas cumplen con el enfoque.
 3: Implementación en marcha, pero con áreas identificadas para mejoras o correcciones.
 4: Implementación bien alineada con el enfoque, se evidencia una ejecución efectiva.
 5: Implementación excepcional, completamente en línea con el enfoque y superando expectativas.
</t>
        </r>
      </text>
    </comment>
    <comment ref="J7" authorId="0" shapeId="0" xr:uid="{C5F20DA0-0BEF-4220-B6D4-4D9D8B03E3FC}">
      <text>
        <r>
          <rPr>
            <b/>
            <sz val="9"/>
            <color indexed="81"/>
            <rFont val="Tahoma"/>
            <family val="2"/>
          </rPr>
          <t>Formatos Calidad Salud:</t>
        </r>
        <r>
          <rPr>
            <sz val="9"/>
            <color indexed="81"/>
            <rFont val="Tahoma"/>
            <family val="2"/>
          </rPr>
          <t xml:space="preserve">
 1: Resultados significativamente desviados de los objetivos establecidos.
 2: Algunos resultados cumplen con los objetivos, pero hay desviaciones notables.
 3: Algunos resultados cumplen con los objetivos, pero con mejora identificadas.
 4: Resultados en línea con los objetivos establecidos, con áreas destacadas de éxito.
 5: Resultados excepcionales, cumpliendo plenamente con los objetivos y metas establecidos.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Formatos Calidad Salud</author>
  </authors>
  <commentList>
    <comment ref="G13" authorId="0" shapeId="0" xr:uid="{BC365DAE-332D-4380-A3A9-6B8E7797305F}">
      <text>
        <r>
          <rPr>
            <b/>
            <sz val="9"/>
            <color indexed="81"/>
            <rFont val="Tahoma"/>
            <family val="2"/>
          </rPr>
          <t>Formatos Calidad Salud:</t>
        </r>
        <r>
          <rPr>
            <sz val="9"/>
            <color indexed="81"/>
            <rFont val="Tahoma"/>
            <family val="2"/>
          </rPr>
          <t xml:space="preserve">
Descripción de cualquier cambio en los procesos o procedimientos internos como resultado del aprendizaje organizacional.</t>
        </r>
      </text>
    </comment>
    <comment ref="I13" authorId="0" shapeId="0" xr:uid="{E48CF555-3F75-43A4-B340-D2FEC7EE83B4}">
      <text>
        <r>
          <rPr>
            <b/>
            <sz val="9"/>
            <color indexed="81"/>
            <rFont val="Tahoma"/>
            <family val="2"/>
          </rPr>
          <t>Formatos Calidad Salud:</t>
        </r>
        <r>
          <rPr>
            <sz val="9"/>
            <color indexed="81"/>
            <rFont val="Tahoma"/>
            <family val="2"/>
          </rPr>
          <t xml:space="preserve">
Detalles sobre programas de capacitación implementados para mejorar la competencia del personal.</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<sst xmlns="http://schemas.openxmlformats.org/spreadsheetml/2006/main" count="3396" uniqueCount="801">
  <si>
    <t>Ciclo de Mejora</t>
  </si>
  <si>
    <t>Desde</t>
  </si>
  <si>
    <t>Hasta</t>
  </si>
  <si>
    <t>Nombre del Prestador</t>
  </si>
  <si>
    <t>NIT</t>
  </si>
  <si>
    <t>Código REPS</t>
  </si>
  <si>
    <t>Nombre de la Sede</t>
  </si>
  <si>
    <t>Dirección y teléfono sede</t>
  </si>
  <si>
    <t>Contratos Activos</t>
  </si>
  <si>
    <t>Gerente / Director / Responsable Sede</t>
  </si>
  <si>
    <t>Información del Prestador y Servicios Habilitados</t>
  </si>
  <si>
    <t>Grupo</t>
  </si>
  <si>
    <t>Servicio</t>
  </si>
  <si>
    <t>Complejidad</t>
  </si>
  <si>
    <t>Cirugía</t>
  </si>
  <si>
    <t>Internación</t>
  </si>
  <si>
    <t>301-ANESTESIA</t>
  </si>
  <si>
    <t>201-CIRUGÍA DE CABEZA Y CUELLO</t>
  </si>
  <si>
    <t>105-CUIDADO INTERMEDIO NEONATAL</t>
  </si>
  <si>
    <t>706-LABORATORIO CLÍNICO</t>
  </si>
  <si>
    <t>1101-ATENCIÓN DEL PARTO</t>
  </si>
  <si>
    <t>302-CARDIOLOGÍA</t>
  </si>
  <si>
    <t xml:space="preserve">202-CIRUGÍA CARDIOVASCULAR </t>
  </si>
  <si>
    <t>106-CUIDADO INTERMEDIO PEDIÁTRICO</t>
  </si>
  <si>
    <t>709-QUIMIOTERAPIA</t>
  </si>
  <si>
    <t>1102-URGENCIAS</t>
  </si>
  <si>
    <t>361-CARDIOLOGÍA PEDIÁTRICA</t>
  </si>
  <si>
    <t>203-CIRUGÍA GENERAL</t>
  </si>
  <si>
    <t>107-CUIDADO INTERMEDIO ADULTOS</t>
  </si>
  <si>
    <t>711-RADIOTERAPIA</t>
  </si>
  <si>
    <t>1103-TRANSPORTE ASISTENCIAL BASICO</t>
  </si>
  <si>
    <t xml:space="preserve">303-CIRUGÍA CARDIOVASCULAR </t>
  </si>
  <si>
    <t>204-CIRUGÍA GINECOLÓGICA</t>
  </si>
  <si>
    <t>108-CUIDADO INTENSIVO NEONATAL</t>
  </si>
  <si>
    <t>712-TOMA DE MUESTRAS DE LABORATORIO CLÍNICO</t>
  </si>
  <si>
    <t>1104-TRANSPORTE ASISTENCIAL MEDICALIZADO</t>
  </si>
  <si>
    <t>362-CIRUGÍA DE CABEZA Y CUELLO</t>
  </si>
  <si>
    <t>205-CIRUGÍA MAXILOFACIAL</t>
  </si>
  <si>
    <t>109-CUIDADO INTENSIVO PEDIÁTRICO</t>
  </si>
  <si>
    <t>714-SERVICIO FARMACÉUTICO</t>
  </si>
  <si>
    <t>1105-ATENCIÓN PREHOSPITALARIA</t>
  </si>
  <si>
    <t>364-CIRUGÍA DE MAMA Y TUMORES TEJIDOS BLANDOS</t>
  </si>
  <si>
    <t>207-CIRUGÍA ORTOPÉDICA</t>
  </si>
  <si>
    <t>110-CUIDADO INTENSIVO ADULTOS</t>
  </si>
  <si>
    <t>715-MEDICINA NUCLEAR</t>
  </si>
  <si>
    <t>363-CIRUGÍA DE MANO</t>
  </si>
  <si>
    <t>208-CIRUGÍA OFTALMOLÓGICA</t>
  </si>
  <si>
    <t>120-CUIDADO BÁSICO NEONATAL</t>
  </si>
  <si>
    <t>717-LABORATORIO CITOLOGÍAS CERVICO-UTERINAS</t>
  </si>
  <si>
    <t>366-CIRUGÍA DE TÓRAX</t>
  </si>
  <si>
    <t>209-CIRUGÍA OTORRINOLARINGOLOGÍA</t>
  </si>
  <si>
    <t>129-HOSPITALIZACIÓN ADULTOS</t>
  </si>
  <si>
    <t>728-TERAPIA OCUPACIONAL</t>
  </si>
  <si>
    <t>365-CIRUGÍA DERMATOLÓGICA</t>
  </si>
  <si>
    <t>210-CIRUGÍA ONCOLÓGICA</t>
  </si>
  <si>
    <t>130-HOSPITALIZACIÓN PEDIÁTRICA</t>
  </si>
  <si>
    <t>729-TERAPIA RESPIRATORIA</t>
  </si>
  <si>
    <t>367-CIRUGÍA GASTROINTESTINAL</t>
  </si>
  <si>
    <t>211-CIRUGÍA ORAL</t>
  </si>
  <si>
    <t>131-HOSPITALIZACIÓN EN SALUD MENTAL</t>
  </si>
  <si>
    <t>731-LABORATORIO DE HISTOTECNOLOGÍA</t>
  </si>
  <si>
    <t>304-CIRUGÍA GENERAL</t>
  </si>
  <si>
    <t>212-CIRUGÍA PEDIÁTRICA</t>
  </si>
  <si>
    <t>132-HOSPITALIZACIÓN PARCIAL</t>
  </si>
  <si>
    <t>733-HEMODIÁLISIS</t>
  </si>
  <si>
    <t>368-CIRUGÍA GINECOLÓGICA LAPAROSCÓPICA</t>
  </si>
  <si>
    <t>213-CIRUGÍA PLÁSTICA Y ESTÉTICA</t>
  </si>
  <si>
    <t>133-HOSPITALIZACIÓN PACIENTE CRÓNICO CON VENTILADOR</t>
  </si>
  <si>
    <t>734-DIÁLISIS PERITONEAL</t>
  </si>
  <si>
    <t>411-CIRUGÍA MAXILOFACIAL</t>
  </si>
  <si>
    <t>214-CIRUGÍA VASCULAR Y ANGIOLÓGICA</t>
  </si>
  <si>
    <t>134-HOSPITALIZACIÓN PACIENTE CRÓNICO SIN VENTILADOR</t>
  </si>
  <si>
    <t>739-FISIOTERAPIA</t>
  </si>
  <si>
    <t>373-CIRUGÍA ONCOLÓGICA</t>
  </si>
  <si>
    <t>215-CIRUGÍA UROLÓGICA</t>
  </si>
  <si>
    <t>135-HOSPITALIZACIÓN EN  CONSUMO DE SUSTANCIAS PSICOACTIVAS</t>
  </si>
  <si>
    <t>740-FONOAUDIOLOGÍA Y/O TERAPIA DEL LENGUAJE</t>
  </si>
  <si>
    <t>374-CIRUGÍA ONCOLÓGICA PEDIÁTRICA</t>
  </si>
  <si>
    <t>217-OTRAS CIRUGÍAS</t>
  </si>
  <si>
    <t>138-CUIDADO BÁSICO DEL CONSUMO DE SUSTANCIAS PSICOACTIVAS</t>
  </si>
  <si>
    <t>742-DIAGNÓSTICO VASCULAR</t>
  </si>
  <si>
    <t>410-CIRUGÍA ORAL</t>
  </si>
  <si>
    <t>218-CIRUGÍA ENDOVASCULAR NEUROLÓGICA</t>
  </si>
  <si>
    <t>743-HEMODINAMIA E INTERVENCIONISMO</t>
  </si>
  <si>
    <t>306-CIRUGÍA PEDIÁTRICA</t>
  </si>
  <si>
    <t>227-CIRUGÍA ONCOLÓGICA PEDIÁTRICA</t>
  </si>
  <si>
    <t xml:space="preserve">744-IMÁGENES DIAGNOSTICAS- IONIZANTES </t>
  </si>
  <si>
    <t>370-CIRUGÍA PLÁSTICA ONCOLÓGICA</t>
  </si>
  <si>
    <t>231-CIRUGÍA DE LA MANO</t>
  </si>
  <si>
    <t>745-IMÁGENES DIAGNOSTICAS - NO IONIZANTES</t>
  </si>
  <si>
    <t>369-CIRUGÍA PLÁSTICA Y ESTÉTICA</t>
  </si>
  <si>
    <t>232-CIRUGÍA DE MAMA Y TUMORES TEJIDOS BLANDOS</t>
  </si>
  <si>
    <t>746-GESTION PRE-TRANSFUSIONAL</t>
  </si>
  <si>
    <t>372-CIRUGÍA VASCULAR</t>
  </si>
  <si>
    <t>233-CIRUGÍA DERMATOLÓGICA</t>
  </si>
  <si>
    <t>747-PATOLOGÍA</t>
  </si>
  <si>
    <t>377-COLOPROCTOLOGÍA</t>
  </si>
  <si>
    <t>234-CIRUGÍA DE TÓRAX</t>
  </si>
  <si>
    <t>748-RADIOLOGÍA ODONTOLÓGICA</t>
  </si>
  <si>
    <t>308-DERMATOLOGÍA</t>
  </si>
  <si>
    <t>235-CIRUGÍA GASTROINTESTINAL</t>
  </si>
  <si>
    <t>749-TOMA DE MUESTRAS DE CUELLO UTERINO Y GINECOLÓGICAS</t>
  </si>
  <si>
    <t>375-DERMATOLOGÍA ONCOLÓGICA</t>
  </si>
  <si>
    <t>237-CIRUGÍA PLÁSTICA ONCOLÓGICA</t>
  </si>
  <si>
    <t>309-DOLOR Y CUIDADOS PALIATIVOS</t>
  </si>
  <si>
    <t>245-NEUROCIRUGÍA</t>
  </si>
  <si>
    <t>310-ENDOCRINOLOGÍA</t>
  </si>
  <si>
    <t>311-ENDODONCIA</t>
  </si>
  <si>
    <t>312-ENFERMERÍA</t>
  </si>
  <si>
    <t>313-ESTOMATOLOGÍA</t>
  </si>
  <si>
    <t xml:space="preserve">316-GASTROENTEROLOGÍA </t>
  </si>
  <si>
    <t>317-GENÉTICA</t>
  </si>
  <si>
    <t>318-GERIATRÍA</t>
  </si>
  <si>
    <t>320-GINECOBSTETRICIA</t>
  </si>
  <si>
    <t>379-GINECOLOGÍA ONCOLÓGICA</t>
  </si>
  <si>
    <t>321-HEMATOLOGÍA</t>
  </si>
  <si>
    <t>406-HEMATOLOGÍA ONCOLÓGICA</t>
  </si>
  <si>
    <t>323-INFECTOLOGÍA</t>
  </si>
  <si>
    <t>324-INMUNOLOGÍA</t>
  </si>
  <si>
    <t>413-MEDICINA ALTERNATIVA Y COMPLEMENTARIA - AYURVÉDICA</t>
  </si>
  <si>
    <t>412-MEDICINA ALTERNATIVA Y COMPLEMENTARIA - HOMEOPÁTICA</t>
  </si>
  <si>
    <t>415-MEDICINA ALTERNATIVA Y COMPLEMENTARIA - NATUROPÁTICA</t>
  </si>
  <si>
    <t>416-MEDICINA ALTERNATIVA Y COMPLEMENTARIA - NEURALTERAPÉUTICA</t>
  </si>
  <si>
    <t>422-MEDICINA ALTERNATIVA Y COMPLEMENTARIA - OSTEOPÁTICA</t>
  </si>
  <si>
    <t>414-MEDICINA ALTERNATIVA Y COMPLEMENTARIA - TRADICIONAL CHINA</t>
  </si>
  <si>
    <t>407-MEDICINA DEL TRABAJO Y MEDICINA LABORAL</t>
  </si>
  <si>
    <t>397-MEDICINA ESTÉTICA</t>
  </si>
  <si>
    <t>325-MEDICINA FAMILIAR</t>
  </si>
  <si>
    <t>326-MEDICINA FÍSICA Y DEL DEPORTE</t>
  </si>
  <si>
    <t>327-MEDICINA FÍSICA Y REHABILITACIÓN</t>
  </si>
  <si>
    <t>328-MEDICINA GENERAL</t>
  </si>
  <si>
    <t>329-MEDICINA INTERNA</t>
  </si>
  <si>
    <t>383-MEDICINA NUCLEAR</t>
  </si>
  <si>
    <t>330-NEFROLOGÍA</t>
  </si>
  <si>
    <t>384-NEFROLOGÍA PEDIÁTRICA</t>
  </si>
  <si>
    <t>385-NEONATOLOGÍA</t>
  </si>
  <si>
    <t>331-NEUMOLOGÍA</t>
  </si>
  <si>
    <t>386-NEUMOLOGÍA PEDIÁTRICA</t>
  </si>
  <si>
    <t>387-NEUROCIRUGÍA</t>
  </si>
  <si>
    <t>332-NEUROLOGÍA</t>
  </si>
  <si>
    <t>388-NEUROPEDIATRÍA</t>
  </si>
  <si>
    <t>333-NUTRICIÓN Y DIETÉTICA</t>
  </si>
  <si>
    <t>334-ODONTOLOGÍA GENERAL</t>
  </si>
  <si>
    <t>396-ODONTOPEDIATRÍA</t>
  </si>
  <si>
    <t>335-OFTALMOLOGÍA</t>
  </si>
  <si>
    <t>390-OFTALMOLOGÍA ONCOLÓGICA</t>
  </si>
  <si>
    <t>336-ONCOLOGÍA CLÍNICA</t>
  </si>
  <si>
    <t>391-ONCOLOGÍA Y HEMATOLOGÍA PEDIÁTRICA</t>
  </si>
  <si>
    <t>337-OPTOMETRÍA</t>
  </si>
  <si>
    <t>338-ORTODONCIA</t>
  </si>
  <si>
    <t>393-ORTOPEDIA ONCOLÓGICA</t>
  </si>
  <si>
    <t>409-ORTOPEDIA PEDIÁTRICA</t>
  </si>
  <si>
    <t>339-ORTOPEDIA Y/O TRAUMATOLOGÍA</t>
  </si>
  <si>
    <t>340-OTORRINOLARINGOLOGÍA</t>
  </si>
  <si>
    <t>356-OTRAS CONSULTAS DE ESPECIALIDAD</t>
  </si>
  <si>
    <t>371-OTRAS CONSULTAS GENERALES</t>
  </si>
  <si>
    <t>421-PATOLOGÍA</t>
  </si>
  <si>
    <t>342-PEDIATRÍA</t>
  </si>
  <si>
    <t>343-PERIODONCIA</t>
  </si>
  <si>
    <t>344-PSICOLOGÍA</t>
  </si>
  <si>
    <t>345-PSIQUIATRÍA</t>
  </si>
  <si>
    <t>408-RADIOTERAPIA</t>
  </si>
  <si>
    <t>346-REHABILITACIÓN ONCOLÓGICA</t>
  </si>
  <si>
    <t>347-REHABILITACIÓN ORAL</t>
  </si>
  <si>
    <t>348-REUMATOLOGÍA</t>
  </si>
  <si>
    <t>423-SEGURIDAD Y SALUD EN EL TRABAJO</t>
  </si>
  <si>
    <t>417-TERAPIAS ALTERNATIVAS Y COMPLEMENTARIAS - BIOENERGÉTICA</t>
  </si>
  <si>
    <t>418-TERAPIAS ALTERNATIVAS Y COMPLEMENTARIAS - TERAPIA  CON FILTROS</t>
  </si>
  <si>
    <t>419-TERAPIAS ALTERNATIVAS Y COMPLEMENTARIAS - TERAPIAS  MANUALES</t>
  </si>
  <si>
    <t>354-TOXICOLOGÍA</t>
  </si>
  <si>
    <t>355-UROLOGÍA</t>
  </si>
  <si>
    <t>395-UROLOGÍA ONCOLÓGICA</t>
  </si>
  <si>
    <t>420-VACUNACIÓN</t>
  </si>
  <si>
    <t>Consulta_Externa</t>
  </si>
  <si>
    <t>Apoyo_Diagnóstico_Compl._Terapéutica</t>
  </si>
  <si>
    <t>Atención_Inmediata</t>
  </si>
  <si>
    <t>COMPLEJIDAD</t>
  </si>
  <si>
    <t>Baja</t>
  </si>
  <si>
    <t>Mediana</t>
  </si>
  <si>
    <t>Alta</t>
  </si>
  <si>
    <r>
      <t xml:space="preserve">Modalidad
</t>
    </r>
    <r>
      <rPr>
        <sz val="8"/>
        <color theme="1"/>
        <rFont val="Aptos Narrow"/>
        <family val="2"/>
        <scheme val="minor"/>
      </rPr>
      <t>(Intramural-Unidad móvil-Domiciliario-Jornada salud-Extramural-Prestador Ref. Telem. Interactiva-Prestador Ref. Telem. no interactiva-Prestador Ref. Telexperticia-Prestador Ref. Telemonitoreo-Prestador Rem. Telemonitoreo-Prestador Rem. Telexpert</t>
    </r>
  </si>
  <si>
    <t>Código REPS de la Sede</t>
  </si>
  <si>
    <t>Introducción</t>
  </si>
  <si>
    <t>Objetivo</t>
  </si>
  <si>
    <t>Contenido</t>
  </si>
  <si>
    <t>Conformación de Equipo PAMEC</t>
  </si>
  <si>
    <t>Ciudad y Fecha</t>
  </si>
  <si>
    <t>Lugar de reunión</t>
  </si>
  <si>
    <t>Asistentes</t>
  </si>
  <si>
    <t>Reuniones</t>
  </si>
  <si>
    <t>Recursos</t>
  </si>
  <si>
    <t>Funciones del equipo</t>
  </si>
  <si>
    <t>Miembros del Equipo (cargo)</t>
  </si>
  <si>
    <t>Líder del Equipo (cargo)</t>
  </si>
  <si>
    <t>Cronograma Ruta Crítica</t>
  </si>
  <si>
    <t>Autoevaluación</t>
  </si>
  <si>
    <t>Responsable
(¿Quién?)</t>
  </si>
  <si>
    <t>Identificar  principales problemas de calidad y  oportunidades de mejora</t>
  </si>
  <si>
    <t>Fecha de inicio Real</t>
  </si>
  <si>
    <t>Fecha de fin Real</t>
  </si>
  <si>
    <t>Estado</t>
  </si>
  <si>
    <t>% Ejecución</t>
  </si>
  <si>
    <t>Fecha de inicio Programada (¿Cuándo?)</t>
  </si>
  <si>
    <t>Fecha de fin Programada
(¿Cuándo?)</t>
  </si>
  <si>
    <t>Días reales</t>
  </si>
  <si>
    <t>Actividad
(¿Qué?)</t>
  </si>
  <si>
    <t>Selección de procesos a mejorar</t>
  </si>
  <si>
    <t>Priorización de procesos a mejorar</t>
  </si>
  <si>
    <t>Definición de la calidad esperada</t>
  </si>
  <si>
    <t>Medición del desempeño de los procesos</t>
  </si>
  <si>
    <t>Elaboración de planes de acción</t>
  </si>
  <si>
    <t>Ejecución y seguimiento de planes de acción</t>
  </si>
  <si>
    <t>Evaluación del mejoramiento</t>
  </si>
  <si>
    <t>Aprendizaje organizacional</t>
  </si>
  <si>
    <t>Líderes de procesos</t>
  </si>
  <si>
    <t>Líder de calidad</t>
  </si>
  <si>
    <t>Identificar  los procesos a mejorar</t>
  </si>
  <si>
    <t>Seleccionar los procesos  a intervenir en el corto, mediano y largo plazo</t>
  </si>
  <si>
    <t>Establecer la meta a alcanzar</t>
  </si>
  <si>
    <t>Definir los procedimientos de auditoría sobre el desempeño de los procesos.</t>
  </si>
  <si>
    <t>Establecer acciones que  permitan garantizar el mejoramiento continuo de los procesos y la disminución de la diferencia entre la calidad esperada y la calidad encontrada</t>
  </si>
  <si>
    <t>Garantizar la ejecución de las acciones de mejora establecidas</t>
  </si>
  <si>
    <t>Evaluar el cumplimiento y calidad del programa de auditoria y  verificar si  los  planes de acción  fueron  eficaces</t>
  </si>
  <si>
    <t>Tomar de decisiones de acuerdo a los resultados obtenidos para realizarle mejoras al proceso
Retroalimentar a todo el personal</t>
  </si>
  <si>
    <t>Días estimados</t>
  </si>
  <si>
    <t>Propósito o Actividad
 (¿Por Qué?)</t>
  </si>
  <si>
    <t>Hoy es:</t>
  </si>
  <si>
    <t>% Cumplimiento de la Ruta Crítica</t>
  </si>
  <si>
    <t>Fuente: Resolucion-2082-de-2014</t>
  </si>
  <si>
    <t>ENFOQUE</t>
  </si>
  <si>
    <t>El enfoque es esporádico, no está presente en todos los servicios o procesos, no es sistemico y no se relaciona con el direccionamiento estratégico.</t>
  </si>
  <si>
    <t>El enfoque es sistemico tiene buen grado de integración que responde a todos los propósitos del estándar en la mayoría de los procesos. Relacionado con el direccionamiento estratégico.</t>
  </si>
  <si>
    <t>El enfoque es explícito y se aplica de manera organizada en todos los procesos, responde a los distintos criterios del estándar y está relacionado con el direccionamiento estratégico.</t>
  </si>
  <si>
    <t>Los enfoques son mayoritariamente reactivos, la informacion presentada es anecdotica y desarticulada, sin evidencia de la gestion del riesgo.</t>
  </si>
  <si>
    <t>Etapas iniciales de transición de la reacción a la prevención de problemas. Etapas iniciales de la gestion del riesgo.</t>
  </si>
  <si>
    <t>Enfoque mayoritariamente preventivo hacia el manejo y control de los procesos aún cuando existen algunos procesos en donde se actúa reactivamente. Se identifican herramientas de gestion del riesgo.</t>
  </si>
  <si>
    <t>El enfoque es mayoritariamente proactivo y preventivo en todos los procesos y se evidencian resultados parciales de la gestion del riesgo.</t>
  </si>
  <si>
    <t>El enfoque es proactivo y preventivo en todos los procesos. Hay evidencia de la
gestion del riesgo.</t>
  </si>
  <si>
    <t>La información presentada es anecdótica y desarticulada, no hay evidencias (hechos y datos) .</t>
  </si>
  <si>
    <t>La evidencia de un proceso de evaluación y mejoramiento del enfoque es limitada. Esbozo de algunos hechos y datos, desarticulados.</t>
  </si>
  <si>
    <t>El proceso de mejoramiento está basado en hechos y datos (acciones específicas realizadas y registradas) sobre procesos claves que abarcan la mayoría de productos y servicios.</t>
  </si>
  <si>
    <t>Existe un proceso de mejoramiento basado en hechos y datos como herramienta básica de dirección.</t>
  </si>
  <si>
    <t>Existen ciclos sistemáticos de evaluación, la información recogida es consistente y válida, oportuna y se emplea para la evaluación y definir acciones de mejoramiento.</t>
  </si>
  <si>
    <t>IMPLEMENTACIÓN</t>
  </si>
  <si>
    <t>El enfoque se ha implementado en algunos servicios o procesos pero se refleja su debilidad.</t>
  </si>
  <si>
    <t>La implementación del enfoque se da en algunos servicios o procesos operativos principales y existen brechas muy significativas en procesos importantes.</t>
  </si>
  <si>
    <t>La implementación está más avanzada en servicios o procesos claves y no existen grandes brechas con respecto a otros servicios o procesos.</t>
  </si>
  <si>
    <t>Existe un enfoque bien desplegado en todos los servicios o procesos, con brechas no significativas en aquellos de soporte.</t>
  </si>
  <si>
    <t>La implementación del enfoque se amplía continuamente para cubrir nuevos servicios o procesos en forma integral y responde al enfoque definido en todos los servicios o procesos claves.</t>
  </si>
  <si>
    <t>El enfoque no lo apropian los clientes.</t>
  </si>
  <si>
    <t>Hay evidencias de apropiación a unos pocos clientes internos o externos, pero éste no es consistente.</t>
  </si>
  <si>
    <t>Hay evidencias de apropiación parcial del enfoque en los principales clientes con un grado mínimo de consistencia.</t>
  </si>
  <si>
    <t>El enfoque lo apropian la mayoría de los usuarios y es medianamente consistente.</t>
  </si>
  <si>
    <t>El enfoque está apropiado en la totalidad de los usuarios y es totalmente consistente.</t>
  </si>
  <si>
    <t>RESULTADOS</t>
  </si>
  <si>
    <t>Los datos presentados no responden a los factores, productos o servicios claves del estándar.</t>
  </si>
  <si>
    <t>Los datos presentados son parciales y se refieren a unos pocos factores, productos o servicios claves solicitados en el estándar.</t>
  </si>
  <si>
    <t>Los datos presentados se refieren al desempeño de algunos servicios o procesos claves, factores, productos y/o servicios solicitados.</t>
  </si>
  <si>
    <t>La mayoría de los resultados referidos se relacionan con el servicio o proceso, factores, productos y/o servicios solicitados en el estándar, alcanzando los objetivos y metas propuestas.</t>
  </si>
  <si>
    <t>Todos los resultados se relacionan con el servicio o proceso o el punto del estándar a evaluar y alcanzan los objetivos y metas propuestas</t>
  </si>
  <si>
    <t>Solo existen ejemplos anecdóticos de aspectos poco relevantes y no hay evidencia de que sean resultado de la implementación del enfoque.</t>
  </si>
  <si>
    <t>Se comienzan a obtener resultados todavía incipientes de la aplicación del enfoque.</t>
  </si>
  <si>
    <t>Existe evidencia de algunos logros son causados por el enfoque implementado y por las acciones de mejoramiento</t>
  </si>
  <si>
    <t>La mayoría de los resultados responden a la implementación del enfoque y a las acciones de mejoramiento</t>
  </si>
  <si>
    <t>Todos los resultados son causados por la implementación de enfoques y a las acciones sistemáticas de mejoramiento</t>
  </si>
  <si>
    <t>No existen indicadores que muestren tendencias en la calidad y el desempeño de los procesos. La organización se encuentra en una etapa muy temprana de medición.</t>
  </si>
  <si>
    <t>Existen algunos indicadores que muestran el desempeño de procesos. La organización se encuentra en una etapa media del desarrollo de la medición</t>
  </si>
  <si>
    <t>Existen indicadores que monitorean los procesos y muestran ya tendencias positivas de mejoramiento en algunos servicios o procesos claves, factores, productos y/o servicios solicitados en el estándar. Algunos servicios o procesos reportados pueden estar en etapas recientes de medición.</t>
  </si>
  <si>
    <t>Existen procesos de medición sistemáticos para la mayoría de los servicios o procesos y factores claves de éxito solicitados en el estándar</t>
  </si>
  <si>
    <t>Los resultados son monitoreados directamente por los líderes de todos los niveles de la organización y la información se utiliza para la toma de decisiones y el mejoramiento de los procesos.</t>
  </si>
  <si>
    <t>El estadio de la medición y por lo tanto de los resultados, no garantizan tendencias confiables</t>
  </si>
  <si>
    <t>Se muestran resultados muy recientes que aunque no permiten tener suficientes bases para establecer tendencias, el proceso es sistemático y se empiezan a tomar decisiones operativas con base en la información</t>
  </si>
  <si>
    <t>Se presentan tendencias de mejoramiento de algunos factores claves del estándar.
Proceso sistemático y estructurado.</t>
  </si>
  <si>
    <t>La mayoría de los indicadores alcanzan niveles satisfactorios y muestran firmes tendencias de mejoramiento de los servicios o procesos claves, factores, productos y/o servicios, lo cual se refleja en que van de bueno a excelente</t>
  </si>
  <si>
    <t>Se observan tendencias positivas y sostenidas de mejoramiento de todos los datos a lo largo del tiempo</t>
  </si>
  <si>
    <t>No existen políticas, ni prácticas de comparación de los procesos de la organización con los mejores.</t>
  </si>
  <si>
    <t>Se encuentran algunas prácticas independientes de comparación, poco estructuradas y no sistemáticas.</t>
  </si>
  <si>
    <t>Existe una política de comparación con las mejores prácticas y se encuentra en etapa temprana de comparación de algunos procesos, productos críticos y servicios solicitados en el estándar.</t>
  </si>
  <si>
    <t>Se encuentra en etapa madura de comparación con las mejores prácticas a nivel nacional de servicios o procesos, productos, factores y/o servicios claves solicitados en el estándar.</t>
  </si>
  <si>
    <t>Los resultados son comparados con referentes nacionales e internacionales y se ubican en niveles cercanos a las tendencias de clase mundial.
Cuenta con un sistema de evaluación y mejora de los sistemas de comparación.</t>
  </si>
  <si>
    <t>Hoja Radar</t>
  </si>
  <si>
    <t>Enfoque Sistémico:
Ejercicio de aplicación disciplinado que abarca todos los procesos y el contenido del estandar; que hace una visión de conjunto de la institucion; que contempla un ciclo
PHVA.</t>
  </si>
  <si>
    <t>Comienzo de un enfoque sistemico para los propósitos básicos del estándar y empieza a estar presente en algunos servicios o procesos. El enfoque y los procesos a través de los cuales se despliega esta documentado.</t>
  </si>
  <si>
    <t>El enfoque es sistemico, alcanzable para lograr los propósitos del estándar que se desea evaluar en procesos claves.</t>
  </si>
  <si>
    <t>Enfoque Proactivo:
Grado en que el enfoque es preventivo y se adelanta a la ocurrencia del problema de calidad, a partir de la gestion del riesgo.</t>
  </si>
  <si>
    <t xml:space="preserve">Enfoque evaluado y mejorado:
Forma en que se evalua y mejora el enfoque y su asimilación
</t>
  </si>
  <si>
    <t xml:space="preserve">Despliegue en la
institución:
Grado en que se ha implementado el enfoque y es consistente en los distintos servicios o procesos de la organización.
</t>
  </si>
  <si>
    <t xml:space="preserve">Apropiación por el cliente interno y/o externo:
Grado en que el cliente del despliegue (cliente interno y/o externo) entiende y aplica el enfoque, según la naturaleza y propositos del estandar.
</t>
  </si>
  <si>
    <t xml:space="preserve">Pertinencia:
Grado en que los resultados referidos (hechos, datos e indicadores) se relacionan con los criterios y requisitos del estándar.
</t>
  </si>
  <si>
    <t>Consistencia:
Relacion de los resultados como producto de la implementacion del enfoque.</t>
  </si>
  <si>
    <t>Avance de la
medición:
Grado en que la medicion responde a una práctica sistémica de la organización en un periodo de tiempo que le permita su consolidacion y existen indicadores definidos para la medicion del estandar evaluado, calidad y pertinencia de los mismos.</t>
  </si>
  <si>
    <t xml:space="preserve">Tendencia:
Desempeño de los indicadores en el tiempo. Puede ser positiva cuando los datos muestran una mejoria general a lo largo del tiempo.
</t>
  </si>
  <si>
    <t>Comparación:
Grado en que los resultados son comparados con referentes nacionales e internacionales y la calidad de los mismos.</t>
  </si>
  <si>
    <t>Procesos de Planeación o Estratégicos</t>
  </si>
  <si>
    <t>Procesos Misionales</t>
  </si>
  <si>
    <t>Procesos de Apoyo o Soporte</t>
  </si>
  <si>
    <t>Cliente</t>
  </si>
  <si>
    <t>Eje de Seguridad</t>
  </si>
  <si>
    <t>Práctica Segura</t>
  </si>
  <si>
    <t>Num.</t>
  </si>
  <si>
    <t>Categoría</t>
  </si>
  <si>
    <t>Criterio</t>
  </si>
  <si>
    <t>Fortaleza</t>
  </si>
  <si>
    <t>Oportunidad de Mejora</t>
  </si>
  <si>
    <t>Fuente Oportunidad Mejora</t>
  </si>
  <si>
    <t>Proceso Relacionado</t>
  </si>
  <si>
    <t>Proceso 1</t>
  </si>
  <si>
    <t>Proceso 2</t>
  </si>
  <si>
    <t>Proceso 3</t>
  </si>
  <si>
    <t>Proceso 4</t>
  </si>
  <si>
    <t>Proceso 5</t>
  </si>
  <si>
    <t>Fuentes OM</t>
  </si>
  <si>
    <t>Resultado auditorías Internas</t>
  </si>
  <si>
    <t>Resultado Auditorías externas</t>
  </si>
  <si>
    <t>Comités Institucionales</t>
  </si>
  <si>
    <t>Resultado de Indicadores</t>
  </si>
  <si>
    <t>Voz del cliente</t>
  </si>
  <si>
    <t>Mejoramiento continuo</t>
  </si>
  <si>
    <t>Procesos</t>
  </si>
  <si>
    <t>Auxiliar</t>
  </si>
  <si>
    <t>Orden</t>
  </si>
  <si>
    <t>Procesos orden</t>
  </si>
  <si>
    <t>IMPLEMENTACION</t>
  </si>
  <si>
    <t>RESULTADO</t>
  </si>
  <si>
    <t>Enfoque sistémico</t>
  </si>
  <si>
    <t>Enfoque proactivo</t>
  </si>
  <si>
    <t>Enfoque evaluado y mejorado</t>
  </si>
  <si>
    <t>Despliegue en la institución</t>
  </si>
  <si>
    <t>Pertinencia</t>
  </si>
  <si>
    <t>Consistencia</t>
  </si>
  <si>
    <t>Avance de la medición</t>
  </si>
  <si>
    <t>Tendencia</t>
  </si>
  <si>
    <t>Comparación</t>
  </si>
  <si>
    <t>Apropiación por cliente interno y/o externo</t>
  </si>
  <si>
    <t>Calificación total</t>
  </si>
  <si>
    <t>Atención: esta hoja está formulada y muestra los criterios que se han registrado en la hoja Autoev Cualit</t>
  </si>
  <si>
    <t>Eval1ES</t>
  </si>
  <si>
    <t>Eval2ES</t>
  </si>
  <si>
    <t>Eval3ES</t>
  </si>
  <si>
    <t>Eval4ES</t>
  </si>
  <si>
    <t>Eval5ES</t>
  </si>
  <si>
    <t>Eval6ES</t>
  </si>
  <si>
    <t>Eval7ES</t>
  </si>
  <si>
    <t>Eval8ES</t>
  </si>
  <si>
    <t>Eval9ES</t>
  </si>
  <si>
    <t>Eval10ES</t>
  </si>
  <si>
    <t>Eval1EP</t>
  </si>
  <si>
    <t>Eval2EP</t>
  </si>
  <si>
    <t>Eval3EP</t>
  </si>
  <si>
    <t>Eval4EP</t>
  </si>
  <si>
    <t>Eval5EP</t>
  </si>
  <si>
    <t>Eval6EP</t>
  </si>
  <si>
    <t>Eval7EP</t>
  </si>
  <si>
    <t>Eval8EP</t>
  </si>
  <si>
    <t>Eval9EP</t>
  </si>
  <si>
    <t>Eval10EP</t>
  </si>
  <si>
    <t>Eval1DI</t>
  </si>
  <si>
    <t>Eval2DI</t>
  </si>
  <si>
    <t>Eval3DI</t>
  </si>
  <si>
    <t>Eval4DI</t>
  </si>
  <si>
    <t>Eval5DI</t>
  </si>
  <si>
    <t>Eval6DI</t>
  </si>
  <si>
    <t>Eval7DI</t>
  </si>
  <si>
    <t>Eval8DI</t>
  </si>
  <si>
    <t>Eval9DI</t>
  </si>
  <si>
    <t>Eval10DI</t>
  </si>
  <si>
    <t>Eval1AC</t>
  </si>
  <si>
    <t>Eval2AC</t>
  </si>
  <si>
    <t>Eval3AC</t>
  </si>
  <si>
    <t>Eval4AC</t>
  </si>
  <si>
    <t>Eval5AC</t>
  </si>
  <si>
    <t>Eval6AC</t>
  </si>
  <si>
    <t>Eval7AC</t>
  </si>
  <si>
    <t>Eval8AC</t>
  </si>
  <si>
    <t>Eval9AC</t>
  </si>
  <si>
    <t>Eval10AC</t>
  </si>
  <si>
    <t>Eval1PE</t>
  </si>
  <si>
    <t>Eval2PE</t>
  </si>
  <si>
    <t>Eval3PE</t>
  </si>
  <si>
    <t>Eval4PE</t>
  </si>
  <si>
    <t>Eval5PE</t>
  </si>
  <si>
    <t>Eval6PE</t>
  </si>
  <si>
    <t>Eval7PE</t>
  </si>
  <si>
    <t>Eval8PE</t>
  </si>
  <si>
    <t>Eval9PE</t>
  </si>
  <si>
    <t>Eval10PE</t>
  </si>
  <si>
    <t>Eval1CO</t>
  </si>
  <si>
    <t>Eval2CO</t>
  </si>
  <si>
    <t>Eval3CO</t>
  </si>
  <si>
    <t>Eval4CO</t>
  </si>
  <si>
    <t>Eval5CO</t>
  </si>
  <si>
    <t>Eval6CO</t>
  </si>
  <si>
    <t>Eval7CO</t>
  </si>
  <si>
    <t>Eval8CO</t>
  </si>
  <si>
    <t>Eval9CO</t>
  </si>
  <si>
    <t>Eval10CO</t>
  </si>
  <si>
    <t>Eval1AV</t>
  </si>
  <si>
    <t>Eval2AV</t>
  </si>
  <si>
    <t>Eval3AV</t>
  </si>
  <si>
    <t>Eval4AV</t>
  </si>
  <si>
    <t>Eval5AV</t>
  </si>
  <si>
    <t>Eval6AV</t>
  </si>
  <si>
    <t>Eval7AV</t>
  </si>
  <si>
    <t>Eval8AV</t>
  </si>
  <si>
    <t>Eval9AV</t>
  </si>
  <si>
    <t>Eval10AV</t>
  </si>
  <si>
    <t>Eval1TE</t>
  </si>
  <si>
    <t>Eval2TE</t>
  </si>
  <si>
    <t>Eval3TE</t>
  </si>
  <si>
    <t>Eval4TE</t>
  </si>
  <si>
    <t>Eval5TE</t>
  </si>
  <si>
    <t>Eval6TE</t>
  </si>
  <si>
    <t>Eval7TE</t>
  </si>
  <si>
    <t>Eval8TE</t>
  </si>
  <si>
    <t>Eval9TE</t>
  </si>
  <si>
    <t>Eval10TE</t>
  </si>
  <si>
    <t>Eval1COM</t>
  </si>
  <si>
    <t>Eval2COM</t>
  </si>
  <si>
    <t>Eval3COM</t>
  </si>
  <si>
    <t>Eval4COM</t>
  </si>
  <si>
    <t>Eval5COM</t>
  </si>
  <si>
    <t>Eval6COM</t>
  </si>
  <si>
    <t>Eval7COM</t>
  </si>
  <si>
    <t>Eval8COM</t>
  </si>
  <si>
    <t>Eval9COM</t>
  </si>
  <si>
    <t>Eval10COM</t>
  </si>
  <si>
    <t>Eval1EV</t>
  </si>
  <si>
    <t>Eval2EV</t>
  </si>
  <si>
    <t>Eval3EV</t>
  </si>
  <si>
    <t>Eval4EV</t>
  </si>
  <si>
    <t>Eval5EV</t>
  </si>
  <si>
    <t>Eval6EV</t>
  </si>
  <si>
    <t>Eval7EV</t>
  </si>
  <si>
    <t>Eval8EV</t>
  </si>
  <si>
    <t>Eval9EV</t>
  </si>
  <si>
    <t>Eval10EV</t>
  </si>
  <si>
    <t>Implementación</t>
  </si>
  <si>
    <t>Resultados</t>
  </si>
  <si>
    <t>Calificación Cuantitativa</t>
  </si>
  <si>
    <t>(Todas)</t>
  </si>
  <si>
    <t>Total general</t>
  </si>
  <si>
    <t>Calificación Cuantitativa Promedio</t>
  </si>
  <si>
    <t>Resumen Autoevaluación Cuantitativa</t>
  </si>
  <si>
    <t>Cantidad procesos vs OM</t>
  </si>
  <si>
    <t>Cantidad de procesos asociados</t>
  </si>
  <si>
    <t>Procesos involucrados</t>
  </si>
  <si>
    <t>Consecutivo</t>
  </si>
  <si>
    <t>Nombre del Indicador</t>
  </si>
  <si>
    <t>Atributos calidad</t>
  </si>
  <si>
    <t>Accesibilidad</t>
  </si>
  <si>
    <t>Continuidad</t>
  </si>
  <si>
    <t>Oportunidad</t>
  </si>
  <si>
    <t>Satisfacción del Usuario</t>
  </si>
  <si>
    <t>Seguridad</t>
  </si>
  <si>
    <t>DATOS DEL INDICADOR</t>
  </si>
  <si>
    <t>NOMBRE INDICADOR</t>
  </si>
  <si>
    <t>OBJETIVO INDICADOR</t>
  </si>
  <si>
    <t>FÓRMULA</t>
  </si>
  <si>
    <t>Numerador</t>
  </si>
  <si>
    <t>FRECUENCIA MEDICIÓN</t>
  </si>
  <si>
    <t>META</t>
  </si>
  <si>
    <t>Fuente Numerador</t>
  </si>
  <si>
    <t>Denominador</t>
  </si>
  <si>
    <t>Fuente Denominador</t>
  </si>
  <si>
    <t>MEDICIÓN</t>
  </si>
  <si>
    <t>ENE</t>
  </si>
  <si>
    <t>FEB</t>
  </si>
  <si>
    <t>MAR</t>
  </si>
  <si>
    <t>ABR</t>
  </si>
  <si>
    <t>MAY</t>
  </si>
  <si>
    <t>JUN</t>
  </si>
  <si>
    <t>JUL</t>
  </si>
  <si>
    <t>AGO</t>
  </si>
  <si>
    <t>SEP</t>
  </si>
  <si>
    <t>OCT</t>
  </si>
  <si>
    <t>NOV</t>
  </si>
  <si>
    <t>DIC</t>
  </si>
  <si>
    <t>ANÁLISIS</t>
  </si>
  <si>
    <t>MES</t>
  </si>
  <si>
    <t>RESPONSABLE</t>
  </si>
  <si>
    <t>Ficha Técnica de Indicador</t>
  </si>
  <si>
    <t>PROCESO(S) RELACIONADO (S)</t>
  </si>
  <si>
    <t>PRÁCTICA(S) SEGURA RELACIONADA</t>
  </si>
  <si>
    <t>Valores unicos practicas seguras</t>
  </si>
  <si>
    <t>Unidad de medida</t>
  </si>
  <si>
    <t>RESPONSABLE INDICADOR</t>
  </si>
  <si>
    <t>RESPONSABLE ANALIZAR Y GESTIONAR</t>
  </si>
  <si>
    <t>AÑO ______</t>
  </si>
  <si>
    <t>FÓRMULA PARA CÁLCULO DEL INDICADOR</t>
  </si>
  <si>
    <t>FECHA PROGRAMADA DE CIERRE</t>
  </si>
  <si>
    <t>ESTADO DE LA ACCIÓN</t>
  </si>
  <si>
    <t>OBSERVACIONES / SEGUIMIENTO</t>
  </si>
  <si>
    <t>CAUSAS DESVIACIÓN</t>
  </si>
  <si>
    <t>ACCION(ES) DE MEJORA</t>
  </si>
  <si>
    <t>Acceso</t>
  </si>
  <si>
    <t>Ver ficha técnica y registrar resultados</t>
  </si>
  <si>
    <t>MED
 INICIAL</t>
  </si>
  <si>
    <t>Brecha</t>
  </si>
  <si>
    <t>Etapa</t>
  </si>
  <si>
    <t>Objetivo de la auditoria</t>
  </si>
  <si>
    <t>Responsable (s)</t>
  </si>
  <si>
    <t>Fecha de ejecución</t>
  </si>
  <si>
    <t>¿Se cumplió la auditoria?</t>
  </si>
  <si>
    <t>Causas de incumplimiento</t>
  </si>
  <si>
    <t>Observaciones</t>
  </si>
  <si>
    <t>Programación de Auditorias para la Medición del Desempeño</t>
  </si>
  <si>
    <t>Proceso a auditar</t>
  </si>
  <si>
    <t>Criterios a auditar</t>
  </si>
  <si>
    <t>Procedimiento auditado</t>
  </si>
  <si>
    <t>Proceso auditado</t>
  </si>
  <si>
    <t>Calificación Enfoque</t>
  </si>
  <si>
    <t>Calificación Resultados</t>
  </si>
  <si>
    <t>Calificación Total</t>
  </si>
  <si>
    <t>Calificación cualitativa</t>
  </si>
  <si>
    <t>Escala resultados Cualitativos</t>
  </si>
  <si>
    <t>Óptimo (mayor o igual que)</t>
  </si>
  <si>
    <t>Aceptable (mayor o igual que)</t>
  </si>
  <si>
    <t>Insuficiente (menor que)</t>
  </si>
  <si>
    <t>Calificación Implemen.</t>
  </si>
  <si>
    <t xml:space="preserve"> Fortalezas evidenciadas</t>
  </si>
  <si>
    <t>Hallazgos evidenciados</t>
  </si>
  <si>
    <t>Oportunidades de Mejora en el proceso / práctica segura</t>
  </si>
  <si>
    <t>Selección de Procesos a Mejorar y Priorización</t>
  </si>
  <si>
    <t>Costo</t>
  </si>
  <si>
    <t>Riesgo</t>
  </si>
  <si>
    <t>Volumen</t>
  </si>
  <si>
    <t>Total Priorización</t>
  </si>
  <si>
    <t>Factores Criticos de Éxito
(Califique 1 - 3 o 5)</t>
  </si>
  <si>
    <t xml:space="preserve">                                                    Priorizar
Calificación total entre &gt;= 75 y 125
Calificación total entre &gt;= 26 y 74
Calificación total entre 1 y 25</t>
  </si>
  <si>
    <t>&lt;--- Modifique según necesidad</t>
  </si>
  <si>
    <t>Consec.</t>
  </si>
  <si>
    <t>Eje Seguridad</t>
  </si>
  <si>
    <t>Práctica(s) segura asociada(s)</t>
  </si>
  <si>
    <t>Qué /  Acción</t>
  </si>
  <si>
    <t>Cómo</t>
  </si>
  <si>
    <t>Por qué</t>
  </si>
  <si>
    <t>Dónde</t>
  </si>
  <si>
    <t>Cuándo inicia</t>
  </si>
  <si>
    <t>Cuando Finaliza</t>
  </si>
  <si>
    <t>Quién</t>
  </si>
  <si>
    <t>Definición de Plan de Acción Prácticas Seguras y Procesos Priorizados</t>
  </si>
  <si>
    <t>Fecha Seg. 1</t>
  </si>
  <si>
    <t>Observaciones Seg. 1</t>
  </si>
  <si>
    <t>P:
H:
V:
A:</t>
  </si>
  <si>
    <t>Desafíos en la Ejecución del Plan Seg 1</t>
  </si>
  <si>
    <t>Estado Acción Seg. 1</t>
  </si>
  <si>
    <t>Fecha Seg. 12</t>
  </si>
  <si>
    <t>Estado Acción Seg. 12</t>
  </si>
  <si>
    <t>Fecha Seg. 2</t>
  </si>
  <si>
    <t>Observaciones Seg. 2</t>
  </si>
  <si>
    <t>Estado Acción Seg. 2</t>
  </si>
  <si>
    <t>Desafíos en la Ejecución del Plan Seg 2</t>
  </si>
  <si>
    <t>Fecha Seg. 3</t>
  </si>
  <si>
    <t>Observaciones Seg. 3</t>
  </si>
  <si>
    <t>Estado Acción Seg. 3</t>
  </si>
  <si>
    <t>Desafíos en la Ejecución del Plan Seg 3</t>
  </si>
  <si>
    <t>Fecha Seg. 4</t>
  </si>
  <si>
    <t>Observaciones Seg. 4</t>
  </si>
  <si>
    <t>Estado Acción Seg. 4</t>
  </si>
  <si>
    <t>Desafíos en la Ejecución del Plan Seg 4</t>
  </si>
  <si>
    <t>Fecha Seg. 5</t>
  </si>
  <si>
    <t>Observaciones Seg. 5</t>
  </si>
  <si>
    <t>Estado Acción Seg. 5</t>
  </si>
  <si>
    <t>Desafíos en la Ejecución del Plan Seg 5</t>
  </si>
  <si>
    <t>Fecha Seg. 6</t>
  </si>
  <si>
    <t>Observaciones Seg. 6</t>
  </si>
  <si>
    <t>Estado Acción Seg. 6</t>
  </si>
  <si>
    <t>Desafíos en la Ejecución del Plan Seg 6</t>
  </si>
  <si>
    <t>Fecha Seg. 7</t>
  </si>
  <si>
    <t>Observaciones Seg. 7</t>
  </si>
  <si>
    <t>Estado Acción Seg. 7</t>
  </si>
  <si>
    <t>Desafíos en la Ejecución del Plan Seg 7</t>
  </si>
  <si>
    <t>Fecha Seg. 8</t>
  </si>
  <si>
    <t>Observaciones Seg. 8</t>
  </si>
  <si>
    <t>Estado Acción Seg. 8</t>
  </si>
  <si>
    <t>Desafíos en la Ejecución del Plan Seg 8</t>
  </si>
  <si>
    <t>Fecha Seg. 9</t>
  </si>
  <si>
    <t>Observaciones Seg. 9</t>
  </si>
  <si>
    <t>Estado Acción Seg. 9</t>
  </si>
  <si>
    <t>Desafíos en la Ejecución del Plan Seg 9</t>
  </si>
  <si>
    <t>Fecha Seg. 10</t>
  </si>
  <si>
    <t>Observaciones Seg. 10</t>
  </si>
  <si>
    <t>Estado Acción Seg. 10</t>
  </si>
  <si>
    <t>Desafíos en la Ejecución del Plan Seg 10</t>
  </si>
  <si>
    <t>Fecha Seg. 11</t>
  </si>
  <si>
    <t>Observaciones Seg. 11</t>
  </si>
  <si>
    <t>Estado Acción Seg. 11</t>
  </si>
  <si>
    <t>Desafíos en la Ejecución del Plan Seg 11</t>
  </si>
  <si>
    <t>Observaciones Seg. 12</t>
  </si>
  <si>
    <t>Desafíos en la Ejecución del Plan Seg 12</t>
  </si>
  <si>
    <t>Práctica segura</t>
  </si>
  <si>
    <t>Resumen Plan de Acción:
Estado de Acciones por Práctica Segura</t>
  </si>
  <si>
    <t>&lt;--- Inserte su logo en esta celda "A1"</t>
  </si>
  <si>
    <t>Calidad Esperada / Meta</t>
  </si>
  <si>
    <t>Medición Inicial del Desempeño</t>
  </si>
  <si>
    <t>Definición de Calidad Esperada y Medición del Desempeño
Ficha Técnica de Indicadores y Registro de Resultados</t>
  </si>
  <si>
    <t>Seguimiento a la Ejecución del Plan de Acción 
Prácticas Seguras y Procesos Priorizados</t>
  </si>
  <si>
    <t>Resultado de Auditorias para la Medición del Desempeño y Evaluación del Mejoramiento</t>
  </si>
  <si>
    <t>Aprendizaje Organizacional</t>
  </si>
  <si>
    <t>Ejecución del plan de acción</t>
  </si>
  <si>
    <t>Ejecución del programa de auditoria</t>
  </si>
  <si>
    <t>Cantidad de acciones ejecutadas/Cantidad de acciones programadas</t>
  </si>
  <si>
    <t>Meta</t>
  </si>
  <si>
    <t>Oportunidades de mejora</t>
  </si>
  <si>
    <t>Resultado</t>
  </si>
  <si>
    <t>Cantidad de auditorias ejecutadas / Cantidad de auditorias programadas</t>
  </si>
  <si>
    <t>Indicadores de Efectividad e Implementación de la Ruta Critica del PAMEC</t>
  </si>
  <si>
    <t>Indicador de Desempeño de Procesos Auditados</t>
  </si>
  <si>
    <t>Procedimiento/ Actividad a auditar</t>
  </si>
  <si>
    <t>Número de auditorías con resultados óptimos y aceptables / Total de auditorías a procesos realizadas</t>
  </si>
  <si>
    <t>Acciones de mejoramiento</t>
  </si>
  <si>
    <r>
      <t xml:space="preserve">Continuidad de la mejora </t>
    </r>
    <r>
      <rPr>
        <b/>
        <sz val="8"/>
        <color theme="1"/>
        <rFont val="Calibri"/>
        <family val="2"/>
      </rPr>
      <t>(Describir acciones pendientes)</t>
    </r>
  </si>
  <si>
    <t>Descripción Aprendizaje Organizacional /  Lecciones Aprendidas</t>
  </si>
  <si>
    <t>Procedimientos / Procesos estandarizados o ajustados</t>
  </si>
  <si>
    <t>Fecha inicio</t>
  </si>
  <si>
    <t>Fecha programada de la auditoria</t>
  </si>
  <si>
    <t>Fecha de ejecución de la auditoria</t>
  </si>
  <si>
    <t>INSTITUCIONES PRESTADORAS DE SERVICIOS DE SALUD</t>
  </si>
  <si>
    <t>RUTA CRÍTICA DEL PAMEC</t>
  </si>
  <si>
    <t>ASPECTO CHEQUEABLE</t>
  </si>
  <si>
    <t>CUMPLE</t>
  </si>
  <si>
    <t>NO CUMPLE</t>
  </si>
  <si>
    <t>OBSERVACIONES</t>
  </si>
  <si>
    <t>ALCANCE DEL MEJORAMIENTO CONTINUO DE LA CALIDAD</t>
  </si>
  <si>
    <t>Duración de la implementación del PAMEC, evidenciando el periodo en el que se estará implementando el plan de auditoría para el mejoramiento de la calidad</t>
  </si>
  <si>
    <t>Periodo de implementación y evaluación del PAMEC debidamente documentado</t>
  </si>
  <si>
    <t>1. AUTOEVALAUCIÓN</t>
  </si>
  <si>
    <t>Evidencia del análisis de la siguiente información, como base del inicio del PAMEC:</t>
  </si>
  <si>
    <t>Si el enfoque es el Sistema Único de Acreditación:
1. La conformación de los equipos de autoevaluación por grupos de estándares
2. La metodología a implementar para efectuar la autoevaluación con estándares del SUA.
3. Los formatos adoptados para la realización de la autoevaluación
4. Los resultados de la autoevaluación con estándares del SUA si hay una previa</t>
  </si>
  <si>
    <t>Instructivo para la preparación para la acreditación de la entidad</t>
  </si>
  <si>
    <t>Resultado de las auditorías Internas que realiza la IPS, que deben tener el objetivo de monitorizar y verificar el avance de la entidad en el aseguramiento de los procesos misionales, estratégicos y de apoyo. Los resultados de dichas auditorías proveerán información para cada uno de los procesos sobre la consistencia del mejoramiento implementado</t>
  </si>
  <si>
    <t>Principales hallazgos de las auditorías realizadas en el periodo</t>
  </si>
  <si>
    <t>Resultado de las Auditorías externas que proveen información de las partes interesadas y/o clientes y que reflejan la medición objetiva de aspectos claves en la prestación de servicios de salud de índole legal que también orientan a la IPS en la mejora continua de la calidad</t>
  </si>
  <si>
    <t>Resultados de la gestión de los Comités Institucionales a partir de sus planes de acción definidos para cada vigencia. El cumplimiento de dichos planes reflejará el compromiso de la entidad en el mejoramiento continuo de la calidad</t>
  </si>
  <si>
    <t>Evidencia del análisis de la gestión de los comités institucionales</t>
  </si>
  <si>
    <t>Análisis de los resultados de los indicadores reglamentarios y de los institucionales que reflejen el estado de los mismos frente a unos estándares o metas definidas.</t>
  </si>
  <si>
    <t>Evidencia del análisis de los resultados de los indicadores</t>
  </si>
  <si>
    <t>Análisis de la escucha de la voz del cliente que arroja resultados sobre el impacto en el usuario y su familia de todas las acciones de mejoramiento emprendidas en la institución y es el medidor por excelencia del enfoque en el cliente de una entidad</t>
  </si>
  <si>
    <t>Evidencia del análisis de la voz del cliente</t>
  </si>
  <si>
    <t>2. SELECCIÓN DE PROCESOS A MEJORAR</t>
  </si>
  <si>
    <t>Si el alcance del PAMEC es la preparación para la acreditación, se debe evidenciar la correlación de los grupos de estándares de acreditación con los procesos del mapa de procesos de la entidad, a fin de evidenciar el compromiso de cada proceso institucional con la implementación de los estándares de calidad superior que apliquen</t>
  </si>
  <si>
    <t>Matriz de correlación de estándares de Acreditación con procesos institucionales</t>
  </si>
  <si>
    <t>Si el alcance del PAMEC no es acreditación, la entidad debe contar con una evidencia del listado de los procesos que fueron seleccionados para mejorar, debidamente justificada y con base en el diagnóstico o autoevalauación realizada en el primer paso de la ruta crítica del PAMEC</t>
  </si>
  <si>
    <t>Listado de procesos seleccionados a mejorar</t>
  </si>
  <si>
    <t>3. PRIORIZACIÓN DE PROCESOS</t>
  </si>
  <si>
    <t>Si el alcance del PAMEC es acreditación, se debe evidenciar la priorización de oportunidades de mejoramiento para cada uno de los grupos y subgrupos de estándares de acreditación. Se sugiere utilizar el documento ABC de planes de mejoramiento de la calidad.</t>
  </si>
  <si>
    <t>Instrumento técnico con la priorización de oportunidades de mejoramiento formuladas en la autoevaluación de estándares de acreditación</t>
  </si>
  <si>
    <t>Si el alcance del PAMEC no es acreditación, se debe evidenciar una metodología validada de priorización de procesos, como la matriz de factor crítico de éxito</t>
  </si>
  <si>
    <t>Metodología validada y aplicada para la priorización de procesos</t>
  </si>
  <si>
    <t>4. DEFINICIÓN DE LA CALIDAD ESPERADA</t>
  </si>
  <si>
    <t>Si el alcance del PAMEC es la preparación para la acreditación, se debe evidenciar en él, a qué nivel de la calificación cuantitativa de los estándares de acreditación que le apliquen se espera llegar en el período de implementación de dicho PAMEC.</t>
  </si>
  <si>
    <t>Evidencia de la definición de la calificación cuantitativa de los estándares de acreditación que espera alcanzarse en el periodo de vigencia del PAMEC</t>
  </si>
  <si>
    <t>Definición explícita del nivel al que se espera alcanzar en cada uno de los alcances definidos del PAMEC</t>
  </si>
  <si>
    <t>5. CALIDAD OBSERVADA</t>
  </si>
  <si>
    <t>Listado de las auditorías planeadas en la vigencia del PAMEC, para evidenciar los avances logrados en su implementación</t>
  </si>
  <si>
    <t>Listado de las auditorías internas a realizarse en el periodo del PAMEC</t>
  </si>
  <si>
    <t>Evidencia gradual de la implementación de las auditorías planeadas con la identificación de hallazgos y oportunidades de mejoramiento recomendadas</t>
  </si>
  <si>
    <t>Informe de las auditorías realizadas frente a las planeadas</t>
  </si>
  <si>
    <t>Si el enfoque es la preparación para la acreditación, además de lo anterior, evidencia de los resultados de la autoevaluación de estándares de acreditación si en el periodo se realizó la misma</t>
  </si>
  <si>
    <t>Autoevaluación de todos los estándares de acreditación que le aplican</t>
  </si>
  <si>
    <t>6. FORMULACIÓN DE PLANES DE MEJORAMIENTO PARA ALCANZAR LA CALIDAD ESPERADA</t>
  </si>
  <si>
    <t>Evidencia documental de la formulación de planes de mejoramiento tendientes a alcanzar la calidad esperada. Si el alcance del PAMEC es la acreditación, se debe contar con planes de mejoramiento para cada grupo de estándares de acreditación, a saber, direccionamiento, gerencia, proceso de atención al cliente asistencial, gerencia de la información, gerencia del talento humano, gerencia del ambente físico, gestión de la tecnología y mejoramiento de la calidad</t>
  </si>
  <si>
    <t>Planes de mejoramiento formulados</t>
  </si>
  <si>
    <t>7. IMPLEMENTACIÓN DE PLANES DE MEJORAMIENTO PARA ALCANZAR LA CALIDAD ESPERADA</t>
  </si>
  <si>
    <t>Evidencia documental de la implementación de las acciones de mejora documentadas en los planes de mejoramientos formulados para alcanzar la calidad esperada</t>
  </si>
  <si>
    <t>8. EVALUACIÓN DE LA EJECUACIÓN DE LOS PLANES DE MEJORAMIENTO PARA ALCANZAR LA CALIDAD ESPERADA</t>
  </si>
  <si>
    <t>Evidencia documental del seguimiento realizado a la ejecución de las acciones de mejoramiento documentadas en los planes de mejoramiento formulados para alcanzar la calidad esperada. Incluye el seguimientos desde el autocontrol y de la auditoría interna</t>
  </si>
  <si>
    <t>9. APRENDIZAJE ORGANIZACIONAL</t>
  </si>
  <si>
    <t>Documento que evidencie el análisis de la ejecución del PAMEC, luego de finalizado el periodo de implementación definido, con el fin de identificar las acciones que deben estandarizarse en la entidad</t>
  </si>
  <si>
    <t>Documento de análisis de las acciones que deben estandarizarse en la entidad</t>
  </si>
  <si>
    <t>Escrito incorporado en el documento PAMEC donde se evidencie el alcance y propósito del mejoramiento de la calidad emprendido por la entidad</t>
  </si>
  <si>
    <t>NO APLICA</t>
  </si>
  <si>
    <r>
      <t xml:space="preserve">El alcance del mejoramiento de la calidad de la entidad, debe ser explícito y se debe orientar en uno o varios de los siguientes temas: 1. Sistema Único de Acreditación 2. Mejoramiento del resultado de los indicadores del Sistema de Información para la Calidad 3. Fortalecimiento de la gestión del riesgo para los procesos misionales </t>
    </r>
    <r>
      <rPr>
        <b/>
        <sz val="11"/>
        <color theme="5" tint="-0.249977111117893"/>
        <rFont val="Calibri"/>
        <family val="2"/>
      </rPr>
      <t>4. Fortalecimiento del Programa de Seguridad del paciente documentado en la entidad e implementación de las buenas prácticas de seguridad del paciente recomendadas en la Guía Técnica correspondiente</t>
    </r>
    <r>
      <rPr>
        <sz val="11"/>
        <color theme="1"/>
        <rFont val="Calibri"/>
        <family val="2"/>
      </rPr>
      <t>. En todo caso, el PAMEC, debe ser superior al cumplimiento de estándares de Habilitación.</t>
    </r>
  </si>
  <si>
    <t>X</t>
  </si>
  <si>
    <t>Lista de Chequeo para la Evaluación del
Programa de Auditoría para el Mejoramiento Continuo de la Calidad en Salud</t>
  </si>
  <si>
    <r>
      <t xml:space="preserve">Si el alcance del PAMEC no es la acreditación, se debe evidenciar a dónde se espera llegar con la implementación del PAMEC en la vigencia así: 1. Si el alcance es el Mejoramiento del resultado de los indicadores del Sistema de Información para la Calidad, indicar la meta a cumplir 3. Si el alcance es el fortalecimiento de la gestión del riesgo para los procesos misionales, indicar el nivel deseado de riesgo al que se espera llegar. </t>
    </r>
    <r>
      <rPr>
        <b/>
        <sz val="11"/>
        <color theme="5" tint="-0.249977111117893"/>
        <rFont val="Calibri"/>
        <family val="2"/>
      </rPr>
      <t>4. Si el alcance es el fortalecimiento del Programa de Seguridad de paciente documentado en la entidad e implementación de las buenas prácticas de seguridad del paciente recomendadas en la Guía Técnica correspondiente, indicar el logro esperado</t>
    </r>
  </si>
  <si>
    <t>Evidencia documental del seguimiento realizado a la ejecución de las acciones de mejoramiento documentadas en los planes de mejoramiento formulados para alcanzar la calidad esperada. Incluye el seguimientos desde el autocontrol y de auditoría interna. Semaforiazación del cumplimiento de los planes de mejoramiento.</t>
  </si>
  <si>
    <t>Cumplimiento</t>
  </si>
  <si>
    <t>Sin complejidad</t>
  </si>
  <si>
    <t>Ciudad Sede</t>
  </si>
  <si>
    <t>Anexo 1. Autoevaluación Cualitativa</t>
  </si>
  <si>
    <t>Anexo 1A. Autoevaluación Cuantitativa Registro Individual</t>
  </si>
  <si>
    <t xml:space="preserve">                                 Anexo 1A.  Autoevaluación Cuantitativa Registro de hasta 10 calificaciones por criterio</t>
  </si>
  <si>
    <t>¿Seleccionar Proceso?</t>
  </si>
  <si>
    <t>AÑO 2023</t>
  </si>
  <si>
    <t>AÑO 2024</t>
  </si>
  <si>
    <t>Nov</t>
  </si>
  <si>
    <t>Dic</t>
  </si>
  <si>
    <t>Ene</t>
  </si>
  <si>
    <t>Feb</t>
  </si>
  <si>
    <t>Mar</t>
  </si>
  <si>
    <t>Abr</t>
  </si>
  <si>
    <t>May</t>
  </si>
  <si>
    <t>Jun</t>
  </si>
  <si>
    <t>Jul</t>
  </si>
  <si>
    <t>Ago</t>
  </si>
  <si>
    <t>Sep</t>
  </si>
  <si>
    <t xml:space="preserve">Oct </t>
  </si>
  <si>
    <t>Estado Actual</t>
  </si>
  <si>
    <t>Cuenta de Estado</t>
  </si>
  <si>
    <t>Acciones de socialización y capacitación de las mejoras implementadas</t>
  </si>
  <si>
    <t>La gestión de la calidad en el ámbito de la salud desempeña un papel fundamental en asegurar que los servicios proporcionados alcancen los estándares más elevados, garantizando así la seguridad y el bienestar de los pacientes. En este contexto, el Programa de Auditoría para el Mejoramiento de la Calidad en Salud (PAMEC) emerge como una herramienta estratégica crucial para evaluar y fortalecer los procesos internos de las instituciones.</t>
  </si>
  <si>
    <t>Posteriormente, después de identificar los procesos que requieren mejora, se da un paso crucial al definir el nivel de calidad esperado en su ejecución y resultados mediante una planificación cuantitativa de la calidad. Con base en estos parámetros, se formulan acciones de mejora y se establecen las herramientas y mecanismos de auditoría necesarios para su seguimiento.</t>
  </si>
  <si>
    <t>La siguiente fase implica la identificación de procesos institucionales con brechas de calidad, estrechamente relacionados con el proceso de atención, orientados hacia el usuario. En consonancia con la disponibilidad de recursos institucionales, estos procesos serán priorizados para su intervención.</t>
  </si>
  <si>
    <t>La fase de ejecución y seguimiento de las actividades definidas, marca otro hito en el proceso de mejora continua. La creación de espacios dedicados al seguimiento minucioso del cumplimiento de los planes de acción y la evaluación de los resultados obtenidos, mediante los indicadores designados se vuelve prioritaria. La efectividad de las estrategias se evalúa a través del seguimiento de indicadores y la verificación de los resultados de las auditorías.</t>
  </si>
  <si>
    <t>Al concluir el ciclo de mejora, se realiza un análisis integral de las oportunidades de mejora abordadas, junto con un resumen detallado que destaca la naturaleza del problema, el análisis realizado, las causas identificadas y las acciones emprendidas. Este resumen proporciona una visión clara del progreso alcanzado y permite llevar a cabo una evaluación de la efectividad y eficiencia de la implementación de acciones y auditorías. Esto permite una evaluación completa de los resultados obtenidos a lo largo de la Ruta Crítica del PAMEC.</t>
  </si>
  <si>
    <t>Marco legal</t>
  </si>
  <si>
    <t>Marco Legal</t>
  </si>
  <si>
    <t xml:space="preserve">•     Guía Técnica Buenas Prácticas para la Seguridad del Paciente en Atención en Salud. Versión 001. Dirección General de Calidad de Servicios. Unidad Sectorial de Normalización. Ministerio de la Protección Social. (2010). </t>
  </si>
  <si>
    <t>•     Circular 047 de 2007: Por la cual se imparten instrucciones en lo relacionado con el programa de Auditoria para el mejoramiento de la calidad de la atención en salud y el sistema de información para la calidad.</t>
  </si>
  <si>
    <t>Justificación</t>
  </si>
  <si>
    <r>
      <t>El propósito fundamental del Programa de Auditoría para el Mejoramiento de Calidad en Salud con enfoque en la Política Nacional de Seguridad del Paciente en la institución</t>
    </r>
    <r>
      <rPr>
        <b/>
        <sz val="11"/>
        <color rgb="FFFF0000"/>
        <rFont val="Calibri"/>
        <family val="2"/>
      </rPr>
      <t xml:space="preserve"> ____________________</t>
    </r>
    <r>
      <rPr>
        <sz val="11"/>
        <color theme="1"/>
        <rFont val="Calibri"/>
        <family val="2"/>
      </rPr>
      <t xml:space="preserve"> consiste en llevar a cabo un proceso de mejora continua, iniciando con un análisis exhaustivo a través de la autoevaluación. Este proceso permite identificar posibles deficiencias en la calidad de los servicios ofrecidos, considerando estas deficiencias como áreas prioritarias para la implementación de mejoras continuas.</t>
    </r>
  </si>
  <si>
    <r>
      <t xml:space="preserve">Implementar el Programa de Auditoría para el Mejoramiento de la Calidad en Salud (PAMEC) en la IPS  </t>
    </r>
    <r>
      <rPr>
        <b/>
        <u/>
        <sz val="11"/>
        <color rgb="FFFF0000"/>
        <rFont val="Calibri"/>
        <family val="2"/>
      </rPr>
      <t xml:space="preserve">____________________ </t>
    </r>
    <r>
      <rPr>
        <sz val="11"/>
        <rFont val="Calibri"/>
        <family val="2"/>
      </rPr>
      <t>con el propósito de generar un valor agregado tanto para los usuarios de los servicios como para toda la institución. Se busca incrementar significativamente los niveles de satisfacción y seguridad en la atención médica ofrecida, garantizando que perdure en el tiempo la interiorización de una cultura de mejora continua. Esto se logrará mediante la incorporación integral del PAMEC como una herramienta diaria de gestión, proporcionando información valiosa para comparar, analizar resultados y tomar decisiones informadas.</t>
    </r>
  </si>
  <si>
    <t>Alcance</t>
  </si>
  <si>
    <t>Marco Conceptual</t>
  </si>
  <si>
    <t>El desarrollo del PAMEC incluye las siguientes etapas de la ruta crítica:</t>
  </si>
  <si>
    <t>Esta fase crucial se desglosa en dos aspectos fundamentales, cada uno aportando perspectivas valiosas para el perfeccionamiento global de los procesos de atención y servicios de salud.
- Primera Parte: Evaluación Cualitativa
Donde se propone una exploración detallada para identificar oportunidades de mejora y reconocer las fortalezas de la organización. Esta evaluación, basada en un análisis cualitativo, no solo destaca los aspectos a potenciar, sino que también resalta los logros y prácticas exitosas. La clave radica en comprender a fondo el panorama actual para trazar estrategias efectivas de mejoramiento.
- Segunda Parte: Evaluación Cuantitativa
La segunda parte de la autoevaluación introduce un enfoque cuantitativo, permitiendo la medición objetiva de diferentes parámetros. Este análisis puede llevarse a cabo individualmente o involucrar a múltiples evaluadores, ofreciendo una perspectiva más completa y diversa. La rigurosidad de esta evaluación cuantitativa proporciona datos concretos que respaldan decisiones informadas y estrategias específicas de mejora.
En conjunto, estas dos fases de autoevaluación constituyen una herramienta poderosa dentro del PAMEC, proporcionando una visión completa y equilibrada de la calidad de la atención en salud. Al abordar tanto aspectos cualitativos como cuantitativos, se establece una base sólida para la planificación estratégica y la implementación efectiva de acciones correctivas y de mejora.</t>
  </si>
  <si>
    <t>El Programa de Auditoría para el Mejoramiento de la Calidad en Salud (PAMEC) se enfocará en la definición de acciones destinadas a evaluar a fondo cada uno de los procesos priorizados, alineándolos con los estándares y buenas prácticas de seguridad del paciente. Se centrará en la detección de desviaciones mediante una autoevaluación cualitativa, con el objetivo de impulsar la creación de planes de mejoramiento efectivos que cierren ciclos, ajusten los procesos y favorezcan la calidad de la atención.</t>
  </si>
  <si>
    <t>Duración y Cronograma de la Ruta Crítica</t>
  </si>
  <si>
    <t>Ver Cronograma en este vinculo</t>
  </si>
  <si>
    <t>Luego de identificar las oportunidades de mejora mediante la autoevaluación, el siguiente paso consiste en la selección de los procesos que serán objeto de mejora. Esta etapa es vital para garantizar que las acciones emprendidas se centren en los aspectos fundamentales que impactan directamente en la calidad de la atención.
Es imperativo determinar a qué procesos pertenecen las oportunidades de mejora identificadas, asegurándose de concentrarse en los procesos organizacionales que afectan las causas raíz de los problemas. Esto evita simplemente abordar síntomas superficiales y se orienta hacia soluciones efectivas y duraderas.
Para llevar a cabo la selección de los procesos de mejora, se propone la realización de un taller participativo con los equipos que previamente participaron en la autoevaluación. Se debe clasificar las oportunidades de mejora en funciones, partes de procesos y procesos completos. Esta dinámica facilita la identificación de áreas clave que requieren intervención.
Posteriormente se lleva a cabo un ejercicio de consolidación para listar de manera exhaustiva todos los procesos que serán objeto de mejora.
Es esencial destacar que, en el marco del programa de auditoría para el mejoramiento de la calidad, los procesos seleccionados estarán directamente relacionados con la atención al usuario. Procesos administrativos como contabilidad, cartera y facturación, aunque importantes para la organización, no serán considerados para mejoramiento por medio de esta metodología.</t>
  </si>
  <si>
    <t>La priorización de procesos es esencial para enfocar los esfuerzos de mejora en aquellos que tendrán un impacto más significativo en la calidad de la atención. A continuación, se presenta el método basado en la matriz de priorización y factores críticos de éxito:
Las oportunidades de mejoramiento se deben priorizar por variables de alto riesgo, alto volumen y alto costo, las cuales se aplican así:
• Riesgo: Riesgo al que se expone el usuario y/o la institución, y/o los clientes internos, si no se lleva acabo el mejoramiento.
• Costo: Posible impacto económico de no realizar el mejoramiento.
• Volumen: Alcance del mejoramiento o cobertura (Beneficio).
Cada variable se califica de 1 a 5, siendo 1 el menor valor y 5 el máximo valor</t>
  </si>
  <si>
    <t>Después de identificar los procesos que requieren mejora, el siguiente paso crucial consiste en definir el nivel de calidad esperado en su ejecución y resultados. Esta etapa se centra en el desarrollo de un sistema de indicadores de apoyo, fundamental para el trabajo de auditoría. Este sistema no solo evalúa el cumplimiento de la calidad esperada, sino que también facilita el seguimiento de los resultados.
La definición de indicadores para los procesos implica la planificación cuantitativa de la calidad. Estos indicadores se convierten en herramientas esenciales durante la ejecución del programa de auditoría para el mejoramiento de la calidad de la atención en salud. Su función principal es monitorear y dar seguimiento a los resultados, contribuyendo así a la mejora continua de los procesos.</t>
  </si>
  <si>
    <t>En esta etapa crucial, el enfoque se centra en determinar si los procesos están generando los resultados de calidad deseados. La evaluación se realiza al establecer el nivel actual de calidad de estos procesos. La aplicación de procedimientos de auditoría, que son comúnmente aceptados, marca el inicio de esta fase en la ruta crítica, aprovechando ahora parámetros claros para evaluar y comparar.
Es en este punto que se lleva a cabo la primera auditoría y registro de los resultados de los indicadores. Estos resultados, denominados calidad observada, actúan como el punto de partida a partir del cual se definirá la brecha de calidad en comparación con la meta esperada. Este proceso establece una base sólida para la identificación de áreas de mejora y la implementación de acciones correctivas.
Para llevar a cabo esta evaluación, se propone el desarrollo de un cronograma de auditorías diseñado específicamente para la medición del desempeño. Este cronograma desempeña un papel fundamental en la obtención de los resultados de la medición inicial de los indicadores propuestos. Además, se destaca que diversos elementos, como rondas de seguridad, auditorías, inspecciones, indicadores y auditorías de las aseguradoras, pueden considerarse procedimientos de auditoría válidos en esta etapa.</t>
  </si>
  <si>
    <t>Con base en los insumos obtenidos en las fases previas, los responsables de los procesos cuentan con información valiosa para la elaboración de los planes de acción destinados a abordar las deficiencias de calidad identificadas.
La formulación de este plan de mejoramiento debe ser guiada por la identificación de las causas fundamentales de los principales problemas de calidad detectados. Dentro de este plan se definen las acciones de mejora, detallando las actividades a llevar a cabo. Además, se asignan responsabilidades, se estima el tiempo necesario para su ejecución, se especifica el espacio requerido y se establece el motivo y la forma para llevar a cabo dichas actividades. Este enfoque garantiza la ejecución efectiva del plan, asegurando el cumplimiento de los objetivos establecidos.</t>
  </si>
  <si>
    <t>La autoevaluación, punto de partida crucial en la Ruta Crítica del Programa de Auditoría para el Mejoramiento de la Calidad en Salud (PAMEC), es un proceso integral destinado a realizar un análisis introspectivo de la institución. Este primer paso se enfoca en identificar a fondo problemas o deficiencias de calidad que puedan afectar directamente a la organización y, en última instancia, a los usuarios de los servicios de salud.
La participación activa en este proceso involucra a diferentes actores dentro de la institución, incluyendo la gerencia, el equipo directivo, el personal asistencial, la auditoría, el control interno y los equipos de mejoramiento de la calidad. Esta diversidad de perspectivas garantiza una evaluación holística de los procesos internos y su impacto en la calidad de la atención.
La pregunta esencial que motiva esta autoevaluación es "¿qué puede mejorarse?". Aquí, se abordan procesos, momentos de verdad y resultados que tienen un impacto directo en la calidad de la atención. Es relevante subrayar que este diagnóstico básico no solo arroja un inventario de problemas, sino que sienta las bases para identificar los procesos que contribuyen a su generación</t>
  </si>
  <si>
    <t>Tras la cuidadosa elaboración del plan de acción, se abre un capítulo crucial en el proceso de mejora continua: la ejecución y seguimiento de las actividades definidas en dicho plan. La creación de espacios destinados al seguimiento minucioso del cumplimiento de los planes de acción y la evaluación de los resultados obtenidos mediante los indicadores designados se convierte en una prioridad. 
Para esta etapa se debe determinar la frecuencia con la que se llevarán a cabo las revisiones y evaluaciones del progreso. Esto puede ser semanal, mensual o según la naturaleza de las acciones. Se debe asegurar que cada acción tenga un propietario claramente designado, estableciendo responsabilidades específicas para cada miembro del equipo involucrado en la implementación. Igualmente se debe contar con herramientas adecuadas para el seguimiento, como tableros de control, informes de estado y reuniones de seguimiento. Estas herramientas deben facilitar la comunicación y la transparencia.</t>
  </si>
  <si>
    <t>En esta fase de la ruta crítica se propone evaluar la efectividad de las estrategias mediante el seguimiento a indicadores y la verificación de los resultados de las auditorías. Es esencial analizar los indicadores para medir la eficacia de las acciones en curso.
Si al revisar los indicadores no se observa mejora en la calidad o reducción en la brecha entre la calidad observada y esperada, se sugiere reiniciar el ciclo. Esto puede deberse a problemas en la detección del problema, identificación de causas o fallas en las herramientas de análisis. En cambio, si la brecha disminuye, es momento de implementar acciones para impulsar el aprendizaje organizacional y comenzar un nuevo ciclo de mejora.</t>
  </si>
  <si>
    <t>En esta fase crucial del PAMEC, denominada Aprendizaje Organizacional, se lleva a cabo un análisis integral de las oportunidades de mejora abordadas. Este proceso incluye la elaboración de un resumen detallado que destaca la naturaleza del problema, el análisis realizado, las causas identificadas y las acciones emprendidas, proporcionando una visión clara del progreso alcanzado. En este punto, el ciclo de mejoramiento retorna al inicio y puede volverse a aplicar la ruta completa, ya no para disminuir las brechas de calidad, sino para potenciar un proceso de mejoramiento continuo.
El aprendizaje organizacional, se erige como un pilar esencial para consolidar la excelencia operativa. Este proceso va más allá de la capacitación puntual; se trata de una estrategia de entrenamiento continuo y desarrollo de habilidades que aseguran que la organización se mantenga en estándares elevados y evite la repetición de brechas entre la calidad esperada y la observada. El aprendizaje organizacional potencia el proceso de mejoramiento continuo, asegurando que la organización no solo mantenga sus logros actuales, sino que también busque constantemente maneras de optimizar y elevar sus estándares.
Aprendizaje Organizacional - Claves para el Éxito:
- Entrenamiento Continuo: Provee habilidades clave para mejorar procesos y prevenir brechas futuras.
- Estándares Claros: Define estándares para todos los niveles, estableciendo una base sólida.
- Seguimiento Regular: Monitorea estándares constantemente para abordar desviaciones tempranas.
- Prevención Activa: Enfoque proactivo y cultura de aprendizaje continuo para prevenir brechas.</t>
  </si>
  <si>
    <t>Presentación Institucional y Contexto Operativo</t>
  </si>
  <si>
    <t>A continuación, se presenta el mapa de procesos institucional que es una representación gráfica de la secuencia de actividades y funciones clave que sustentan el funcionamiento integral de nuestra institución. Este mapa ofrece una visión global de cómo se interconectan y relacionan los diversos procesos, proporcionando una guía visual para comprender la dinámica operativa de la organización.
Cada uno de los elementos en el mapa representa un proceso específico, y sus interconexiones reflejan la integración necesaria para alcanzar los objetivos institucionales. Este enfoque visual no solo facilita la comprensión de la estructura operativa, sino que también resalta áreas estratégicas que son esenciales para la efectiva implementación de iniciativas de mejora, como la Ruta Crítica que estamos llevando a cabo.</t>
  </si>
  <si>
    <t>Ver Mapa de procesos en este vinculo</t>
  </si>
  <si>
    <t>Duración y cronograma Ruta Crítica</t>
  </si>
  <si>
    <t>Metodología de Implementación</t>
  </si>
  <si>
    <r>
      <t xml:space="preserve">En esta sección realice una descripción exhaustiva de la institución, abordando aspectos como la gama de servicios ofrecidos y el marco estratégico en el cual la institución se desenvuelve, destacando los elementos fundamentales que respaldan sus objetivos y metas a largo plazo.
</t>
    </r>
    <r>
      <rPr>
        <sz val="11"/>
        <color theme="0" tint="-0.499984740745262"/>
        <rFont val="Calibri"/>
        <family val="2"/>
      </rPr>
      <t>Nam tellus nisi, lacinia nec pretium in, euismod nec purus. Mauris eleifend lacus lectus, et euismod leo maximus non. Cras justo tellus, semper vel sapien et, ultricies pellentesque ex. Lorem ipsum dolor sit amet, consectetur adipiscing elit. Vivamus vitae leo justo. Nulla lacus purus, lobortis in elementum id, convallis vestibulum arcu. Phasellus viverra lectus ut aliquam tristique. Sed nec massa nec libero fringilla efficitur ut quis mi. Ut condimentum mollis tortor a pharetra. Nam venenatis finibus enim nec ultricies. Quisque nec blandit sem</t>
    </r>
  </si>
  <si>
    <r>
      <t xml:space="preserve">Registre la misión corporativa
</t>
    </r>
    <r>
      <rPr>
        <sz val="11"/>
        <color theme="0" tint="-0.499984740745262"/>
        <rFont val="Calibri"/>
        <family val="2"/>
      </rPr>
      <t>Phasellus imperdiet arcu et maximus vestibulum. Nullam finibus posuere semper. Pellentesque egestas lobortis odio, quis fringilla est. In turpis arcu, mollis ut accumsan quis, pretium dapibus ante. Aenean elementum convallis mollis.</t>
    </r>
  </si>
  <si>
    <r>
      <t xml:space="preserve">Registre la visión corporativa
</t>
    </r>
    <r>
      <rPr>
        <sz val="11"/>
        <color theme="0" tint="-0.499984740745262"/>
        <rFont val="Calibri"/>
        <family val="2"/>
      </rPr>
      <t>Aliquam ac cursus arcu. Morbi blandit lobortis congue. Maecenas iaculis neque sit amet feugiat vulputate. In imperdiet velit eget libero volutpat fermentum. Nulla accumsan sem sed ligula scelerisque, sit amet tempus libero pulvinar</t>
    </r>
    <r>
      <rPr>
        <b/>
        <i/>
        <sz val="11"/>
        <color theme="0" tint="-0.499984740745262"/>
        <rFont val="Calibri"/>
        <family val="2"/>
      </rPr>
      <t>.</t>
    </r>
  </si>
  <si>
    <t>Ver ficha técnica de información del prestador y servicios habilitados en este vínculo</t>
  </si>
  <si>
    <r>
      <rPr>
        <b/>
        <u/>
        <sz val="11"/>
        <color theme="1"/>
        <rFont val="Calibri"/>
        <family val="2"/>
      </rPr>
      <t>Fase de Concientización y Compromiso:</t>
    </r>
    <r>
      <rPr>
        <sz val="11"/>
        <color theme="1"/>
        <rFont val="Calibri"/>
        <family val="2"/>
      </rPr>
      <t xml:space="preserve">
Antes de emprender la implementación de la Ruta Crítica, es esencial establecer una sólida base que permita a todos los miembros de la organización comprender y comprometerse plenamente con este proceso de cambio. En esta fase inicial, se llevan a cabo una serie de actividades estratégicas diseñadas para sensibilizar, capacitar y organizar a los participantes en esta travesía hacia la excelencia.
La sensibilización de los miembros de la organización es el punto de partida, donde se busca despertar un entendimiento compartido sobre la importancia y los beneficios de la implementación de la Ruta Crítica. A través de sesiones informativas y comunicación efectiva, se prepara el terreno para una participación activa y comprometida.
La conceptualización teórica se convierte en la base de conocimiento que todos los miembros adquieren antes de embarcarse en esta travesía. Se profundiza en los elementos estructurales de la metodología PAMEC, proporcionando a cada individuo la comprensión necesaria para contribuir significativamente a cada fase del proceso.</t>
    </r>
  </si>
  <si>
    <r>
      <rPr>
        <b/>
        <u/>
        <sz val="11"/>
        <color theme="1"/>
        <rFont val="Calibri"/>
        <family val="2"/>
      </rPr>
      <t xml:space="preserve">Conformación de Equipo PAMEC
</t>
    </r>
    <r>
      <rPr>
        <sz val="11"/>
        <color theme="1"/>
        <rFont val="Calibri"/>
        <family val="2"/>
      </rPr>
      <t xml:space="preserve">
La identificación y selección cuidadosa de los integrantes de los equipos de autoevaluación y mejoramiento son pasos cruciales para asegurar la diversidad de perspectivas y la representación integral de la institución. Estos equipos se convierten en los agentes del cambio, guiando la implementación de la Ruta Crítica en sus respectivas áreas.
Para formalizar este compromiso y establecer claramente los roles y responsabilidades, se llevó a cabo una reunión especial en la cual se generó el acta de conformación del equipo PAMEC. Durante esta sesión, se delinearon los objetivos del equipo, se discutieron las expectativas y se acordaron los procedimientos operativos para garantizar un trabajo colaborativo y eficiente. Esta acta se convierte en el documento fundacional que orienta las acciones y compromisos del equipo a lo largo de la implementación de la Ruta Crítica</t>
    </r>
  </si>
  <si>
    <t>Ver Acta de Conformación de Equipo PAMEC en este vínculo</t>
  </si>
  <si>
    <r>
      <rPr>
        <b/>
        <u/>
        <sz val="11"/>
        <color theme="1"/>
        <rFont val="Calibri"/>
        <family val="2"/>
      </rPr>
      <t>Desarrollo de Herramientas</t>
    </r>
    <r>
      <rPr>
        <sz val="11"/>
        <color theme="1"/>
        <rFont val="Calibri"/>
        <family val="2"/>
      </rPr>
      <t xml:space="preserve">
Se realiza el diseño, revisión y actualización de instrumentos, como los formatos de autoevaluación, priorización y desarrollo de planes de mejoramiento. Este proceso garantiza una ejecución efectiva y coherente de la metodología PAMEC. La presente herramienta de registro de la implementación del PAMEC emerge como resultado de este esfuerzo, siendo clave para recopilar datos, tomar decisiones informadas y dar seguimiento al progreso.
Igualmente en esta fase, se define el cronograma actual de implementación como un componente esencial del proceso, estableciendo tiempos y actividades de manera detallada. Esta planificación estructurada proporciona una guía integral para la ejecución de la metodología PAMEC, asegurando una gestión eficiente y efectiva de cada fase del proceso.</t>
    </r>
  </si>
  <si>
    <t>Para realizar el proceso de autoevaluación, se empleó la plantilla correspondiente en la cual, inicialmente, se validaron los criterios a evaluar y se verificó su aplicabilidad. La lista de autoevaluación se ajustó de acuerdo a la realidad de los servicios habilitados. El registro de la autoevaluación se dividió en dos fases: Evaluación Cualitativa y Evaluación Cuantitativa.
Durante la autoevaluación cualitativa, se evaluaron individualmente cada criterio, identificando tanto las fortalezas como las oportunidades de mejora. Además, se identificó el proceso específico en el mapa institucional que se vería impactado por la oportunidad de mejora.</t>
  </si>
  <si>
    <t>Ver Registro de Autoevaluación Cualitativa</t>
  </si>
  <si>
    <t>Por otro lado, la Evaluación Cuantitativa se llevó a cabo mediante la evaluación de cada criterio frente a las variables: enfoque, implementación y resultados, utilizando la escala proporcionada. Se calculó como un promedio la calificación total para cada oportunidad de mejora identificada.</t>
  </si>
  <si>
    <t>Ver Escala de Calificación Cuantitativa</t>
  </si>
  <si>
    <t>Ver Registro de Autoevaluación Cuantitativa</t>
  </si>
  <si>
    <t>Finalmente se consolidaron los resultados de la evaluación cualitativa y cuantitativa. Se presentaron fortalezas, oportunidades de mejora, calificaciones cuantitativas (si aplicaban) y el impacto en los procesos evaluados. Este proceso proporcionó una visión completa y detallada que respaldó la toma de decisiones informadas y la planificación estratégica para la mejora continua en la atención en salud.</t>
  </si>
  <si>
    <t>Ver Resultado Consolidado de la Autoevaluación</t>
  </si>
  <si>
    <t>Ver Matriz de Selección de Procesos</t>
  </si>
  <si>
    <t>Una vez identificadas las oportunidades de mejora durante la autoevaluación, se procedió a establecer a qué procesos pertenecían. Se enfocó en funciones organizacionales que podrían afectar los resultados de la atención, tales como comunicación, información, partes del ciclo PHVA o un proceso completo. Sin embargo, se hizo hincapié en concentrarse en mejorar los procesos organizacionales para abordar las causas raíz y evitar soluciones superficiales. Es crucial destacar que, al seleccionar los procesos susceptibles de mejora, se priorizaron aquellos relacionados directamente con el proceso de atención centrado en el usuario. Procesos de apoyo o estratégicos como por ejemplo: contabilidad, cartera, facturación, entre otros, aunque relevantes para la gestión institucional, no fueron considerados en este programa.
La selección de procesos a mejorar se llevó a cabo mediante el uso de la plantilla específica destinada a este fin y la cual se presenta a continuación, donde se visualizó un resumen de la autoevaluación cualitativa y cuantitativa. Se determinó cuántos procesos se veían afectados por cada oportunidad de mejora. Esta información orientó al equipo evaluador en la decisión de seleccionar los procesos para mejorar, dada la magnitud del impacto de oportunidad.
Adicionalmente, se consideró la calificación cuantitativa como una guía para la selección de procesos. Se identificaron los criterios de procesos asistenciales con calificación cuantitativa menor o igual a 3, ya que podrían ser susceptibles de justificar su inclusión en el proceso de mejora.</t>
  </si>
  <si>
    <t>Para validar y respaldar aún más la decisión sobre qué procesos seleccionar, se utilizó se consultó el resumen de oportunidades versus el mapa de procesos institucional, lo cual proporcionó una representación gráfica de cuántas oportunidades de mejora se asociaban a cada proceso.</t>
  </si>
  <si>
    <t>Finalmente, luego de esta revisión se definió si se elegiría la oportunidad de mejora para avanzar a la siguiente etapa de priorización.</t>
  </si>
  <si>
    <t>La priorización de procesos en la institución se llevó a cabo mediante el uso de la plantilla específica destinada a este propósito. Para las oportunidades de mejora seleccionadas para la priorización, se utilizó una matriz basada en la priorización de factores críticos de éxito: riesgo, costo y volumen. Cada uno de estos criterios fue calificado según la escala proporcionada en el instructivo.
* Volumen: Indica con qué frecuencia se ejecuta el procedimiento descrito en la práctica.
* Riesgo: Evalúa el riesgo que enfrenta el usuario y la institución en caso de fallo en la práctica.
* Costo: Analiza el impacto financiero para la organización en caso de fallo en la ejecución de la práctica, considerando demandas, costos de no calidad e imagen.
La calificación total de la priorización se obtuvo multiplicando estos tres factores y se visualizó en la columna 'Total Priorización'. La semaforización de estas calificaciones se realizó según la escala definida.
Con base en esta calificación, la herramienta internamente ordenó los resultados, destacando los procesos con un valor más alto (semaforizados en color rojo). Estos procesos fueron presentados en la siguiente etapa para la generación del plan de acción. La cantidad de procesos seleccionados para el plan de acción se determinó según la capacidad institucional de recursos y esfuerzos destinados al mejoramiento</t>
  </si>
  <si>
    <t>Ver Priorización de procesos</t>
  </si>
  <si>
    <t>Ver Fichas Técnicas de Indicadores</t>
  </si>
  <si>
    <r>
      <t xml:space="preserve">Teniendo en cuenta que el alcance del PAMEC es el fortalecimiento de las estrategias enfocadas en la seguridad del paciente, se determina entre otros que la calidad esperada se fundamente </t>
    </r>
    <r>
      <rPr>
        <b/>
        <sz val="11"/>
        <color rgb="FFFF0000"/>
        <rFont val="Calibri"/>
        <family val="2"/>
      </rPr>
      <t>con el cumplimiento de los indicadores definidos en los paquetes instruccionales que apliquen y los solicitados por la resolución 0256 del 2016 que apliquen a la institución y que sean priorizados (defina que indicadores aplicará para esta etapa, por ejemplo, adicionalmente indicadores institucionales ya existentes)</t>
    </r>
    <r>
      <rPr>
        <sz val="11"/>
        <color theme="1"/>
        <rFont val="Calibri"/>
        <family val="2"/>
      </rPr>
      <t xml:space="preserve">
Los indicadores establecidos se documentan en la respectiva ficha técnica.</t>
    </r>
  </si>
  <si>
    <t xml:space="preserve">A partir de las fichas técnicas establecidas para los indicadores definidos en la etapa de calidad esperada, se documenta la línea base de dichos indicadores.
La construcción de la línea base de los indicadores se apoya a través de los procesos de auditoria, por lo anterior, en esta etapa se define el cronograma de auditoria para el seguimiento de los indicadores. </t>
  </si>
  <si>
    <t>Ver Cronograma de Auditorías</t>
  </si>
  <si>
    <t>El resultado de la medición inicial del desempeño se registró en la plantilla definida y se determinó la brecha entre la calidad observada y la calidad esperada.</t>
  </si>
  <si>
    <t>La definición del Plan de Acción, esencial para abordar las deficiencias de calidad identificadas, se llevó a cabo utilizando la información recopilada en las fases previas del proceso de mejora. Los responsables de los procesos contaron con valiosos insumos, guiados por la identificación de las causas fundamentales de los problemas de calidad detectados.
El plan de mejoramiento se construye teniendo en cuenta el ciclo de mejoramiento, esto es, definiendo acciones bajo el ciclo PHVA.</t>
  </si>
  <si>
    <t>Ver Plan de Acción</t>
  </si>
  <si>
    <r>
      <t xml:space="preserve">El seguimiento al Plan de Acción, una fase crucial en el proceso de mejora continua, se realizó meticulosamente para evaluar el cumplimiento de las actividades definidas y los resultados obtenidos mediante los indicadores designados; a través del comité </t>
    </r>
    <r>
      <rPr>
        <b/>
        <u/>
        <sz val="11"/>
        <color rgb="FFFF0000"/>
        <rFont val="Calibri"/>
        <family val="2"/>
      </rPr>
      <t xml:space="preserve">_________________ </t>
    </r>
    <r>
      <rPr>
        <sz val="11"/>
        <color theme="1"/>
        <rFont val="Calibri"/>
        <family val="2"/>
      </rPr>
      <t>se realiza seguimiento para verificar la ejecución de las actividades propuestas según el cronograma.
Para registrar los avances en la ejecución y seguimiento del plan de acción, se utilizó la plantilla destinada para tal fin.</t>
    </r>
  </si>
  <si>
    <t>Ver Seguimiento a la Ejecución del Plan de Acción</t>
  </si>
  <si>
    <t>La evaluación del mejoramiento, una fase crucial en la Ruta Crítica, se llevó a cabo mediante el seguimiento a indicadores y la verificación de los resultados de las auditorías. Este análisis es esencial para medir la eficacia de las acciones emprendidas.
Para realizar esta evaluación, se evaluó el cumplimiento de la auditoría, un paso crucial para evaluar el desempeño y determinar áreas que requieran acciones correctivas o mejoras continuas. A continuación se detalla los resultados del cumplimiento de auditorías.</t>
  </si>
  <si>
    <t>Ver Resultados de Auditorias</t>
  </si>
  <si>
    <t>Para llevar a cabo la evaluación del mejoramiento a través de los resultados de los indicadores, se siguió un proceso detallado que garantizó un análisis exhaustivo de la efectividad de las acciones emprendidas.
En la sección de 'Análisis' de cada ficha técnica de indicador, se validó la tendencia de los resultados. En caso de identificación de brechas en el cumplimiento, se implementaron acciones correctivas, definiendo un plan de intervención respectivo. Esto se realizó mediante la descripción detallada de las causas de desviación, la especificación de acciones de mejora con sus responsables y fechas programadas de cierre, junto con un seguimiento constante mediante observaciones y comentarios.
Este proceso estructurado no solo permitió evaluar el desempeño del indicador, sino que también validó la tendencia de los resultados obtenidos. En situaciones donde se identificaron brechas en el cumplimiento, se activaron acciones específicas para corregirlas, asegurando así un enfoque proactivo y adaptativo en la mejora continua de la calidad.</t>
  </si>
  <si>
    <t>Ver Resumen Aprendizaje Organizacional</t>
  </si>
  <si>
    <t>Ver Indicadores de Efectividad e Implementación de la Ruta Crítica</t>
  </si>
  <si>
    <t>En la etapa del PAMEC denominada Aprendizaje Organizacional, se implementó un análisis exhaustivo de las oportunidades de mejora abordadas, generando un resumen detallado que destacó la naturaleza del problema, el análisis realizado, las causas identificadas y las acciones emprendidas.
Adicionalmente, se propusieron tres indicadores clave para evaluar la efectividad y la implementación de la Ruta Crítica del PAMEC. Estos indicadores incluyen la 'Ejecución del Plan de Acción', la 'Ejecución del Programa de Auditoría' y el 'Indicador de Desempeño de Procesos Auditados'. Estos indicadores proporcionaron una perspectiva cuantitativa de la eficacia y eficiencia de la implementación de acciones y auditorías, facilitando la evaluación de los resultados a lo largo de la Ruta Crítica del PAMEC</t>
  </si>
  <si>
    <t>En cuanto al Registro del Aprendizaje Organizacional, se identificaron y nombraron los documentos que experimentaron ajustes o estandarizaciones como resultado directo de la implementación de acciones de mejora. Además, se realizó un resumen del mejoramiento logrado, describiendo el problema o la oportunidad de mejora, resaltando las causas fundamentales identificadas, describiendo las acciones específicas emprendidas y expresando cuantitativa y cualitativamente los resultados obtenidos.
Esta sección también abordó estrategias y actividades de socialización y capacitación de las mejoras implementadas, tales como la comunicación de resultados, acciones de capacitación y reentrenamiento, feedback y participación, y mecanismos de reconocimiento y celebración. Finalmente, se detallaron las acciones pendientes para garantizar la continuidad y mejora continua del proceso después de implementar las mejoras iniciales, considerando nuevas áreas de oportunidad o ajustes adicionales para el siguiente ciclo de mejora. Esta información es esencial para el diagnóstico y la autoevaluación del próximo ciclo de mejora.</t>
  </si>
  <si>
    <r>
      <t>•</t>
    </r>
    <r>
      <rPr>
        <sz val="7"/>
        <color theme="1"/>
        <rFont val="Calibri"/>
        <family val="2"/>
      </rPr>
      <t xml:space="preserve">     </t>
    </r>
    <r>
      <rPr>
        <sz val="11"/>
        <color theme="1"/>
        <rFont val="Calibri"/>
        <family val="2"/>
      </rPr>
      <t>Decreto 780 de 2016: Por medio del cual se expide el Decreto Único Reglamentario del Sector Salud y Protección Social. Establece lo referente al PAMEC en el Parte 5, Titulo 1, Capitulo 4.</t>
    </r>
  </si>
  <si>
    <r>
      <t>•</t>
    </r>
    <r>
      <rPr>
        <sz val="7"/>
        <color theme="1"/>
        <rFont val="Calibri"/>
        <family val="2"/>
      </rPr>
      <t xml:space="preserve">     </t>
    </r>
    <r>
      <rPr>
        <sz val="11"/>
        <color theme="1"/>
        <rFont val="Calibri"/>
        <family val="2"/>
      </rPr>
      <t>Resolución 3100 del 2019: Por la cual se definen los procedimientos y condiciones de inscripción de los prestadores de servicios de salud y de habilitación de los servicios de salud y se adopta el Manual de Inscripción de Prestadores y Habilitación de Servicios de Salud</t>
    </r>
  </si>
  <si>
    <r>
      <t>•</t>
    </r>
    <r>
      <rPr>
        <sz val="7"/>
        <color theme="1"/>
        <rFont val="Calibri"/>
        <family val="2"/>
      </rPr>
      <t xml:space="preserve">     </t>
    </r>
    <r>
      <rPr>
        <sz val="11"/>
        <color theme="1"/>
        <rFont val="Calibri"/>
        <family val="2"/>
      </rPr>
      <t>Resolución 0256 de 2016: Por la cual se dictan disposiciones en relación con el Sistema de Información para la Calidad y se establecen los indicadores para el monitoreo de la calidad en salud</t>
    </r>
  </si>
  <si>
    <r>
      <t>•</t>
    </r>
    <r>
      <rPr>
        <sz val="7"/>
        <color theme="1"/>
        <rFont val="Calibri"/>
        <family val="2"/>
      </rPr>
      <t xml:space="preserve">     </t>
    </r>
    <r>
      <rPr>
        <sz val="11"/>
        <color theme="1"/>
        <rFont val="Calibri"/>
        <family val="2"/>
      </rPr>
      <t>Circular 012 de 2016: Por la cual se hacen adiciones, eliminaciones y modificaciones a la Circular 047 de 2007 y se imparten instrucciones en lo relacionado con el programa de auditoria para el mejoramiento de la calidad de la atención en salud y el sistema de información de la calidad.</t>
    </r>
  </si>
  <si>
    <r>
      <t>•</t>
    </r>
    <r>
      <rPr>
        <sz val="7"/>
        <color theme="1"/>
        <rFont val="Calibri"/>
        <family val="2"/>
      </rPr>
      <t xml:space="preserve">     </t>
    </r>
    <r>
      <rPr>
        <sz val="11"/>
        <color theme="1"/>
        <rFont val="Calibri"/>
        <family val="2"/>
      </rPr>
      <t>Pautas de auditoria para el mejoramiento de la calidad de la atención en salud. Ministerio de Salud y Protección Social. Versión 2007</t>
    </r>
  </si>
  <si>
    <r>
      <t>•</t>
    </r>
    <r>
      <rPr>
        <sz val="7"/>
        <color theme="1"/>
        <rFont val="Calibri"/>
        <family val="2"/>
      </rPr>
      <t xml:space="preserve">     </t>
    </r>
    <r>
      <rPr>
        <sz val="11"/>
        <color theme="1"/>
        <rFont val="Calibri"/>
        <family val="2"/>
      </rPr>
      <t>Guías básicas para la implementación de las pautas de auditoria para el mejoramiento de la calidad de la atención en salud. Ministerio de Salud y Protección Social. Versión 2007</t>
    </r>
  </si>
  <si>
    <r>
      <t>La implementación del Programa de Auditoría para el Mejoramiento de la Calidad en Salud (PAMEC) en la Institución Prestadora de Servicios de Salud (IPS) se respalda en función de los objetivos específicos definidos para impulsar una mejora sustancial en la calidad de los servicios. En primer lugar, busca fomentar la autoevaluación de los procesos institucionales, llevando a la institución hacia el cumplimiento de los máximos estándares de calidad. Este enfoque integral permite una revisión meticulosa de cada aspecto operativo, identificando posibles deficiencias y áreas de mejora.
Además, la implementación del PAMEC permite impulsar la calidad en la prestación de servicios de salud mediante la identificación de brechas y oportunidades de mejora. Esta metodología proporciona una estructura sistemática para analizar y abordar las áreas críticas que puedan afectar la excelencia en la atención. Al centrarse en la identificación de brechas, se podrán implementar acciones específicas y estratégicas para elevar la calidad de los servicios ofrecidos a los pacientes.
En consonancia con el marco establecido por el Sistema Obligatorio de Garantía de Calidad, la elección de adoptar el enfoque para establecer estándares superiores y llevar a cabo el programa de auditoría destinado a mejorar la calidad en salud se vuelve crucial con la implementación del PAMEC. Por ende, la IPS</t>
    </r>
    <r>
      <rPr>
        <b/>
        <sz val="11"/>
        <color rgb="FFFF0000"/>
        <rFont val="Calibri"/>
        <family val="2"/>
      </rPr>
      <t xml:space="preserve"> ____________________</t>
    </r>
    <r>
      <rPr>
        <sz val="11"/>
        <color theme="1"/>
        <rFont val="Calibri"/>
        <family val="2"/>
      </rPr>
      <t xml:space="preserve"> define como criterios de estándares superiores la alineación con la Política de Seguridad del Paciente. Esta decisión refleja el compromiso de la institución con la excelencia en la atención médica, tomando en cuenta sus características específicas, estrategias corporativas y recursos disponibles para fomentar una cultura organizacional enfocada en la calidad y el bienestar del paciente. La implementación del PAMEC no solo fortalecerá la calidad de la atención, sino que también contribuirá significativamente a la eficiencia de los procesos internos de la institución.</t>
    </r>
  </si>
  <si>
    <r>
      <t xml:space="preserve">Describa en este párrafo todas las acciones de sensibilización realizadas por ejemplo: charlas informativas lideradas por expertos externos en la metodología PAMEC, mesas redondas con experiencias de implementación exitosa en otras instituciones, espacios de diálogo donde los miembros de la organización puedan plantear preguntas, compartir inquietudes y aclarar dudas. Se sugiere adjuntar evidencias y relacionarlas en un anexo para este ítem (Anexo 1 (no incluido en esta plantilla)).
</t>
    </r>
    <r>
      <rPr>
        <sz val="11"/>
        <color theme="0" tint="-0.499984740745262"/>
        <rFont val="Calibri"/>
        <family val="2"/>
      </rPr>
      <t>Phasellus imperdiet arcu et maximus vestibulum. Nullam finibus posuere semper. Pellentesque egestas lobortis odio, quis fringilla est. In turpis arcu, mollis ut accumsan quis, pretium dapibus ante. Aenean elementum convallis mollis.</t>
    </r>
    <r>
      <rPr>
        <b/>
        <i/>
        <sz val="11"/>
        <color rgb="FFFF0000"/>
        <rFont val="Calibri"/>
        <family val="2"/>
      </rPr>
      <t xml:space="preserve"> Ver Anexo 1.</t>
    </r>
  </si>
  <si>
    <t>Atención: esta hoja está formulada y muestra los criterios que se han registrado en la hoja Autoev Cualit. Para evaluar filtre sólo los criterios que tengan oportunidad de mejora asociada</t>
  </si>
  <si>
    <t>Actividades de Sensibilización</t>
  </si>
  <si>
    <t>Líder de calidad- Líderes de procesos</t>
  </si>
  <si>
    <t>Informar y educar a todos los integrantes de la organización sobre los objetivos, metas y beneficios del PAMEC</t>
  </si>
  <si>
    <t>Conceptualización teórica</t>
  </si>
  <si>
    <t>Proporcionar a los participantes una visión integral de los elementos estructurales que sustentan esta metodología, comprendiendo su importancia y su aplicación práctica</t>
  </si>
  <si>
    <t>Formación equipo PAMEC</t>
  </si>
  <si>
    <t>Identificar y seleccionar a las personas que formarán parte de los equipos de autoevaluación y mejora</t>
  </si>
  <si>
    <r>
      <t xml:space="preserve">Formalizar la creación del equipo de PAMEC en </t>
    </r>
    <r>
      <rPr>
        <i/>
        <sz val="11"/>
        <color theme="1"/>
        <rFont val="Calibri"/>
        <family val="2"/>
      </rPr>
      <t>[Nombre de la institución de salud]</t>
    </r>
    <r>
      <rPr>
        <sz val="11"/>
        <color theme="1"/>
        <rFont val="Calibri"/>
        <family val="2"/>
      </rPr>
      <t xml:space="preserve"> y definir sus responsabilidades y funciones.</t>
    </r>
  </si>
  <si>
    <r>
      <t xml:space="preserve">El equipo de PAMEC se reunirá de manera regular </t>
    </r>
    <r>
      <rPr>
        <i/>
        <sz val="11"/>
        <color theme="1"/>
        <rFont val="Calibri"/>
        <family val="2"/>
      </rPr>
      <t>[especificar la frecuencia, por ejemplo, mensual</t>
    </r>
    <r>
      <rPr>
        <sz val="11"/>
        <color theme="1"/>
        <rFont val="Calibri"/>
        <family val="2"/>
      </rPr>
      <t>] para revisar y discutir los resultados de sus auditorías y otras actividades.</t>
    </r>
  </si>
  <si>
    <r>
      <t xml:space="preserve">La </t>
    </r>
    <r>
      <rPr>
        <i/>
        <sz val="11"/>
        <color theme="1"/>
        <rFont val="Calibri"/>
        <family val="2"/>
      </rPr>
      <t>Gerencia/Dirección</t>
    </r>
    <r>
      <rPr>
        <sz val="11"/>
        <color theme="1"/>
        <rFont val="Calibri"/>
        <family val="2"/>
      </rPr>
      <t xml:space="preserve"> se compromete a proporcionar los recursos necesarios, como personal, tiempo y capacitación, para que el equipo de PAMEC pueda llevar a cabo sus funciones de manera efectiva.</t>
    </r>
  </si>
  <si>
    <t>El equipo de PAMEC tendrá las siguientes funciones y responsabilidades:
•   Desarrollar cada una de las etapas de la ruta crítica
•   Desarrollar los planes de acción definidos a las brechas de calidad identificadas
•   Realizar un seguimiento regular de la implementación de las acciones para garantizar que se estén llevando a cabo según lo planeado
•  Proporcionar retroalimentación a los equipos responsables de la implementación y realizar ajustes según sea necesario
•   Evaluar los resultados de las acciones de mejora implementadas
•   Comunicar de manera efectiva los resultados y logros al equipo de alta dirección y demás interesados
•   Promover una cultura de calidad en la institución a través de la capacitación, la sensibilización y la participación activa de los colaboradores en los esfuerzos de mejora continua.</t>
  </si>
  <si>
    <t>Tipos de Acciones</t>
  </si>
  <si>
    <t>IPS ABC</t>
  </si>
  <si>
    <r>
      <rPr>
        <b/>
        <sz val="11"/>
        <color theme="1"/>
        <rFont val="Calibri"/>
        <family val="2"/>
      </rPr>
      <t>Acciones Preventivas</t>
    </r>
    <r>
      <rPr>
        <sz val="11"/>
        <color theme="1"/>
        <rFont val="Calibri"/>
        <family val="2"/>
      </rPr>
      <t xml:space="preserve">: Comprenden un conjunto de procedimientos, actividades o mecanismos de auditoría sobre los procesos prioritarios definidos por la entidad, que tanto las personas como la organización deben llevar a cabo antes de la atención de los usuarios, con el objetivo de garantizar la calidad. Estas acciones están orientadas a evitar la aparición de problemas de calidad ya identificados. Entre las acciones preventivas definidas en la institución se encuentran: </t>
    </r>
    <r>
      <rPr>
        <b/>
        <sz val="11"/>
        <color rgb="FFFF0000"/>
        <rFont val="Calibri"/>
        <family val="2"/>
      </rPr>
      <t>(AJUSTE LAS ACCIONES SEGÚN LAS PRÁCTICAS DE LA INSTITUCIÓN)</t>
    </r>
    <r>
      <rPr>
        <sz val="11"/>
        <color theme="1"/>
        <rFont val="Calibri"/>
        <family val="2"/>
      </rPr>
      <t xml:space="preserve">
</t>
    </r>
    <r>
      <rPr>
        <b/>
        <sz val="11"/>
        <color rgb="FFFF0000"/>
        <rFont val="Calibri"/>
        <family val="2"/>
      </rPr>
      <t>- Adopción de guías de práctica clínica basadas en las principales causas de consulta.
- Documentación y estandarización de procesos mediante el sistema de gestión de calidad.
- Inducción a nuevos colaboradores, incluyendo los procesos prioritarios.
- Jornadas de capacitación al personal asistencial en temas clave para la calidad y seguridad en la atención.
- Programa de mantenimiento preventivo  de equipos biomédicos e infraestructura.</t>
    </r>
  </si>
  <si>
    <r>
      <rPr>
        <b/>
        <sz val="11"/>
        <color theme="1"/>
        <rFont val="Calibri"/>
        <family val="2"/>
      </rPr>
      <t>Acciones de Seguimiento</t>
    </r>
    <r>
      <rPr>
        <sz val="11"/>
        <color theme="1"/>
        <rFont val="Calibri"/>
        <family val="2"/>
      </rPr>
      <t xml:space="preserve">: Son aquellas que se realizan lo más cercano posible al tiempo real de la ejecución de los procesos, con el fin de identificar y resolver de manera oportuna los problemas reales o potenciales. Estas acciones buscan evidenciar brechas de desempeño y asegurar la correcta aplicación de guías, normas y procedimientos conforme a los referentes legales y de calidad adoptados. Las acciones de seguimiento incluyen: </t>
    </r>
    <r>
      <rPr>
        <b/>
        <sz val="11"/>
        <color rgb="FFFF0000"/>
        <rFont val="Calibri"/>
        <family val="2"/>
      </rPr>
      <t xml:space="preserve"> (AJUSTE LAS ACCIONES SEGÚN LAS PRÁCTICAS DE LA INSTITUCIÓN)</t>
    </r>
    <r>
      <rPr>
        <sz val="11"/>
        <color theme="1"/>
        <rFont val="Calibri"/>
        <family val="2"/>
      </rPr>
      <t xml:space="preserve">
</t>
    </r>
    <r>
      <rPr>
        <b/>
        <sz val="11"/>
        <color rgb="FFFF0000"/>
        <rFont val="Calibri"/>
        <family val="2"/>
      </rPr>
      <t xml:space="preserve">- Rondas de seguridad del paciente.
- Auditorías de calidad a procesos.
- Encuestas de satisfacción del usuario.
- Auditoría de historias clínicas.
</t>
    </r>
    <r>
      <rPr>
        <b/>
        <sz val="11"/>
        <color theme="1"/>
        <rFont val="Calibri"/>
        <family val="2"/>
      </rPr>
      <t>Acciones Coyunturales</t>
    </r>
    <r>
      <rPr>
        <sz val="11"/>
        <color theme="1"/>
        <rFont val="Calibri"/>
        <family val="2"/>
      </rPr>
      <t xml:space="preserve">: Estas acciones comprenden procedimientos, actividades o mecanismos de auditoría que se realizan con el objetivo de alertar, informar y analizar la ocurrencia de eventos adversos durante la atención en salud, facilitando intervenciones inmediatas para resolver los problemas detectados y prevenir su recurrencia. Estas acciones tienen un enfoque retrospectivo, permitiendo detectar, informar y analizar resultados no esperados. Las acciones coyunturales incluyen:  </t>
    </r>
    <r>
      <rPr>
        <b/>
        <sz val="11"/>
        <color rgb="FFFF0000"/>
        <rFont val="Calibri"/>
        <family val="2"/>
      </rPr>
      <t>(AJUSTE LAS ACCIONES SEGÚN LAS PRÁCTICAS DE LA INSTITUCIÓN)</t>
    </r>
    <r>
      <rPr>
        <sz val="11"/>
        <color theme="1"/>
        <rFont val="Calibri"/>
        <family val="2"/>
      </rPr>
      <t xml:space="preserve">
</t>
    </r>
    <r>
      <rPr>
        <b/>
        <sz val="11"/>
        <color rgb="FFFF0000"/>
        <rFont val="Calibri"/>
        <family val="2"/>
      </rPr>
      <t>- Análisis y gestión de eventos adversos.
- Seguimiento y gestión de PQRS (Peticiones, Quejas, Reclamos y Sugerencias) de los usuarios.
- Gestión de no conformidades.</t>
    </r>
  </si>
  <si>
    <t>Niveles de Auditoria</t>
  </si>
  <si>
    <t>Tipos de acciones</t>
  </si>
  <si>
    <t>Niveles de auditoria</t>
  </si>
  <si>
    <r>
      <t xml:space="preserve">El programa de auditoría para el mejoramiento de la calidad se concibe como un sistema de monitoreo continuo que compara la calidad observada con la calidad esperada. Para garantizar su efectividad, se establecen tres niveles de auditoría: autocontrol, auditoría interna y auditoría externa.
</t>
    </r>
    <r>
      <rPr>
        <b/>
        <sz val="11"/>
        <color theme="1"/>
        <rFont val="Calibri"/>
        <family val="2"/>
      </rPr>
      <t>Autocontrol</t>
    </r>
    <r>
      <rPr>
        <sz val="11"/>
        <color theme="1"/>
        <rFont val="Calibri"/>
        <family val="2"/>
      </rPr>
      <t xml:space="preserve">: Este es el nivel más eficiente de auditoría, en el cual cada miembro de la organización se responsabiliza por planear, ejecutar, verificar y ajustar los procedimientos en los que participa, asegurándose de que se cumplan los estándares de calidad establecidos tanto por la normativa vigente como por la entidad. Entre los mecanismos de autocontrol definidos se incluyen: </t>
    </r>
    <r>
      <rPr>
        <b/>
        <sz val="11"/>
        <color rgb="FFFF0000"/>
        <rFont val="Calibri"/>
        <family val="2"/>
      </rPr>
      <t>(AJUSTE LAS PRÁCTICAS DE AUDITORIA EN CADA NIVEL SEGÚN LA REALIDAD DE LA INSTITUCIÓN)
- Diseño y estandarización de los procesos de atención.
- Capacitación y entrenamiento de los colaboradores en las actividades bajo su responsabilidad.
- Implementación de mecanismos de auto-chequeo en prácticas seguras durante la atención.</t>
    </r>
  </si>
  <si>
    <r>
      <rPr>
        <b/>
        <sz val="11"/>
        <color theme="1"/>
        <rFont val="Calibri"/>
        <family val="2"/>
      </rPr>
      <t>Auditoría Interna:</t>
    </r>
    <r>
      <rPr>
        <sz val="11"/>
        <color theme="1"/>
        <rFont val="Calibri"/>
        <family val="2"/>
      </rPr>
      <t xml:space="preserve"> Es una evaluación sistemática realizada dentro de la institución, cuyo objetivo es monitorear la adherencia a los protocolos y prácticas institucionales, así como verificar la correcta ejecución del autocontrol. Para llevar a cabo la auditoría interna, se establecen procedimientos, programas y herramientas de auditoría. Sus principales objetivos son: </t>
    </r>
    <r>
      <rPr>
        <b/>
        <sz val="11"/>
        <color rgb="FFFF0000"/>
        <rFont val="Calibri"/>
        <family val="2"/>
      </rPr>
      <t xml:space="preserve">(AJUSTE LAS PRÁCTICAS DE AUDITORIA EN CADA NIVEL SEGÚN LA REALIDAD DE LA INSTITUCIÓN)
- Analizar las causas que impiden alcanzar los resultados esperados en los procesos priorizados.
- Implementar acciones necesarias para alcanzar el nivel de calidad deseado.
- Acompañar a los responsables de los procesos en su seguimiento y mejora continua.
</t>
    </r>
    <r>
      <rPr>
        <sz val="11"/>
        <color theme="1"/>
        <rFont val="Calibri"/>
        <family val="2"/>
      </rPr>
      <t xml:space="preserve">
</t>
    </r>
    <r>
      <rPr>
        <b/>
        <sz val="11"/>
        <color theme="1"/>
        <rFont val="Calibri"/>
        <family val="2"/>
      </rPr>
      <t>Auditoría Externa</t>
    </r>
    <r>
      <rPr>
        <sz val="11"/>
        <color theme="1"/>
        <rFont val="Calibri"/>
        <family val="2"/>
      </rPr>
      <t xml:space="preserve">: Esta auditoría es llevada a cabo por una entidad externa a la organización y tiene como propósito evaluar la efectividad de la auditoría interna y del autocontrol. Las auditorías externas son comúnmente realizadas por </t>
    </r>
    <r>
      <rPr>
        <b/>
        <sz val="11"/>
        <color rgb="FFFF0000"/>
        <rFont val="Calibri"/>
        <family val="2"/>
      </rPr>
      <t>aseguradoras, clientes, y las Secretarías de Salud Pública a nivel municipal y departamental.</t>
    </r>
  </si>
  <si>
    <t>Version 2.2
Build date: 2023-11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</si>
</sst>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64" x14ac:knownFonts="1">
    <font>
      <sz val="11"/>
      <color theme="1"/>
      <name val="Aptos Narrow"/>
      <family val="2"/>
      <scheme val="minor"/>
    </font>
    <font>
      <u/>
      <sz val="11"/>
      <color theme="10"/>
      <name val="Aptos Narrow"/>
      <family val="2"/>
      <scheme val="minor"/>
    </font>
    <font>
      <b/>
      <sz val="12"/>
      <color theme="1"/>
      <name val="Aptos Narrow"/>
      <family val="2"/>
      <scheme val="minor"/>
    </font>
    <font>
      <sz val="11"/>
      <color theme="1"/>
      <name val="Calibri"/>
      <family val="2"/>
    </font>
    <font>
      <sz val="8"/>
      <color theme="1"/>
      <name val="Aptos Narrow"/>
      <family val="2"/>
      <scheme val="minor"/>
    </font>
    <font>
      <b/>
      <sz val="12"/>
      <color theme="1"/>
      <name val="Calibri"/>
      <family val="2"/>
    </font>
    <font>
      <b/>
      <sz val="18"/>
      <color theme="1"/>
      <name val="Calibri"/>
      <family val="2"/>
    </font>
    <font>
      <sz val="9"/>
      <color theme="0" tint="-0.499984740745262"/>
      <name val="Calibri"/>
      <family val="2"/>
    </font>
    <font>
      <b/>
      <sz val="16"/>
      <color theme="1"/>
      <name val="Calibri"/>
      <family val="2"/>
    </font>
    <font>
      <sz val="11"/>
      <color theme="1"/>
      <name val="Aptos Narrow"/>
      <family val="2"/>
      <scheme val="minor"/>
    </font>
    <font>
      <sz val="12"/>
      <color theme="1"/>
      <name val="Calibri"/>
      <family val="2"/>
    </font>
    <font>
      <b/>
      <sz val="14"/>
      <color theme="1"/>
      <name val="Calibri"/>
      <family val="2"/>
    </font>
    <font>
      <b/>
      <sz val="20"/>
      <color theme="1"/>
      <name val="Calibri"/>
      <family val="2"/>
    </font>
    <font>
      <b/>
      <sz val="14"/>
      <color theme="1"/>
      <name val="Aptos Narrow"/>
      <family val="2"/>
      <scheme val="minor"/>
    </font>
    <font>
      <b/>
      <sz val="18"/>
      <name val="Aptos Narrow"/>
      <family val="2"/>
      <scheme val="minor"/>
    </font>
    <font>
      <b/>
      <sz val="20"/>
      <name val="Aptos Narrow"/>
      <family val="2"/>
      <scheme val="minor"/>
    </font>
    <font>
      <sz val="10"/>
      <color theme="1"/>
      <name val="Calibri"/>
      <family val="2"/>
    </font>
    <font>
      <b/>
      <sz val="11"/>
      <color theme="1"/>
      <name val="Calibri"/>
      <family val="2"/>
    </font>
    <font>
      <sz val="24"/>
      <color theme="1"/>
      <name val="Aptos Narrow"/>
      <family val="2"/>
      <scheme val="minor"/>
    </font>
    <font>
      <sz val="8"/>
      <name val="Aptos Narrow"/>
      <family val="2"/>
      <scheme val="minor"/>
    </font>
    <font>
      <sz val="9"/>
      <color theme="1"/>
      <name val="Calibri"/>
      <family val="2"/>
    </font>
    <font>
      <b/>
      <sz val="10"/>
      <color theme="1"/>
      <name val="Calibri"/>
      <family val="2"/>
    </font>
    <font>
      <sz val="11"/>
      <color rgb="FF5F5F5F"/>
      <name val="Calibri"/>
      <family val="2"/>
    </font>
    <font>
      <sz val="8"/>
      <color rgb="FF5F5F5F"/>
      <name val="Calibri"/>
      <family val="2"/>
    </font>
    <font>
      <sz val="9"/>
      <color rgb="FF5F5F5F"/>
      <name val="Calibri"/>
      <family val="2"/>
    </font>
    <font>
      <b/>
      <sz val="10"/>
      <name val="Calibri"/>
      <family val="2"/>
    </font>
    <font>
      <sz val="11"/>
      <color theme="1"/>
      <name val="Raleway"/>
    </font>
    <font>
      <b/>
      <sz val="16"/>
      <color theme="0"/>
      <name val="Raleway"/>
    </font>
    <font>
      <sz val="12"/>
      <color theme="1"/>
      <name val="Aptos Narrow"/>
      <family val="2"/>
      <scheme val="minor"/>
    </font>
    <font>
      <sz val="10"/>
      <name val="Arial"/>
      <family val="2"/>
    </font>
    <font>
      <sz val="22"/>
      <color theme="1"/>
      <name val="Calibri"/>
      <family val="2"/>
    </font>
    <font>
      <sz val="11"/>
      <color theme="8" tint="-0.499984740745262"/>
      <name val="Calibri"/>
      <family val="2"/>
    </font>
    <font>
      <sz val="9"/>
      <name val="Calibri"/>
      <family val="2"/>
    </font>
    <font>
      <b/>
      <sz val="12"/>
      <name val="Calibri"/>
      <family val="2"/>
    </font>
    <font>
      <b/>
      <sz val="9"/>
      <name val="Calibri"/>
      <family val="2"/>
    </font>
    <font>
      <b/>
      <sz val="16"/>
      <name val="Calibri"/>
      <family val="2"/>
    </font>
    <font>
      <b/>
      <sz val="11"/>
      <color theme="1"/>
      <name val="Aptos Narrow"/>
      <family val="2"/>
      <scheme val="minor"/>
    </font>
    <font>
      <b/>
      <u/>
      <sz val="11"/>
      <color theme="10"/>
      <name val="Calibri"/>
      <family val="2"/>
    </font>
    <font>
      <b/>
      <sz val="18"/>
      <name val="Calibri"/>
      <family val="2"/>
    </font>
    <font>
      <sz val="9"/>
      <color indexed="81"/>
      <name val="Tahoma"/>
      <family val="2"/>
    </font>
    <font>
      <b/>
      <sz val="9"/>
      <color indexed="81"/>
      <name val="Tahoma"/>
      <family val="2"/>
    </font>
    <font>
      <b/>
      <sz val="8"/>
      <color theme="1"/>
      <name val="Aptos Narrow"/>
      <family val="2"/>
      <scheme val="minor"/>
    </font>
    <font>
      <sz val="11"/>
      <color rgb="FF000000"/>
      <name val="Calibri"/>
      <family val="2"/>
    </font>
    <font>
      <b/>
      <sz val="8"/>
      <color theme="1"/>
      <name val="Calibri"/>
      <family val="2"/>
    </font>
    <font>
      <b/>
      <sz val="7"/>
      <color theme="1"/>
      <name val="Aptos Narrow"/>
      <family val="2"/>
      <scheme val="minor"/>
    </font>
    <font>
      <b/>
      <sz val="7"/>
      <color theme="1"/>
      <name val="Calibri"/>
      <family val="2"/>
    </font>
    <font>
      <sz val="28"/>
      <color theme="1"/>
      <name val="Candara"/>
      <family val="2"/>
    </font>
    <font>
      <sz val="9"/>
      <color theme="1"/>
      <name val="Aptos Narrow"/>
      <family val="2"/>
      <scheme val="minor"/>
    </font>
    <font>
      <b/>
      <sz val="11"/>
      <name val="Calibri"/>
      <family val="2"/>
    </font>
    <font>
      <b/>
      <sz val="11"/>
      <color theme="5" tint="-0.249977111117893"/>
      <name val="Calibri"/>
      <family val="2"/>
    </font>
    <font>
      <b/>
      <sz val="11"/>
      <color rgb="FFFF0000"/>
      <name val="Calibri"/>
      <family val="2"/>
    </font>
    <font>
      <b/>
      <sz val="16"/>
      <color theme="0"/>
      <name val="Calibri"/>
      <family val="2"/>
    </font>
    <font>
      <b/>
      <u/>
      <sz val="11"/>
      <color theme="1"/>
      <name val="Calibri"/>
      <family val="2"/>
    </font>
    <font>
      <b/>
      <u/>
      <sz val="11"/>
      <color rgb="FFFF0000"/>
      <name val="Calibri"/>
      <family val="2"/>
    </font>
    <font>
      <sz val="11"/>
      <name val="Calibri"/>
      <family val="2"/>
    </font>
    <font>
      <b/>
      <i/>
      <sz val="11"/>
      <color rgb="FFFF0000"/>
      <name val="Calibri"/>
      <family val="2"/>
    </font>
    <font>
      <sz val="11"/>
      <color theme="0" tint="-0.499984740745262"/>
      <name val="Calibri"/>
      <family val="2"/>
    </font>
    <font>
      <b/>
      <i/>
      <sz val="11"/>
      <color theme="0" tint="-0.499984740745262"/>
      <name val="Calibri"/>
      <family val="2"/>
    </font>
    <font>
      <b/>
      <u/>
      <sz val="14"/>
      <color theme="10"/>
      <name val="Aptos Narrow"/>
      <family val="2"/>
      <scheme val="minor"/>
    </font>
    <font>
      <sz val="7"/>
      <color theme="1"/>
      <name val="Calibri"/>
      <family val="2"/>
    </font>
    <font>
      <sz val="11"/>
      <color theme="0" tint="-4.9989318521683403E-2"/>
      <name val="Aptos Narrow"/>
      <family val="2"/>
      <scheme val="minor"/>
    </font>
    <font>
      <sz val="11"/>
      <color rgb="FFFF0000"/>
      <name val="Aptos Narrow"/>
      <family val="2"/>
      <scheme val="minor"/>
    </font>
    <font>
      <sz val="11"/>
      <color rgb="FFFF0000"/>
      <name val="Calibri"/>
      <family val="2"/>
    </font>
    <font>
      <i/>
      <sz val="11"/>
      <color theme="1"/>
      <name val="Calibri"/>
      <family val="2"/>
    </font>
  </fonts>
  <fills count="18">
    <fill>
      <patternFill patternType="none"/>
    </fill>
    <fill>
      <patternFill patternType="gray125"/>
    </fill>
    <fill>
      <patternFill patternType="solid">
        <fgColor theme="0" tint="-0.14999847407452621"/>
        <bgColor indexed="64"/>
      </patternFill>
    </fill>
    <fill>
      <patternFill patternType="solid">
        <fgColor theme="0" tint="-0.14999847407452621"/>
        <bgColor theme="0" tint="-0.14999847407452621"/>
      </patternFill>
    </fill>
    <fill>
      <patternFill patternType="solid">
        <fgColor theme="0" tint="-0.249977111117893"/>
        <bgColor indexed="64"/>
      </patternFill>
    </fill>
    <fill>
      <patternFill patternType="solid">
        <fgColor theme="0"/>
        <bgColor indexed="64"/>
      </patternFill>
    </fill>
    <fill>
      <patternFill patternType="solid">
        <fgColor indexed="9"/>
        <bgColor indexed="64"/>
      </patternFill>
    </fill>
    <fill>
      <patternFill patternType="solid">
        <fgColor theme="0" tint="-0.499984740745262"/>
        <bgColor indexed="64"/>
      </patternFill>
    </fill>
    <fill>
      <patternFill patternType="solid">
        <fgColor theme="3" tint="0.89999084444715716"/>
        <bgColor indexed="64"/>
      </patternFill>
    </fill>
    <fill>
      <patternFill patternType="solid">
        <fgColor rgb="FFFFFF66"/>
        <bgColor indexed="64"/>
      </patternFill>
    </fill>
    <fill>
      <patternFill patternType="solid">
        <fgColor rgb="FF8ED97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3" tint="9.9978637043366805E-2"/>
        <bgColor indexed="64"/>
      </patternFill>
    </fill>
  </fills>
  <borders count="68">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top style="hair">
        <color auto="1"/>
      </top>
      <bottom/>
      <diagonal/>
    </border>
    <border>
      <left/>
      <right/>
      <top style="hair">
        <color auto="1"/>
      </top>
      <bottom/>
      <diagonal/>
    </border>
    <border>
      <left style="hair">
        <color auto="1"/>
      </left>
      <right/>
      <top/>
      <bottom/>
      <diagonal/>
    </border>
    <border>
      <left/>
      <right/>
      <top/>
      <bottom style="hair">
        <color auto="1"/>
      </bottom>
      <diagonal/>
    </border>
    <border>
      <left style="hair">
        <color auto="1"/>
      </left>
      <right style="hair">
        <color auto="1"/>
      </right>
      <top/>
      <bottom/>
      <diagonal/>
    </border>
    <border>
      <left style="thin">
        <color indexed="64"/>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style="hair">
        <color auto="1"/>
      </left>
      <right style="hair">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bottom/>
      <diagonal/>
    </border>
    <border>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style="hair">
        <color theme="1"/>
      </left>
      <right style="hair">
        <color theme="1"/>
      </right>
      <top style="hair">
        <color theme="1"/>
      </top>
      <bottom style="hair">
        <color theme="1"/>
      </bottom>
      <diagonal/>
    </border>
    <border>
      <left style="thin">
        <color theme="1"/>
      </left>
      <right style="thin">
        <color theme="1"/>
      </right>
      <top/>
      <bottom style="medium">
        <color theme="1"/>
      </bottom>
      <diagonal/>
    </border>
    <border>
      <left style="thin">
        <color theme="1"/>
      </left>
      <right style="thin">
        <color theme="1"/>
      </right>
      <top/>
      <bottom style="medium">
        <color rgb="FF000000"/>
      </bottom>
      <diagonal/>
    </border>
    <border>
      <left style="hair">
        <color auto="1"/>
      </left>
      <right style="hair">
        <color auto="1"/>
      </right>
      <top style="thin">
        <color theme="1"/>
      </top>
      <bottom style="hair">
        <color auto="1"/>
      </bottom>
      <diagonal/>
    </border>
    <border>
      <left style="medium">
        <color auto="1"/>
      </left>
      <right style="hair">
        <color auto="1"/>
      </right>
      <top style="hair">
        <color auto="1"/>
      </top>
      <bottom style="hair">
        <color auto="1"/>
      </bottom>
      <diagonal/>
    </border>
    <border>
      <left style="medium">
        <color auto="1"/>
      </left>
      <right style="hair">
        <color auto="1"/>
      </right>
      <top style="thin">
        <color theme="1"/>
      </top>
      <bottom style="hair">
        <color auto="1"/>
      </bottom>
      <diagonal/>
    </border>
    <border>
      <left style="hair">
        <color auto="1"/>
      </left>
      <right style="medium">
        <color auto="1"/>
      </right>
      <top style="hair">
        <color auto="1"/>
      </top>
      <bottom style="hair">
        <color auto="1"/>
      </bottom>
      <diagonal/>
    </border>
    <border>
      <left style="hair">
        <color auto="1"/>
      </left>
      <right style="medium">
        <color auto="1"/>
      </right>
      <top style="thin">
        <color theme="1"/>
      </top>
      <bottom style="hair">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top style="hair">
        <color auto="1"/>
      </top>
      <bottom/>
      <diagonal/>
    </border>
    <border>
      <left style="medium">
        <color auto="1"/>
      </left>
      <right style="hair">
        <color auto="1"/>
      </right>
      <top style="hair">
        <color auto="1"/>
      </top>
      <bottom/>
      <diagonal/>
    </border>
    <border>
      <left style="medium">
        <color auto="1"/>
      </left>
      <right/>
      <top style="hair">
        <color auto="1"/>
      </top>
      <bottom style="hair">
        <color auto="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right style="hair">
        <color auto="1"/>
      </right>
      <top/>
      <bottom/>
      <diagonal/>
    </border>
  </borders>
  <cellStyleXfs count="9">
    <xf numFmtId="0" fontId="0" fillId="0" borderId="0"/>
    <xf numFmtId="0" fontId="1" fillId="0" borderId="0" applyNumberFormat="0" applyFill="0" applyBorder="0" applyAlignment="0" applyProtection="0"/>
    <xf numFmtId="9" fontId="9" fillId="0" borderId="0" applyFont="0" applyFill="0" applyBorder="0" applyAlignment="0" applyProtection="0"/>
    <xf numFmtId="0" fontId="9" fillId="0" borderId="0"/>
    <xf numFmtId="0" fontId="28" fillId="0" borderId="0"/>
    <xf numFmtId="9" fontId="28" fillId="0" borderId="0" applyFont="0" applyFill="0" applyBorder="0" applyAlignment="0" applyProtection="0"/>
    <xf numFmtId="0" fontId="29" fillId="0" borderId="0"/>
    <xf numFmtId="9" fontId="9" fillId="0" borderId="0" applyFont="0" applyFill="0" applyBorder="0" applyAlignment="0" applyProtection="0"/>
    <xf numFmtId="43" fontId="9" fillId="0" borderId="0" applyFont="0" applyFill="0" applyBorder="0" applyAlignment="0" applyProtection="0"/>
  </cellStyleXfs>
  <cellXfs count="469">
    <xf numFmtId="0" fontId="0" fillId="0" borderId="0" xfId="0"/>
    <xf numFmtId="0" fontId="0" fillId="0" borderId="0" xfId="0" applyAlignment="1">
      <alignment horizontal="center" vertical="center"/>
    </xf>
    <xf numFmtId="14" fontId="3" fillId="0" borderId="1" xfId="0" applyNumberFormat="1" applyFont="1" applyBorder="1" applyAlignment="1">
      <alignment horizontal="left" vertical="center" wrapText="1"/>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wrapText="1"/>
    </xf>
    <xf numFmtId="0" fontId="5" fillId="2" borderId="1" xfId="0" applyFont="1" applyFill="1" applyBorder="1" applyAlignment="1">
      <alignment vertical="center" wrapText="1"/>
    </xf>
    <xf numFmtId="0" fontId="5" fillId="0" borderId="0" xfId="0" applyFont="1" applyAlignment="1">
      <alignment vertical="center" wrapText="1"/>
    </xf>
    <xf numFmtId="0" fontId="5" fillId="0" borderId="0" xfId="0" applyFont="1" applyAlignment="1">
      <alignment vertical="center"/>
    </xf>
    <xf numFmtId="0" fontId="6"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7" fillId="0" borderId="1" xfId="0" applyFont="1" applyBorder="1" applyAlignment="1">
      <alignment horizontal="center" vertical="center"/>
    </xf>
    <xf numFmtId="0" fontId="3" fillId="0" borderId="0" xfId="0" applyFont="1"/>
    <xf numFmtId="0" fontId="3" fillId="0" borderId="0" xfId="0" applyFont="1" applyAlignment="1">
      <alignment horizontal="left" vertical="center" wrapText="1"/>
    </xf>
    <xf numFmtId="0" fontId="0" fillId="0" borderId="1" xfId="0" applyBorder="1"/>
    <xf numFmtId="0" fontId="5" fillId="2" borderId="6" xfId="0" applyFont="1" applyFill="1" applyBorder="1" applyAlignment="1" applyProtection="1">
      <alignment horizontal="center" vertical="center" wrapText="1"/>
      <protection hidden="1"/>
    </xf>
    <xf numFmtId="0" fontId="10" fillId="0" borderId="1" xfId="0" applyFont="1" applyBorder="1" applyAlignment="1" applyProtection="1">
      <alignment horizontal="center" vertical="center"/>
      <protection hidden="1"/>
    </xf>
    <xf numFmtId="0" fontId="10" fillId="0" borderId="9" xfId="0" applyFont="1" applyBorder="1" applyAlignment="1" applyProtection="1">
      <alignment horizontal="center" vertical="center"/>
      <protection hidden="1"/>
    </xf>
    <xf numFmtId="0" fontId="5" fillId="2" borderId="7" xfId="0" applyFont="1" applyFill="1" applyBorder="1" applyAlignment="1" applyProtection="1">
      <alignment horizontal="center" vertical="center" wrapText="1"/>
      <protection hidden="1"/>
    </xf>
    <xf numFmtId="0" fontId="10" fillId="0" borderId="2" xfId="0" applyFont="1" applyBorder="1" applyAlignment="1" applyProtection="1">
      <alignment horizontal="center" vertical="center" wrapText="1"/>
      <protection hidden="1"/>
    </xf>
    <xf numFmtId="0" fontId="5" fillId="2" borderId="5" xfId="0" applyFont="1" applyFill="1" applyBorder="1" applyAlignment="1" applyProtection="1">
      <alignment horizontal="center" vertical="center" wrapText="1"/>
      <protection locked="0"/>
    </xf>
    <xf numFmtId="0" fontId="5" fillId="2" borderId="6" xfId="0" applyFont="1" applyFill="1" applyBorder="1" applyAlignment="1" applyProtection="1">
      <alignment horizontal="center" vertical="center" wrapText="1"/>
      <protection locked="0"/>
    </xf>
    <xf numFmtId="14" fontId="10" fillId="0" borderId="4" xfId="0" applyNumberFormat="1" applyFont="1" applyBorder="1" applyAlignment="1" applyProtection="1">
      <alignment horizontal="left" vertical="center" wrapText="1"/>
      <protection locked="0"/>
    </xf>
    <xf numFmtId="14" fontId="10" fillId="0" borderId="1" xfId="0" applyNumberFormat="1" applyFont="1" applyBorder="1" applyAlignment="1" applyProtection="1">
      <alignment horizontal="left" vertical="center" wrapText="1"/>
      <protection locked="0"/>
    </xf>
    <xf numFmtId="0" fontId="10" fillId="0" borderId="1" xfId="0" applyFont="1" applyBorder="1" applyAlignment="1" applyProtection="1">
      <alignment horizontal="left" vertical="center" wrapText="1"/>
      <protection locked="0"/>
    </xf>
    <xf numFmtId="14" fontId="10" fillId="0" borderId="1" xfId="0" applyNumberFormat="1" applyFont="1" applyBorder="1" applyAlignment="1" applyProtection="1">
      <alignment horizontal="center" vertical="center"/>
      <protection locked="0"/>
    </xf>
    <xf numFmtId="14" fontId="10" fillId="0" borderId="8" xfId="0" applyNumberFormat="1" applyFont="1" applyBorder="1" applyAlignment="1" applyProtection="1">
      <alignment horizontal="left" vertical="center" wrapText="1"/>
      <protection locked="0"/>
    </xf>
    <xf numFmtId="14" fontId="10" fillId="0" borderId="9" xfId="0" applyNumberFormat="1" applyFont="1" applyBorder="1" applyAlignment="1" applyProtection="1">
      <alignment horizontal="left" vertical="center" wrapText="1"/>
      <protection locked="0"/>
    </xf>
    <xf numFmtId="0" fontId="10" fillId="0" borderId="9" xfId="0" applyFont="1" applyBorder="1" applyAlignment="1" applyProtection="1">
      <alignment horizontal="left" vertical="center" wrapText="1"/>
      <protection locked="0"/>
    </xf>
    <xf numFmtId="9" fontId="10" fillId="0" borderId="1" xfId="2" applyFont="1" applyBorder="1" applyAlignment="1" applyProtection="1">
      <alignment horizontal="center" vertical="center"/>
      <protection locked="0"/>
    </xf>
    <xf numFmtId="0" fontId="7" fillId="0" borderId="1" xfId="0" applyFont="1" applyBorder="1" applyAlignment="1" applyProtection="1">
      <alignment horizontal="center" vertical="center"/>
      <protection locked="0"/>
    </xf>
    <xf numFmtId="0" fontId="11" fillId="2" borderId="1" xfId="0" applyFont="1" applyFill="1" applyBorder="1" applyAlignment="1">
      <alignment horizontal="left" vertical="center" wrapText="1"/>
    </xf>
    <xf numFmtId="0" fontId="13" fillId="0" borderId="0" xfId="0" applyFont="1" applyAlignment="1">
      <alignment horizontal="center" vertical="center"/>
    </xf>
    <xf numFmtId="14" fontId="13" fillId="0" borderId="1" xfId="0" applyNumberFormat="1" applyFont="1" applyBorder="1" applyAlignment="1" applyProtection="1">
      <alignment horizontal="center" vertical="center"/>
      <protection hidden="1"/>
    </xf>
    <xf numFmtId="0" fontId="14" fillId="4" borderId="15" xfId="0" applyFont="1" applyFill="1" applyBorder="1" applyAlignment="1">
      <alignment horizontal="center" vertical="center"/>
    </xf>
    <xf numFmtId="0" fontId="15" fillId="4" borderId="15" xfId="0" applyFont="1" applyFill="1" applyBorder="1" applyAlignment="1">
      <alignment horizontal="center" vertical="center"/>
    </xf>
    <xf numFmtId="0" fontId="16" fillId="0" borderId="15" xfId="0" applyFont="1" applyBorder="1" applyAlignment="1">
      <alignment horizontal="left"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0" fillId="4" borderId="15" xfId="0" applyFill="1" applyBorder="1" applyAlignment="1">
      <alignment horizontal="center" vertical="center"/>
    </xf>
    <xf numFmtId="0" fontId="0" fillId="0" borderId="15" xfId="0" applyBorder="1"/>
    <xf numFmtId="0" fontId="0" fillId="0" borderId="15" xfId="0" applyBorder="1" applyAlignment="1">
      <alignment horizontal="center" vertical="center"/>
    </xf>
    <xf numFmtId="0" fontId="20" fillId="0" borderId="9" xfId="0" applyFont="1" applyBorder="1" applyAlignment="1">
      <alignment horizontal="left" vertical="center" wrapText="1"/>
    </xf>
    <xf numFmtId="0" fontId="20" fillId="0" borderId="1" xfId="0" applyFont="1" applyBorder="1" applyAlignment="1">
      <alignment horizontal="left" vertical="center" wrapText="1"/>
    </xf>
    <xf numFmtId="0" fontId="3" fillId="0" borderId="8" xfId="0" applyFont="1" applyBorder="1" applyAlignment="1">
      <alignment horizontal="center" vertical="center"/>
    </xf>
    <xf numFmtId="0" fontId="3" fillId="0" borderId="4" xfId="0" applyFont="1" applyBorder="1" applyAlignment="1">
      <alignment horizontal="center" vertical="center"/>
    </xf>
    <xf numFmtId="0" fontId="24" fillId="0" borderId="10" xfId="0" applyFont="1" applyBorder="1" applyAlignment="1" applyProtection="1">
      <alignment horizontal="left" vertical="center" wrapText="1"/>
      <protection hidden="1"/>
    </xf>
    <xf numFmtId="0" fontId="24" fillId="0" borderId="2" xfId="0" applyFont="1" applyBorder="1" applyAlignment="1" applyProtection="1">
      <alignment horizontal="left" vertical="center" wrapText="1"/>
      <protection hidden="1"/>
    </xf>
    <xf numFmtId="0" fontId="3" fillId="0" borderId="0" xfId="0" pivotButton="1" applyFont="1"/>
    <xf numFmtId="0" fontId="3" fillId="0" borderId="0" xfId="0" pivotButton="1" applyFont="1" applyAlignment="1">
      <alignment horizontal="center" vertical="center" wrapText="1"/>
    </xf>
    <xf numFmtId="0" fontId="3" fillId="0" borderId="0" xfId="0" applyFont="1" applyAlignment="1">
      <alignment horizontal="center" vertical="center" wrapText="1"/>
    </xf>
    <xf numFmtId="2" fontId="3" fillId="0" borderId="0" xfId="0" applyNumberFormat="1" applyFont="1" applyAlignment="1">
      <alignment horizontal="center" vertical="center"/>
    </xf>
    <xf numFmtId="0" fontId="3" fillId="0" borderId="0" xfId="0" applyFont="1" applyAlignment="1">
      <alignment horizontal="center" vertical="center"/>
    </xf>
    <xf numFmtId="0" fontId="0" fillId="0" borderId="23" xfId="0" applyBorder="1"/>
    <xf numFmtId="0" fontId="0" fillId="0" borderId="24" xfId="0" applyBorder="1"/>
    <xf numFmtId="0" fontId="0" fillId="0" borderId="24" xfId="0" applyBorder="1" applyAlignment="1">
      <alignment horizontal="left" vertical="center"/>
    </xf>
    <xf numFmtId="0" fontId="0" fillId="0" borderId="1" xfId="0" applyBorder="1" applyAlignment="1" applyProtection="1">
      <alignment horizontal="center" vertical="center" wrapText="1"/>
      <protection hidden="1"/>
    </xf>
    <xf numFmtId="0" fontId="0" fillId="0" borderId="1" xfId="0" applyBorder="1" applyAlignment="1" applyProtection="1">
      <alignment horizontal="center" vertical="center"/>
      <protection hidden="1"/>
    </xf>
    <xf numFmtId="0" fontId="0" fillId="0" borderId="0" xfId="0" applyProtection="1">
      <protection hidden="1"/>
    </xf>
    <xf numFmtId="0" fontId="26" fillId="0" borderId="0" xfId="3" applyFont="1"/>
    <xf numFmtId="0" fontId="26" fillId="0" borderId="25" xfId="3" applyFont="1" applyBorder="1"/>
    <xf numFmtId="0" fontId="26" fillId="0" borderId="26" xfId="3" applyFont="1" applyBorder="1"/>
    <xf numFmtId="0" fontId="26" fillId="0" borderId="27" xfId="3" applyFont="1" applyBorder="1"/>
    <xf numFmtId="0" fontId="26" fillId="0" borderId="0" xfId="3" applyFont="1" applyAlignment="1">
      <alignment vertical="center" wrapText="1"/>
    </xf>
    <xf numFmtId="0" fontId="26" fillId="0" borderId="31" xfId="3" applyFont="1" applyBorder="1"/>
    <xf numFmtId="0" fontId="26" fillId="0" borderId="32" xfId="3" applyFont="1" applyBorder="1"/>
    <xf numFmtId="0" fontId="26" fillId="0" borderId="33" xfId="3" applyFont="1" applyBorder="1"/>
    <xf numFmtId="0" fontId="3" fillId="0" borderId="28" xfId="3" applyFont="1" applyBorder="1" applyAlignment="1">
      <alignment vertical="center" wrapText="1"/>
    </xf>
    <xf numFmtId="0" fontId="3" fillId="0" borderId="0" xfId="3" applyFont="1" applyAlignment="1">
      <alignment vertical="center" wrapText="1"/>
    </xf>
    <xf numFmtId="0" fontId="3" fillId="0" borderId="30" xfId="3" applyFont="1" applyBorder="1" applyAlignment="1">
      <alignment vertical="center" wrapText="1"/>
    </xf>
    <xf numFmtId="0" fontId="3" fillId="0" borderId="28" xfId="3" applyFont="1" applyBorder="1"/>
    <xf numFmtId="0" fontId="3" fillId="0" borderId="0" xfId="3" applyFont="1"/>
    <xf numFmtId="0" fontId="3" fillId="0" borderId="30" xfId="3" applyFont="1" applyBorder="1"/>
    <xf numFmtId="0" fontId="31" fillId="5" borderId="0" xfId="3" applyFont="1" applyFill="1" applyAlignment="1">
      <alignment horizontal="center" vertical="center" wrapText="1"/>
    </xf>
    <xf numFmtId="0" fontId="3" fillId="0" borderId="31" xfId="3" applyFont="1" applyBorder="1"/>
    <xf numFmtId="0" fontId="3" fillId="0" borderId="32" xfId="3" applyFont="1" applyBorder="1"/>
    <xf numFmtId="0" fontId="3" fillId="0" borderId="33" xfId="3" applyFont="1" applyBorder="1"/>
    <xf numFmtId="0" fontId="3" fillId="0" borderId="25" xfId="3" applyFont="1" applyBorder="1"/>
    <xf numFmtId="0" fontId="3" fillId="0" borderId="26" xfId="3" applyFont="1" applyBorder="1"/>
    <xf numFmtId="0" fontId="3" fillId="0" borderId="27" xfId="3" applyFont="1" applyBorder="1"/>
    <xf numFmtId="0" fontId="32" fillId="6" borderId="30" xfId="6" applyFont="1" applyFill="1" applyBorder="1"/>
    <xf numFmtId="0" fontId="10" fillId="0" borderId="15" xfId="3" applyFont="1" applyBorder="1" applyAlignment="1">
      <alignment horizontal="center" vertical="center"/>
    </xf>
    <xf numFmtId="0" fontId="33" fillId="4" borderId="15" xfId="4" applyFont="1" applyFill="1" applyBorder="1" applyAlignment="1">
      <alignment horizontal="center" vertical="center" wrapText="1"/>
    </xf>
    <xf numFmtId="0" fontId="10" fillId="5" borderId="32" xfId="6" applyFont="1" applyFill="1" applyBorder="1" applyAlignment="1">
      <alignment horizontal="center" vertical="center" wrapText="1"/>
    </xf>
    <xf numFmtId="0" fontId="3" fillId="0" borderId="32" xfId="8" applyNumberFormat="1" applyFont="1" applyFill="1" applyBorder="1" applyAlignment="1" applyProtection="1">
      <alignment horizontal="center" vertical="center"/>
      <protection locked="0"/>
    </xf>
    <xf numFmtId="0" fontId="3" fillId="0" borderId="32" xfId="7" applyNumberFormat="1" applyFont="1" applyFill="1" applyBorder="1" applyAlignment="1" applyProtection="1">
      <alignment horizontal="center" vertical="center"/>
    </xf>
    <xf numFmtId="0" fontId="26" fillId="0" borderId="30" xfId="3" applyFont="1" applyBorder="1"/>
    <xf numFmtId="0" fontId="0" fillId="0" borderId="34" xfId="0" applyBorder="1"/>
    <xf numFmtId="0" fontId="0" fillId="0" borderId="35" xfId="0" applyBorder="1"/>
    <xf numFmtId="0" fontId="0" fillId="0" borderId="36" xfId="0" applyBorder="1"/>
    <xf numFmtId="0" fontId="13" fillId="0" borderId="0" xfId="0" applyFont="1" applyAlignment="1">
      <alignment horizontal="left" vertical="center"/>
    </xf>
    <xf numFmtId="0" fontId="7" fillId="0" borderId="37" xfId="0" applyFont="1" applyBorder="1" applyAlignment="1">
      <alignment horizontal="center" vertical="center"/>
    </xf>
    <xf numFmtId="0" fontId="17" fillId="0" borderId="38" xfId="0" applyFont="1" applyBorder="1" applyAlignment="1">
      <alignment horizontal="center" vertical="center" wrapText="1"/>
    </xf>
    <xf numFmtId="0" fontId="3" fillId="0" borderId="0" xfId="0" applyFont="1" applyAlignment="1" applyProtection="1">
      <alignment horizontal="center" vertical="center" wrapText="1"/>
      <protection hidden="1"/>
    </xf>
    <xf numFmtId="0" fontId="3" fillId="0" borderId="0" xfId="0" applyFont="1" applyAlignment="1" applyProtection="1">
      <alignment horizontal="center" vertical="center"/>
      <protection hidden="1"/>
    </xf>
    <xf numFmtId="0" fontId="3" fillId="0" borderId="0" xfId="0" applyFont="1" applyAlignment="1" applyProtection="1">
      <alignment horizontal="left" vertical="center" wrapText="1"/>
      <protection hidden="1"/>
    </xf>
    <xf numFmtId="1" fontId="3" fillId="0" borderId="0" xfId="0" applyNumberFormat="1" applyFont="1" applyAlignment="1" applyProtection="1">
      <alignment horizontal="center" vertical="center" wrapText="1"/>
      <protection hidden="1"/>
    </xf>
    <xf numFmtId="0" fontId="37" fillId="0" borderId="0" xfId="1" applyFont="1" applyAlignment="1" applyProtection="1">
      <alignment horizontal="left" vertical="center" wrapText="1"/>
      <protection hidden="1"/>
    </xf>
    <xf numFmtId="0" fontId="3" fillId="0" borderId="0" xfId="0" applyFont="1" applyAlignment="1" applyProtection="1">
      <alignment vertical="center"/>
      <protection hidden="1"/>
    </xf>
    <xf numFmtId="1" fontId="3" fillId="0" borderId="0" xfId="0" applyNumberFormat="1" applyFont="1" applyAlignment="1" applyProtection="1">
      <alignment horizontal="center" vertical="center"/>
      <protection hidden="1"/>
    </xf>
    <xf numFmtId="0" fontId="36" fillId="0" borderId="1" xfId="0" applyFont="1" applyBorder="1" applyAlignment="1">
      <alignment vertical="center"/>
    </xf>
    <xf numFmtId="0" fontId="17" fillId="0" borderId="39" xfId="0" applyFont="1" applyBorder="1" applyAlignment="1">
      <alignment horizontal="center" vertical="center" wrapText="1"/>
    </xf>
    <xf numFmtId="0" fontId="3" fillId="0" borderId="0" xfId="0" applyFont="1" applyAlignment="1">
      <alignment horizontal="left" vertical="center"/>
    </xf>
    <xf numFmtId="0" fontId="20" fillId="0" borderId="5" xfId="0" applyFont="1" applyBorder="1" applyAlignment="1">
      <alignment horizontal="center" vertical="center" wrapText="1"/>
    </xf>
    <xf numFmtId="0" fontId="3" fillId="2" borderId="45" xfId="0" applyFont="1" applyFill="1" applyBorder="1" applyAlignment="1">
      <alignment horizontal="center" vertical="center" wrapText="1"/>
    </xf>
    <xf numFmtId="0" fontId="3" fillId="2" borderId="46" xfId="0" applyFont="1" applyFill="1" applyBorder="1" applyAlignment="1">
      <alignment horizontal="center" vertical="center" wrapText="1"/>
    </xf>
    <xf numFmtId="0" fontId="3" fillId="2" borderId="47" xfId="0" applyFont="1" applyFill="1" applyBorder="1" applyAlignment="1">
      <alignment horizontal="center" vertical="center" wrapText="1"/>
    </xf>
    <xf numFmtId="0" fontId="3" fillId="0" borderId="45" xfId="0" applyFont="1" applyBorder="1" applyAlignment="1">
      <alignment horizontal="center" vertical="center" wrapText="1"/>
    </xf>
    <xf numFmtId="0" fontId="3" fillId="0" borderId="46" xfId="0" applyFont="1" applyBorder="1" applyAlignment="1">
      <alignment horizontal="center" vertical="center" wrapText="1"/>
    </xf>
    <xf numFmtId="0" fontId="3" fillId="0" borderId="47" xfId="0" applyFont="1" applyBorder="1" applyAlignment="1">
      <alignment horizontal="center" vertical="center" wrapText="1"/>
    </xf>
    <xf numFmtId="0" fontId="17" fillId="0" borderId="10" xfId="0" applyFont="1" applyBorder="1" applyAlignment="1">
      <alignment horizontal="center" vertical="center" wrapText="1"/>
    </xf>
    <xf numFmtId="0" fontId="43" fillId="0" borderId="10" xfId="0" applyFont="1" applyBorder="1" applyAlignment="1">
      <alignment horizontal="center" vertical="center" wrapText="1"/>
    </xf>
    <xf numFmtId="0" fontId="17" fillId="0" borderId="9" xfId="0" applyFont="1" applyBorder="1" applyAlignment="1">
      <alignment horizontal="center" vertical="center" wrapText="1"/>
    </xf>
    <xf numFmtId="0" fontId="3" fillId="3" borderId="10" xfId="0" applyFont="1" applyFill="1" applyBorder="1" applyAlignment="1" applyProtection="1">
      <alignment horizontal="center" vertical="center" wrapText="1"/>
      <protection locked="0"/>
    </xf>
    <xf numFmtId="0" fontId="3" fillId="0" borderId="10"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164" fontId="3" fillId="3" borderId="9" xfId="0" applyNumberFormat="1" applyFont="1" applyFill="1" applyBorder="1" applyAlignment="1" applyProtection="1">
      <alignment horizontal="center" vertical="center" wrapText="1"/>
      <protection hidden="1"/>
    </xf>
    <xf numFmtId="164" fontId="3" fillId="0" borderId="9" xfId="0" applyNumberFormat="1" applyFont="1" applyBorder="1" applyAlignment="1" applyProtection="1">
      <alignment horizontal="center" vertical="center" wrapText="1"/>
      <protection hidden="1"/>
    </xf>
    <xf numFmtId="164" fontId="3" fillId="0" borderId="1" xfId="0" applyNumberFormat="1" applyFont="1" applyBorder="1" applyAlignment="1" applyProtection="1">
      <alignment horizontal="center" vertical="center" wrapText="1"/>
      <protection hidden="1"/>
    </xf>
    <xf numFmtId="0" fontId="22" fillId="3" borderId="10" xfId="0" applyFont="1" applyFill="1" applyBorder="1" applyAlignment="1" applyProtection="1">
      <alignment horizontal="center" vertical="center"/>
      <protection hidden="1"/>
    </xf>
    <xf numFmtId="0" fontId="23" fillId="3" borderId="10" xfId="0" applyFont="1" applyFill="1" applyBorder="1" applyAlignment="1" applyProtection="1">
      <alignment horizontal="left" vertical="center"/>
      <protection hidden="1"/>
    </xf>
    <xf numFmtId="0" fontId="23" fillId="3" borderId="10" xfId="0" applyFont="1" applyFill="1" applyBorder="1" applyAlignment="1" applyProtection="1">
      <alignment horizontal="left" vertical="center" wrapText="1"/>
      <protection hidden="1"/>
    </xf>
    <xf numFmtId="0" fontId="24" fillId="3" borderId="10" xfId="0" applyFont="1" applyFill="1" applyBorder="1" applyAlignment="1" applyProtection="1">
      <alignment horizontal="left" vertical="center" wrapText="1"/>
      <protection hidden="1"/>
    </xf>
    <xf numFmtId="0" fontId="22" fillId="0" borderId="10" xfId="0" applyFont="1" applyBorder="1" applyAlignment="1" applyProtection="1">
      <alignment horizontal="center" vertical="center"/>
      <protection hidden="1"/>
    </xf>
    <xf numFmtId="0" fontId="23" fillId="0" borderId="10" xfId="0" applyFont="1" applyBorder="1" applyAlignment="1" applyProtection="1">
      <alignment horizontal="left" vertical="center"/>
      <protection hidden="1"/>
    </xf>
    <xf numFmtId="0" fontId="23" fillId="0" borderId="10" xfId="0" applyFont="1" applyBorder="1" applyAlignment="1" applyProtection="1">
      <alignment horizontal="left" vertical="center" wrapText="1"/>
      <protection hidden="1"/>
    </xf>
    <xf numFmtId="0" fontId="22" fillId="0" borderId="2" xfId="0" applyFont="1" applyBorder="1" applyAlignment="1" applyProtection="1">
      <alignment horizontal="center" vertical="center"/>
      <protection hidden="1"/>
    </xf>
    <xf numFmtId="0" fontId="23" fillId="0" borderId="2" xfId="0" applyFont="1" applyBorder="1" applyAlignment="1" applyProtection="1">
      <alignment horizontal="left" vertical="center"/>
      <protection hidden="1"/>
    </xf>
    <xf numFmtId="0" fontId="23" fillId="0" borderId="2" xfId="0" applyFont="1" applyBorder="1" applyAlignment="1" applyProtection="1">
      <alignment horizontal="left" vertical="center" wrapText="1"/>
      <protection hidden="1"/>
    </xf>
    <xf numFmtId="0" fontId="44" fillId="0" borderId="51" xfId="0" applyFont="1" applyBorder="1" applyAlignment="1">
      <alignment horizontal="center" vertical="center" textRotation="90"/>
    </xf>
    <xf numFmtId="0" fontId="44" fillId="0" borderId="10" xfId="0" applyFont="1" applyBorder="1" applyAlignment="1">
      <alignment horizontal="center" vertical="center" textRotation="90"/>
    </xf>
    <xf numFmtId="0" fontId="17" fillId="0" borderId="52" xfId="0" applyFont="1" applyBorder="1" applyAlignment="1">
      <alignment horizontal="center" vertical="center" wrapText="1"/>
    </xf>
    <xf numFmtId="0" fontId="3" fillId="3" borderId="51" xfId="0" applyFont="1" applyFill="1" applyBorder="1" applyAlignment="1" applyProtection="1">
      <alignment horizontal="center" vertical="center" wrapText="1"/>
      <protection locked="0"/>
    </xf>
    <xf numFmtId="0" fontId="3" fillId="0" borderId="51" xfId="0" applyFont="1" applyBorder="1" applyAlignment="1" applyProtection="1">
      <alignment horizontal="center" vertical="center" wrapText="1"/>
      <protection locked="0"/>
    </xf>
    <xf numFmtId="0" fontId="3" fillId="0" borderId="53" xfId="0" applyFont="1" applyBorder="1" applyAlignment="1" applyProtection="1">
      <alignment horizontal="center" vertical="center" wrapText="1"/>
      <protection locked="0"/>
    </xf>
    <xf numFmtId="164" fontId="3" fillId="3" borderId="52" xfId="0" applyNumberFormat="1" applyFont="1" applyFill="1" applyBorder="1" applyAlignment="1" applyProtection="1">
      <alignment horizontal="center" vertical="center" wrapText="1"/>
      <protection hidden="1"/>
    </xf>
    <xf numFmtId="164" fontId="3" fillId="0" borderId="52" xfId="0" applyNumberFormat="1" applyFont="1" applyBorder="1" applyAlignment="1" applyProtection="1">
      <alignment horizontal="center" vertical="center" wrapText="1"/>
      <protection hidden="1"/>
    </xf>
    <xf numFmtId="164" fontId="3" fillId="0" borderId="41" xfId="0" applyNumberFormat="1" applyFont="1" applyBorder="1" applyAlignment="1" applyProtection="1">
      <alignment horizontal="center" vertical="center" wrapText="1"/>
      <protection hidden="1"/>
    </xf>
    <xf numFmtId="0" fontId="21" fillId="0" borderId="10" xfId="0" applyFont="1" applyBorder="1" applyAlignment="1">
      <alignment horizontal="center" vertical="center" wrapText="1"/>
    </xf>
    <xf numFmtId="0" fontId="17" fillId="2" borderId="10" xfId="0" applyFont="1" applyFill="1" applyBorder="1" applyAlignment="1">
      <alignment horizontal="center" vertical="center" wrapText="1"/>
    </xf>
    <xf numFmtId="0" fontId="45" fillId="0" borderId="10" xfId="0" applyFont="1" applyBorder="1" applyAlignment="1">
      <alignment horizontal="center" vertical="center" wrapText="1"/>
    </xf>
    <xf numFmtId="0" fontId="45" fillId="0" borderId="9" xfId="0" applyFont="1" applyBorder="1" applyAlignment="1">
      <alignment horizontal="center" vertical="center" wrapText="1"/>
    </xf>
    <xf numFmtId="164" fontId="3" fillId="3" borderId="10" xfId="0" applyNumberFormat="1" applyFont="1" applyFill="1" applyBorder="1" applyAlignment="1" applyProtection="1">
      <alignment horizontal="center" vertical="center" wrapText="1"/>
      <protection hidden="1"/>
    </xf>
    <xf numFmtId="0" fontId="3" fillId="3" borderId="10" xfId="0" applyFont="1" applyFill="1" applyBorder="1" applyAlignment="1" applyProtection="1">
      <alignment horizontal="center" vertical="center"/>
      <protection hidden="1"/>
    </xf>
    <xf numFmtId="0" fontId="16" fillId="3" borderId="10" xfId="0" applyFont="1" applyFill="1" applyBorder="1" applyAlignment="1" applyProtection="1">
      <alignment horizontal="left" vertical="center" wrapText="1"/>
      <protection hidden="1"/>
    </xf>
    <xf numFmtId="164" fontId="3" fillId="0" borderId="10" xfId="0" applyNumberFormat="1" applyFont="1" applyBorder="1" applyAlignment="1" applyProtection="1">
      <alignment horizontal="center" vertical="center" wrapText="1"/>
      <protection hidden="1"/>
    </xf>
    <xf numFmtId="0" fontId="3" fillId="0" borderId="10" xfId="0" applyFont="1" applyBorder="1" applyAlignment="1" applyProtection="1">
      <alignment horizontal="center" vertical="center"/>
      <protection hidden="1"/>
    </xf>
    <xf numFmtId="0" fontId="16" fillId="0" borderId="10" xfId="0" applyFont="1" applyBorder="1" applyAlignment="1" applyProtection="1">
      <alignment horizontal="left" vertical="center" wrapText="1"/>
      <protection hidden="1"/>
    </xf>
    <xf numFmtId="164" fontId="3" fillId="0" borderId="2" xfId="0" applyNumberFormat="1" applyFont="1" applyBorder="1" applyAlignment="1" applyProtection="1">
      <alignment horizontal="center" vertical="center" wrapText="1"/>
      <protection hidden="1"/>
    </xf>
    <xf numFmtId="0" fontId="3" fillId="0" borderId="2" xfId="0" applyFont="1" applyBorder="1" applyAlignment="1" applyProtection="1">
      <alignment horizontal="center" vertical="center"/>
      <protection hidden="1"/>
    </xf>
    <xf numFmtId="0" fontId="16" fillId="0" borderId="2" xfId="0" applyFont="1" applyBorder="1" applyAlignment="1" applyProtection="1">
      <alignment horizontal="left" vertical="center" wrapText="1"/>
      <protection hidden="1"/>
    </xf>
    <xf numFmtId="0" fontId="3" fillId="3" borderId="10" xfId="0" applyFont="1" applyFill="1" applyBorder="1" applyAlignment="1" applyProtection="1">
      <alignment horizontal="center" vertical="center"/>
      <protection locked="0"/>
    </xf>
    <xf numFmtId="0" fontId="0" fillId="3" borderId="10" xfId="0" applyFill="1" applyBorder="1" applyAlignment="1" applyProtection="1">
      <alignment horizontal="center" vertical="center"/>
      <protection locked="0"/>
    </xf>
    <xf numFmtId="0" fontId="3" fillId="0" borderId="10" xfId="0" applyFont="1" applyBorder="1" applyAlignment="1" applyProtection="1">
      <alignment horizontal="center" vertical="center"/>
      <protection locked="0"/>
    </xf>
    <xf numFmtId="0" fontId="0" fillId="0" borderId="10" xfId="0" applyBorder="1" applyAlignment="1" applyProtection="1">
      <alignment horizontal="center" vertical="center"/>
      <protection locked="0"/>
    </xf>
    <xf numFmtId="0" fontId="3" fillId="0" borderId="2" xfId="0" applyFont="1" applyBorder="1" applyAlignment="1" applyProtection="1">
      <alignment horizontal="center" vertical="center"/>
      <protection locked="0"/>
    </xf>
    <xf numFmtId="0" fontId="0" fillId="0" borderId="2" xfId="0" applyBorder="1" applyAlignment="1" applyProtection="1">
      <alignment horizontal="center" vertical="center"/>
      <protection locked="0"/>
    </xf>
    <xf numFmtId="0" fontId="0" fillId="3" borderId="10" xfId="0" applyFill="1" applyBorder="1" applyAlignment="1" applyProtection="1">
      <alignment horizontal="center" vertical="center"/>
      <protection hidden="1"/>
    </xf>
    <xf numFmtId="0" fontId="0" fillId="3" borderId="9" xfId="0" applyFill="1" applyBorder="1" applyAlignment="1" applyProtection="1">
      <alignment horizontal="center" vertical="center"/>
      <protection hidden="1"/>
    </xf>
    <xf numFmtId="0" fontId="0" fillId="0" borderId="10" xfId="0" applyBorder="1" applyAlignment="1" applyProtection="1">
      <alignment horizontal="center" vertical="center"/>
      <protection hidden="1"/>
    </xf>
    <xf numFmtId="0" fontId="0" fillId="0" borderId="9" xfId="0" applyBorder="1" applyAlignment="1" applyProtection="1">
      <alignment horizontal="center" vertical="center"/>
      <protection hidden="1"/>
    </xf>
    <xf numFmtId="0" fontId="0" fillId="0" borderId="2" xfId="0" applyBorder="1" applyAlignment="1" applyProtection="1">
      <alignment horizontal="center" vertical="center"/>
      <protection hidden="1"/>
    </xf>
    <xf numFmtId="0" fontId="3" fillId="0" borderId="4" xfId="0" applyFont="1" applyBorder="1" applyAlignment="1" applyProtection="1">
      <alignment horizontal="center" vertical="center" wrapText="1"/>
      <protection hidden="1"/>
    </xf>
    <xf numFmtId="0" fontId="3" fillId="0" borderId="1" xfId="0" applyFont="1" applyBorder="1" applyAlignment="1" applyProtection="1">
      <alignment horizontal="left" vertical="center" wrapText="1"/>
      <protection hidden="1"/>
    </xf>
    <xf numFmtId="0" fontId="3" fillId="0" borderId="2" xfId="0" applyFont="1" applyBorder="1" applyAlignment="1" applyProtection="1">
      <alignment horizontal="left" vertical="center" wrapText="1"/>
      <protection hidden="1"/>
    </xf>
    <xf numFmtId="0" fontId="3" fillId="0" borderId="4" xfId="0" applyFont="1" applyBorder="1" applyAlignment="1" applyProtection="1">
      <alignment horizontal="center"/>
      <protection hidden="1"/>
    </xf>
    <xf numFmtId="0" fontId="3" fillId="0" borderId="8" xfId="0" applyFont="1" applyBorder="1" applyAlignment="1" applyProtection="1">
      <alignment horizontal="center"/>
      <protection hidden="1"/>
    </xf>
    <xf numFmtId="0" fontId="3" fillId="0" borderId="9" xfId="0" applyFont="1" applyBorder="1" applyAlignment="1" applyProtection="1">
      <alignment horizontal="left" vertical="center" wrapText="1"/>
      <protection hidden="1"/>
    </xf>
    <xf numFmtId="0" fontId="3" fillId="0" borderId="10" xfId="0" applyFont="1" applyBorder="1" applyAlignment="1" applyProtection="1">
      <alignment horizontal="left" vertical="center" wrapText="1"/>
      <protection hidden="1"/>
    </xf>
    <xf numFmtId="0" fontId="3" fillId="0" borderId="6" xfId="0" applyFont="1" applyBorder="1" applyAlignment="1" applyProtection="1">
      <alignment horizontal="left" vertical="center" wrapText="1"/>
      <protection locked="0"/>
    </xf>
    <xf numFmtId="14" fontId="3" fillId="0" borderId="6" xfId="0" applyNumberFormat="1" applyFont="1" applyBorder="1" applyAlignment="1" applyProtection="1">
      <alignment horizontal="center" vertical="center" wrapText="1"/>
      <protection locked="0"/>
    </xf>
    <xf numFmtId="0" fontId="3" fillId="0" borderId="1" xfId="0" applyFont="1" applyBorder="1" applyAlignment="1" applyProtection="1">
      <alignment horizontal="left" vertical="center" wrapText="1"/>
      <protection locked="0"/>
    </xf>
    <xf numFmtId="14" fontId="3" fillId="0" borderId="1" xfId="0" applyNumberFormat="1" applyFont="1" applyBorder="1" applyAlignment="1" applyProtection="1">
      <alignment horizontal="center" vertical="center" wrapText="1"/>
      <protection locked="0"/>
    </xf>
    <xf numFmtId="0" fontId="3" fillId="0" borderId="9" xfId="0" applyFont="1" applyBorder="1" applyAlignment="1" applyProtection="1">
      <alignment horizontal="left" vertical="center" wrapText="1"/>
      <protection locked="0"/>
    </xf>
    <xf numFmtId="14" fontId="3" fillId="0" borderId="9" xfId="0" applyNumberFormat="1" applyFont="1" applyBorder="1" applyAlignment="1" applyProtection="1">
      <alignment horizontal="center" vertical="center" wrapText="1"/>
      <protection locked="0"/>
    </xf>
    <xf numFmtId="0" fontId="3" fillId="0" borderId="7" xfId="0" applyFont="1" applyBorder="1" applyAlignment="1" applyProtection="1">
      <alignment horizontal="left" vertical="center" wrapText="1"/>
      <protection hidden="1"/>
    </xf>
    <xf numFmtId="14" fontId="3" fillId="0" borderId="17" xfId="0" applyNumberFormat="1" applyFont="1" applyBorder="1" applyAlignment="1" applyProtection="1">
      <alignment horizontal="left" vertical="center" wrapText="1"/>
      <protection locked="0"/>
    </xf>
    <xf numFmtId="0" fontId="3" fillId="0" borderId="18" xfId="0" applyFont="1" applyBorder="1" applyAlignment="1" applyProtection="1">
      <alignment horizontal="left" vertical="center" wrapText="1"/>
      <protection locked="0"/>
    </xf>
    <xf numFmtId="14" fontId="3" fillId="0" borderId="41" xfId="0" applyNumberFormat="1" applyFont="1" applyBorder="1" applyAlignment="1" applyProtection="1">
      <alignment horizontal="center" vertical="center" wrapText="1"/>
      <protection locked="0"/>
    </xf>
    <xf numFmtId="0" fontId="42" fillId="0" borderId="43" xfId="0" applyFont="1" applyBorder="1" applyAlignment="1" applyProtection="1">
      <alignment horizontal="left" vertical="center" wrapText="1"/>
      <protection locked="0"/>
    </xf>
    <xf numFmtId="14" fontId="42" fillId="0" borderId="17" xfId="0" applyNumberFormat="1" applyFont="1" applyBorder="1" applyAlignment="1" applyProtection="1">
      <alignment horizontal="left" vertical="center" wrapText="1"/>
      <protection locked="0"/>
    </xf>
    <xf numFmtId="0" fontId="42" fillId="0" borderId="6" xfId="0" applyFont="1" applyBorder="1" applyAlignment="1" applyProtection="1">
      <alignment horizontal="left" vertical="center" wrapText="1"/>
      <protection locked="0"/>
    </xf>
    <xf numFmtId="0" fontId="42" fillId="0" borderId="18" xfId="0" applyFont="1" applyBorder="1" applyAlignment="1" applyProtection="1">
      <alignment horizontal="left" vertical="center" wrapText="1"/>
      <protection locked="0"/>
    </xf>
    <xf numFmtId="14" fontId="42" fillId="3" borderId="42" xfId="0" applyNumberFormat="1" applyFont="1" applyFill="1" applyBorder="1" applyAlignment="1" applyProtection="1">
      <alignment horizontal="left" vertical="center" wrapText="1"/>
      <protection locked="0"/>
    </xf>
    <xf numFmtId="0" fontId="42" fillId="3" borderId="40" xfId="0" applyFont="1" applyFill="1" applyBorder="1" applyAlignment="1" applyProtection="1">
      <alignment horizontal="left" vertical="center" wrapText="1"/>
      <protection locked="0"/>
    </xf>
    <xf numFmtId="0" fontId="42" fillId="3" borderId="44" xfId="0" applyFont="1" applyFill="1" applyBorder="1" applyAlignment="1" applyProtection="1">
      <alignment horizontal="left" vertical="center" wrapText="1"/>
      <protection locked="0"/>
    </xf>
    <xf numFmtId="14" fontId="3" fillId="0" borderId="41" xfId="0" applyNumberFormat="1" applyFont="1" applyBorder="1" applyAlignment="1" applyProtection="1">
      <alignment horizontal="left" vertical="center" wrapText="1"/>
      <protection locked="0"/>
    </xf>
    <xf numFmtId="0" fontId="3" fillId="0" borderId="43" xfId="0" applyFont="1" applyBorder="1" applyAlignment="1" applyProtection="1">
      <alignment horizontal="left" vertical="center" wrapText="1"/>
      <protection locked="0"/>
    </xf>
    <xf numFmtId="14" fontId="42" fillId="0" borderId="41" xfId="0" applyNumberFormat="1" applyFont="1" applyBorder="1" applyAlignment="1" applyProtection="1">
      <alignment horizontal="left" vertical="center" wrapText="1"/>
      <protection locked="0"/>
    </xf>
    <xf numFmtId="0" fontId="42" fillId="0" borderId="1" xfId="0" applyFont="1" applyBorder="1" applyAlignment="1" applyProtection="1">
      <alignment horizontal="left" vertical="center" wrapText="1"/>
      <protection locked="0"/>
    </xf>
    <xf numFmtId="14" fontId="42" fillId="3" borderId="41" xfId="0" applyNumberFormat="1" applyFont="1" applyFill="1" applyBorder="1" applyAlignment="1" applyProtection="1">
      <alignment horizontal="left" vertical="center" wrapText="1"/>
      <protection locked="0"/>
    </xf>
    <xf numFmtId="0" fontId="42" fillId="3" borderId="1" xfId="0" applyFont="1" applyFill="1" applyBorder="1" applyAlignment="1" applyProtection="1">
      <alignment horizontal="left" vertical="center" wrapText="1"/>
      <protection locked="0"/>
    </xf>
    <xf numFmtId="0" fontId="42" fillId="3" borderId="43" xfId="0" applyFont="1" applyFill="1" applyBorder="1" applyAlignment="1" applyProtection="1">
      <alignment horizontal="left" vertical="center" wrapText="1"/>
      <protection locked="0"/>
    </xf>
    <xf numFmtId="14" fontId="3" fillId="0" borderId="48" xfId="0" applyNumberFormat="1" applyFont="1" applyBorder="1" applyAlignment="1" applyProtection="1">
      <alignment horizontal="left" vertical="center" wrapText="1"/>
      <protection locked="0"/>
    </xf>
    <xf numFmtId="0" fontId="3" fillId="0" borderId="49" xfId="0" applyFont="1" applyBorder="1" applyAlignment="1" applyProtection="1">
      <alignment horizontal="left" vertical="center" wrapText="1"/>
      <protection locked="0"/>
    </xf>
    <xf numFmtId="0" fontId="3" fillId="0" borderId="19" xfId="0" applyFont="1" applyBorder="1" applyAlignment="1" applyProtection="1">
      <alignment horizontal="left" vertical="center" wrapText="1"/>
      <protection locked="0"/>
    </xf>
    <xf numFmtId="0" fontId="3" fillId="0" borderId="50" xfId="0" applyFont="1" applyBorder="1" applyAlignment="1" applyProtection="1">
      <alignment horizontal="left" vertical="center" wrapText="1"/>
      <protection locked="0"/>
    </xf>
    <xf numFmtId="14" fontId="3" fillId="0" borderId="48" xfId="0" applyNumberFormat="1" applyFont="1" applyBorder="1" applyAlignment="1" applyProtection="1">
      <alignment horizontal="center" vertical="center" wrapText="1"/>
      <protection locked="0"/>
    </xf>
    <xf numFmtId="0" fontId="42" fillId="0" borderId="50" xfId="0" applyFont="1" applyBorder="1" applyAlignment="1" applyProtection="1">
      <alignment horizontal="left" vertical="center" wrapText="1"/>
      <protection locked="0"/>
    </xf>
    <xf numFmtId="14" fontId="42" fillId="0" borderId="48" xfId="0" applyNumberFormat="1" applyFont="1" applyBorder="1" applyAlignment="1" applyProtection="1">
      <alignment horizontal="left" vertical="center" wrapText="1"/>
      <protection locked="0"/>
    </xf>
    <xf numFmtId="0" fontId="42" fillId="0" borderId="49" xfId="0" applyFont="1" applyBorder="1" applyAlignment="1" applyProtection="1">
      <alignment horizontal="left" vertical="center" wrapText="1"/>
      <protection locked="0"/>
    </xf>
    <xf numFmtId="0" fontId="42" fillId="0" borderId="19" xfId="0" applyFont="1" applyBorder="1" applyAlignment="1" applyProtection="1">
      <alignment horizontal="left" vertical="center" wrapText="1"/>
      <protection locked="0"/>
    </xf>
    <xf numFmtId="0" fontId="0" fillId="0" borderId="54" xfId="0" pivotButton="1" applyBorder="1"/>
    <xf numFmtId="0" fontId="0" fillId="0" borderId="54" xfId="0" applyBorder="1"/>
    <xf numFmtId="0" fontId="0" fillId="0" borderId="54" xfId="0" pivotButton="1" applyBorder="1" applyAlignment="1">
      <alignment horizontal="center" vertical="center"/>
    </xf>
    <xf numFmtId="0" fontId="7" fillId="0" borderId="1" xfId="0" applyFont="1" applyBorder="1" applyAlignment="1" applyProtection="1">
      <alignment vertical="center"/>
      <protection locked="0"/>
    </xf>
    <xf numFmtId="0" fontId="17" fillId="0" borderId="1" xfId="0" applyFont="1" applyBorder="1" applyAlignment="1">
      <alignment horizontal="center" vertical="center" wrapText="1"/>
    </xf>
    <xf numFmtId="0" fontId="17" fillId="2" borderId="1" xfId="0" applyFont="1" applyFill="1" applyBorder="1" applyAlignment="1">
      <alignment horizontal="left" vertical="center" wrapText="1"/>
    </xf>
    <xf numFmtId="9" fontId="46" fillId="0" borderId="1" xfId="0" applyNumberFormat="1" applyFont="1" applyBorder="1" applyAlignment="1">
      <alignment horizontal="center" vertical="center"/>
    </xf>
    <xf numFmtId="9" fontId="3" fillId="0" borderId="1" xfId="0" applyNumberFormat="1" applyFont="1" applyBorder="1" applyAlignment="1">
      <alignment horizontal="left" vertical="center" wrapText="1"/>
    </xf>
    <xf numFmtId="14" fontId="3" fillId="0" borderId="0" xfId="0" applyNumberFormat="1" applyFont="1" applyAlignment="1">
      <alignment horizontal="center" vertical="center" wrapText="1"/>
    </xf>
    <xf numFmtId="14" fontId="0" fillId="0" borderId="0" xfId="0" applyNumberFormat="1" applyAlignment="1" applyProtection="1">
      <alignment horizontal="center" vertical="center" wrapText="1"/>
      <protection hidden="1"/>
    </xf>
    <xf numFmtId="0" fontId="0" fillId="0" borderId="0" xfId="0" applyAlignment="1" applyProtection="1">
      <alignment horizontal="left" vertical="center" wrapText="1"/>
      <protection hidden="1"/>
    </xf>
    <xf numFmtId="0" fontId="0" fillId="0" borderId="0" xfId="0" applyAlignment="1" applyProtection="1">
      <alignment horizontal="center" vertical="center" wrapText="1"/>
      <protection locked="0"/>
    </xf>
    <xf numFmtId="0" fontId="0" fillId="0" borderId="0" xfId="0" applyAlignment="1" applyProtection="1">
      <alignment horizontal="left" vertical="center" wrapText="1"/>
      <protection locked="0"/>
    </xf>
    <xf numFmtId="164" fontId="0" fillId="0" borderId="0" xfId="0" applyNumberFormat="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20" fillId="0" borderId="1" xfId="0" applyFont="1" applyBorder="1" applyAlignment="1" applyProtection="1">
      <alignment horizontal="left" vertical="center" wrapText="1"/>
      <protection hidden="1"/>
    </xf>
    <xf numFmtId="0" fontId="47" fillId="0" borderId="1" xfId="0" applyFont="1" applyBorder="1" applyAlignment="1" applyProtection="1">
      <alignment vertical="center"/>
      <protection hidden="1"/>
    </xf>
    <xf numFmtId="0" fontId="47" fillId="0" borderId="1" xfId="0" applyFont="1" applyBorder="1" applyAlignment="1" applyProtection="1">
      <alignment vertical="center" wrapText="1"/>
      <protection hidden="1"/>
    </xf>
    <xf numFmtId="0" fontId="20" fillId="0" borderId="1" xfId="0" applyFont="1" applyBorder="1" applyAlignment="1" applyProtection="1">
      <alignment vertical="center" wrapText="1"/>
      <protection hidden="1"/>
    </xf>
    <xf numFmtId="0" fontId="3" fillId="0" borderId="13" xfId="0" applyFont="1" applyBorder="1" applyAlignment="1">
      <alignment horizontal="center" vertical="center" wrapText="1"/>
    </xf>
    <xf numFmtId="14" fontId="3" fillId="0" borderId="13" xfId="0" applyNumberFormat="1" applyFont="1" applyBorder="1" applyAlignment="1" applyProtection="1">
      <alignment horizontal="center" vertical="center" wrapText="1"/>
      <protection hidden="1"/>
    </xf>
    <xf numFmtId="14" fontId="3" fillId="0" borderId="3" xfId="0" applyNumberFormat="1" applyFont="1" applyBorder="1" applyAlignment="1" applyProtection="1">
      <alignment horizontal="center" vertical="center" wrapText="1"/>
      <protection hidden="1"/>
    </xf>
    <xf numFmtId="14" fontId="3" fillId="0" borderId="11" xfId="0" applyNumberFormat="1" applyFont="1" applyBorder="1" applyAlignment="1" applyProtection="1">
      <alignment horizontal="center" vertical="center" wrapText="1"/>
      <protection hidden="1"/>
    </xf>
    <xf numFmtId="0" fontId="3" fillId="0" borderId="6" xfId="0" applyFont="1" applyBorder="1" applyAlignment="1" applyProtection="1">
      <alignment horizontal="center" vertical="center" wrapText="1"/>
      <protection hidden="1"/>
    </xf>
    <xf numFmtId="0" fontId="3" fillId="0" borderId="1" xfId="0" applyFont="1" applyBorder="1" applyAlignment="1" applyProtection="1">
      <alignment horizontal="center" vertical="center" wrapText="1"/>
      <protection hidden="1"/>
    </xf>
    <xf numFmtId="0" fontId="3" fillId="0" borderId="9" xfId="0" applyFont="1" applyBorder="1" applyAlignment="1" applyProtection="1">
      <alignment horizontal="center" vertical="center" wrapText="1"/>
      <protection hidden="1"/>
    </xf>
    <xf numFmtId="0" fontId="3" fillId="0" borderId="15" xfId="0" applyFont="1" applyBorder="1" applyAlignment="1">
      <alignment horizontal="center" vertical="center"/>
    </xf>
    <xf numFmtId="0" fontId="3" fillId="0" borderId="15" xfId="0" applyFont="1" applyBorder="1" applyAlignment="1">
      <alignment horizontal="left" vertical="center" wrapText="1"/>
    </xf>
    <xf numFmtId="0" fontId="3" fillId="0" borderId="60" xfId="0" applyFont="1" applyBorder="1" applyAlignment="1">
      <alignment horizontal="left" vertical="center" wrapText="1"/>
    </xf>
    <xf numFmtId="0" fontId="48" fillId="7" borderId="15" xfId="0" applyFont="1" applyFill="1" applyBorder="1" applyAlignment="1">
      <alignment horizontal="center" vertical="center"/>
    </xf>
    <xf numFmtId="0" fontId="48" fillId="7" borderId="58" xfId="0" applyFont="1" applyFill="1" applyBorder="1" applyAlignment="1">
      <alignment horizontal="center" vertical="center"/>
    </xf>
    <xf numFmtId="0" fontId="3" fillId="0" borderId="58" xfId="0" applyFont="1" applyBorder="1" applyAlignment="1">
      <alignment horizontal="left" vertical="center" wrapText="1"/>
    </xf>
    <xf numFmtId="0" fontId="3" fillId="0" borderId="23" xfId="0" applyFont="1" applyBorder="1" applyAlignment="1">
      <alignment horizontal="center" vertical="center"/>
    </xf>
    <xf numFmtId="0" fontId="3" fillId="14" borderId="15" xfId="0" applyFont="1" applyFill="1" applyBorder="1" applyAlignment="1">
      <alignment horizontal="left" vertical="center" wrapText="1"/>
    </xf>
    <xf numFmtId="9" fontId="12" fillId="0" borderId="1" xfId="2" applyFont="1" applyBorder="1" applyAlignment="1" applyProtection="1">
      <alignment horizontal="center" vertical="center"/>
      <protection hidden="1"/>
    </xf>
    <xf numFmtId="0" fontId="3" fillId="0" borderId="15" xfId="0" applyFont="1" applyBorder="1" applyAlignment="1" applyProtection="1">
      <alignment horizontal="center" vertical="center"/>
      <protection locked="0"/>
    </xf>
    <xf numFmtId="0" fontId="3" fillId="0" borderId="23" xfId="0" applyFont="1" applyBorder="1" applyAlignment="1" applyProtection="1">
      <alignment horizontal="center" vertical="center"/>
      <protection locked="0"/>
    </xf>
    <xf numFmtId="0" fontId="3" fillId="0" borderId="58" xfId="0" applyFont="1" applyBorder="1" applyAlignment="1" applyProtection="1">
      <alignment horizontal="left" vertical="center" wrapText="1"/>
      <protection locked="0"/>
    </xf>
    <xf numFmtId="0" fontId="3" fillId="14" borderId="15" xfId="0" applyFont="1" applyFill="1" applyBorder="1" applyAlignment="1" applyProtection="1">
      <alignment horizontal="center" vertical="center"/>
      <protection locked="0"/>
    </xf>
    <xf numFmtId="0" fontId="3" fillId="14" borderId="23" xfId="0" applyFont="1" applyFill="1" applyBorder="1" applyAlignment="1" applyProtection="1">
      <alignment horizontal="center" vertical="center"/>
      <protection locked="0"/>
    </xf>
    <xf numFmtId="0" fontId="3" fillId="14" borderId="58" xfId="0" applyFont="1" applyFill="1" applyBorder="1" applyAlignment="1" applyProtection="1">
      <alignment horizontal="left" vertical="center" wrapText="1"/>
      <protection locked="0"/>
    </xf>
    <xf numFmtId="0" fontId="3" fillId="0" borderId="60" xfId="0" applyFont="1" applyBorder="1" applyAlignment="1" applyProtection="1">
      <alignment horizontal="center" vertical="center"/>
      <protection locked="0"/>
    </xf>
    <xf numFmtId="0" fontId="3" fillId="0" borderId="64" xfId="0" applyFont="1" applyBorder="1" applyAlignment="1" applyProtection="1">
      <alignment horizontal="center" vertical="center"/>
      <protection locked="0"/>
    </xf>
    <xf numFmtId="0" fontId="3" fillId="0" borderId="61" xfId="0" applyFont="1" applyBorder="1" applyAlignment="1" applyProtection="1">
      <alignment horizontal="left" vertical="center" wrapText="1"/>
      <protection locked="0"/>
    </xf>
    <xf numFmtId="14" fontId="3" fillId="0" borderId="1" xfId="0" applyNumberFormat="1" applyFont="1" applyBorder="1" applyAlignment="1" applyProtection="1">
      <alignment horizontal="center" vertical="center"/>
      <protection locked="0"/>
    </xf>
    <xf numFmtId="14" fontId="3" fillId="0" borderId="4" xfId="0" applyNumberFormat="1" applyFont="1" applyBorder="1" applyAlignment="1" applyProtection="1">
      <alignment horizontal="left" vertical="center"/>
      <protection locked="0"/>
    </xf>
    <xf numFmtId="14" fontId="3" fillId="0" borderId="1" xfId="0" applyNumberFormat="1" applyFont="1" applyBorder="1" applyAlignment="1" applyProtection="1">
      <alignment horizontal="left" vertical="center" wrapText="1"/>
      <protection locked="0"/>
    </xf>
    <xf numFmtId="14" fontId="3" fillId="0" borderId="8" xfId="0" applyNumberFormat="1" applyFont="1" applyBorder="1" applyAlignment="1" applyProtection="1">
      <alignment horizontal="left" vertical="center"/>
      <protection locked="0"/>
    </xf>
    <xf numFmtId="14" fontId="3" fillId="0" borderId="9" xfId="0" applyNumberFormat="1" applyFont="1" applyBorder="1" applyAlignment="1" applyProtection="1">
      <alignment horizontal="left" vertical="center" wrapText="1"/>
      <protection locked="0"/>
    </xf>
    <xf numFmtId="0" fontId="0" fillId="0" borderId="66" xfId="0" applyBorder="1"/>
    <xf numFmtId="14" fontId="3" fillId="0" borderId="2" xfId="0" applyNumberFormat="1" applyFont="1" applyBorder="1" applyAlignment="1" applyProtection="1">
      <alignment horizontal="left" vertical="center" wrapText="1"/>
      <protection locked="0"/>
    </xf>
    <xf numFmtId="0" fontId="3" fillId="0" borderId="1" xfId="0" applyFont="1" applyBorder="1" applyAlignment="1" applyProtection="1">
      <alignment horizontal="center" vertical="center" wrapText="1"/>
      <protection locked="0"/>
    </xf>
    <xf numFmtId="0" fontId="48" fillId="7" borderId="15" xfId="0" applyFont="1" applyFill="1" applyBorder="1" applyAlignment="1">
      <alignment horizontal="center" vertical="center" wrapText="1"/>
    </xf>
    <xf numFmtId="0" fontId="48" fillId="7" borderId="23" xfId="0" applyFont="1" applyFill="1" applyBorder="1" applyAlignment="1">
      <alignment horizontal="center" vertical="center" wrapText="1"/>
    </xf>
    <xf numFmtId="0" fontId="20" fillId="0" borderId="9" xfId="0" applyFont="1" applyBorder="1" applyAlignment="1" applyProtection="1">
      <alignment horizontal="left" vertical="center" wrapText="1"/>
      <protection locked="0"/>
    </xf>
    <xf numFmtId="0" fontId="20" fillId="0" borderId="1" xfId="0" applyFont="1" applyBorder="1" applyAlignment="1" applyProtection="1">
      <alignment horizontal="left" vertical="center" wrapText="1"/>
      <protection locked="0"/>
    </xf>
    <xf numFmtId="0" fontId="20" fillId="0" borderId="2" xfId="0" applyFont="1" applyBorder="1" applyAlignment="1" applyProtection="1">
      <alignment horizontal="left" vertical="center" wrapText="1"/>
      <protection locked="0"/>
    </xf>
    <xf numFmtId="0" fontId="20" fillId="0" borderId="9" xfId="0" quotePrefix="1" applyFont="1" applyBorder="1" applyAlignment="1" applyProtection="1">
      <alignment horizontal="left" vertical="center" wrapText="1"/>
      <protection locked="0"/>
    </xf>
    <xf numFmtId="0" fontId="20" fillId="0" borderId="1" xfId="0" quotePrefix="1" applyFont="1" applyBorder="1" applyAlignment="1" applyProtection="1">
      <alignment horizontal="left" vertical="center" wrapText="1"/>
      <protection locked="0"/>
    </xf>
    <xf numFmtId="0" fontId="0" fillId="11" borderId="1" xfId="0" applyFill="1" applyBorder="1" applyAlignment="1" applyProtection="1">
      <alignment horizontal="center" vertical="center"/>
      <protection locked="0"/>
    </xf>
    <xf numFmtId="0" fontId="0" fillId="9" borderId="1" xfId="0" applyFill="1" applyBorder="1" applyAlignment="1" applyProtection="1">
      <alignment horizontal="center" vertical="center"/>
      <protection locked="0"/>
    </xf>
    <xf numFmtId="0" fontId="0" fillId="10" borderId="1" xfId="0" applyFill="1" applyBorder="1" applyAlignment="1" applyProtection="1">
      <alignment horizontal="center" vertical="center"/>
      <protection locked="0"/>
    </xf>
    <xf numFmtId="0" fontId="0" fillId="3" borderId="1" xfId="0" applyFill="1" applyBorder="1" applyAlignment="1" applyProtection="1">
      <alignment horizontal="center" vertical="center"/>
      <protection hidden="1"/>
    </xf>
    <xf numFmtId="0" fontId="3" fillId="0" borderId="4" xfId="0" applyFont="1" applyBorder="1" applyAlignment="1" applyProtection="1">
      <alignment horizontal="center" vertical="center"/>
      <protection hidden="1"/>
    </xf>
    <xf numFmtId="0" fontId="3" fillId="0" borderId="8" xfId="0" applyFont="1" applyBorder="1" applyAlignment="1" applyProtection="1">
      <alignment horizontal="center" vertical="center"/>
      <protection hidden="1"/>
    </xf>
    <xf numFmtId="0" fontId="36" fillId="15" borderId="1" xfId="0" applyFont="1" applyFill="1" applyBorder="1" applyAlignment="1">
      <alignment horizontal="center" vertical="center"/>
    </xf>
    <xf numFmtId="0" fontId="36" fillId="12" borderId="1" xfId="0" applyFont="1" applyFill="1" applyBorder="1" applyAlignment="1">
      <alignment horizontal="center" vertical="center"/>
    </xf>
    <xf numFmtId="0" fontId="36" fillId="16" borderId="1" xfId="0" applyFont="1" applyFill="1" applyBorder="1" applyAlignment="1">
      <alignment horizontal="center" vertical="center"/>
    </xf>
    <xf numFmtId="0" fontId="3" fillId="0" borderId="12" xfId="0" applyFont="1" applyBorder="1" applyAlignment="1">
      <alignment horizontal="center" vertical="center" wrapText="1"/>
    </xf>
    <xf numFmtId="0" fontId="42" fillId="0" borderId="2" xfId="0" applyFont="1" applyBorder="1" applyAlignment="1" applyProtection="1">
      <alignment horizontal="center" vertical="center" wrapText="1"/>
      <protection hidden="1"/>
    </xf>
    <xf numFmtId="0" fontId="0" fillId="0" borderId="54" xfId="0" applyBorder="1" applyAlignment="1">
      <alignment horizontal="center" vertical="center"/>
    </xf>
    <xf numFmtId="0" fontId="17" fillId="0" borderId="1" xfId="0" applyFont="1" applyBorder="1" applyAlignment="1">
      <alignment horizontal="center" vertical="center"/>
    </xf>
    <xf numFmtId="0" fontId="3" fillId="0" borderId="12" xfId="0" applyFont="1" applyBorder="1" applyAlignment="1">
      <alignment horizontal="left" vertical="center" wrapText="1"/>
    </xf>
    <xf numFmtId="0" fontId="3" fillId="0" borderId="67" xfId="0" applyFont="1" applyBorder="1" applyAlignment="1">
      <alignment horizontal="left" vertical="center" wrapText="1"/>
    </xf>
    <xf numFmtId="0" fontId="55" fillId="0" borderId="12" xfId="0" applyFont="1" applyBorder="1" applyAlignment="1">
      <alignment horizontal="left" vertical="center" wrapText="1"/>
    </xf>
    <xf numFmtId="0" fontId="55" fillId="0" borderId="0" xfId="0" applyFont="1" applyAlignment="1">
      <alignment horizontal="left" vertical="center" wrapText="1"/>
    </xf>
    <xf numFmtId="0" fontId="55" fillId="0" borderId="67" xfId="0" applyFont="1" applyBorder="1" applyAlignment="1">
      <alignment horizontal="left" vertical="center" wrapText="1"/>
    </xf>
    <xf numFmtId="0" fontId="3" fillId="15" borderId="0" xfId="0" applyFont="1" applyFill="1" applyAlignment="1" applyProtection="1">
      <alignment horizontal="center" vertical="center" wrapText="1"/>
      <protection hidden="1"/>
    </xf>
    <xf numFmtId="1" fontId="3" fillId="15" borderId="0" xfId="0" applyNumberFormat="1" applyFont="1" applyFill="1" applyAlignment="1" applyProtection="1">
      <alignment horizontal="center" vertical="center" wrapText="1"/>
      <protection hidden="1"/>
    </xf>
    <xf numFmtId="1" fontId="3" fillId="15" borderId="0" xfId="0" applyNumberFormat="1" applyFont="1" applyFill="1" applyAlignment="1" applyProtection="1">
      <alignment horizontal="center" vertical="center"/>
      <protection hidden="1"/>
    </xf>
    <xf numFmtId="0" fontId="58" fillId="0" borderId="0" xfId="1" applyFont="1"/>
    <xf numFmtId="0" fontId="58" fillId="0" borderId="0" xfId="1" applyFont="1" applyFill="1"/>
    <xf numFmtId="0" fontId="60" fillId="0" borderId="0" xfId="0" applyFont="1"/>
    <xf numFmtId="9" fontId="46" fillId="0" borderId="1" xfId="0" applyNumberFormat="1" applyFont="1" applyBorder="1" applyAlignment="1" applyProtection="1">
      <alignment horizontal="center" vertical="center"/>
      <protection hidden="1"/>
    </xf>
    <xf numFmtId="0" fontId="3" fillId="0" borderId="0" xfId="0" applyFont="1" applyAlignment="1">
      <alignment horizontal="centerContinuous" vertical="center" wrapText="1"/>
    </xf>
    <xf numFmtId="0" fontId="0" fillId="0" borderId="0" xfId="0" applyAlignment="1">
      <alignment horizontal="centerContinuous" vertical="center" wrapText="1"/>
    </xf>
    <xf numFmtId="0" fontId="61" fillId="0" borderId="0" xfId="0" applyFont="1" applyAlignment="1">
      <alignment horizontal="centerContinuous" vertical="center" wrapText="1"/>
    </xf>
    <xf numFmtId="0" fontId="62" fillId="0" borderId="0" xfId="0" applyFont="1" applyAlignment="1">
      <alignment horizontal="centerContinuous" vertical="center" wrapText="1"/>
    </xf>
    <xf numFmtId="0" fontId="54" fillId="0" borderId="1" xfId="0" applyFont="1" applyBorder="1" applyAlignment="1">
      <alignment horizontal="left" vertical="center" wrapText="1"/>
    </xf>
    <xf numFmtId="14" fontId="46" fillId="0" borderId="1" xfId="0" applyNumberFormat="1" applyFont="1" applyBorder="1" applyAlignment="1" applyProtection="1">
      <alignment horizontal="center" vertical="center"/>
      <protection hidden="1"/>
    </xf>
    <xf numFmtId="0" fontId="11" fillId="2" borderId="2"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4" xfId="0" applyFont="1" applyFill="1" applyBorder="1" applyAlignment="1" applyProtection="1">
      <alignment horizontal="center" vertical="center" wrapText="1"/>
      <protection hidden="1"/>
    </xf>
    <xf numFmtId="0" fontId="3" fillId="0" borderId="2" xfId="0" quotePrefix="1" applyFont="1" applyBorder="1" applyAlignment="1" applyProtection="1">
      <alignment horizontal="left" vertical="center"/>
      <protection locked="0"/>
    </xf>
    <xf numFmtId="0" fontId="3" fillId="0" borderId="3" xfId="0" applyFont="1" applyBorder="1" applyAlignment="1" applyProtection="1">
      <alignment horizontal="left" vertical="center"/>
      <protection locked="0"/>
    </xf>
    <xf numFmtId="0" fontId="3" fillId="0" borderId="4" xfId="0" applyFont="1" applyBorder="1" applyAlignment="1" applyProtection="1">
      <alignment horizontal="left" vertical="center"/>
      <protection locked="0"/>
    </xf>
    <xf numFmtId="0" fontId="3" fillId="0" borderId="2" xfId="0" applyFont="1" applyBorder="1" applyAlignment="1" applyProtection="1">
      <alignment horizontal="left" vertical="center"/>
      <protection locked="0"/>
    </xf>
    <xf numFmtId="0" fontId="3" fillId="0" borderId="2" xfId="0" applyFont="1" applyBorder="1" applyAlignment="1" applyProtection="1">
      <alignment horizontal="left" vertical="center" wrapText="1"/>
      <protection locked="0"/>
    </xf>
    <xf numFmtId="0" fontId="3" fillId="0" borderId="3" xfId="0" applyFont="1" applyBorder="1" applyAlignment="1" applyProtection="1">
      <alignment horizontal="left" vertical="center" wrapText="1"/>
      <protection locked="0"/>
    </xf>
    <xf numFmtId="0" fontId="3" fillId="0" borderId="4" xfId="0" applyFont="1" applyBorder="1" applyAlignment="1" applyProtection="1">
      <alignment horizontal="left" vertical="center" wrapText="1"/>
      <protection locked="0"/>
    </xf>
    <xf numFmtId="0" fontId="6" fillId="2" borderId="37" xfId="0" applyFont="1" applyFill="1" applyBorder="1" applyAlignment="1">
      <alignment horizontal="center" vertical="center" wrapText="1"/>
    </xf>
    <xf numFmtId="0" fontId="18" fillId="4" borderId="9" xfId="0" applyFont="1" applyFill="1" applyBorder="1" applyAlignment="1">
      <alignment horizontal="center" vertical="center" textRotation="90"/>
    </xf>
    <xf numFmtId="0" fontId="18" fillId="4" borderId="14" xfId="0" applyFont="1" applyFill="1" applyBorder="1" applyAlignment="1">
      <alignment horizontal="center" vertical="center" textRotation="90"/>
    </xf>
    <xf numFmtId="0" fontId="18" fillId="4" borderId="6" xfId="0" applyFont="1" applyFill="1" applyBorder="1" applyAlignment="1">
      <alignment horizontal="center" vertical="center" textRotation="90"/>
    </xf>
    <xf numFmtId="0" fontId="7" fillId="0" borderId="1" xfId="0" applyFont="1" applyBorder="1" applyAlignment="1">
      <alignment horizontal="center" vertical="center"/>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17" fillId="4" borderId="2" xfId="0" applyFont="1" applyFill="1" applyBorder="1" applyAlignment="1">
      <alignment horizontal="center" vertical="center"/>
    </xf>
    <xf numFmtId="0" fontId="17" fillId="4" borderId="3" xfId="0" applyFont="1" applyFill="1" applyBorder="1" applyAlignment="1">
      <alignment horizontal="center" vertical="center"/>
    </xf>
    <xf numFmtId="0" fontId="17" fillId="4" borderId="4" xfId="0" applyFont="1" applyFill="1" applyBorder="1" applyAlignment="1">
      <alignment horizontal="center" vertical="center"/>
    </xf>
    <xf numFmtId="0" fontId="17" fillId="4" borderId="2" xfId="0" applyFont="1" applyFill="1" applyBorder="1" applyAlignment="1" applyProtection="1">
      <alignment horizontal="center" vertical="center"/>
      <protection hidden="1"/>
    </xf>
    <xf numFmtId="0" fontId="17" fillId="4" borderId="3" xfId="0" applyFont="1" applyFill="1" applyBorder="1" applyAlignment="1" applyProtection="1">
      <alignment horizontal="center" vertical="center"/>
      <protection hidden="1"/>
    </xf>
    <xf numFmtId="0" fontId="17" fillId="4" borderId="4" xfId="0" applyFont="1" applyFill="1" applyBorder="1" applyAlignment="1" applyProtection="1">
      <alignment horizontal="center" vertical="center"/>
      <protection hidden="1"/>
    </xf>
    <xf numFmtId="0" fontId="6" fillId="2" borderId="12" xfId="0" applyFont="1" applyFill="1" applyBorder="1" applyAlignment="1">
      <alignment horizontal="center" vertical="center" wrapText="1"/>
    </xf>
    <xf numFmtId="0" fontId="6" fillId="2" borderId="0" xfId="0" applyFont="1" applyFill="1" applyAlignment="1">
      <alignment horizontal="center" vertical="center" wrapText="1"/>
    </xf>
    <xf numFmtId="0" fontId="51" fillId="17" borderId="2" xfId="0" applyFont="1" applyFill="1" applyBorder="1" applyAlignment="1">
      <alignment horizontal="left" vertical="center"/>
    </xf>
    <xf numFmtId="0" fontId="51" fillId="17" borderId="3" xfId="0" applyFont="1" applyFill="1" applyBorder="1" applyAlignment="1">
      <alignment horizontal="left" vertical="center"/>
    </xf>
    <xf numFmtId="0" fontId="51" fillId="17" borderId="4" xfId="0" applyFont="1" applyFill="1" applyBorder="1" applyAlignment="1">
      <alignment horizontal="left" vertical="center"/>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8" xfId="0" applyFont="1" applyBorder="1" applyAlignment="1">
      <alignment horizontal="left" vertical="center" wrapText="1"/>
    </xf>
    <xf numFmtId="0" fontId="3" fillId="0" borderId="12" xfId="0" applyFont="1" applyBorder="1" applyAlignment="1">
      <alignment horizontal="left" vertical="center" wrapText="1"/>
    </xf>
    <xf numFmtId="0" fontId="3" fillId="0" borderId="0" xfId="0" applyFont="1" applyAlignment="1">
      <alignment horizontal="left" vertical="center" wrapText="1"/>
    </xf>
    <xf numFmtId="0" fontId="3" fillId="0" borderId="67" xfId="0" applyFont="1" applyBorder="1" applyAlignment="1">
      <alignment horizontal="left" vertical="center" wrapText="1"/>
    </xf>
    <xf numFmtId="0" fontId="3" fillId="0" borderId="7" xfId="0" applyFont="1" applyBorder="1" applyAlignment="1">
      <alignment horizontal="left" vertical="center" wrapText="1"/>
    </xf>
    <xf numFmtId="0" fontId="3" fillId="0" borderId="13" xfId="0" applyFont="1" applyBorder="1" applyAlignment="1">
      <alignment horizontal="left" vertical="center" wrapText="1"/>
    </xf>
    <xf numFmtId="0" fontId="3" fillId="0" borderId="5"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37" fillId="2" borderId="7" xfId="1" applyFont="1" applyFill="1" applyBorder="1" applyAlignment="1">
      <alignment horizontal="left" vertical="center" wrapText="1"/>
    </xf>
    <xf numFmtId="0" fontId="37" fillId="2" borderId="13" xfId="1" applyFont="1" applyFill="1" applyBorder="1" applyAlignment="1">
      <alignment horizontal="left" vertical="center" wrapText="1"/>
    </xf>
    <xf numFmtId="0" fontId="37" fillId="2" borderId="5" xfId="1" applyFont="1" applyFill="1" applyBorder="1" applyAlignment="1">
      <alignment horizontal="left" vertical="center" wrapText="1"/>
    </xf>
    <xf numFmtId="0" fontId="37" fillId="2" borderId="12" xfId="1" applyFont="1" applyFill="1" applyBorder="1" applyAlignment="1">
      <alignment horizontal="left" vertical="center" wrapText="1"/>
    </xf>
    <xf numFmtId="0" fontId="37" fillId="2" borderId="0" xfId="1" applyFont="1" applyFill="1" applyBorder="1" applyAlignment="1">
      <alignment horizontal="left" vertical="center" wrapText="1"/>
    </xf>
    <xf numFmtId="0" fontId="37" fillId="2" borderId="67" xfId="1" applyFont="1" applyFill="1" applyBorder="1" applyAlignment="1">
      <alignment horizontal="left" vertical="center" wrapText="1"/>
    </xf>
    <xf numFmtId="0" fontId="55" fillId="0" borderId="12" xfId="0" applyFont="1" applyBorder="1" applyAlignment="1">
      <alignment horizontal="left" vertical="center" wrapText="1"/>
    </xf>
    <xf numFmtId="0" fontId="55" fillId="0" borderId="0" xfId="0" applyFont="1" applyAlignment="1">
      <alignment horizontal="left" vertical="center" wrapText="1"/>
    </xf>
    <xf numFmtId="0" fontId="55" fillId="0" borderId="67" xfId="0" applyFont="1" applyBorder="1" applyAlignment="1">
      <alignment horizontal="left" vertical="center" wrapText="1"/>
    </xf>
    <xf numFmtId="0" fontId="55" fillId="0" borderId="10" xfId="0" applyFont="1" applyBorder="1" applyAlignment="1">
      <alignment horizontal="left" vertical="center" wrapText="1"/>
    </xf>
    <xf numFmtId="0" fontId="55" fillId="0" borderId="11" xfId="0" applyFont="1" applyBorder="1" applyAlignment="1">
      <alignment horizontal="left" vertical="center" wrapText="1"/>
    </xf>
    <xf numFmtId="0" fontId="55" fillId="0" borderId="8" xfId="0" applyFont="1" applyBorder="1" applyAlignment="1">
      <alignment horizontal="left" vertical="center" wrapText="1"/>
    </xf>
    <xf numFmtId="0" fontId="3" fillId="0" borderId="7" xfId="0" applyFont="1" applyBorder="1" applyAlignment="1">
      <alignment horizontal="left" vertical="top" wrapText="1"/>
    </xf>
    <xf numFmtId="0" fontId="3" fillId="0" borderId="13" xfId="0" applyFont="1" applyBorder="1" applyAlignment="1">
      <alignment horizontal="left" vertical="top" wrapText="1"/>
    </xf>
    <xf numFmtId="0" fontId="3" fillId="0" borderId="5" xfId="0" applyFont="1" applyBorder="1" applyAlignment="1">
      <alignment horizontal="left" vertical="top" wrapText="1"/>
    </xf>
    <xf numFmtId="0" fontId="5" fillId="2" borderId="9" xfId="0" applyFont="1" applyFill="1" applyBorder="1" applyAlignment="1">
      <alignment horizontal="left" vertical="center" wrapText="1"/>
    </xf>
    <xf numFmtId="0" fontId="5" fillId="2" borderId="14" xfId="0" applyFont="1" applyFill="1" applyBorder="1" applyAlignment="1">
      <alignment horizontal="left" vertical="center" wrapText="1"/>
    </xf>
    <xf numFmtId="0" fontId="5" fillId="2" borderId="6" xfId="0" applyFont="1" applyFill="1" applyBorder="1" applyAlignment="1">
      <alignment horizontal="left" vertical="center" wrapText="1"/>
    </xf>
    <xf numFmtId="0" fontId="6" fillId="2" borderId="1" xfId="0" applyFont="1" applyFill="1" applyBorder="1" applyAlignment="1" applyProtection="1">
      <alignment horizontal="center" vertical="center" wrapText="1"/>
      <protection locked="0"/>
    </xf>
    <xf numFmtId="0" fontId="17" fillId="0" borderId="2" xfId="0" applyFont="1" applyBorder="1" applyAlignment="1">
      <alignment horizontal="center" vertical="center" wrapText="1"/>
    </xf>
    <xf numFmtId="0" fontId="17" fillId="0" borderId="3" xfId="0" applyFont="1" applyBorder="1" applyAlignment="1">
      <alignment horizontal="center" vertical="center" wrapText="1"/>
    </xf>
    <xf numFmtId="0" fontId="17" fillId="0" borderId="4" xfId="0" applyFont="1" applyBorder="1" applyAlignment="1">
      <alignment horizontal="center" vertical="center" wrapText="1"/>
    </xf>
    <xf numFmtId="0" fontId="7" fillId="0" borderId="2" xfId="0" applyFont="1" applyBorder="1" applyAlignment="1" applyProtection="1">
      <alignment horizontal="center" vertical="center"/>
      <protection locked="0"/>
    </xf>
    <xf numFmtId="0" fontId="7" fillId="0" borderId="4" xfId="0" applyFont="1" applyBorder="1" applyAlignment="1" applyProtection="1">
      <alignment horizontal="center" vertical="center"/>
      <protection locked="0"/>
    </xf>
    <xf numFmtId="0" fontId="6" fillId="2" borderId="2" xfId="0" applyFont="1" applyFill="1" applyBorder="1" applyAlignment="1" applyProtection="1">
      <alignment horizontal="center" vertical="center" wrapText="1"/>
      <protection locked="0"/>
    </xf>
    <xf numFmtId="0" fontId="6" fillId="2" borderId="3" xfId="0" applyFont="1" applyFill="1" applyBorder="1" applyAlignment="1" applyProtection="1">
      <alignment horizontal="center" vertical="center" wrapText="1"/>
      <protection locked="0"/>
    </xf>
    <xf numFmtId="0" fontId="6" fillId="2" borderId="4" xfId="0" applyFont="1" applyFill="1" applyBorder="1" applyAlignment="1" applyProtection="1">
      <alignment horizontal="center" vertical="center" wrapText="1"/>
      <protection locked="0"/>
    </xf>
    <xf numFmtId="0" fontId="17" fillId="0" borderId="1" xfId="0" applyFont="1" applyBorder="1" applyAlignment="1">
      <alignment horizontal="center" vertical="center" wrapText="1"/>
    </xf>
    <xf numFmtId="0" fontId="6" fillId="2" borderId="2" xfId="0" applyFont="1" applyFill="1" applyBorder="1" applyAlignment="1" applyProtection="1">
      <alignment horizontal="left" vertical="center" wrapText="1"/>
      <protection locked="0"/>
    </xf>
    <xf numFmtId="0" fontId="6" fillId="2" borderId="3" xfId="0" applyFont="1" applyFill="1" applyBorder="1" applyAlignment="1" applyProtection="1">
      <alignment horizontal="left" vertical="center" wrapText="1"/>
      <protection locked="0"/>
    </xf>
    <xf numFmtId="0" fontId="6" fillId="2" borderId="4" xfId="0" applyFont="1" applyFill="1" applyBorder="1" applyAlignment="1" applyProtection="1">
      <alignment horizontal="left" vertical="center" wrapText="1"/>
      <protection locked="0"/>
    </xf>
    <xf numFmtId="0" fontId="21" fillId="0" borderId="16" xfId="0" applyFont="1" applyBorder="1" applyAlignment="1">
      <alignment horizontal="center" vertical="center" wrapText="1"/>
    </xf>
    <xf numFmtId="0" fontId="25" fillId="3" borderId="16" xfId="0" applyFont="1" applyFill="1" applyBorder="1" applyAlignment="1">
      <alignment horizontal="center" vertical="center" wrapText="1"/>
    </xf>
    <xf numFmtId="0" fontId="17" fillId="0" borderId="20" xfId="0" applyFont="1" applyBorder="1" applyAlignment="1">
      <alignment horizontal="center" vertical="center"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0" fontId="17" fillId="4" borderId="20" xfId="0" applyFont="1" applyFill="1" applyBorder="1" applyAlignment="1">
      <alignment horizontal="center" vertical="center"/>
    </xf>
    <xf numFmtId="0" fontId="17" fillId="4" borderId="21" xfId="0" applyFont="1" applyFill="1" applyBorder="1" applyAlignment="1">
      <alignment horizontal="center" vertical="center"/>
    </xf>
    <xf numFmtId="0" fontId="17" fillId="4" borderId="22" xfId="0" applyFont="1" applyFill="1" applyBorder="1" applyAlignment="1">
      <alignment horizontal="center" vertical="center"/>
    </xf>
    <xf numFmtId="0" fontId="17" fillId="2" borderId="2" xfId="0" applyFont="1" applyFill="1" applyBorder="1" applyAlignment="1">
      <alignment horizontal="center" wrapText="1"/>
    </xf>
    <xf numFmtId="0" fontId="17" fillId="2" borderId="3" xfId="0" applyFont="1" applyFill="1" applyBorder="1" applyAlignment="1">
      <alignment horizontal="center" wrapText="1"/>
    </xf>
    <xf numFmtId="0" fontId="17" fillId="2" borderId="4" xfId="0" applyFont="1" applyFill="1" applyBorder="1" applyAlignment="1">
      <alignment horizontal="center" wrapText="1"/>
    </xf>
    <xf numFmtId="0" fontId="41" fillId="2" borderId="2" xfId="0" applyFont="1" applyFill="1" applyBorder="1" applyAlignment="1">
      <alignment horizontal="left" vertical="center" wrapText="1"/>
    </xf>
    <xf numFmtId="0" fontId="41" fillId="2" borderId="3" xfId="0" applyFont="1" applyFill="1" applyBorder="1" applyAlignment="1">
      <alignment horizontal="left" vertical="center"/>
    </xf>
    <xf numFmtId="0" fontId="41" fillId="2" borderId="4" xfId="0" applyFont="1" applyFill="1" applyBorder="1" applyAlignment="1">
      <alignment horizontal="left" vertical="center"/>
    </xf>
    <xf numFmtId="0" fontId="7" fillId="0" borderId="1" xfId="0" applyFont="1" applyBorder="1" applyAlignment="1" applyProtection="1">
      <alignment horizontal="center" vertical="center"/>
      <protection locked="0"/>
    </xf>
    <xf numFmtId="0" fontId="18" fillId="4" borderId="0" xfId="0" applyFont="1" applyFill="1" applyAlignment="1">
      <alignment horizontal="center" vertical="center" textRotation="90"/>
    </xf>
    <xf numFmtId="0" fontId="6" fillId="2" borderId="1" xfId="0" applyFont="1" applyFill="1" applyBorder="1" applyAlignment="1" applyProtection="1">
      <alignment horizontal="center" vertical="center" wrapText="1"/>
      <protection hidden="1"/>
    </xf>
    <xf numFmtId="0" fontId="7" fillId="0" borderId="1" xfId="0" applyFont="1" applyBorder="1" applyAlignment="1" applyProtection="1">
      <alignment horizontal="center" vertical="center"/>
      <protection hidden="1"/>
    </xf>
    <xf numFmtId="0" fontId="36" fillId="8" borderId="1" xfId="0" applyFont="1" applyFill="1" applyBorder="1" applyAlignment="1">
      <alignment horizontal="left" vertical="center" wrapText="1"/>
    </xf>
    <xf numFmtId="0" fontId="6" fillId="2" borderId="12" xfId="0" applyFont="1" applyFill="1" applyBorder="1" applyAlignment="1" applyProtection="1">
      <alignment horizontal="center" vertical="center" wrapText="1"/>
      <protection locked="0"/>
    </xf>
    <xf numFmtId="0" fontId="6" fillId="2" borderId="0" xfId="0" applyFont="1" applyFill="1" applyAlignment="1" applyProtection="1">
      <alignment horizontal="center" vertical="center" wrapText="1"/>
      <protection locked="0"/>
    </xf>
    <xf numFmtId="0" fontId="7" fillId="0" borderId="3" xfId="0" applyFont="1" applyBorder="1" applyAlignment="1" applyProtection="1">
      <alignment horizontal="center" vertical="center"/>
      <protection locked="0"/>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4" xfId="0" applyFont="1" applyFill="1" applyBorder="1" applyAlignment="1">
      <alignment horizontal="center" vertical="center"/>
    </xf>
    <xf numFmtId="0" fontId="17" fillId="13" borderId="59" xfId="0" applyFont="1" applyFill="1" applyBorder="1" applyAlignment="1">
      <alignment horizontal="left" vertical="center"/>
    </xf>
    <xf numFmtId="0" fontId="17" fillId="13" borderId="29" xfId="0" applyFont="1" applyFill="1" applyBorder="1" applyAlignment="1">
      <alignment horizontal="left" vertical="center"/>
    </xf>
    <xf numFmtId="0" fontId="17" fillId="13" borderId="65" xfId="0" applyFont="1" applyFill="1" applyBorder="1" applyAlignment="1">
      <alignment horizontal="left" vertical="center"/>
    </xf>
    <xf numFmtId="0" fontId="3" fillId="0" borderId="59" xfId="0" applyFont="1" applyBorder="1" applyAlignment="1">
      <alignment horizontal="left" vertical="center" wrapText="1"/>
    </xf>
    <xf numFmtId="0" fontId="3" fillId="0" borderId="24" xfId="0" applyFont="1" applyBorder="1" applyAlignment="1">
      <alignment horizontal="left" vertical="center" wrapText="1"/>
    </xf>
    <xf numFmtId="0" fontId="48" fillId="7" borderId="59" xfId="0" applyFont="1" applyFill="1" applyBorder="1" applyAlignment="1">
      <alignment horizontal="center" vertical="center"/>
    </xf>
    <xf numFmtId="0" fontId="48" fillId="7" borderId="24" xfId="0" applyFont="1" applyFill="1" applyBorder="1" applyAlignment="1">
      <alignment horizontal="center" vertical="center"/>
    </xf>
    <xf numFmtId="0" fontId="3" fillId="0" borderId="23" xfId="0" applyFont="1" applyBorder="1" applyAlignment="1">
      <alignment horizontal="center" vertical="center" wrapText="1"/>
    </xf>
    <xf numFmtId="0" fontId="3" fillId="0" borderId="29" xfId="0" applyFont="1" applyBorder="1" applyAlignment="1">
      <alignment horizontal="center" vertical="center" wrapText="1"/>
    </xf>
    <xf numFmtId="0" fontId="3" fillId="0" borderId="65" xfId="0" applyFont="1" applyBorder="1" applyAlignment="1">
      <alignment horizontal="center" vertical="center" wrapText="1"/>
    </xf>
    <xf numFmtId="0" fontId="17" fillId="13" borderId="59" xfId="0" applyFont="1" applyFill="1" applyBorder="1" applyAlignment="1">
      <alignment horizontal="center" vertical="center"/>
    </xf>
    <xf numFmtId="0" fontId="17" fillId="13" borderId="29" xfId="0" applyFont="1" applyFill="1" applyBorder="1" applyAlignment="1">
      <alignment horizontal="center" vertical="center"/>
    </xf>
    <xf numFmtId="0" fontId="17" fillId="13" borderId="65" xfId="0" applyFont="1" applyFill="1" applyBorder="1" applyAlignment="1">
      <alignment horizontal="center" vertical="center"/>
    </xf>
    <xf numFmtId="0" fontId="3" fillId="14" borderId="59" xfId="0" applyFont="1" applyFill="1" applyBorder="1" applyAlignment="1">
      <alignment horizontal="left" vertical="center" wrapText="1"/>
    </xf>
    <xf numFmtId="0" fontId="3" fillId="14" borderId="24" xfId="0" applyFont="1" applyFill="1" applyBorder="1" applyAlignment="1">
      <alignment horizontal="left" vertical="center" wrapText="1"/>
    </xf>
    <xf numFmtId="0" fontId="17" fillId="7" borderId="55" xfId="0" applyFont="1" applyFill="1" applyBorder="1" applyAlignment="1">
      <alignment horizontal="center"/>
    </xf>
    <xf numFmtId="0" fontId="17" fillId="7" borderId="62" xfId="0" applyFont="1" applyFill="1" applyBorder="1" applyAlignment="1">
      <alignment horizontal="center"/>
    </xf>
    <xf numFmtId="0" fontId="17" fillId="7" borderId="56" xfId="0" applyFont="1" applyFill="1" applyBorder="1" applyAlignment="1">
      <alignment horizontal="center"/>
    </xf>
    <xf numFmtId="0" fontId="17" fillId="7" borderId="63" xfId="0" applyFont="1" applyFill="1" applyBorder="1" applyAlignment="1">
      <alignment horizontal="center"/>
    </xf>
    <xf numFmtId="0" fontId="17" fillId="7" borderId="57" xfId="0" applyFont="1" applyFill="1" applyBorder="1" applyAlignment="1">
      <alignment horizontal="center"/>
    </xf>
    <xf numFmtId="0" fontId="17" fillId="13" borderId="24" xfId="0" applyFont="1" applyFill="1" applyBorder="1" applyAlignment="1">
      <alignment horizontal="center" vertical="center"/>
    </xf>
    <xf numFmtId="0" fontId="26" fillId="0" borderId="15" xfId="3" applyFont="1" applyBorder="1" applyAlignment="1">
      <alignment horizontal="left" vertical="center" wrapText="1"/>
    </xf>
    <xf numFmtId="0" fontId="3" fillId="0" borderId="28" xfId="3" applyFont="1" applyBorder="1" applyAlignment="1">
      <alignment horizontal="center"/>
    </xf>
    <xf numFmtId="0" fontId="3" fillId="0" borderId="0" xfId="3" applyFont="1" applyAlignment="1">
      <alignment horizontal="center"/>
    </xf>
    <xf numFmtId="0" fontId="3" fillId="0" borderId="30" xfId="3" applyFont="1" applyBorder="1" applyAlignment="1">
      <alignment horizontal="center"/>
    </xf>
    <xf numFmtId="0" fontId="35" fillId="4" borderId="15" xfId="3" applyFont="1" applyFill="1" applyBorder="1" applyAlignment="1">
      <alignment horizontal="center" vertical="center"/>
    </xf>
    <xf numFmtId="0" fontId="3" fillId="0" borderId="25" xfId="3" applyFont="1" applyBorder="1" applyAlignment="1">
      <alignment horizontal="center" vertical="center" wrapText="1"/>
    </xf>
    <xf numFmtId="0" fontId="3" fillId="0" borderId="26" xfId="3" applyFont="1" applyBorder="1" applyAlignment="1">
      <alignment horizontal="center" vertical="center" wrapText="1"/>
    </xf>
    <xf numFmtId="0" fontId="3" fillId="0" borderId="15" xfId="3" applyFont="1" applyBorder="1" applyAlignment="1">
      <alignment horizontal="center" vertical="center" wrapText="1"/>
    </xf>
    <xf numFmtId="0" fontId="33" fillId="4" borderId="23" xfId="4" applyFont="1" applyFill="1" applyBorder="1" applyAlignment="1">
      <alignment horizontal="center" vertical="center" wrapText="1"/>
    </xf>
    <xf numFmtId="0" fontId="33" fillId="4" borderId="24" xfId="4" applyFont="1" applyFill="1" applyBorder="1" applyAlignment="1">
      <alignment horizontal="center" vertical="center" wrapText="1"/>
    </xf>
    <xf numFmtId="0" fontId="20" fillId="0" borderId="23" xfId="3" applyFont="1" applyBorder="1" applyAlignment="1">
      <alignment horizontal="left" vertical="center" wrapText="1"/>
    </xf>
    <xf numFmtId="0" fontId="20" fillId="0" borderId="29" xfId="3" applyFont="1" applyBorder="1" applyAlignment="1">
      <alignment horizontal="left" vertical="center" wrapText="1"/>
    </xf>
    <xf numFmtId="0" fontId="20" fillId="0" borderId="24" xfId="3" applyFont="1" applyBorder="1" applyAlignment="1">
      <alignment horizontal="left" vertical="center" wrapText="1"/>
    </xf>
    <xf numFmtId="0" fontId="20" fillId="0" borderId="23" xfId="3" applyFont="1" applyBorder="1" applyAlignment="1">
      <alignment horizontal="center" vertical="center" wrapText="1"/>
    </xf>
    <xf numFmtId="0" fontId="20" fillId="0" borderId="29" xfId="3" applyFont="1" applyBorder="1" applyAlignment="1">
      <alignment horizontal="center" vertical="center" wrapText="1"/>
    </xf>
    <xf numFmtId="0" fontId="20" fillId="0" borderId="24" xfId="3" applyFont="1" applyBorder="1" applyAlignment="1">
      <alignment horizontal="center" vertical="center" wrapText="1"/>
    </xf>
    <xf numFmtId="14" fontId="20" fillId="0" borderId="23" xfId="3" applyNumberFormat="1" applyFont="1" applyBorder="1" applyAlignment="1">
      <alignment horizontal="center" vertical="center" wrapText="1"/>
    </xf>
    <xf numFmtId="14" fontId="20" fillId="0" borderId="29" xfId="3" applyNumberFormat="1" applyFont="1" applyBorder="1" applyAlignment="1">
      <alignment horizontal="center" vertical="center" wrapText="1"/>
    </xf>
    <xf numFmtId="14" fontId="20" fillId="0" borderId="24" xfId="3" applyNumberFormat="1" applyFont="1" applyBorder="1" applyAlignment="1">
      <alignment horizontal="center" vertical="center" wrapText="1"/>
    </xf>
    <xf numFmtId="0" fontId="10" fillId="5" borderId="15" xfId="6" applyFont="1" applyFill="1" applyBorder="1" applyAlignment="1">
      <alignment horizontal="center" vertical="center" wrapText="1"/>
    </xf>
    <xf numFmtId="0" fontId="3" fillId="0" borderId="15" xfId="8" applyNumberFormat="1" applyFont="1" applyFill="1" applyBorder="1" applyAlignment="1" applyProtection="1">
      <alignment horizontal="center" vertical="center"/>
      <protection locked="0"/>
    </xf>
    <xf numFmtId="0" fontId="33" fillId="4" borderId="15" xfId="4" applyFont="1" applyFill="1" applyBorder="1" applyAlignment="1">
      <alignment horizontal="center" vertical="center" wrapText="1"/>
    </xf>
    <xf numFmtId="0" fontId="3" fillId="5" borderId="15" xfId="3" applyFont="1" applyFill="1" applyBorder="1" applyAlignment="1">
      <alignment horizontal="left" vertical="center" wrapText="1"/>
    </xf>
    <xf numFmtId="0" fontId="34" fillId="4" borderId="15" xfId="4" applyFont="1" applyFill="1" applyBorder="1" applyAlignment="1">
      <alignment horizontal="center" vertical="center" wrapText="1"/>
    </xf>
    <xf numFmtId="0" fontId="20" fillId="5" borderId="15" xfId="3" applyFont="1" applyFill="1" applyBorder="1" applyAlignment="1">
      <alignment horizontal="left" vertical="center" wrapText="1" indent="1"/>
    </xf>
    <xf numFmtId="0" fontId="33" fillId="4" borderId="29" xfId="4" applyFont="1" applyFill="1" applyBorder="1" applyAlignment="1">
      <alignment horizontal="center" vertical="center" wrapText="1"/>
    </xf>
    <xf numFmtId="0" fontId="3" fillId="5" borderId="15" xfId="3" applyFont="1" applyFill="1" applyBorder="1" applyAlignment="1">
      <alignment horizontal="center" vertical="center" wrapText="1"/>
    </xf>
    <xf numFmtId="0" fontId="33" fillId="4" borderId="15" xfId="4" applyFont="1" applyFill="1" applyBorder="1" applyAlignment="1">
      <alignment horizontal="center" vertical="center"/>
    </xf>
    <xf numFmtId="0" fontId="26" fillId="0" borderId="15" xfId="3" applyFont="1" applyBorder="1" applyAlignment="1">
      <alignment horizontal="center" vertical="center"/>
    </xf>
    <xf numFmtId="0" fontId="27" fillId="7" borderId="15" xfId="3" applyFont="1" applyFill="1" applyBorder="1" applyAlignment="1">
      <alignment horizontal="center" vertical="center"/>
    </xf>
    <xf numFmtId="0" fontId="3" fillId="5" borderId="15" xfId="3" applyFont="1" applyFill="1" applyBorder="1" applyAlignment="1">
      <alignment horizontal="left" vertical="center" wrapText="1" indent="1"/>
    </xf>
    <xf numFmtId="0" fontId="30" fillId="5" borderId="25" xfId="3" applyFont="1" applyFill="1" applyBorder="1" applyAlignment="1">
      <alignment horizontal="center" vertical="center" wrapText="1"/>
    </xf>
    <xf numFmtId="0" fontId="30" fillId="5" borderId="26" xfId="3" applyFont="1" applyFill="1" applyBorder="1" applyAlignment="1">
      <alignment horizontal="center" vertical="center" wrapText="1"/>
    </xf>
    <xf numFmtId="0" fontId="30" fillId="5" borderId="27" xfId="3" applyFont="1" applyFill="1" applyBorder="1" applyAlignment="1">
      <alignment horizontal="center" vertical="center" wrapText="1"/>
    </xf>
    <xf numFmtId="0" fontId="30" fillId="5" borderId="31" xfId="3" applyFont="1" applyFill="1" applyBorder="1" applyAlignment="1">
      <alignment horizontal="center" vertical="center" wrapText="1"/>
    </xf>
    <xf numFmtId="0" fontId="30" fillId="5" borderId="32" xfId="3" applyFont="1" applyFill="1" applyBorder="1" applyAlignment="1">
      <alignment horizontal="center" vertical="center" wrapText="1"/>
    </xf>
    <xf numFmtId="0" fontId="30" fillId="5" borderId="33" xfId="3" applyFont="1" applyFill="1" applyBorder="1" applyAlignment="1">
      <alignment horizontal="center" vertical="center" wrapText="1"/>
    </xf>
    <xf numFmtId="0" fontId="33" fillId="4" borderId="25" xfId="4" applyFont="1" applyFill="1" applyBorder="1" applyAlignment="1">
      <alignment horizontal="center" vertical="center" wrapText="1"/>
    </xf>
    <xf numFmtId="0" fontId="33" fillId="4" borderId="27" xfId="4" applyFont="1" applyFill="1" applyBorder="1" applyAlignment="1">
      <alignment horizontal="center" vertical="center" wrapText="1"/>
    </xf>
    <xf numFmtId="0" fontId="33" fillId="4" borderId="28" xfId="4" applyFont="1" applyFill="1" applyBorder="1" applyAlignment="1">
      <alignment horizontal="center" vertical="center" wrapText="1"/>
    </xf>
    <xf numFmtId="0" fontId="33" fillId="4" borderId="30" xfId="4" applyFont="1" applyFill="1" applyBorder="1" applyAlignment="1">
      <alignment horizontal="center" vertical="center" wrapText="1"/>
    </xf>
    <xf numFmtId="0" fontId="33" fillId="4" borderId="31" xfId="4" applyFont="1" applyFill="1" applyBorder="1" applyAlignment="1">
      <alignment horizontal="center" vertical="center" wrapText="1"/>
    </xf>
    <xf numFmtId="0" fontId="33" fillId="4" borderId="33" xfId="4" applyFont="1" applyFill="1" applyBorder="1" applyAlignment="1">
      <alignment horizontal="center" vertical="center" wrapText="1"/>
    </xf>
    <xf numFmtId="0" fontId="20" fillId="5" borderId="15" xfId="3" applyFont="1" applyFill="1" applyBorder="1" applyAlignment="1">
      <alignment horizontal="left" vertical="center" wrapText="1"/>
    </xf>
    <xf numFmtId="1" fontId="38" fillId="8" borderId="23" xfId="5" applyNumberFormat="1" applyFont="1" applyFill="1" applyBorder="1" applyAlignment="1">
      <alignment horizontal="center" vertical="center" wrapText="1"/>
    </xf>
    <xf numFmtId="1" fontId="38" fillId="8" borderId="29" xfId="5" applyNumberFormat="1" applyFont="1" applyFill="1" applyBorder="1" applyAlignment="1">
      <alignment horizontal="center" vertical="center" wrapText="1"/>
    </xf>
    <xf numFmtId="1" fontId="38" fillId="8" borderId="24" xfId="5" applyNumberFormat="1" applyFont="1" applyFill="1" applyBorder="1" applyAlignment="1">
      <alignment horizontal="center" vertical="center" wrapText="1"/>
    </xf>
    <xf numFmtId="0" fontId="3" fillId="0" borderId="23" xfId="8" applyNumberFormat="1" applyFont="1" applyFill="1" applyBorder="1" applyAlignment="1" applyProtection="1">
      <alignment horizontal="center" vertical="center"/>
      <protection locked="0"/>
    </xf>
    <xf numFmtId="0" fontId="3" fillId="0" borderId="24" xfId="8" applyNumberFormat="1" applyFont="1" applyFill="1" applyBorder="1" applyAlignment="1" applyProtection="1">
      <alignment horizontal="center" vertical="center"/>
      <protection locked="0"/>
    </xf>
    <xf numFmtId="0" fontId="3" fillId="0" borderId="15" xfId="7" applyNumberFormat="1" applyFont="1" applyFill="1" applyBorder="1" applyAlignment="1" applyProtection="1">
      <alignment horizontal="center" vertical="center"/>
    </xf>
    <xf numFmtId="0" fontId="16" fillId="5" borderId="15" xfId="3" applyFont="1" applyFill="1" applyBorder="1" applyAlignment="1">
      <alignment horizontal="center" vertical="center" wrapText="1"/>
    </xf>
    <xf numFmtId="0" fontId="3" fillId="0" borderId="25" xfId="3" applyFont="1" applyBorder="1" applyAlignment="1">
      <alignment horizontal="center"/>
    </xf>
    <xf numFmtId="0" fontId="3" fillId="0" borderId="26" xfId="3" applyFont="1" applyBorder="1" applyAlignment="1">
      <alignment horizontal="center"/>
    </xf>
    <xf numFmtId="0" fontId="3" fillId="0" borderId="27" xfId="3" applyFont="1" applyBorder="1" applyAlignment="1">
      <alignment horizontal="center"/>
    </xf>
    <xf numFmtId="0" fontId="3" fillId="0" borderId="31" xfId="3" applyFont="1" applyBorder="1" applyAlignment="1">
      <alignment horizontal="center"/>
    </xf>
    <xf numFmtId="0" fontId="3" fillId="0" borderId="32" xfId="3" applyFont="1" applyBorder="1" applyAlignment="1">
      <alignment horizontal="center"/>
    </xf>
    <xf numFmtId="0" fontId="3" fillId="0" borderId="33" xfId="3" applyFont="1" applyBorder="1" applyAlignment="1">
      <alignment horizontal="center"/>
    </xf>
    <xf numFmtId="0" fontId="0" fillId="0" borderId="0" xfId="0" applyAlignment="1">
      <alignment horizontal="left" vertical="center" wrapText="1"/>
    </xf>
  </cellXfs>
  <cellStyles count="9">
    <cellStyle name="Hipervínculo" xfId="1" builtinId="8"/>
    <cellStyle name="Millares 2" xfId="8" xr:uid="{BCC73A3E-32C9-4103-8264-BEF3C368E83B}"/>
    <cellStyle name="Normal" xfId="0" builtinId="0"/>
    <cellStyle name="Normal 2" xfId="3" xr:uid="{8A15B9C8-02DB-45D4-AA45-CCD2C3073923}"/>
    <cellStyle name="Normal 2 2" xfId="6" xr:uid="{E21D2095-847C-4038-8F40-075645117934}"/>
    <cellStyle name="Normal 3" xfId="4" xr:uid="{89325BCF-C7EC-4D08-9F2C-19D0A1E42DD4}"/>
    <cellStyle name="Porcentaje" xfId="2" builtinId="5"/>
    <cellStyle name="Porcentaje 2" xfId="5" xr:uid="{83B58F11-53B5-42DF-AF8C-0D668FAAE0F5}"/>
    <cellStyle name="Porcentaje 2 2" xfId="7" xr:uid="{AFFB7339-DA81-4A02-87DA-C075098487D6}"/>
  </cellStyles>
  <dxfs count="211">
    <dxf>
      <fill>
        <patternFill>
          <bgColor theme="5" tint="0.59996337778862885"/>
        </patternFill>
      </fill>
    </dxf>
    <dxf>
      <fill>
        <patternFill>
          <bgColor rgb="FFFFFF00"/>
        </patternFill>
      </fill>
    </dxf>
    <dxf>
      <fill>
        <patternFill>
          <bgColor theme="9" tint="0.59996337778862885"/>
        </patternFill>
      </fill>
    </dxf>
    <dxf>
      <fill>
        <patternFill>
          <bgColor theme="5" tint="0.59996337778862885"/>
        </patternFill>
      </fill>
    </dxf>
    <dxf>
      <fill>
        <patternFill>
          <bgColor rgb="FFFFFF00"/>
        </patternFill>
      </fill>
    </dxf>
    <dxf>
      <fill>
        <patternFill>
          <bgColor theme="9" tint="0.59996337778862885"/>
        </patternFill>
      </fill>
    </dxf>
    <dxf>
      <fill>
        <patternFill>
          <bgColor theme="5" tint="0.59996337778862885"/>
        </patternFill>
      </fill>
    </dxf>
    <dxf>
      <fill>
        <patternFill>
          <bgColor rgb="FFFFFF00"/>
        </patternFill>
      </fill>
    </dxf>
    <dxf>
      <fill>
        <patternFill>
          <bgColor theme="9" tint="0.59996337778862885"/>
        </patternFill>
      </fill>
    </dxf>
    <dxf>
      <fill>
        <patternFill>
          <bgColor theme="9" tint="0.39994506668294322"/>
        </patternFill>
      </fill>
    </dxf>
    <dxf>
      <fill>
        <patternFill>
          <bgColor theme="5" tint="0.39994506668294322"/>
        </patternFill>
      </fill>
    </dxf>
    <dxf>
      <fill>
        <patternFill>
          <bgColor theme="5" tint="0.59996337778862885"/>
        </patternFill>
      </fill>
    </dxf>
    <dxf>
      <fill>
        <patternFill>
          <bgColor theme="9" tint="0.59996337778862885"/>
        </patternFill>
      </fill>
    </dxf>
    <dxf>
      <fill>
        <patternFill>
          <bgColor rgb="FFFFFF66"/>
        </patternFill>
      </fill>
    </dxf>
    <dxf>
      <fill>
        <patternFill>
          <bgColor theme="1" tint="4.9989318521683403E-2"/>
        </patternFill>
      </fill>
    </dxf>
    <dxf>
      <fill>
        <patternFill>
          <bgColor rgb="FF92D050"/>
        </patternFill>
      </fill>
    </dxf>
    <dxf>
      <fill>
        <patternFill>
          <bgColor rgb="FFFFFF00"/>
        </patternFill>
      </fill>
    </dxf>
    <dxf>
      <fill>
        <patternFill>
          <bgColor theme="5" tint="0.39994506668294322"/>
        </patternFill>
      </fill>
    </dxf>
    <dxf>
      <fill>
        <patternFill>
          <bgColor theme="1" tint="0.24994659260841701"/>
        </patternFill>
      </fill>
    </dxf>
    <dxf>
      <font>
        <color rgb="FF9C0006"/>
      </font>
      <fill>
        <patternFill>
          <bgColor rgb="FFFFC7CE"/>
        </patternFill>
      </fill>
    </dxf>
    <dxf>
      <fill>
        <patternFill>
          <bgColor theme="5" tint="0.39994506668294322"/>
        </patternFill>
      </fill>
    </dxf>
    <dxf>
      <alignment vertical="center"/>
    </dxf>
    <dxf>
      <alignment vertical="center"/>
    </dxf>
    <dxf>
      <alignment horizontal="center"/>
    </dxf>
    <dxf>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alignment vertical="center"/>
    </dxf>
    <dxf>
      <alignment vertical="center"/>
    </dxf>
    <dxf>
      <alignment horizontal="center"/>
    </dxf>
    <dxf>
      <alignment horizontal="center"/>
    </dxf>
    <dxf>
      <alignment horizontal="center"/>
    </dxf>
    <dxf>
      <font>
        <strike val="0"/>
        <outline val="0"/>
        <shadow val="0"/>
        <u val="none"/>
        <vertAlign val="baseline"/>
        <color rgb="FF000000"/>
        <name val="Calibri"/>
        <family val="2"/>
        <scheme val="none"/>
      </font>
      <alignment horizontal="left" vertical="center" textRotation="0" wrapText="1" indent="0" justifyLastLine="0" shrinkToFit="0" readingOrder="0"/>
      <border diagonalUp="0" diagonalDown="0" outline="0">
        <left style="hair">
          <color auto="1"/>
        </left>
        <right style="medium">
          <color auto="1"/>
        </right>
        <top style="hair">
          <color auto="1"/>
        </top>
        <bottom style="hair">
          <color auto="1"/>
        </bottom>
      </border>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border diagonalUp="0" diagonalDown="0">
        <left style="medium">
          <color auto="1"/>
        </left>
        <right style="hair">
          <color auto="1"/>
        </right>
        <top style="hair">
          <color auto="1"/>
        </top>
        <bottom style="hair">
          <color auto="1"/>
        </bottom>
        <vertical style="hair">
          <color auto="1"/>
        </vertical>
        <horizontal style="hair">
          <color auto="1"/>
        </horizontal>
      </border>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border diagonalUp="0" diagonalDown="0">
        <left style="hair">
          <color auto="1"/>
        </left>
        <right style="medium">
          <color auto="1"/>
        </right>
        <top style="hair">
          <color auto="1"/>
        </top>
        <bottom style="hair">
          <color auto="1"/>
        </bottom>
        <vertical style="hair">
          <color auto="1"/>
        </vertical>
        <horizontal style="hair">
          <color auto="1"/>
        </horizontal>
      </border>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border diagonalUp="0" diagonalDown="0">
        <left style="medium">
          <color auto="1"/>
        </left>
        <right style="hair">
          <color auto="1"/>
        </right>
        <top style="hair">
          <color auto="1"/>
        </top>
        <bottom style="hair">
          <color auto="1"/>
        </bottom>
        <vertical style="hair">
          <color auto="1"/>
        </vertical>
        <horizontal style="hair">
          <color auto="1"/>
        </horizontal>
      </border>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border diagonalUp="0" diagonalDown="0">
        <left style="hair">
          <color auto="1"/>
        </left>
        <right style="medium">
          <color auto="1"/>
        </right>
        <top style="hair">
          <color auto="1"/>
        </top>
        <bottom style="hair">
          <color auto="1"/>
        </bottom>
        <vertical style="hair">
          <color auto="1"/>
        </vertical>
        <horizontal style="hair">
          <color auto="1"/>
        </horizontal>
      </border>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border diagonalUp="0" diagonalDown="0">
        <left style="medium">
          <color auto="1"/>
        </left>
        <right style="hair">
          <color auto="1"/>
        </right>
        <top style="hair">
          <color auto="1"/>
        </top>
        <bottom style="hair">
          <color auto="1"/>
        </bottom>
        <vertical style="hair">
          <color auto="1"/>
        </vertical>
        <horizontal style="hair">
          <color auto="1"/>
        </horizontal>
      </border>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border diagonalUp="0" diagonalDown="0">
        <left style="hair">
          <color auto="1"/>
        </left>
        <right style="medium">
          <color auto="1"/>
        </right>
        <top style="hair">
          <color auto="1"/>
        </top>
        <bottom style="hair">
          <color auto="1"/>
        </bottom>
        <vertical style="hair">
          <color auto="1"/>
        </vertical>
        <horizontal style="hair">
          <color auto="1"/>
        </horizontal>
      </border>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border diagonalUp="0" diagonalDown="0">
        <left style="medium">
          <color auto="1"/>
        </left>
        <right style="hair">
          <color auto="1"/>
        </right>
        <top style="hair">
          <color auto="1"/>
        </top>
        <bottom style="hair">
          <color auto="1"/>
        </bottom>
        <vertical style="hair">
          <color auto="1"/>
        </vertical>
        <horizontal style="hair">
          <color auto="1"/>
        </horizontal>
      </border>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border diagonalUp="0" diagonalDown="0">
        <left style="hair">
          <color auto="1"/>
        </left>
        <right style="medium">
          <color auto="1"/>
        </right>
        <top style="hair">
          <color auto="1"/>
        </top>
        <bottom style="hair">
          <color auto="1"/>
        </bottom>
        <vertical style="hair">
          <color auto="1"/>
        </vertical>
        <horizontal style="hair">
          <color auto="1"/>
        </horizontal>
      </border>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border diagonalUp="0" diagonalDown="0">
        <left style="medium">
          <color auto="1"/>
        </left>
        <right style="hair">
          <color auto="1"/>
        </right>
        <top style="hair">
          <color auto="1"/>
        </top>
        <bottom style="hair">
          <color auto="1"/>
        </bottom>
        <vertical style="hair">
          <color auto="1"/>
        </vertical>
        <horizontal style="hair">
          <color auto="1"/>
        </horizontal>
      </border>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border diagonalUp="0" diagonalDown="0">
        <left style="hair">
          <color auto="1"/>
        </left>
        <right style="medium">
          <color auto="1"/>
        </right>
        <top style="hair">
          <color auto="1"/>
        </top>
        <bottom style="hair">
          <color auto="1"/>
        </bottom>
        <vertical style="hair">
          <color auto="1"/>
        </vertical>
        <horizontal style="hair">
          <color auto="1"/>
        </horizontal>
      </border>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border diagonalUp="0" diagonalDown="0">
        <left style="medium">
          <color auto="1"/>
        </left>
        <right style="hair">
          <color auto="1"/>
        </right>
        <top style="hair">
          <color auto="1"/>
        </top>
        <bottom style="hair">
          <color auto="1"/>
        </bottom>
        <vertical style="hair">
          <color auto="1"/>
        </vertical>
        <horizontal style="hair">
          <color auto="1"/>
        </horizontal>
      </border>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border diagonalUp="0" diagonalDown="0">
        <left style="hair">
          <color auto="1"/>
        </left>
        <right style="medium">
          <color auto="1"/>
        </right>
        <top style="hair">
          <color auto="1"/>
        </top>
        <bottom style="hair">
          <color auto="1"/>
        </bottom>
        <vertical style="hair">
          <color auto="1"/>
        </vertical>
        <horizontal style="hair">
          <color auto="1"/>
        </horizontal>
      </border>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border diagonalUp="0" diagonalDown="0">
        <left style="medium">
          <color auto="1"/>
        </left>
        <right style="hair">
          <color auto="1"/>
        </right>
        <top style="hair">
          <color auto="1"/>
        </top>
        <bottom style="hair">
          <color auto="1"/>
        </bottom>
        <vertical style="hair">
          <color auto="1"/>
        </vertical>
        <horizontal style="hair">
          <color auto="1"/>
        </horizontal>
      </border>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border diagonalUp="0" diagonalDown="0">
        <left style="hair">
          <color auto="1"/>
        </left>
        <right style="medium">
          <color auto="1"/>
        </right>
        <top style="hair">
          <color auto="1"/>
        </top>
        <bottom style="hair">
          <color auto="1"/>
        </bottom>
        <vertical style="hair">
          <color auto="1"/>
        </vertical>
        <horizontal style="hair">
          <color auto="1"/>
        </horizontal>
      </border>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border diagonalUp="0" diagonalDown="0">
        <left style="medium">
          <color auto="1"/>
        </left>
        <right style="hair">
          <color auto="1"/>
        </right>
        <top style="hair">
          <color auto="1"/>
        </top>
        <bottom style="hair">
          <color auto="1"/>
        </bottom>
        <vertical style="hair">
          <color auto="1"/>
        </vertical>
        <horizontal style="hair">
          <color auto="1"/>
        </horizontal>
      </border>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border diagonalUp="0" diagonalDown="0">
        <left style="hair">
          <color auto="1"/>
        </left>
        <right style="medium">
          <color auto="1"/>
        </right>
        <top style="hair">
          <color auto="1"/>
        </top>
        <bottom style="hair">
          <color auto="1"/>
        </bottom>
        <vertical style="hair">
          <color auto="1"/>
        </vertical>
        <horizontal style="hair">
          <color auto="1"/>
        </horizontal>
      </border>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border diagonalUp="0" diagonalDown="0">
        <left style="medium">
          <color auto="1"/>
        </left>
        <right style="hair">
          <color auto="1"/>
        </right>
        <top style="hair">
          <color auto="1"/>
        </top>
        <bottom style="hair">
          <color auto="1"/>
        </bottom>
        <vertical style="hair">
          <color auto="1"/>
        </vertical>
        <horizontal style="hair">
          <color auto="1"/>
        </horizontal>
      </border>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protection locked="0" hidden="0"/>
    </dxf>
    <dxf>
      <font>
        <strike val="0"/>
        <outline val="0"/>
        <shadow val="0"/>
        <u val="none"/>
        <vertAlign val="baseline"/>
        <color rgb="FF000000"/>
        <name val="Calibri"/>
        <family val="2"/>
        <scheme val="none"/>
      </font>
      <alignment horizontal="left" vertical="center" textRotation="0" wrapText="1" indent="0" justifyLastLine="0" shrinkToFit="0" readingOrder="0"/>
      <protection locked="0" hidden="0"/>
    </dxf>
    <dxf>
      <font>
        <strike val="0"/>
        <outline val="0"/>
        <shadow val="0"/>
        <u val="none"/>
        <vertAlign val="baseline"/>
        <color rgb="FF000000"/>
        <name val="Calibri"/>
        <family val="2"/>
        <scheme val="none"/>
      </font>
      <numFmt numFmtId="0" formatCode="General"/>
      <alignment horizontal="left" vertical="center" textRotation="0" wrapText="1" indent="0" justifyLastLine="0" shrinkToFit="0" readingOrder="0"/>
      <border diagonalUp="0" diagonalDown="0">
        <left style="hair">
          <color auto="1"/>
        </left>
        <right style="medium">
          <color auto="1"/>
        </right>
        <top style="hair">
          <color auto="1"/>
        </top>
        <bottom style="hair">
          <color auto="1"/>
        </bottom>
      </border>
      <protection locked="0" hidden="0"/>
    </dxf>
    <dxf>
      <font>
        <strike val="0"/>
        <outline val="0"/>
        <shadow val="0"/>
        <u val="none"/>
        <vertAlign val="baseline"/>
        <color rgb="FF000000"/>
        <name val="Calibri"/>
        <family val="2"/>
        <scheme val="none"/>
      </font>
      <numFmt numFmtId="0" formatCode="General"/>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border>
      <protection locked="0" hidden="0"/>
    </dxf>
    <dxf>
      <font>
        <strike val="0"/>
        <outline val="0"/>
        <shadow val="0"/>
        <u val="none"/>
        <vertAlign val="baseline"/>
        <color theme="1"/>
        <name val="Calibri"/>
        <family val="2"/>
        <scheme val="none"/>
      </font>
      <numFmt numFmtId="0" formatCode="General"/>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border>
      <protection locked="0" hidden="0"/>
    </dxf>
    <dxf>
      <font>
        <strike val="0"/>
        <outline val="0"/>
        <shadow val="0"/>
        <u val="none"/>
        <vertAlign val="baseline"/>
        <color theme="1"/>
        <name val="Calibri"/>
        <family val="2"/>
        <scheme val="none"/>
      </font>
      <numFmt numFmtId="19" formatCode="d/mm/yyyy"/>
      <alignment horizontal="center" vertical="center" textRotation="0" wrapText="1" indent="0" justifyLastLine="0" shrinkToFit="0" readingOrder="0"/>
      <border diagonalUp="0" diagonalDown="0">
        <left style="medium">
          <color auto="1"/>
        </left>
        <right style="hair">
          <color auto="1"/>
        </right>
        <top style="hair">
          <color auto="1"/>
        </top>
        <bottom style="hair">
          <color auto="1"/>
        </bottom>
      </border>
      <protection locked="0" hidden="0"/>
    </dxf>
    <dxf>
      <font>
        <strike val="0"/>
        <outline val="0"/>
        <shadow val="0"/>
        <u val="none"/>
        <vertAlign val="baseline"/>
        <color theme="1"/>
        <name val="Calibri"/>
        <family val="2"/>
        <scheme val="none"/>
      </font>
      <alignment horizontal="left" vertical="center" textRotation="0" wrapText="1" indent="0" justifyLastLine="0" shrinkToFit="0" readingOrder="0"/>
      <border diagonalUp="0" diagonalDown="0">
        <left style="hair">
          <color auto="1"/>
        </left>
        <right style="medium">
          <color auto="1"/>
        </right>
        <top style="hair">
          <color auto="1"/>
        </top>
        <bottom style="hair">
          <color auto="1"/>
        </bottom>
        <vertical style="hair">
          <color auto="1"/>
        </vertical>
      </border>
      <protection locked="0" hidden="0"/>
    </dxf>
    <dxf>
      <font>
        <strike val="0"/>
        <outline val="0"/>
        <shadow val="0"/>
        <u val="none"/>
        <vertAlign val="baseline"/>
        <color theme="1"/>
        <name val="Calibri"/>
        <family val="2"/>
        <scheme val="none"/>
      </font>
      <alignment horizontal="left" vertical="center" textRotation="0" wrapText="1" indent="0" justifyLastLine="0" shrinkToFit="0" readingOrder="0"/>
      <border diagonalUp="0" diagonalDown="0">
        <left style="hair">
          <color auto="1"/>
        </left>
        <right style="hair">
          <color auto="1"/>
        </right>
        <top/>
        <bottom style="hair">
          <color auto="1"/>
        </bottom>
        <vertical style="hair">
          <color auto="1"/>
        </vertical>
        <horizontal/>
      </border>
      <protection locked="0" hidden="0"/>
    </dxf>
    <dxf>
      <font>
        <strike val="0"/>
        <outline val="0"/>
        <shadow val="0"/>
        <u val="none"/>
        <vertAlign val="baseline"/>
        <color theme="1"/>
        <name val="Calibri"/>
        <family val="2"/>
        <scheme val="none"/>
      </font>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border>
      <protection locked="0" hidden="0"/>
    </dxf>
    <dxf>
      <font>
        <strike val="0"/>
        <outline val="0"/>
        <shadow val="0"/>
        <u val="none"/>
        <vertAlign val="baseline"/>
        <color theme="1"/>
        <name val="Calibri"/>
        <family val="2"/>
        <scheme val="none"/>
      </font>
      <numFmt numFmtId="19" formatCode="d/mm/yyyy"/>
      <alignment horizontal="left" vertical="center" textRotation="0" wrapText="1" indent="0" justifyLastLine="0" shrinkToFit="0" readingOrder="0"/>
      <border diagonalUp="0" diagonalDown="0">
        <left style="medium">
          <color auto="1"/>
        </left>
        <right style="hair">
          <color auto="1"/>
        </right>
        <top style="hair">
          <color auto="1"/>
        </top>
        <bottom style="hair">
          <color auto="1"/>
        </bottom>
        <vertical/>
      </border>
      <protection locked="0" hidden="0"/>
    </dxf>
    <dxf>
      <font>
        <strike val="0"/>
        <outline val="0"/>
        <shadow val="0"/>
        <u val="none"/>
        <vertAlign val="baseline"/>
        <color rgb="FF000000"/>
        <name val="Calibri"/>
        <family val="2"/>
        <scheme val="none"/>
      </font>
      <numFmt numFmtId="0" formatCode="General"/>
      <alignment horizontal="center" vertical="center" textRotation="0" wrapText="1" indent="0" justifyLastLine="0" shrinkToFit="0" readingOrder="0"/>
      <border diagonalUp="0" diagonalDown="0">
        <left style="hair">
          <color auto="1"/>
        </left>
        <right style="hair">
          <color auto="1"/>
        </right>
        <top style="hair">
          <color auto="1"/>
        </top>
        <bottom style="hair">
          <color auto="1"/>
        </bottom>
        <vertical/>
        <horizontal style="hair">
          <color auto="1"/>
        </horizontal>
      </border>
      <protection locked="1" hidden="1"/>
    </dxf>
    <dxf>
      <font>
        <b val="0"/>
        <i val="0"/>
        <strike val="0"/>
        <condense val="0"/>
        <extend val="0"/>
        <outline val="0"/>
        <shadow val="0"/>
        <u val="none"/>
        <vertAlign val="baseline"/>
        <sz val="11"/>
        <color theme="1"/>
        <name val="Calibri"/>
        <family val="2"/>
        <scheme val="none"/>
      </font>
      <numFmt numFmtId="19" formatCode="d/mm/yyyy"/>
      <alignment horizontal="center" vertical="center" textRotation="0" wrapText="1" indent="0" justifyLastLine="0" shrinkToFit="0" readingOrder="0"/>
      <border diagonalUp="0" diagonalDown="0">
        <left/>
        <right/>
        <top style="hair">
          <color auto="1"/>
        </top>
        <bottom style="hair">
          <color auto="1"/>
        </bottom>
      </border>
      <protection locked="1" hidden="1"/>
    </dxf>
    <dxf>
      <font>
        <strike val="0"/>
        <outline val="0"/>
        <shadow val="0"/>
        <u val="none"/>
        <vertAlign val="baseline"/>
        <color theme="1"/>
        <name val="Calibri"/>
        <family val="2"/>
        <scheme val="none"/>
      </font>
      <numFmt numFmtId="0" formatCode="General"/>
      <alignment horizontal="left" vertical="center" textRotation="0" wrapText="1" indent="0" justifyLastLine="0" shrinkToFit="0" readingOrder="0"/>
      <border diagonalUp="0" diagonalDown="0" outline="0">
        <left style="hair">
          <color auto="1"/>
        </left>
        <right/>
        <top style="hair">
          <color auto="1"/>
        </top>
        <bottom style="hair">
          <color auto="1"/>
        </bottom>
      </border>
      <protection locked="1" hidden="1"/>
    </dxf>
    <dxf>
      <font>
        <strike val="0"/>
        <outline val="0"/>
        <shadow val="0"/>
        <u val="none"/>
        <vertAlign val="baseline"/>
        <color theme="1"/>
        <name val="Calibri"/>
        <family val="2"/>
        <scheme val="none"/>
      </font>
      <numFmt numFmtId="0" formatCode="General"/>
      <alignment horizontal="left" vertical="center" textRotation="0" wrapText="1" indent="0" justifyLastLine="0" shrinkToFit="0" readingOrder="0"/>
      <border diagonalUp="0" diagonalDown="0">
        <left style="hair">
          <color auto="1"/>
        </left>
        <right/>
        <top style="hair">
          <color auto="1"/>
        </top>
        <bottom style="hair">
          <color auto="1"/>
        </bottom>
        <vertical/>
        <horizontal/>
      </border>
      <protection locked="1" hidden="1"/>
    </dxf>
    <dxf>
      <font>
        <strike val="0"/>
        <outline val="0"/>
        <shadow val="0"/>
        <u val="none"/>
        <vertAlign val="baseline"/>
        <color theme="1"/>
        <name val="Calibri"/>
        <family val="2"/>
        <scheme val="none"/>
      </font>
      <numFmt numFmtId="0" formatCode="General"/>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vertical/>
        <horizontal/>
      </border>
      <protection locked="1" hidden="1"/>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left/>
        <right style="hair">
          <color auto="1"/>
        </right>
        <top style="hair">
          <color auto="1"/>
        </top>
        <bottom style="hair">
          <color auto="1"/>
        </bottom>
        <vertical/>
        <horizontal/>
      </border>
      <protection locked="1" hidden="1"/>
    </dxf>
    <dxf>
      <font>
        <strike val="0"/>
        <outline val="0"/>
        <shadow val="0"/>
        <u val="none"/>
        <vertAlign val="baseline"/>
        <color theme="1"/>
        <name val="Calibri"/>
        <family val="2"/>
        <scheme val="none"/>
      </font>
      <alignment horizontal="center" vertical="bottom" textRotation="0" wrapText="0" indent="0" justifyLastLine="0" shrinkToFit="0" readingOrder="0"/>
      <border diagonalUp="0" diagonalDown="0">
        <left/>
        <right style="hair">
          <color auto="1"/>
        </right>
        <top style="hair">
          <color auto="1"/>
        </top>
        <bottom style="hair">
          <color auto="1"/>
        </bottom>
      </border>
      <protection locked="1" hidden="1"/>
    </dxf>
    <dxf>
      <border>
        <top style="hair">
          <color auto="1"/>
        </top>
      </border>
    </dxf>
    <dxf>
      <border diagonalUp="0" diagonalDown="0">
        <left style="hair">
          <color auto="1"/>
        </left>
        <right style="hair">
          <color auto="1"/>
        </right>
        <top style="hair">
          <color auto="1"/>
        </top>
        <bottom style="hair">
          <color auto="1"/>
        </bottom>
      </border>
    </dxf>
    <dxf>
      <font>
        <strike val="0"/>
        <outline val="0"/>
        <shadow val="0"/>
        <u val="none"/>
        <vertAlign val="baseline"/>
        <color rgb="FF000000"/>
        <name val="Calibri"/>
        <family val="2"/>
        <scheme val="none"/>
      </font>
      <alignment horizontal="left" vertical="center" textRotation="0" wrapText="1" indent="0" justifyLastLine="0" shrinkToFit="0" readingOrder="0"/>
    </dxf>
    <dxf>
      <border>
        <bottom style="hair">
          <color auto="1"/>
        </bottom>
      </border>
    </dxf>
    <dxf>
      <font>
        <strike val="0"/>
        <outline val="0"/>
        <shadow val="0"/>
        <u val="none"/>
        <vertAlign val="baseline"/>
        <color theme="1"/>
        <name val="Calibri"/>
        <family val="2"/>
        <scheme val="none"/>
      </font>
      <alignment horizontal="center" vertical="center" textRotation="0" wrapText="1" indent="0" justifyLastLine="0" shrinkToFit="0" readingOrder="0"/>
      <border diagonalUp="0" diagonalDown="0" outline="0">
        <left style="hair">
          <color auto="1"/>
        </left>
        <right style="hair">
          <color auto="1"/>
        </right>
        <top/>
        <bottom/>
      </border>
    </dxf>
    <dxf>
      <font>
        <strike val="0"/>
        <outline val="0"/>
        <shadow val="0"/>
        <u val="none"/>
        <vertAlign val="baseline"/>
        <color theme="1"/>
        <name val="Calibri"/>
        <family val="2"/>
        <scheme val="none"/>
      </font>
      <numFmt numFmtId="0" formatCode="General"/>
      <alignment horizontal="center" vertical="center" textRotation="0" wrapText="1" indent="0" justifyLastLine="0" shrinkToFit="0" readingOrder="0"/>
      <border diagonalUp="0" diagonalDown="0">
        <left style="hair">
          <color auto="1"/>
        </left>
        <right style="hair">
          <color auto="1"/>
        </right>
        <top style="hair">
          <color auto="1"/>
        </top>
        <bottom style="hair">
          <color auto="1"/>
        </bottom>
      </border>
      <protection locked="1" hidden="1"/>
    </dxf>
    <dxf>
      <font>
        <strike val="0"/>
        <outline val="0"/>
        <shadow val="0"/>
        <u val="none"/>
        <vertAlign val="baseline"/>
        <color theme="1"/>
        <name val="Calibri"/>
        <family val="2"/>
        <scheme val="none"/>
      </font>
      <numFmt numFmtId="19" formatCode="d/mm/yyyy"/>
      <alignment horizontal="center" vertical="center" textRotation="0" wrapText="1" indent="0" justifyLastLine="0" shrinkToFit="0" readingOrder="0"/>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color theme="1"/>
        <name val="Calibri"/>
        <family val="2"/>
        <scheme val="none"/>
      </font>
      <numFmt numFmtId="19" formatCode="d/mm/yyyy"/>
      <alignment horizontal="center" vertical="center" textRotation="0" wrapText="1" indent="0" justifyLastLine="0" shrinkToFit="0" readingOrder="0"/>
      <border diagonalUp="0" diagonalDown="0">
        <left style="hair">
          <color auto="1"/>
        </left>
        <right style="hair">
          <color auto="1"/>
        </right>
        <top style="hair">
          <color auto="1"/>
        </top>
        <bottom style="hair">
          <color auto="1"/>
        </bottom>
      </border>
      <protection locked="0" hidden="0"/>
    </dxf>
    <dxf>
      <font>
        <strike val="0"/>
        <outline val="0"/>
        <shadow val="0"/>
        <u val="none"/>
        <vertAlign val="baseline"/>
        <color theme="1"/>
        <name val="Calibri"/>
        <family val="2"/>
        <scheme val="none"/>
      </font>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border>
      <protection locked="0" hidden="0"/>
    </dxf>
    <dxf>
      <font>
        <strike val="0"/>
        <outline val="0"/>
        <shadow val="0"/>
        <u val="none"/>
        <vertAlign val="baseline"/>
        <color theme="1"/>
        <name val="Calibri"/>
        <family val="2"/>
        <scheme val="none"/>
      </font>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border>
      <protection locked="0" hidden="0"/>
    </dxf>
    <dxf>
      <font>
        <strike val="0"/>
        <outline val="0"/>
        <shadow val="0"/>
        <u val="none"/>
        <vertAlign val="baseline"/>
        <color theme="1"/>
        <name val="Calibri"/>
        <family val="2"/>
        <scheme val="none"/>
      </font>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border>
      <protection locked="0" hidden="0"/>
    </dxf>
    <dxf>
      <font>
        <strike val="0"/>
        <outline val="0"/>
        <shadow val="0"/>
        <u val="none"/>
        <vertAlign val="baseline"/>
        <color theme="1"/>
        <name val="Calibri"/>
        <family val="2"/>
        <scheme val="none"/>
      </font>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border>
      <protection locked="0" hidden="0"/>
    </dxf>
    <dxf>
      <font>
        <strike val="0"/>
        <outline val="0"/>
        <shadow val="0"/>
        <u val="none"/>
        <vertAlign val="baseline"/>
        <color theme="1"/>
        <name val="Calibri"/>
        <family val="2"/>
        <scheme val="none"/>
      </font>
      <alignment horizontal="left" vertical="center" textRotation="0" wrapText="1" indent="0" justifyLastLine="0" shrinkToFit="0" readingOrder="0"/>
      <border diagonalUp="0" diagonalDown="0">
        <left style="hair">
          <color auto="1"/>
        </left>
        <right style="hair">
          <color auto="1"/>
        </right>
        <top/>
        <bottom style="hair">
          <color auto="1"/>
        </bottom>
        <vertical/>
        <horizontal/>
      </border>
      <protection locked="0" hidden="0"/>
    </dxf>
    <dxf>
      <font>
        <strike val="0"/>
        <outline val="0"/>
        <shadow val="0"/>
        <u val="none"/>
        <vertAlign val="baseline"/>
        <color theme="1"/>
        <name val="Calibri"/>
        <family val="2"/>
        <scheme val="none"/>
      </font>
      <alignment horizontal="left" vertical="center" textRotation="0" wrapText="1" indent="0" justifyLastLine="0" shrinkToFit="0" readingOrder="0"/>
      <border diagonalUp="0" diagonalDown="0">
        <left style="hair">
          <color auto="1"/>
        </left>
        <right/>
        <top style="hair">
          <color auto="1"/>
        </top>
        <bottom style="hair">
          <color auto="1"/>
        </bottom>
      </border>
      <protection locked="1" hidden="1"/>
    </dxf>
    <dxf>
      <font>
        <strike val="0"/>
        <outline val="0"/>
        <shadow val="0"/>
        <u val="none"/>
        <vertAlign val="baseline"/>
        <color theme="1"/>
        <name val="Calibri"/>
        <family val="2"/>
        <scheme val="none"/>
      </font>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border>
      <protection locked="1" hidden="1"/>
    </dxf>
    <dxf>
      <font>
        <strike val="0"/>
        <outline val="0"/>
        <shadow val="0"/>
        <u val="none"/>
        <vertAlign val="baseline"/>
        <color theme="1"/>
        <name val="Calibri"/>
        <family val="2"/>
        <scheme val="none"/>
      </font>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border>
      <protection locked="1" hidden="1"/>
    </dxf>
    <dxf>
      <font>
        <strike val="0"/>
        <outline val="0"/>
        <shadow val="0"/>
        <u val="none"/>
        <vertAlign val="baseline"/>
        <color theme="1"/>
        <name val="Calibri"/>
        <family val="2"/>
        <scheme val="none"/>
      </font>
      <alignment horizontal="left" vertical="center" textRotation="0" wrapText="1" indent="0" justifyLastLine="0" shrinkToFit="0" readingOrder="0"/>
      <border diagonalUp="0" diagonalDown="0" outline="0">
        <left style="hair">
          <color auto="1"/>
        </left>
        <right style="hair">
          <color auto="1"/>
        </right>
        <top style="hair">
          <color auto="1"/>
        </top>
        <bottom style="hair">
          <color auto="1"/>
        </bottom>
      </border>
      <protection locked="1" hidden="1"/>
    </dxf>
    <dxf>
      <font>
        <strike val="0"/>
        <outline val="0"/>
        <shadow val="0"/>
        <u val="none"/>
        <vertAlign val="baseline"/>
        <color theme="1"/>
        <name val="Calibri"/>
        <family val="2"/>
        <scheme val="none"/>
      </font>
      <alignment horizontal="center" vertical="center" textRotation="0" wrapText="0" indent="0" justifyLastLine="0" shrinkToFit="0" readingOrder="0"/>
      <border diagonalUp="0" diagonalDown="0" outline="0">
        <left/>
        <right style="hair">
          <color auto="1"/>
        </right>
        <top style="hair">
          <color auto="1"/>
        </top>
        <bottom style="hair">
          <color auto="1"/>
        </bottom>
      </border>
      <protection locked="1" hidden="1"/>
    </dxf>
    <dxf>
      <border>
        <top style="hair">
          <color auto="1"/>
        </top>
      </border>
    </dxf>
    <dxf>
      <border diagonalUp="0" diagonalDown="0">
        <left style="hair">
          <color auto="1"/>
        </left>
        <right style="hair">
          <color auto="1"/>
        </right>
        <top style="hair">
          <color auto="1"/>
        </top>
        <bottom style="hair">
          <color auto="1"/>
        </bottom>
      </border>
    </dxf>
    <dxf>
      <font>
        <strike val="0"/>
        <outline val="0"/>
        <shadow val="0"/>
        <u val="none"/>
        <vertAlign val="baseline"/>
        <color theme="1"/>
        <name val="Calibri"/>
        <family val="2"/>
        <scheme val="none"/>
      </font>
      <alignment horizontal="left" vertical="center" textRotation="0" wrapText="1" indent="0" justifyLastLine="0" shrinkToFit="0" readingOrder="0"/>
    </dxf>
    <dxf>
      <border>
        <bottom style="hair">
          <color auto="1"/>
        </bottom>
      </border>
    </dxf>
    <dxf>
      <font>
        <strike val="0"/>
        <outline val="0"/>
        <shadow val="0"/>
        <u val="none"/>
        <vertAlign val="baseline"/>
        <color theme="1"/>
        <name val="Calibri"/>
        <family val="2"/>
        <scheme val="none"/>
      </font>
      <alignment horizontal="center" vertical="center" textRotation="0" wrapText="1" indent="0" justifyLastLine="0" shrinkToFit="0" readingOrder="0"/>
      <border diagonalUp="0" diagonalDown="0" outline="0">
        <left style="hair">
          <color auto="1"/>
        </left>
        <right style="hair">
          <color auto="1"/>
        </right>
        <top/>
        <bottom/>
      </border>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numFmt numFmtId="0" formatCode="General"/>
      <alignment horizontal="center" vertical="center" textRotation="0" wrapText="1" indent="0" justifyLastLine="0" shrinkToFit="0" readingOrder="0"/>
      <protection locked="1" hidden="1"/>
    </dxf>
    <dxf>
      <numFmt numFmtId="164" formatCode="0.0"/>
      <alignment horizontal="center" vertical="center" textRotation="0" wrapText="1" indent="0" justifyLastLine="0" shrinkToFit="0" readingOrder="0"/>
      <protection locked="1" hidden="1"/>
    </dxf>
    <dxf>
      <alignment horizontal="center" vertical="center" textRotation="0" wrapText="1" indent="0" justifyLastLine="0" shrinkToFit="0" readingOrder="0"/>
      <protection locked="0" hidden="0"/>
    </dxf>
    <dxf>
      <alignment horizontal="center" vertical="center" textRotation="0" wrapText="1" indent="0" justifyLastLine="0" shrinkToFit="0" readingOrder="0"/>
      <protection locked="0" hidden="0"/>
    </dxf>
    <dxf>
      <alignment horizontal="center"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center" vertical="center" textRotation="0" wrapText="1" indent="0" justifyLastLine="0" shrinkToFit="0" readingOrder="0"/>
      <protection locked="0" hidden="0"/>
    </dxf>
    <dxf>
      <alignment horizontal="center" vertical="center" textRotation="0" wrapText="1" indent="0" justifyLastLine="0" shrinkToFit="0" readingOrder="0"/>
      <protection locked="1" hidden="1"/>
    </dxf>
    <dxf>
      <alignment horizontal="left" vertical="center" textRotation="0" wrapText="1" indent="0" justifyLastLine="0" shrinkToFit="0" readingOrder="0"/>
      <protection locked="1" hidden="1"/>
    </dxf>
    <dxf>
      <alignment horizontal="left" vertical="center" textRotation="0" wrapText="1" indent="0" justifyLastLine="0" shrinkToFit="0" readingOrder="0"/>
      <protection locked="1" hidden="1"/>
    </dxf>
    <dxf>
      <numFmt numFmtId="0" formatCode="General"/>
      <alignment horizontal="left" vertical="center" textRotation="0" wrapText="1" indent="0" justifyLastLine="0" shrinkToFit="0" readingOrder="0"/>
      <protection locked="1" hidden="1"/>
    </dxf>
    <dxf>
      <border outline="0">
        <top style="thin">
          <color rgb="FF000000"/>
        </top>
      </border>
    </dxf>
    <dxf>
      <alignment horizontal="left" vertical="center" textRotation="0" wrapText="1" indent="0" justifyLastLine="0" shrinkToFit="0" readingOrder="0"/>
    </dxf>
    <dxf>
      <border outline="0">
        <bottom style="medium">
          <color rgb="FF000000"/>
        </bottom>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thin">
          <color theme="1"/>
        </left>
        <right style="thin">
          <color theme="1"/>
        </right>
        <top/>
        <bottom/>
      </border>
    </dxf>
    <dxf>
      <font>
        <strike val="0"/>
        <outline val="0"/>
        <shadow val="0"/>
        <u val="none"/>
        <vertAlign val="baseline"/>
        <sz val="11"/>
        <color theme="1"/>
        <name val="Calibri"/>
        <family val="2"/>
        <scheme val="none"/>
      </font>
      <alignment horizontal="left" vertical="center" textRotation="0" wrapText="1" indent="0" justifyLastLine="0" shrinkToFit="0" readingOrder="0"/>
    </dxf>
    <dxf>
      <font>
        <strike val="0"/>
        <outline val="0"/>
        <shadow val="0"/>
        <u val="none"/>
        <vertAlign val="baseline"/>
        <sz val="11"/>
        <color theme="1"/>
        <name val="Calibri"/>
        <family val="2"/>
        <scheme val="none"/>
      </font>
      <alignment horizontal="left" vertical="center" textRotation="0" wrapText="1" indent="0" justifyLastLine="0" shrinkToFit="0" readingOrder="0"/>
    </dxf>
    <dxf>
      <font>
        <strike val="0"/>
        <outline val="0"/>
        <shadow val="0"/>
        <u val="none"/>
        <vertAlign val="baseline"/>
        <sz val="11"/>
        <color theme="1"/>
        <name val="Calibri"/>
        <family val="2"/>
        <scheme val="none"/>
      </font>
      <alignment horizontal="center" vertical="center" textRotation="0" wrapText="1" indent="0" justifyLastLine="0" shrinkToFit="0" readingOrder="0"/>
    </dxf>
    <dxf>
      <font>
        <strike val="0"/>
        <outline val="0"/>
        <shadow val="0"/>
        <u val="none"/>
        <vertAlign val="baseline"/>
        <sz val="11"/>
        <color theme="1"/>
        <name val="Calibri"/>
        <family val="2"/>
        <scheme val="none"/>
      </font>
      <alignment horizontal="left" vertical="center" textRotation="0" wrapText="1" indent="0" justifyLastLine="0" shrinkToFit="0" readingOrder="0"/>
    </dxf>
    <dxf>
      <font>
        <strike val="0"/>
        <outline val="0"/>
        <shadow val="0"/>
        <u val="none"/>
        <vertAlign val="baseline"/>
        <sz val="11"/>
        <color theme="1"/>
        <name val="Calibri"/>
        <family val="2"/>
        <scheme val="none"/>
      </font>
      <alignment horizontal="center" vertical="center" textRotation="0" wrapText="1" indent="0" justifyLastLine="0" shrinkToFit="0" readingOrder="0"/>
    </dxf>
    <dxf>
      <font>
        <strike val="0"/>
        <outline val="0"/>
        <shadow val="0"/>
        <u val="none"/>
        <vertAlign val="baseline"/>
        <sz val="11"/>
        <color theme="1"/>
        <name val="Calibri"/>
        <family val="2"/>
        <scheme val="none"/>
      </font>
      <alignment horizontal="left" vertical="center" textRotation="0" wrapText="1" indent="0" justifyLastLine="0" shrinkToFit="0" readingOrder="0"/>
    </dxf>
    <dxf>
      <font>
        <strike val="0"/>
        <outline val="0"/>
        <shadow val="0"/>
        <u val="none"/>
        <vertAlign val="baseline"/>
        <sz val="11"/>
        <color theme="1"/>
        <name val="Calibri"/>
        <family val="2"/>
        <scheme val="none"/>
      </font>
      <alignment horizontal="left" vertical="center" textRotation="0" wrapText="1" indent="0" justifyLastLine="0" shrinkToFit="0" readingOrder="0"/>
    </dxf>
    <dxf>
      <font>
        <strike val="0"/>
        <outline val="0"/>
        <shadow val="0"/>
        <u val="none"/>
        <vertAlign val="baseline"/>
        <sz val="11"/>
        <color theme="1"/>
        <name val="Calibri"/>
        <family val="2"/>
        <scheme val="none"/>
      </font>
      <alignment horizontal="left" vertical="center" textRotation="0" wrapText="1" indent="0" justifyLastLine="0" shrinkToFit="0" readingOrder="0"/>
    </dxf>
    <dxf>
      <font>
        <strike val="0"/>
        <outline val="0"/>
        <shadow val="0"/>
        <u val="none"/>
        <vertAlign val="baseline"/>
        <sz val="11"/>
        <color theme="1"/>
        <name val="Calibri"/>
        <family val="2"/>
        <scheme val="none"/>
      </font>
      <alignment horizontal="left" vertical="center" textRotation="0" wrapText="1" indent="0" justifyLastLine="0" shrinkToFit="0" readingOrder="0"/>
    </dxf>
    <dxf>
      <font>
        <strike val="0"/>
        <outline val="0"/>
        <shadow val="0"/>
        <u val="none"/>
        <vertAlign val="baseline"/>
        <sz val="11"/>
        <color theme="1"/>
        <name val="Calibri"/>
        <family val="2"/>
        <scheme val="none"/>
      </font>
      <alignment horizontal="left" vertical="center" textRotation="0" wrapText="1" indent="0" justifyLastLine="0" shrinkToFit="0" readingOrder="0"/>
    </dxf>
    <dxf>
      <border outline="0">
        <top style="thin">
          <color theme="1"/>
        </top>
      </border>
    </dxf>
    <dxf>
      <font>
        <strike val="0"/>
        <outline val="0"/>
        <shadow val="0"/>
        <u val="none"/>
        <vertAlign val="baseline"/>
        <sz val="11"/>
        <color theme="1"/>
        <name val="Calibri"/>
        <family val="2"/>
        <scheme val="none"/>
      </font>
      <alignment horizontal="left" vertical="center" textRotation="0" wrapText="1" indent="0" justifyLastLine="0" shrinkToFit="0" readingOrder="0"/>
    </dxf>
    <dxf>
      <border outline="0">
        <bottom style="medium">
          <color theme="1"/>
        </bottom>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thin">
          <color theme="1"/>
        </left>
        <right style="thin">
          <color theme="1"/>
        </right>
        <top/>
        <bottom/>
      </border>
    </dxf>
    <dxf>
      <font>
        <b/>
        <strike val="0"/>
        <outline val="0"/>
        <shadow val="0"/>
        <vertAlign val="baseline"/>
        <sz val="11"/>
        <name val="Calibri"/>
        <family val="2"/>
        <scheme val="none"/>
      </font>
      <alignment horizontal="left" vertical="center" textRotation="0" wrapText="1" indent="0" justifyLastLine="0" shrinkToFit="0" readingOrder="0"/>
      <protection locked="1" hidden="1"/>
    </dxf>
    <dxf>
      <font>
        <b val="0"/>
        <i val="0"/>
        <strike val="0"/>
        <condense val="0"/>
        <extend val="0"/>
        <outline val="0"/>
        <shadow val="0"/>
        <u val="none"/>
        <vertAlign val="baseline"/>
        <sz val="11"/>
        <color theme="1"/>
        <name val="Calibri"/>
        <family val="2"/>
        <scheme val="none"/>
      </font>
      <numFmt numFmtId="1" formatCode="0"/>
      <fill>
        <patternFill patternType="solid">
          <fgColor indexed="64"/>
          <bgColor theme="5" tint="0.59999389629810485"/>
        </patternFill>
      </fill>
      <alignment horizontal="center" vertical="center" textRotation="0" wrapText="0" indent="0" justifyLastLine="0" shrinkToFit="0" readingOrder="0"/>
      <protection locked="1" hidden="1"/>
    </dxf>
    <dxf>
      <font>
        <b val="0"/>
        <i val="0"/>
        <strike val="0"/>
        <condense val="0"/>
        <extend val="0"/>
        <outline val="0"/>
        <shadow val="0"/>
        <u val="none"/>
        <vertAlign val="baseline"/>
        <sz val="11"/>
        <color theme="1"/>
        <name val="Calibri"/>
        <family val="2"/>
        <scheme val="none"/>
      </font>
      <numFmt numFmtId="0" formatCode="General"/>
      <alignment horizontal="center" vertical="center" textRotation="0" wrapText="0" indent="0" justifyLastLine="0" shrinkToFit="0" readingOrder="0"/>
      <protection locked="1" hidden="1"/>
    </dxf>
    <dxf>
      <font>
        <b val="0"/>
        <i val="0"/>
        <strike val="0"/>
        <condense val="0"/>
        <extend val="0"/>
        <outline val="0"/>
        <shadow val="0"/>
        <u val="none"/>
        <vertAlign val="baseline"/>
        <sz val="11"/>
        <color theme="1"/>
        <name val="Calibri"/>
        <family val="2"/>
        <scheme val="none"/>
      </font>
      <numFmt numFmtId="1" formatCode="0"/>
      <alignment horizontal="center" vertical="center" textRotation="0" wrapText="0" indent="0" justifyLastLine="0" shrinkToFit="0" readingOrder="0"/>
      <protection locked="1" hidden="1"/>
    </dxf>
    <dxf>
      <font>
        <strike val="0"/>
        <outline val="0"/>
        <shadow val="0"/>
        <vertAlign val="baseline"/>
        <sz val="11"/>
        <name val="Calibri"/>
        <family val="2"/>
        <scheme val="none"/>
      </font>
      <numFmt numFmtId="0" formatCode="General"/>
      <alignment horizontal="left" vertical="center" textRotation="0" wrapText="1" indent="0" justifyLastLine="0" shrinkToFit="0" readingOrder="0"/>
      <protection locked="1" hidden="1"/>
    </dxf>
    <dxf>
      <font>
        <strike val="0"/>
        <outline val="0"/>
        <shadow val="0"/>
        <vertAlign val="baseline"/>
        <sz val="11"/>
        <name val="Calibri"/>
        <family val="2"/>
        <scheme val="none"/>
      </font>
      <numFmt numFmtId="0" formatCode="General"/>
      <alignment horizontal="left" vertical="center" textRotation="0" wrapText="1" indent="0" justifyLastLine="0" shrinkToFit="0" readingOrder="0"/>
      <protection locked="1" hidden="1"/>
    </dxf>
    <dxf>
      <font>
        <b val="0"/>
        <i val="0"/>
        <strike val="0"/>
        <condense val="0"/>
        <extend val="0"/>
        <outline val="0"/>
        <shadow val="0"/>
        <u val="none"/>
        <vertAlign val="baseline"/>
        <sz val="11"/>
        <color theme="1"/>
        <name val="Calibri"/>
        <family val="2"/>
        <scheme val="none"/>
      </font>
      <numFmt numFmtId="0" formatCode="General"/>
      <alignment horizontal="center" vertical="center" textRotation="0" wrapText="0" indent="0" justifyLastLine="0" shrinkToFit="0" readingOrder="0"/>
      <protection locked="1" hidden="1"/>
    </dxf>
    <dxf>
      <font>
        <strike val="0"/>
        <outline val="0"/>
        <shadow val="0"/>
        <vertAlign val="baseline"/>
        <sz val="11"/>
        <name val="Calibri"/>
        <family val="2"/>
        <scheme val="none"/>
      </font>
      <alignment horizontal="center" vertical="center" textRotation="0" wrapText="0" indent="0" justifyLastLine="0" shrinkToFit="0" readingOrder="0"/>
      <protection locked="1" hidden="1"/>
    </dxf>
    <dxf>
      <font>
        <strike val="0"/>
        <outline val="0"/>
        <shadow val="0"/>
        <vertAlign val="baseline"/>
        <sz val="11"/>
        <name val="Calibri"/>
        <family val="2"/>
        <scheme val="none"/>
      </font>
      <protection locked="1" hidden="1"/>
    </dxf>
    <dxf>
      <font>
        <strike val="0"/>
        <outline val="0"/>
        <shadow val="0"/>
        <vertAlign val="baseline"/>
        <sz val="11"/>
        <name val="Calibri"/>
        <family val="2"/>
        <scheme val="none"/>
      </font>
      <alignment horizontal="center" vertical="center" textRotation="0" wrapText="1" indent="0" justifyLastLine="0" shrinkToFit="0" readingOrder="0"/>
      <protection locked="1" hidden="1"/>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alignment horizontal="left"/>
    </dxf>
    <dxf>
      <alignment wrapText="1"/>
    </dxf>
    <dxf>
      <alignment wrapText="1"/>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wrapText="1"/>
    </dxf>
    <dxf>
      <font>
        <strike val="0"/>
        <outline val="0"/>
        <shadow val="0"/>
        <u val="none"/>
        <vertAlign val="baseline"/>
        <sz val="9"/>
        <color theme="1"/>
        <name val="Calibri"/>
        <family val="2"/>
        <scheme val="none"/>
      </font>
      <alignment horizontal="left" vertical="center" textRotation="0" wrapText="1" indent="0" justifyLastLine="0" shrinkToFit="0" readingOrder="0"/>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9"/>
        <color theme="1"/>
        <name val="Calibri"/>
        <family val="2"/>
        <scheme val="none"/>
      </font>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border>
      <protection locked="0" hidden="0"/>
    </dxf>
    <dxf>
      <font>
        <strike val="0"/>
        <outline val="0"/>
        <shadow val="0"/>
        <u val="none"/>
        <vertAlign val="baseline"/>
        <sz val="9"/>
        <color theme="1"/>
        <name val="Calibri"/>
        <family val="2"/>
        <scheme val="none"/>
      </font>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border>
      <protection locked="0" hidden="0"/>
    </dxf>
    <dxf>
      <font>
        <strike val="0"/>
        <outline val="0"/>
        <shadow val="0"/>
        <u val="none"/>
        <vertAlign val="baseline"/>
        <sz val="9"/>
        <color theme="1"/>
        <name val="Calibri"/>
        <family val="2"/>
        <scheme val="none"/>
      </font>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border>
      <protection locked="0" hidden="0"/>
    </dxf>
    <dxf>
      <font>
        <strike val="0"/>
        <outline val="0"/>
        <shadow val="0"/>
        <u val="none"/>
        <vertAlign val="baseline"/>
        <sz val="9"/>
        <color theme="1"/>
        <name val="Calibri"/>
        <family val="2"/>
        <scheme val="none"/>
      </font>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border>
      <protection locked="0" hidden="0"/>
    </dxf>
    <dxf>
      <font>
        <strike val="0"/>
        <outline val="0"/>
        <shadow val="0"/>
        <u val="none"/>
        <vertAlign val="baseline"/>
        <sz val="9"/>
        <color theme="1"/>
        <name val="Calibri"/>
        <family val="2"/>
        <scheme val="none"/>
      </font>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border>
      <protection locked="0" hidden="0"/>
    </dxf>
    <dxf>
      <font>
        <strike val="0"/>
        <outline val="0"/>
        <shadow val="0"/>
        <u val="none"/>
        <vertAlign val="baseline"/>
        <sz val="9"/>
        <color theme="1"/>
        <name val="Calibri"/>
        <family val="2"/>
        <scheme val="none"/>
      </font>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border>
      <protection locked="0" hidden="0"/>
    </dxf>
    <dxf>
      <font>
        <strike val="0"/>
        <outline val="0"/>
        <shadow val="0"/>
        <u val="none"/>
        <vertAlign val="baseline"/>
        <sz val="9"/>
        <color theme="1"/>
        <name val="Calibri"/>
        <family val="2"/>
        <scheme val="none"/>
      </font>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border>
      <protection locked="0" hidden="0"/>
    </dxf>
    <dxf>
      <font>
        <strike val="0"/>
        <outline val="0"/>
        <shadow val="0"/>
        <u val="none"/>
        <vertAlign val="baseline"/>
        <sz val="9"/>
        <color theme="1"/>
        <name val="Calibri"/>
        <family val="2"/>
        <scheme val="none"/>
      </font>
      <alignment horizontal="left" vertical="center" textRotation="0" wrapText="1" indent="0" justifyLastLine="0" shrinkToFit="0" readingOrder="0"/>
      <border diagonalUp="0" diagonalDown="0" outline="0">
        <left style="hair">
          <color auto="1"/>
        </left>
        <right style="hair">
          <color auto="1"/>
        </right>
        <top style="hair">
          <color auto="1"/>
        </top>
        <bottom style="hair">
          <color auto="1"/>
        </bottom>
      </border>
    </dxf>
    <dxf>
      <font>
        <strike val="0"/>
        <outline val="0"/>
        <shadow val="0"/>
        <u val="none"/>
        <vertAlign val="baseline"/>
        <sz val="9"/>
        <color theme="1"/>
        <name val="Calibri"/>
        <family val="2"/>
        <scheme val="none"/>
      </font>
      <alignment horizontal="left" vertical="center" textRotation="0" wrapText="1" indent="0" justifyLastLine="0" shrinkToFit="0" readingOrder="0"/>
      <border diagonalUp="0" diagonalDown="0" outline="0">
        <left style="hair">
          <color auto="1"/>
        </left>
        <right style="hair">
          <color auto="1"/>
        </right>
        <top style="hair">
          <color auto="1"/>
        </top>
        <bottom style="hair">
          <color auto="1"/>
        </bottom>
      </border>
    </dxf>
    <dxf>
      <font>
        <strike val="0"/>
        <outline val="0"/>
        <shadow val="0"/>
        <u val="none"/>
        <vertAlign val="baseline"/>
        <sz val="9"/>
        <color theme="1"/>
        <name val="Calibri"/>
        <family val="2"/>
        <scheme val="none"/>
      </font>
      <alignment horizontal="left" vertical="center" textRotation="0" wrapText="1" indent="0" justifyLastLine="0" shrinkToFit="0" readingOrder="0"/>
      <border diagonalUp="0" diagonalDown="0" outline="0">
        <left style="hair">
          <color auto="1"/>
        </left>
        <right style="hair">
          <color auto="1"/>
        </right>
        <top style="hair">
          <color auto="1"/>
        </top>
        <bottom style="hair">
          <color auto="1"/>
        </bottom>
      </border>
    </dxf>
    <dxf>
      <font>
        <strike val="0"/>
        <outline val="0"/>
        <shadow val="0"/>
        <u val="none"/>
        <vertAlign val="baseline"/>
        <sz val="9"/>
        <color theme="1"/>
        <name val="Calibri"/>
        <family val="2"/>
        <scheme val="none"/>
      </font>
      <alignment horizontal="left" vertical="center" textRotation="0" wrapText="1" indent="0" justifyLastLine="0" shrinkToFit="0" readingOrder="0"/>
      <border diagonalUp="0" diagonalDown="0" outline="0">
        <left style="hair">
          <color auto="1"/>
        </left>
        <right style="hair">
          <color auto="1"/>
        </right>
        <top style="hair">
          <color auto="1"/>
        </top>
        <bottom style="hair">
          <color auto="1"/>
        </bottom>
      </border>
    </dxf>
    <dxf>
      <font>
        <strike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right style="hair">
          <color auto="1"/>
        </right>
        <top style="hair">
          <color auto="1"/>
        </top>
        <bottom style="hair">
          <color auto="1"/>
        </bottom>
      </border>
    </dxf>
    <dxf>
      <border>
        <top style="hair">
          <color auto="1"/>
        </top>
      </border>
    </dxf>
    <dxf>
      <border diagonalUp="0" diagonalDown="0">
        <left style="hair">
          <color auto="1"/>
        </left>
        <right style="hair">
          <color auto="1"/>
        </right>
        <top style="hair">
          <color auto="1"/>
        </top>
        <bottom style="hair">
          <color auto="1"/>
        </bottom>
      </border>
    </dxf>
    <dxf>
      <border>
        <bottom style="hair">
          <color auto="1"/>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hair">
          <color auto="1"/>
        </left>
        <right style="hair">
          <color auto="1"/>
        </right>
        <top/>
        <bottom/>
        <vertical style="hair">
          <color auto="1"/>
        </vertical>
        <horizontal style="hair">
          <color auto="1"/>
        </horizontal>
      </border>
    </dxf>
    <dxf>
      <font>
        <b val="0"/>
        <i val="0"/>
        <strike val="0"/>
        <condense val="0"/>
        <extend val="0"/>
        <outline val="0"/>
        <shadow val="0"/>
        <u val="none"/>
        <vertAlign val="baseline"/>
        <sz val="12"/>
        <color theme="1"/>
        <name val="Calibri"/>
        <family val="2"/>
        <scheme val="none"/>
      </font>
      <numFmt numFmtId="0" formatCode="General"/>
      <alignment horizontal="center" vertical="center" textRotation="0" wrapText="1" indent="0" justifyLastLine="0" shrinkToFit="0" readingOrder="0"/>
      <border diagonalUp="0" diagonalDown="0">
        <left style="hair">
          <color auto="1"/>
        </left>
        <right/>
        <top style="hair">
          <color auto="1"/>
        </top>
        <bottom style="hair">
          <color auto="1"/>
        </bottom>
      </border>
      <protection locked="1" hidden="1"/>
    </dxf>
    <dxf>
      <font>
        <b val="0"/>
        <i val="0"/>
        <strike val="0"/>
        <condense val="0"/>
        <extend val="0"/>
        <outline val="0"/>
        <shadow val="0"/>
        <u val="none"/>
        <vertAlign val="baseline"/>
        <sz val="12"/>
        <color theme="1"/>
        <name val="Calibri"/>
        <family val="2"/>
        <scheme val="none"/>
      </font>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border>
      <protection locked="0" hidden="0"/>
    </dxf>
    <dxf>
      <font>
        <b val="0"/>
        <i val="0"/>
        <strike val="0"/>
        <condense val="0"/>
        <extend val="0"/>
        <outline val="0"/>
        <shadow val="0"/>
        <u val="none"/>
        <vertAlign val="baseline"/>
        <sz val="12"/>
        <color theme="1"/>
        <name val="Calibri"/>
        <family val="2"/>
        <scheme val="none"/>
      </font>
      <numFmt numFmtId="0" formatCode="Genera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border>
      <protection locked="1" hidden="1"/>
    </dxf>
    <dxf>
      <font>
        <b val="0"/>
        <i val="0"/>
        <strike val="0"/>
        <condense val="0"/>
        <extend val="0"/>
        <outline val="0"/>
        <shadow val="0"/>
        <u val="none"/>
        <vertAlign val="baseline"/>
        <sz val="12"/>
        <color theme="1"/>
        <name val="Calibri"/>
        <family val="2"/>
        <scheme val="none"/>
      </font>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border>
      <protection locked="0" hidden="0"/>
    </dxf>
    <dxf>
      <font>
        <b val="0"/>
        <i val="0"/>
        <strike val="0"/>
        <condense val="0"/>
        <extend val="0"/>
        <outline val="0"/>
        <shadow val="0"/>
        <u val="none"/>
        <vertAlign val="baseline"/>
        <sz val="12"/>
        <color theme="1"/>
        <name val="Calibri"/>
        <family val="2"/>
        <scheme val="none"/>
      </font>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border>
      <protection locked="0" hidden="0"/>
    </dxf>
    <dxf>
      <font>
        <b val="0"/>
        <i val="0"/>
        <strike val="0"/>
        <condense val="0"/>
        <extend val="0"/>
        <outline val="0"/>
        <shadow val="0"/>
        <u val="none"/>
        <vertAlign val="baseline"/>
        <sz val="12"/>
        <color theme="1"/>
        <name val="Calibri"/>
        <family val="2"/>
        <scheme val="none"/>
      </font>
      <numFmt numFmtId="0" formatCode="Genera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border>
      <protection locked="1" hidden="1"/>
    </dxf>
    <dxf>
      <font>
        <b val="0"/>
        <i val="0"/>
        <strike val="0"/>
        <condense val="0"/>
        <extend val="0"/>
        <outline val="0"/>
        <shadow val="0"/>
        <u val="none"/>
        <vertAlign val="baseline"/>
        <sz val="12"/>
        <color theme="1"/>
        <name val="Calibri"/>
        <family val="2"/>
        <scheme val="none"/>
      </font>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border>
      <protection locked="0" hidden="0"/>
    </dxf>
    <dxf>
      <font>
        <b val="0"/>
        <i val="0"/>
        <strike val="0"/>
        <condense val="0"/>
        <extend val="0"/>
        <outline val="0"/>
        <shadow val="0"/>
        <u val="none"/>
        <vertAlign val="baseline"/>
        <sz val="12"/>
        <color theme="1"/>
        <name val="Calibri"/>
        <family val="2"/>
        <scheme val="none"/>
      </font>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border>
      <protection locked="0" hidden="0"/>
    </dxf>
    <dxf>
      <font>
        <b val="0"/>
        <i val="0"/>
        <strike val="0"/>
        <condense val="0"/>
        <extend val="0"/>
        <outline val="0"/>
        <shadow val="0"/>
        <u val="none"/>
        <vertAlign val="baseline"/>
        <sz val="12"/>
        <color theme="1"/>
        <name val="Calibri"/>
        <family val="2"/>
        <scheme val="none"/>
      </font>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border>
      <protection locked="0" hidden="0"/>
    </dxf>
    <dxf>
      <font>
        <b val="0"/>
        <i val="0"/>
        <strike val="0"/>
        <condense val="0"/>
        <extend val="0"/>
        <outline val="0"/>
        <shadow val="0"/>
        <u val="none"/>
        <vertAlign val="baseline"/>
        <sz val="12"/>
        <color theme="1"/>
        <name val="Calibri"/>
        <family val="2"/>
        <scheme val="none"/>
      </font>
      <numFmt numFmtId="19" formatCode="d/mm/yyyy"/>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border>
      <protection locked="0" hidden="0"/>
    </dxf>
    <dxf>
      <font>
        <b val="0"/>
        <i val="0"/>
        <strike val="0"/>
        <condense val="0"/>
        <extend val="0"/>
        <outline val="0"/>
        <shadow val="0"/>
        <u val="none"/>
        <vertAlign val="baseline"/>
        <sz val="12"/>
        <color theme="1"/>
        <name val="Calibri"/>
        <family val="2"/>
        <scheme val="none"/>
      </font>
      <numFmt numFmtId="19" formatCode="d/mm/yyyy"/>
      <alignment horizontal="left" vertical="center" textRotation="0" wrapText="1" indent="0" justifyLastLine="0" shrinkToFit="0" readingOrder="0"/>
      <border diagonalUp="0" diagonalDown="0">
        <left/>
        <right style="hair">
          <color auto="1"/>
        </right>
        <top style="hair">
          <color auto="1"/>
        </top>
        <bottom style="hair">
          <color auto="1"/>
        </bottom>
      </border>
      <protection locked="0" hidden="0"/>
    </dxf>
    <dxf>
      <border outline="0">
        <top style="hair">
          <color auto="1"/>
        </top>
      </border>
    </dxf>
    <dxf>
      <border outline="0">
        <left style="hair">
          <color auto="1"/>
        </left>
        <right style="hair">
          <color auto="1"/>
        </right>
        <top style="hair">
          <color auto="1"/>
        </top>
        <bottom style="hair">
          <color auto="1"/>
        </bottom>
      </border>
    </dxf>
    <dxf>
      <font>
        <b val="0"/>
        <i val="0"/>
        <strike val="0"/>
        <condense val="0"/>
        <extend val="0"/>
        <outline val="0"/>
        <shadow val="0"/>
        <u val="none"/>
        <vertAlign val="baseline"/>
        <sz val="12"/>
        <color theme="1"/>
        <name val="Calibri"/>
        <family val="2"/>
        <scheme val="none"/>
      </font>
      <alignment horizontal="center" vertical="center" textRotation="0" wrapText="0" indent="0" justifyLastLine="0" shrinkToFit="0" readingOrder="0"/>
    </dxf>
    <dxf>
      <border outline="0">
        <bottom style="hair">
          <color auto="1"/>
        </bottom>
      </border>
    </dxf>
    <dxf>
      <font>
        <b/>
        <i val="0"/>
        <strike val="0"/>
        <condense val="0"/>
        <extend val="0"/>
        <outline val="0"/>
        <shadow val="0"/>
        <u val="none"/>
        <vertAlign val="baseline"/>
        <sz val="12"/>
        <color theme="1"/>
        <name val="Calibri"/>
        <family val="2"/>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hair">
          <color auto="1"/>
        </left>
        <right style="hair">
          <color auto="1"/>
        </right>
        <top/>
        <bottom/>
      </border>
    </dxf>
    <dxf>
      <font>
        <b val="0"/>
        <i val="0"/>
        <strike val="0"/>
        <condense val="0"/>
        <extend val="0"/>
        <outline val="0"/>
        <shadow val="0"/>
        <u val="none"/>
        <vertAlign val="baseline"/>
        <sz val="11"/>
        <color theme="1"/>
        <name val="Calibri"/>
        <family val="2"/>
        <scheme val="none"/>
      </font>
      <numFmt numFmtId="19" formatCode="d/mm/yyyy"/>
      <alignment horizontal="left" vertical="center" textRotation="0" wrapText="0" indent="0" justifyLastLine="0" shrinkToFit="0" readingOrder="0"/>
      <border diagonalUp="0" diagonalDown="0">
        <left style="hair">
          <color auto="1"/>
        </left>
        <right/>
        <top style="hair">
          <color auto="1"/>
        </top>
        <bottom style="hair">
          <color auto="1"/>
        </bottom>
        <vertical/>
        <horizontal/>
      </border>
      <protection locked="0" hidden="0"/>
    </dxf>
    <dxf>
      <font>
        <b val="0"/>
        <i val="0"/>
        <strike val="0"/>
        <condense val="0"/>
        <extend val="0"/>
        <outline val="0"/>
        <shadow val="0"/>
        <u val="none"/>
        <vertAlign val="baseline"/>
        <sz val="11"/>
        <color theme="1"/>
        <name val="Calibri"/>
        <family val="2"/>
        <scheme val="none"/>
      </font>
      <numFmt numFmtId="19" formatCode="d/mm/yyyy"/>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protection locked="0" hidden="0"/>
    </dxf>
    <dxf>
      <font>
        <b val="0"/>
        <i val="0"/>
        <strike val="0"/>
        <condense val="0"/>
        <extend val="0"/>
        <outline val="0"/>
        <shadow val="0"/>
        <u val="none"/>
        <vertAlign val="baseline"/>
        <sz val="11"/>
        <color theme="1"/>
        <name val="Calibri"/>
        <family val="2"/>
        <scheme val="none"/>
      </font>
      <numFmt numFmtId="19" formatCode="d/mm/yyyy"/>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vertical/>
        <horizontal/>
      </border>
      <protection locked="0" hidden="0"/>
    </dxf>
    <dxf>
      <font>
        <b val="0"/>
        <i val="0"/>
        <strike val="0"/>
        <condense val="0"/>
        <extend val="0"/>
        <outline val="0"/>
        <shadow val="0"/>
        <u val="none"/>
        <vertAlign val="baseline"/>
        <sz val="11"/>
        <color theme="1"/>
        <name val="Calibri"/>
        <family val="2"/>
        <scheme val="none"/>
      </font>
      <numFmt numFmtId="19" formatCode="d/mm/yyyy"/>
      <alignment horizontal="left" vertical="center" textRotation="0" wrapText="0" indent="0" justifyLastLine="0" shrinkToFit="0" readingOrder="0"/>
      <border diagonalUp="0" diagonalDown="0">
        <left/>
        <right style="hair">
          <color auto="1"/>
        </right>
        <top style="hair">
          <color auto="1"/>
        </top>
        <bottom style="hair">
          <color auto="1"/>
        </bottom>
        <vertical/>
        <horizontal/>
      </border>
      <protection locked="0" hidden="0"/>
    </dxf>
    <dxf>
      <border outline="0">
        <top style="hair">
          <color auto="1"/>
        </top>
      </border>
    </dxf>
    <dxf>
      <border outline="0">
        <left style="hair">
          <color auto="1"/>
        </left>
        <right style="hair">
          <color auto="1"/>
        </right>
        <top style="hair">
          <color auto="1"/>
        </top>
        <bottom style="hair">
          <color auto="1"/>
        </bottom>
      </border>
    </dxf>
    <dxf>
      <protection locked="0" hidden="0"/>
    </dxf>
    <dxf>
      <border outline="0">
        <bottom style="hair">
          <color auto="1"/>
        </bottom>
      </border>
    </dxf>
    <dxf>
      <font>
        <b/>
        <i val="0"/>
        <strike val="0"/>
        <condense val="0"/>
        <extend val="0"/>
        <outline val="0"/>
        <shadow val="0"/>
        <u val="none"/>
        <vertAlign val="baseline"/>
        <sz val="12"/>
        <color theme="1"/>
        <name val="Aptos Narrow"/>
        <family val="2"/>
        <scheme val="minor"/>
      </font>
      <fill>
        <patternFill patternType="solid">
          <fgColor indexed="64"/>
          <bgColor theme="0" tint="-0.14999847407452621"/>
        </patternFill>
      </fill>
      <alignment horizontal="center" vertical="center" textRotation="0" wrapText="0" indent="0" justifyLastLine="0" shrinkToFit="0" readingOrder="0"/>
      <border diagonalUp="0" diagonalDown="0" outline="0">
        <left style="hair">
          <color auto="1"/>
        </left>
        <right style="hair">
          <color auto="1"/>
        </right>
        <top/>
        <bottom/>
      </border>
    </dxf>
  </dxfs>
  <tableStyles count="0" defaultTableStyle="TableStyleMedium2" defaultPivotStyle="PivotStyleLight16"/>
  <colors>
    <mruColors>
      <color rgb="FF156082"/>
      <color rgb="FFFFFF66"/>
      <color rgb="FFF8696B"/>
      <color rgb="FF8ED973"/>
      <color rgb="FFD9D9D9"/>
      <color rgb="FF63BE7B"/>
      <color rgb="FF5F5F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worksheet" Target="worksheets/sheet25.xml"/><Relationship Id="rId39" Type="http://schemas.openxmlformats.org/officeDocument/2006/relationships/worksheet" Target="worksheets/sheet38.xml"/><Relationship Id="rId21" Type="http://schemas.openxmlformats.org/officeDocument/2006/relationships/worksheet" Target="worksheets/sheet20.xml"/><Relationship Id="rId34" Type="http://schemas.openxmlformats.org/officeDocument/2006/relationships/worksheet" Target="worksheets/sheet33.xml"/><Relationship Id="rId42" Type="http://schemas.openxmlformats.org/officeDocument/2006/relationships/worksheet" Target="worksheets/sheet41.xml"/><Relationship Id="rId47" Type="http://schemas.openxmlformats.org/officeDocument/2006/relationships/worksheet" Target="worksheets/sheet46.xml"/><Relationship Id="rId50" Type="http://schemas.openxmlformats.org/officeDocument/2006/relationships/worksheet" Target="worksheets/sheet49.xml"/><Relationship Id="rId55" Type="http://schemas.openxmlformats.org/officeDocument/2006/relationships/worksheet" Target="worksheets/sheet5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5.xml"/><Relationship Id="rId29" Type="http://schemas.openxmlformats.org/officeDocument/2006/relationships/worksheet" Target="worksheets/sheet28.xml"/><Relationship Id="rId11" Type="http://schemas.openxmlformats.org/officeDocument/2006/relationships/worksheet" Target="worksheets/sheet10.xml"/><Relationship Id="rId24" Type="http://schemas.openxmlformats.org/officeDocument/2006/relationships/worksheet" Target="worksheets/sheet23.xml"/><Relationship Id="rId32" Type="http://schemas.openxmlformats.org/officeDocument/2006/relationships/worksheet" Target="worksheets/sheet31.xml"/><Relationship Id="rId37" Type="http://schemas.openxmlformats.org/officeDocument/2006/relationships/worksheet" Target="worksheets/sheet36.xml"/><Relationship Id="rId40" Type="http://schemas.openxmlformats.org/officeDocument/2006/relationships/worksheet" Target="worksheets/sheet39.xml"/><Relationship Id="rId45" Type="http://schemas.openxmlformats.org/officeDocument/2006/relationships/worksheet" Target="worksheets/sheet44.xml"/><Relationship Id="rId53" Type="http://schemas.openxmlformats.org/officeDocument/2006/relationships/worksheet" Target="worksheets/sheet5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8.xml"/><Relationship Id="rId14" Type="http://schemas.openxmlformats.org/officeDocument/2006/relationships/worksheet" Target="worksheets/sheet13.xml"/><Relationship Id="rId22" Type="http://schemas.openxmlformats.org/officeDocument/2006/relationships/worksheet" Target="worksheets/sheet21.xml"/><Relationship Id="rId27" Type="http://schemas.openxmlformats.org/officeDocument/2006/relationships/worksheet" Target="worksheets/sheet26.xml"/><Relationship Id="rId30" Type="http://schemas.openxmlformats.org/officeDocument/2006/relationships/worksheet" Target="worksheets/sheet29.xml"/><Relationship Id="rId35" Type="http://schemas.openxmlformats.org/officeDocument/2006/relationships/worksheet" Target="worksheets/sheet34.xml"/><Relationship Id="rId43" Type="http://schemas.openxmlformats.org/officeDocument/2006/relationships/worksheet" Target="worksheets/sheet42.xml"/><Relationship Id="rId48" Type="http://schemas.openxmlformats.org/officeDocument/2006/relationships/worksheet" Target="worksheets/sheet47.xml"/><Relationship Id="rId56" Type="http://schemas.openxmlformats.org/officeDocument/2006/relationships/pivotCacheDefinition" Target="pivotCache/pivotCacheDefinition1.xml"/><Relationship Id="rId8" Type="http://schemas.openxmlformats.org/officeDocument/2006/relationships/chartsheet" Target="chartsheets/sheet1.xml"/><Relationship Id="rId51" Type="http://schemas.openxmlformats.org/officeDocument/2006/relationships/worksheet" Target="worksheets/sheet50.xml"/><Relationship Id="rId3" Type="http://schemas.openxmlformats.org/officeDocument/2006/relationships/worksheet" Target="worksheets/sheet3.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worksheet" Target="worksheets/sheet24.xml"/><Relationship Id="rId33" Type="http://schemas.openxmlformats.org/officeDocument/2006/relationships/worksheet" Target="worksheets/sheet32.xml"/><Relationship Id="rId38" Type="http://schemas.openxmlformats.org/officeDocument/2006/relationships/worksheet" Target="worksheets/sheet37.xml"/><Relationship Id="rId46" Type="http://schemas.openxmlformats.org/officeDocument/2006/relationships/worksheet" Target="worksheets/sheet45.xml"/><Relationship Id="rId59" Type="http://schemas.openxmlformats.org/officeDocument/2006/relationships/styles" Target="styles.xml"/><Relationship Id="rId20" Type="http://schemas.openxmlformats.org/officeDocument/2006/relationships/worksheet" Target="worksheets/sheet19.xml"/><Relationship Id="rId41" Type="http://schemas.openxmlformats.org/officeDocument/2006/relationships/worksheet" Target="worksheets/sheet40.xml"/><Relationship Id="rId54" Type="http://schemas.openxmlformats.org/officeDocument/2006/relationships/worksheet" Target="worksheets/sheet53.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4.xml"/><Relationship Id="rId23" Type="http://schemas.openxmlformats.org/officeDocument/2006/relationships/worksheet" Target="worksheets/sheet22.xml"/><Relationship Id="rId28" Type="http://schemas.openxmlformats.org/officeDocument/2006/relationships/worksheet" Target="worksheets/sheet27.xml"/><Relationship Id="rId36" Type="http://schemas.openxmlformats.org/officeDocument/2006/relationships/worksheet" Target="worksheets/sheet35.xml"/><Relationship Id="rId49" Type="http://schemas.openxmlformats.org/officeDocument/2006/relationships/worksheet" Target="worksheets/sheet48.xml"/><Relationship Id="rId57" Type="http://schemas.openxmlformats.org/officeDocument/2006/relationships/pivotCacheDefinition" Target="pivotCache/pivotCacheDefinition2.xml"/><Relationship Id="rId10" Type="http://schemas.openxmlformats.org/officeDocument/2006/relationships/worksheet" Target="worksheets/sheet9.xml"/><Relationship Id="rId31" Type="http://schemas.openxmlformats.org/officeDocument/2006/relationships/worksheet" Target="worksheets/sheet30.xml"/><Relationship Id="rId44" Type="http://schemas.openxmlformats.org/officeDocument/2006/relationships/worksheet" Target="worksheets/sheet43.xml"/><Relationship Id="rId52" Type="http://schemas.openxmlformats.org/officeDocument/2006/relationships/worksheet" Target="worksheets/sheet5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2400" b="1">
                <a:latin typeface="Calibri" panose="020F0502020204030204" pitchFamily="34" charset="0"/>
                <a:ea typeface="Calibri" panose="020F0502020204030204" pitchFamily="34" charset="0"/>
                <a:cs typeface="Calibri" panose="020F0502020204030204" pitchFamily="34" charset="0"/>
              </a:rPr>
              <a:t>% Ejecución de</a:t>
            </a:r>
            <a:r>
              <a:rPr lang="en-US" sz="2400" b="1" baseline="0">
                <a:latin typeface="Calibri" panose="020F0502020204030204" pitchFamily="34" charset="0"/>
                <a:ea typeface="Calibri" panose="020F0502020204030204" pitchFamily="34" charset="0"/>
                <a:cs typeface="Calibri" panose="020F0502020204030204" pitchFamily="34" charset="0"/>
              </a:rPr>
              <a:t> Actividades de la Ruta Crítica</a:t>
            </a:r>
            <a:endParaRPr lang="en-US" sz="2400"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barChart>
        <c:barDir val="col"/>
        <c:grouping val="clustered"/>
        <c:varyColors val="0"/>
        <c:ser>
          <c:idx val="0"/>
          <c:order val="0"/>
          <c:tx>
            <c:strRef>
              <c:f>'CRONOGRAMA'!$K$4</c:f>
              <c:strCache>
                <c:ptCount val="1"/>
                <c:pt idx="0">
                  <c:v>% Ejecución</c:v>
                </c:pt>
              </c:strCache>
            </c:strRef>
          </c:tx>
          <c:spPr>
            <a:solidFill>
              <a:schemeClr val="accent1"/>
            </a:solidFill>
            <a:ln>
              <a:noFill/>
            </a:ln>
            <a:effectLst/>
          </c:spPr>
          <c:invertIfNegative val="0"/>
          <c:dLbls>
            <c:spPr>
              <a:solidFill>
                <a:schemeClr val="lt1"/>
              </a:solidFill>
              <a:ln cap="rnd">
                <a:solidFill>
                  <a:schemeClr val="accent1"/>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dk1">
                        <a:lumMod val="65000"/>
                        <a:lumOff val="3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'CRONOGRAMA'!$B$5:$B$16</c:f>
              <c:strCache>
                <c:ptCount val="12"/>
                <c:pt idx="0">
                  <c:v>Actividades de Sensibilización</c:v>
                </c:pt>
                <c:pt idx="1">
                  <c:v>Conceptualización teórica</c:v>
                </c:pt>
                <c:pt idx="2">
                  <c:v>Formación equipo PAMEC</c:v>
                </c:pt>
                <c:pt idx="3">
                  <c:v>Autoevaluación</c:v>
                </c:pt>
                <c:pt idx="4">
                  <c:v>Selección de procesos a mejorar</c:v>
                </c:pt>
                <c:pt idx="5">
                  <c:v>Priorización de procesos a mejorar</c:v>
                </c:pt>
                <c:pt idx="6">
                  <c:v>Definición de la calidad esperada</c:v>
                </c:pt>
                <c:pt idx="7">
                  <c:v>Medición del desempeño de los procesos</c:v>
                </c:pt>
                <c:pt idx="8">
                  <c:v>Elaboración de planes de acción</c:v>
                </c:pt>
                <c:pt idx="9">
                  <c:v>Ejecución y seguimiento de planes de acción</c:v>
                </c:pt>
                <c:pt idx="10">
                  <c:v>Evaluación del mejoramiento</c:v>
                </c:pt>
                <c:pt idx="11">
                  <c:v>Aprendizaje organizacional</c:v>
                </c:pt>
              </c:strCache>
            </c:strRef>
          </c:cat>
          <c:val>
            <c:numRef>
              <c:f>'CRONOGRAMA'!$K$5:$K$16</c:f>
              <c:numCache>
                <c:formatCode>0%</c:formatCode>
                <c:ptCount val="12"/>
              </c:numCache>
            </c:numRef>
          </c:val>
          <c:extLst>
            <c:ext xmlns:c16="http://schemas.microsoft.com/office/drawing/2014/chart" uri="{C3380CC4-5D6E-409C-BE32-E72D297353CC}">
              <c16:uniqueId val="{00000000-6433-4842-B5DD-A814852030BE}"/>
            </c:ext>
          </c:extLst>
        </c:ser>
        <c:dLbls>
          <c:dLblPos val="outEnd"/>
          <c:showLegendKey val="0"/>
          <c:showVal val="1"/>
          <c:showCatName val="0"/>
          <c:showSerName val="0"/>
          <c:showPercent val="0"/>
          <c:showBubbleSize val="0"/>
        </c:dLbls>
        <c:gapWidth val="219"/>
        <c:overlap val="-27"/>
        <c:axId val="1450695247"/>
        <c:axId val="1463201999"/>
      </c:barChart>
      <c:catAx>
        <c:axId val="145069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O"/>
          </a:p>
        </c:txPr>
        <c:crossAx val="1463201999"/>
        <c:crosses val="autoZero"/>
        <c:auto val="1"/>
        <c:lblAlgn val="ctr"/>
        <c:lblOffset val="100"/>
        <c:noMultiLvlLbl val="0"/>
      </c:catAx>
      <c:valAx>
        <c:axId val="14632019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crossAx val="145069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[PAMEC SEGURIDAD PACIENTE V2.2 R112023 (2).xlsx]RESUM AUTOEV!TablaDinámica1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b="1"/>
              <a:t>Calificación Cuantitativa Promedio por Práctica Segura</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s-C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'RESUM AUTOEV'!$C$5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 AUTOEV'!$B$6</c:f>
              <c:strCache>
                <c:ptCount val="1"/>
                <c:pt idx="0">
                  <c:v>Total general</c:v>
                </c:pt>
              </c:strCache>
            </c:strRef>
          </c:cat>
          <c:val>
            <c:numRef>
              <c:f>'RESUM AUTOEV'!$C$6</c:f>
              <c:numCache>
                <c:formatCode>0.00</c:formatCode>
                <c:ptCount val="1"/>
              </c:numCache>
            </c:numRef>
          </c:val>
          <c:extLst>
            <c:ext xmlns:c16="http://schemas.microsoft.com/office/drawing/2014/chart" uri="{C3380CC4-5D6E-409C-BE32-E72D297353CC}">
              <c16:uniqueId val="{00000000-A69A-4032-879F-5F7E8F08AD96}"/>
            </c:ext>
          </c:extLst>
        </c:ser>
        <c:dLbls>
          <c:dLblPos val="outEnd"/>
          <c:showLegendKey val="0"/>
          <c:showVal val="1"/>
          <c:showCatName val="0"/>
          <c:showSerName val="0"/>
          <c:showPercent val="0"/>
          <c:showBubbleSize val="0"/>
        </c:dLbls>
        <c:gapWidth val="219"/>
        <c:axId val="1654153904"/>
        <c:axId val="1905419536"/>
      </c:barChart>
      <c:catAx>
        <c:axId val="1654153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1905419536"/>
        <c:crosses val="autoZero"/>
        <c:auto val="1"/>
        <c:lblAlgn val="ctr"/>
        <c:lblOffset val="100"/>
        <c:noMultiLvlLbl val="0"/>
      </c:catAx>
      <c:valAx>
        <c:axId val="19054195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165415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[PAMEC SEGURIDAD PACIENTE V2.2 R112023 (2).xlsx]RESUMEN SEGUIM!TablaDinámica1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'RESUMEN SEGUIM'!$B$4:$B$5</c:f>
              <c:strCache>
                <c:ptCount val="1"/>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'RESUMEN SEGUIM'!$A$6:$A$7</c:f>
              <c:strCache>
                <c:ptCount val="1"/>
              </c:strCache>
            </c:strRef>
          </c:cat>
          <c:val>
            <c:numRef>
              <c:f>'RESUMEN SEGUIM'!$B$6:$B$7</c:f>
              <c:numCache>
                <c:formatCode>General</c:formatCode>
                <c:ptCount val="1"/>
                <c:pt idx="0">
                  <c:v>200</c:v>
                </c:pt>
              </c:numCache>
            </c:numRef>
          </c:val>
          <c:extLst>
            <c:ext xmlns:c16="http://schemas.microsoft.com/office/drawing/2014/chart" uri="{C3380CC4-5D6E-409C-BE32-E72D297353CC}">
              <c16:uniqueId val="{00000000-623D-4A7A-8A65-9E627D77BC8F}"/>
            </c:ext>
          </c:extLst>
        </c:ser>
        <c:dLbls>
          <c:dLblPos val="outEnd"/>
          <c:showLegendKey val="0"/>
          <c:showVal val="1"/>
          <c:showCatName val="0"/>
          <c:showSerName val="0"/>
          <c:showPercent val="0"/>
          <c:showBubbleSize val="0"/>
        </c:dLbls>
        <c:gapWidth val="219"/>
        <c:axId val="603269151"/>
        <c:axId val="768298127"/>
      </c:barChart>
      <c:catAx>
        <c:axId val="603269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68298127"/>
        <c:crosses val="autoZero"/>
        <c:auto val="1"/>
        <c:lblAlgn val="ctr"/>
        <c:lblOffset val="100"/>
        <c:noMultiLvlLbl val="0"/>
      </c:catAx>
      <c:valAx>
        <c:axId val="7682981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03269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'FT1'!$E$7</c:f>
          <c:strCache>
            <c:ptCount val="1"/>
          </c:strCache>
        </c:strRef>
      </c:tx>
      <c:layout>
        <c:manualLayout>
          <c:xMode val="edge"/>
          <c:yMode val="edge"/>
          <c:x val="0.38760322189794327"/>
          <c:y val="2.92729151707210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title>
    <c:autoTitleDeleted val="0"/>
    <c:plotArea>
      <c:layout>
        <c:manualLayout>
          <c:layoutTarget val="inner"/>
          <c:xMode val="edge"/>
          <c:yMode val="edge"/>
          <c:x val="5.856895302250309E-2"/>
          <c:y val="0.17668869309838472"/>
          <c:w val="0.91956065845846524"/>
          <c:h val="0.58083989501312339"/>
        </c:manualLayout>
      </c:layout>
      <c:barChart>
        <c:barDir val="col"/>
        <c:grouping val="clustered"/>
        <c:varyColors val="0"/>
        <c:ser>
          <c:idx val="1"/>
          <c:order val="1"/>
          <c:tx>
            <c:strRef>
              <c:f>'FT1'!$E$7</c:f>
              <c:strCache>
                <c:ptCount val="1"/>
              </c:strCache>
            </c:strRef>
          </c:tx>
          <c:spPr>
            <a:solidFill>
              <a:schemeClr val="accent3"/>
            </a:solidFill>
            <a:ln>
              <a:noFill/>
            </a:ln>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solidFill>
                    <a:latin typeface="Calibri" panose="020F0502020204030204" pitchFamily="34" charset="0"/>
                    <a:ea typeface="Calibri" panose="020F0502020204030204" pitchFamily="34" charset="0"/>
                    <a:cs typeface="Calibri" panose="020F0502020204030204"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('FT1'!$F$24:$AC$24,'FT1'!$F$28:$AC$28)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('FT1'!$F$26:$AC$26,'FT1'!$F$30:$AC$30)</c:f>
              <c:numCache>
                <c:formatCode>General</c:formatCode>
                <c:ptCount val="48"/>
              </c:numCache>
            </c:numRef>
          </c:val>
          <c:extLst>
            <c:ext xmlns:c16="http://schemas.microsoft.com/office/drawing/2014/chart" uri="{C3380CC4-5D6E-409C-BE32-E72D297353CC}">
              <c16:uniqueId val="{00000002-D678-4433-87F4-31258BFFBE1B}"/>
            </c:ext>
          </c:extLst>
        </c:ser>
        <c:dLbls>
          <c:showLegendKey val="0"/>
          <c:showVal val="0"/>
          <c:showCatName val="0"/>
          <c:showSerName val="0"/>
          <c:showPercent val="0"/>
          <c:showBubbleSize val="0"/>
        </c:dLbls>
        <c:gapWidth val="150"/>
        <c:axId val="463042688"/>
        <c:axId val="463043080"/>
      </c:barChart>
      <c:lineChart>
        <c:grouping val="standard"/>
        <c:varyColors val="0"/>
        <c:ser>
          <c:idx val="0"/>
          <c:order val="0"/>
          <c:tx>
            <c:v>META</c:v>
          </c:tx>
          <c:spPr>
            <a:ln w="28575" cap="rnd">
              <a:solidFill>
                <a:schemeClr val="accent1"/>
              </a:solidFill>
              <a:round/>
            </a:ln>
            <a:effectLst/>
          </c:spPr>
          <c:marker>
            <c:symbol val="none"/>
          </c:marker>
          <c:dLbls>
            <c:delete val="1"/>
          </c:dLbls>
          <c:cat>
            <c:strRef>
              <c:f>('FT1'!$F$24:$AC$24,'FT1'!$F$28:$AC$28)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('FT1'!$F$25:$AC$25,'FT1'!$F$29:$AC$29)</c:f>
              <c:numCache>
                <c:formatCode>General</c:formatCode>
                <c:ptCount val="48"/>
              </c:numCache>
            </c:numRef>
          </c:val>
          <c:smooth val="0"/>
          <c:extLst>
            <c:ext xmlns:c16="http://schemas.microsoft.com/office/drawing/2014/chart" uri="{C3380CC4-5D6E-409C-BE32-E72D297353CC}">
              <c16:uniqueId val="{00000001-D678-4433-87F4-31258BFFBE1B}"/>
            </c:ext>
          </c:extLst>
        </c:ser>
        <c:dLbls>
          <c:dLblPos val="t"/>
          <c:showLegendKey val="0"/>
          <c:showVal val="1"/>
          <c:showCatName val="0"/>
          <c:showSerName val="0"/>
          <c:showPercent val="0"/>
          <c:showBubbleSize val="0"/>
        </c:dLbls>
        <c:marker val="1"/>
        <c:smooth val="0"/>
        <c:axId val="463042688"/>
        <c:axId val="463043080"/>
      </c:lineChart>
      <c:catAx>
        <c:axId val="4630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3080"/>
        <c:crosses val="autoZero"/>
        <c:auto val="1"/>
        <c:lblAlgn val="ctr"/>
        <c:lblOffset val="100"/>
        <c:noMultiLvlLbl val="0"/>
      </c:catAx>
      <c:valAx>
        <c:axId val="46304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2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Calibri" panose="020F0502020204030204" pitchFamily="34" charset="0"/>
          <a:ea typeface="Calibri" panose="020F0502020204030204" pitchFamily="34" charset="0"/>
          <a:cs typeface="Calibri" panose="020F0502020204030204" pitchFamily="34" charset="0"/>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'FT2'!$E$7</c:f>
          <c:strCache>
            <c:ptCount val="1"/>
          </c:strCache>
        </c:strRef>
      </c:tx>
      <c:layout>
        <c:manualLayout>
          <c:xMode val="edge"/>
          <c:yMode val="edge"/>
          <c:x val="0.38760322189794327"/>
          <c:y val="2.92729151707210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title>
    <c:autoTitleDeleted val="0"/>
    <c:plotArea>
      <c:layout>
        <c:manualLayout>
          <c:layoutTarget val="inner"/>
          <c:xMode val="edge"/>
          <c:yMode val="edge"/>
          <c:x val="5.856895302250309E-2"/>
          <c:y val="0.17668869309838472"/>
          <c:w val="0.91956065845846524"/>
          <c:h val="0.58083989501312339"/>
        </c:manualLayout>
      </c:layout>
      <c:barChart>
        <c:barDir val="col"/>
        <c:grouping val="clustered"/>
        <c:varyColors val="0"/>
        <c:ser>
          <c:idx val="1"/>
          <c:order val="1"/>
          <c:tx>
            <c:strRef>
              <c:f>'FT2'!$E$7</c:f>
              <c:strCache>
                <c:ptCount val="1"/>
              </c:strCache>
            </c:strRef>
          </c:tx>
          <c:spPr>
            <a:solidFill>
              <a:schemeClr val="accent3"/>
            </a:solidFill>
            <a:ln>
              <a:noFill/>
            </a:ln>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solidFill>
                    <a:latin typeface="Calibri" panose="020F0502020204030204" pitchFamily="34" charset="0"/>
                    <a:ea typeface="Calibri" panose="020F0502020204030204" pitchFamily="34" charset="0"/>
                    <a:cs typeface="Calibri" panose="020F0502020204030204"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('FT2'!$F$24:$AC$24,'FT2'!$F$28:$AC$28)</c:f>
              <c:strCache>
                <c:ptCount val="29"/>
                <c:pt idx="0">
                  <c:v>MED
 INICIAL</c:v>
                </c:pt>
                <c:pt idx="2">
                  <c:v>Nov</c:v>
                </c:pt>
                <c:pt idx="4">
                  <c:v>Dic</c:v>
                </c:pt>
                <c:pt idx="6">
                  <c:v>Ene</c:v>
                </c:pt>
                <c:pt idx="8">
                  <c:v>Feb</c:v>
                </c:pt>
                <c:pt idx="10">
                  <c:v>Mar</c:v>
                </c:pt>
                <c:pt idx="12">
                  <c:v>Abr</c:v>
                </c:pt>
                <c:pt idx="14">
                  <c:v>May</c:v>
                </c:pt>
                <c:pt idx="16">
                  <c:v>Jun</c:v>
                </c:pt>
                <c:pt idx="18">
                  <c:v>Jul</c:v>
                </c:pt>
                <c:pt idx="20">
                  <c:v>Ago</c:v>
                </c:pt>
                <c:pt idx="22">
                  <c:v>Sep</c:v>
                </c:pt>
                <c:pt idx="24">
                  <c:v>Oct </c:v>
                </c:pt>
                <c:pt idx="26">
                  <c:v>Nov</c:v>
                </c:pt>
                <c:pt idx="28">
                  <c:v>Dic</c:v>
                </c:pt>
              </c:strCache>
            </c:strRef>
          </c:cat>
          <c:val>
            <c:numRef>
              <c:f>('FT2'!$F$26:$AC$26,'FT2'!$F$30:$AC$30)</c:f>
              <c:numCache>
                <c:formatCode>General</c:formatCode>
                <c:ptCount val="48"/>
              </c:numCache>
            </c:numRef>
          </c:val>
          <c:extLst>
            <c:ext xmlns:c16="http://schemas.microsoft.com/office/drawing/2014/chart" uri="{C3380CC4-5D6E-409C-BE32-E72D297353CC}">
              <c16:uniqueId val="{00000000-BDB7-4C90-906C-AB94CEB050DE}"/>
            </c:ext>
          </c:extLst>
        </c:ser>
        <c:dLbls>
          <c:showLegendKey val="0"/>
          <c:showVal val="0"/>
          <c:showCatName val="0"/>
          <c:showSerName val="0"/>
          <c:showPercent val="0"/>
          <c:showBubbleSize val="0"/>
        </c:dLbls>
        <c:gapWidth val="150"/>
        <c:axId val="463042688"/>
        <c:axId val="463043080"/>
      </c:barChart>
      <c:lineChart>
        <c:grouping val="standard"/>
        <c:varyColors val="0"/>
        <c:ser>
          <c:idx val="0"/>
          <c:order val="0"/>
          <c:tx>
            <c:v>META</c:v>
          </c:tx>
          <c:spPr>
            <a:ln w="28575" cap="rnd">
              <a:solidFill>
                <a:schemeClr val="accent1"/>
              </a:solidFill>
              <a:round/>
            </a:ln>
            <a:effectLst/>
          </c:spPr>
          <c:marker>
            <c:symbol val="none"/>
          </c:marker>
          <c:dLbls>
            <c:delete val="1"/>
          </c:dLbls>
          <c:cat>
            <c:strRef>
              <c:f>('FT2'!$F$24:$AC$24,'FT2'!$F$28:$AC$28)</c:f>
              <c:strCache>
                <c:ptCount val="29"/>
                <c:pt idx="0">
                  <c:v>MED
 INICIAL</c:v>
                </c:pt>
                <c:pt idx="2">
                  <c:v>Nov</c:v>
                </c:pt>
                <c:pt idx="4">
                  <c:v>Dic</c:v>
                </c:pt>
                <c:pt idx="6">
                  <c:v>Ene</c:v>
                </c:pt>
                <c:pt idx="8">
                  <c:v>Feb</c:v>
                </c:pt>
                <c:pt idx="10">
                  <c:v>Mar</c:v>
                </c:pt>
                <c:pt idx="12">
                  <c:v>Abr</c:v>
                </c:pt>
                <c:pt idx="14">
                  <c:v>May</c:v>
                </c:pt>
                <c:pt idx="16">
                  <c:v>Jun</c:v>
                </c:pt>
                <c:pt idx="18">
                  <c:v>Jul</c:v>
                </c:pt>
                <c:pt idx="20">
                  <c:v>Ago</c:v>
                </c:pt>
                <c:pt idx="22">
                  <c:v>Sep</c:v>
                </c:pt>
                <c:pt idx="24">
                  <c:v>Oct </c:v>
                </c:pt>
                <c:pt idx="26">
                  <c:v>Nov</c:v>
                </c:pt>
                <c:pt idx="28">
                  <c:v>Dic</c:v>
                </c:pt>
              </c:strCache>
            </c:strRef>
          </c:cat>
          <c:val>
            <c:numRef>
              <c:f>('FT2'!$F$25:$AC$25,'FT2'!$F$29:$AC$29)</c:f>
              <c:numCache>
                <c:formatCode>General</c:formatCode>
                <c:ptCount val="48"/>
              </c:numCache>
            </c:numRef>
          </c:val>
          <c:smooth val="0"/>
          <c:extLst>
            <c:ext xmlns:c16="http://schemas.microsoft.com/office/drawing/2014/chart" uri="{C3380CC4-5D6E-409C-BE32-E72D297353CC}">
              <c16:uniqueId val="{00000001-BDB7-4C90-906C-AB94CEB050DE}"/>
            </c:ext>
          </c:extLst>
        </c:ser>
        <c:dLbls>
          <c:dLblPos val="t"/>
          <c:showLegendKey val="0"/>
          <c:showVal val="1"/>
          <c:showCatName val="0"/>
          <c:showSerName val="0"/>
          <c:showPercent val="0"/>
          <c:showBubbleSize val="0"/>
        </c:dLbls>
        <c:marker val="1"/>
        <c:smooth val="0"/>
        <c:axId val="463042688"/>
        <c:axId val="463043080"/>
      </c:lineChart>
      <c:catAx>
        <c:axId val="4630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3080"/>
        <c:crosses val="autoZero"/>
        <c:auto val="1"/>
        <c:lblAlgn val="ctr"/>
        <c:lblOffset val="100"/>
        <c:noMultiLvlLbl val="0"/>
      </c:catAx>
      <c:valAx>
        <c:axId val="46304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2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Calibri" panose="020F0502020204030204" pitchFamily="34" charset="0"/>
          <a:ea typeface="Calibri" panose="020F0502020204030204" pitchFamily="34" charset="0"/>
          <a:cs typeface="Calibri" panose="020F0502020204030204" pitchFamily="34" charset="0"/>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'FT3'!$E$7</c:f>
          <c:strCache>
            <c:ptCount val="1"/>
          </c:strCache>
        </c:strRef>
      </c:tx>
      <c:layout>
        <c:manualLayout>
          <c:xMode val="edge"/>
          <c:yMode val="edge"/>
          <c:x val="0.38760322189794327"/>
          <c:y val="2.92729151707210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title>
    <c:autoTitleDeleted val="0"/>
    <c:plotArea>
      <c:layout>
        <c:manualLayout>
          <c:layoutTarget val="inner"/>
          <c:xMode val="edge"/>
          <c:yMode val="edge"/>
          <c:x val="5.856895302250309E-2"/>
          <c:y val="0.17668869309838472"/>
          <c:w val="0.91956065845846524"/>
          <c:h val="0.58083989501312339"/>
        </c:manualLayout>
      </c:layout>
      <c:barChart>
        <c:barDir val="col"/>
        <c:grouping val="clustered"/>
        <c:varyColors val="0"/>
        <c:ser>
          <c:idx val="1"/>
          <c:order val="1"/>
          <c:tx>
            <c:strRef>
              <c:f>'FT3'!$E$7</c:f>
              <c:strCache>
                <c:ptCount val="1"/>
              </c:strCache>
            </c:strRef>
          </c:tx>
          <c:spPr>
            <a:solidFill>
              <a:schemeClr val="accent3"/>
            </a:solidFill>
            <a:ln>
              <a:noFill/>
            </a:ln>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solidFill>
                    <a:latin typeface="Calibri" panose="020F0502020204030204" pitchFamily="34" charset="0"/>
                    <a:ea typeface="Calibri" panose="020F0502020204030204" pitchFamily="34" charset="0"/>
                    <a:cs typeface="Calibri" panose="020F0502020204030204"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('FT3'!$F$24:$AC$24,'FT3'!$F$28:$AC$28)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('FT3'!$F$26:$AC$26,'FT3'!$F$30:$AC$30)</c:f>
              <c:numCache>
                <c:formatCode>General</c:formatCode>
                <c:ptCount val="48"/>
              </c:numCache>
            </c:numRef>
          </c:val>
          <c:extLst>
            <c:ext xmlns:c16="http://schemas.microsoft.com/office/drawing/2014/chart" uri="{C3380CC4-5D6E-409C-BE32-E72D297353CC}">
              <c16:uniqueId val="{00000000-0197-4C6B-ADD1-E676BD659CA3}"/>
            </c:ext>
          </c:extLst>
        </c:ser>
        <c:dLbls>
          <c:showLegendKey val="0"/>
          <c:showVal val="0"/>
          <c:showCatName val="0"/>
          <c:showSerName val="0"/>
          <c:showPercent val="0"/>
          <c:showBubbleSize val="0"/>
        </c:dLbls>
        <c:gapWidth val="150"/>
        <c:axId val="463042688"/>
        <c:axId val="463043080"/>
      </c:barChart>
      <c:lineChart>
        <c:grouping val="standard"/>
        <c:varyColors val="0"/>
        <c:ser>
          <c:idx val="0"/>
          <c:order val="0"/>
          <c:tx>
            <c:v>META</c:v>
          </c:tx>
          <c:spPr>
            <a:ln w="28575" cap="rnd">
              <a:solidFill>
                <a:schemeClr val="accent1"/>
              </a:solidFill>
              <a:round/>
            </a:ln>
            <a:effectLst/>
          </c:spPr>
          <c:marker>
            <c:symbol val="none"/>
          </c:marker>
          <c:dLbls>
            <c:delete val="1"/>
          </c:dLbls>
          <c:cat>
            <c:strRef>
              <c:f>('FT3'!$F$24:$AC$24,'FT3'!$F$28:$AC$28)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('FT3'!$F$25:$AC$25,'FT3'!$F$29:$AC$29)</c:f>
              <c:numCache>
                <c:formatCode>General</c:formatCode>
                <c:ptCount val="48"/>
              </c:numCache>
            </c:numRef>
          </c:val>
          <c:smooth val="0"/>
          <c:extLst>
            <c:ext xmlns:c16="http://schemas.microsoft.com/office/drawing/2014/chart" uri="{C3380CC4-5D6E-409C-BE32-E72D297353CC}">
              <c16:uniqueId val="{00000001-0197-4C6B-ADD1-E676BD659CA3}"/>
            </c:ext>
          </c:extLst>
        </c:ser>
        <c:dLbls>
          <c:dLblPos val="t"/>
          <c:showLegendKey val="0"/>
          <c:showVal val="1"/>
          <c:showCatName val="0"/>
          <c:showSerName val="0"/>
          <c:showPercent val="0"/>
          <c:showBubbleSize val="0"/>
        </c:dLbls>
        <c:marker val="1"/>
        <c:smooth val="0"/>
        <c:axId val="463042688"/>
        <c:axId val="463043080"/>
      </c:lineChart>
      <c:catAx>
        <c:axId val="4630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3080"/>
        <c:crosses val="autoZero"/>
        <c:auto val="1"/>
        <c:lblAlgn val="ctr"/>
        <c:lblOffset val="100"/>
        <c:noMultiLvlLbl val="0"/>
      </c:catAx>
      <c:valAx>
        <c:axId val="46304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2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Calibri" panose="020F0502020204030204" pitchFamily="34" charset="0"/>
          <a:ea typeface="Calibri" panose="020F0502020204030204" pitchFamily="34" charset="0"/>
          <a:cs typeface="Calibri" panose="020F0502020204030204" pitchFamily="34" charset="0"/>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'FT4'!$E$7</c:f>
          <c:strCache>
            <c:ptCount val="1"/>
          </c:strCache>
        </c:strRef>
      </c:tx>
      <c:layout>
        <c:manualLayout>
          <c:xMode val="edge"/>
          <c:yMode val="edge"/>
          <c:x val="0.38760322189794327"/>
          <c:y val="2.92729151707210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title>
    <c:autoTitleDeleted val="0"/>
    <c:plotArea>
      <c:layout>
        <c:manualLayout>
          <c:layoutTarget val="inner"/>
          <c:xMode val="edge"/>
          <c:yMode val="edge"/>
          <c:x val="5.856895302250309E-2"/>
          <c:y val="0.17668869309838472"/>
          <c:w val="0.91956065845846524"/>
          <c:h val="0.58083989501312339"/>
        </c:manualLayout>
      </c:layout>
      <c:barChart>
        <c:barDir val="col"/>
        <c:grouping val="clustered"/>
        <c:varyColors val="0"/>
        <c:ser>
          <c:idx val="1"/>
          <c:order val="1"/>
          <c:tx>
            <c:strRef>
              <c:f>'FT4'!$E$7</c:f>
              <c:strCache>
                <c:ptCount val="1"/>
              </c:strCache>
            </c:strRef>
          </c:tx>
          <c:spPr>
            <a:solidFill>
              <a:schemeClr val="accent3"/>
            </a:solidFill>
            <a:ln>
              <a:noFill/>
            </a:ln>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solidFill>
                    <a:latin typeface="Calibri" panose="020F0502020204030204" pitchFamily="34" charset="0"/>
                    <a:ea typeface="Calibri" panose="020F0502020204030204" pitchFamily="34" charset="0"/>
                    <a:cs typeface="Calibri" panose="020F0502020204030204"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('FT4'!$F$24:$AC$24,'FT4'!$F$28:$AC$28)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('FT4'!$F$26:$AC$26,'FT4'!$F$30:$AC$30)</c:f>
              <c:numCache>
                <c:formatCode>General</c:formatCode>
                <c:ptCount val="48"/>
              </c:numCache>
            </c:numRef>
          </c:val>
          <c:extLst>
            <c:ext xmlns:c16="http://schemas.microsoft.com/office/drawing/2014/chart" uri="{C3380CC4-5D6E-409C-BE32-E72D297353CC}">
              <c16:uniqueId val="{00000000-C8FC-41BF-A930-D24E4135FE23}"/>
            </c:ext>
          </c:extLst>
        </c:ser>
        <c:dLbls>
          <c:showLegendKey val="0"/>
          <c:showVal val="0"/>
          <c:showCatName val="0"/>
          <c:showSerName val="0"/>
          <c:showPercent val="0"/>
          <c:showBubbleSize val="0"/>
        </c:dLbls>
        <c:gapWidth val="150"/>
        <c:axId val="463042688"/>
        <c:axId val="463043080"/>
      </c:barChart>
      <c:lineChart>
        <c:grouping val="standard"/>
        <c:varyColors val="0"/>
        <c:ser>
          <c:idx val="0"/>
          <c:order val="0"/>
          <c:tx>
            <c:v>META</c:v>
          </c:tx>
          <c:spPr>
            <a:ln w="28575" cap="rnd">
              <a:solidFill>
                <a:schemeClr val="accent1"/>
              </a:solidFill>
              <a:round/>
            </a:ln>
            <a:effectLst/>
          </c:spPr>
          <c:marker>
            <c:symbol val="none"/>
          </c:marker>
          <c:dLbls>
            <c:delete val="1"/>
          </c:dLbls>
          <c:cat>
            <c:strRef>
              <c:f>('FT4'!$F$24:$AC$24,'FT4'!$F$28:$AC$28)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('FT4'!$F$25:$AC$25,'FT4'!$F$29:$AC$29)</c:f>
              <c:numCache>
                <c:formatCode>General</c:formatCode>
                <c:ptCount val="48"/>
              </c:numCache>
            </c:numRef>
          </c:val>
          <c:smooth val="0"/>
          <c:extLst>
            <c:ext xmlns:c16="http://schemas.microsoft.com/office/drawing/2014/chart" uri="{C3380CC4-5D6E-409C-BE32-E72D297353CC}">
              <c16:uniqueId val="{00000001-C8FC-41BF-A930-D24E4135FE23}"/>
            </c:ext>
          </c:extLst>
        </c:ser>
        <c:dLbls>
          <c:dLblPos val="t"/>
          <c:showLegendKey val="0"/>
          <c:showVal val="1"/>
          <c:showCatName val="0"/>
          <c:showSerName val="0"/>
          <c:showPercent val="0"/>
          <c:showBubbleSize val="0"/>
        </c:dLbls>
        <c:marker val="1"/>
        <c:smooth val="0"/>
        <c:axId val="463042688"/>
        <c:axId val="463043080"/>
      </c:lineChart>
      <c:catAx>
        <c:axId val="4630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3080"/>
        <c:crosses val="autoZero"/>
        <c:auto val="1"/>
        <c:lblAlgn val="ctr"/>
        <c:lblOffset val="100"/>
        <c:noMultiLvlLbl val="0"/>
      </c:catAx>
      <c:valAx>
        <c:axId val="46304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2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Calibri" panose="020F0502020204030204" pitchFamily="34" charset="0"/>
          <a:ea typeface="Calibri" panose="020F0502020204030204" pitchFamily="34" charset="0"/>
          <a:cs typeface="Calibri" panose="020F0502020204030204" pitchFamily="34" charset="0"/>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'FT5'!$E$7</c:f>
          <c:strCache>
            <c:ptCount val="1"/>
          </c:strCache>
        </c:strRef>
      </c:tx>
      <c:layout>
        <c:manualLayout>
          <c:xMode val="edge"/>
          <c:yMode val="edge"/>
          <c:x val="0.38760322189794327"/>
          <c:y val="2.92729151707210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title>
    <c:autoTitleDeleted val="0"/>
    <c:plotArea>
      <c:layout>
        <c:manualLayout>
          <c:layoutTarget val="inner"/>
          <c:xMode val="edge"/>
          <c:yMode val="edge"/>
          <c:x val="5.856895302250309E-2"/>
          <c:y val="0.17668869309838472"/>
          <c:w val="0.91956065845846524"/>
          <c:h val="0.58083989501312339"/>
        </c:manualLayout>
      </c:layout>
      <c:barChart>
        <c:barDir val="col"/>
        <c:grouping val="clustered"/>
        <c:varyColors val="0"/>
        <c:ser>
          <c:idx val="1"/>
          <c:order val="1"/>
          <c:tx>
            <c:strRef>
              <c:f>'FT5'!$E$7</c:f>
              <c:strCache>
                <c:ptCount val="1"/>
              </c:strCache>
            </c:strRef>
          </c:tx>
          <c:spPr>
            <a:solidFill>
              <a:schemeClr val="accent3"/>
            </a:solidFill>
            <a:ln>
              <a:noFill/>
            </a:ln>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solidFill>
                    <a:latin typeface="Calibri" panose="020F0502020204030204" pitchFamily="34" charset="0"/>
                    <a:ea typeface="Calibri" panose="020F0502020204030204" pitchFamily="34" charset="0"/>
                    <a:cs typeface="Calibri" panose="020F0502020204030204"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('FT5'!$F$24:$AC$24,'FT5'!$F$28:$AC$28)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('FT5'!$F$26:$AC$26,'FT5'!$F$30:$AC$30)</c:f>
              <c:numCache>
                <c:formatCode>General</c:formatCode>
                <c:ptCount val="48"/>
              </c:numCache>
            </c:numRef>
          </c:val>
          <c:extLst>
            <c:ext xmlns:c16="http://schemas.microsoft.com/office/drawing/2014/chart" uri="{C3380CC4-5D6E-409C-BE32-E72D297353CC}">
              <c16:uniqueId val="{00000000-BE52-429E-9A3D-45523D19AFD2}"/>
            </c:ext>
          </c:extLst>
        </c:ser>
        <c:dLbls>
          <c:showLegendKey val="0"/>
          <c:showVal val="0"/>
          <c:showCatName val="0"/>
          <c:showSerName val="0"/>
          <c:showPercent val="0"/>
          <c:showBubbleSize val="0"/>
        </c:dLbls>
        <c:gapWidth val="150"/>
        <c:axId val="463042688"/>
        <c:axId val="463043080"/>
      </c:barChart>
      <c:lineChart>
        <c:grouping val="standard"/>
        <c:varyColors val="0"/>
        <c:ser>
          <c:idx val="0"/>
          <c:order val="0"/>
          <c:tx>
            <c:v>META</c:v>
          </c:tx>
          <c:spPr>
            <a:ln w="28575" cap="rnd">
              <a:solidFill>
                <a:schemeClr val="accent1"/>
              </a:solidFill>
              <a:round/>
            </a:ln>
            <a:effectLst/>
          </c:spPr>
          <c:marker>
            <c:symbol val="none"/>
          </c:marker>
          <c:dLbls>
            <c:delete val="1"/>
          </c:dLbls>
          <c:cat>
            <c:strRef>
              <c:f>('FT5'!$F$24:$AC$24,'FT5'!$F$28:$AC$28)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('FT5'!$F$25:$AC$25,'FT5'!$F$29:$AC$29)</c:f>
              <c:numCache>
                <c:formatCode>General</c:formatCode>
                <c:ptCount val="48"/>
              </c:numCache>
            </c:numRef>
          </c:val>
          <c:smooth val="0"/>
          <c:extLst>
            <c:ext xmlns:c16="http://schemas.microsoft.com/office/drawing/2014/chart" uri="{C3380CC4-5D6E-409C-BE32-E72D297353CC}">
              <c16:uniqueId val="{00000001-BE52-429E-9A3D-45523D19AFD2}"/>
            </c:ext>
          </c:extLst>
        </c:ser>
        <c:dLbls>
          <c:dLblPos val="t"/>
          <c:showLegendKey val="0"/>
          <c:showVal val="1"/>
          <c:showCatName val="0"/>
          <c:showSerName val="0"/>
          <c:showPercent val="0"/>
          <c:showBubbleSize val="0"/>
        </c:dLbls>
        <c:marker val="1"/>
        <c:smooth val="0"/>
        <c:axId val="463042688"/>
        <c:axId val="463043080"/>
      </c:lineChart>
      <c:catAx>
        <c:axId val="4630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3080"/>
        <c:crosses val="autoZero"/>
        <c:auto val="1"/>
        <c:lblAlgn val="ctr"/>
        <c:lblOffset val="100"/>
        <c:noMultiLvlLbl val="0"/>
      </c:catAx>
      <c:valAx>
        <c:axId val="46304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2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Calibri" panose="020F0502020204030204" pitchFamily="34" charset="0"/>
          <a:ea typeface="Calibri" panose="020F0502020204030204" pitchFamily="34" charset="0"/>
          <a:cs typeface="Calibri" panose="020F0502020204030204" pitchFamily="34" charset="0"/>
        </a:defRPr>
      </a:pPr>
      <a:endParaRPr lang="es-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'FT6'!$E$7</c:f>
          <c:strCache>
            <c:ptCount val="1"/>
          </c:strCache>
        </c:strRef>
      </c:tx>
      <c:layout>
        <c:manualLayout>
          <c:xMode val="edge"/>
          <c:yMode val="edge"/>
          <c:x val="0.38760322189794327"/>
          <c:y val="2.92729151707210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title>
    <c:autoTitleDeleted val="0"/>
    <c:plotArea>
      <c:layout>
        <c:manualLayout>
          <c:layoutTarget val="inner"/>
          <c:xMode val="edge"/>
          <c:yMode val="edge"/>
          <c:x val="5.856895302250309E-2"/>
          <c:y val="0.17668869309838472"/>
          <c:w val="0.91956065845846524"/>
          <c:h val="0.58083989501312339"/>
        </c:manualLayout>
      </c:layout>
      <c:barChart>
        <c:barDir val="col"/>
        <c:grouping val="clustered"/>
        <c:varyColors val="0"/>
        <c:ser>
          <c:idx val="1"/>
          <c:order val="1"/>
          <c:tx>
            <c:strRef>
              <c:f>'FT6'!$E$7</c:f>
              <c:strCache>
                <c:ptCount val="1"/>
              </c:strCache>
            </c:strRef>
          </c:tx>
          <c:spPr>
            <a:solidFill>
              <a:schemeClr val="accent3"/>
            </a:solidFill>
            <a:ln>
              <a:noFill/>
            </a:ln>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solidFill>
                    <a:latin typeface="Calibri" panose="020F0502020204030204" pitchFamily="34" charset="0"/>
                    <a:ea typeface="Calibri" panose="020F0502020204030204" pitchFamily="34" charset="0"/>
                    <a:cs typeface="Calibri" panose="020F0502020204030204"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('FT6'!$F$24:$AC$24,'FT6'!$F$28:$AC$28)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('FT6'!$F$26:$AC$26,'FT6'!$F$30:$AC$30)</c:f>
              <c:numCache>
                <c:formatCode>General</c:formatCode>
                <c:ptCount val="48"/>
              </c:numCache>
            </c:numRef>
          </c:val>
          <c:extLst>
            <c:ext xmlns:c16="http://schemas.microsoft.com/office/drawing/2014/chart" uri="{C3380CC4-5D6E-409C-BE32-E72D297353CC}">
              <c16:uniqueId val="{00000000-CF36-4D09-982F-B38921B50054}"/>
            </c:ext>
          </c:extLst>
        </c:ser>
        <c:dLbls>
          <c:showLegendKey val="0"/>
          <c:showVal val="0"/>
          <c:showCatName val="0"/>
          <c:showSerName val="0"/>
          <c:showPercent val="0"/>
          <c:showBubbleSize val="0"/>
        </c:dLbls>
        <c:gapWidth val="150"/>
        <c:axId val="463042688"/>
        <c:axId val="463043080"/>
      </c:barChart>
      <c:lineChart>
        <c:grouping val="standard"/>
        <c:varyColors val="0"/>
        <c:ser>
          <c:idx val="0"/>
          <c:order val="0"/>
          <c:tx>
            <c:v>META</c:v>
          </c:tx>
          <c:spPr>
            <a:ln w="28575" cap="rnd">
              <a:solidFill>
                <a:schemeClr val="accent1"/>
              </a:solidFill>
              <a:round/>
            </a:ln>
            <a:effectLst/>
          </c:spPr>
          <c:marker>
            <c:symbol val="none"/>
          </c:marker>
          <c:dLbls>
            <c:delete val="1"/>
          </c:dLbls>
          <c:cat>
            <c:strRef>
              <c:f>('FT6'!$F$24:$AC$24,'FT6'!$F$28:$AC$28)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('FT6'!$F$25:$AC$25,'FT6'!$F$29:$AC$29)</c:f>
              <c:numCache>
                <c:formatCode>General</c:formatCode>
                <c:ptCount val="48"/>
              </c:numCache>
            </c:numRef>
          </c:val>
          <c:smooth val="0"/>
          <c:extLst>
            <c:ext xmlns:c16="http://schemas.microsoft.com/office/drawing/2014/chart" uri="{C3380CC4-5D6E-409C-BE32-E72D297353CC}">
              <c16:uniqueId val="{00000001-CF36-4D09-982F-B38921B50054}"/>
            </c:ext>
          </c:extLst>
        </c:ser>
        <c:dLbls>
          <c:dLblPos val="t"/>
          <c:showLegendKey val="0"/>
          <c:showVal val="1"/>
          <c:showCatName val="0"/>
          <c:showSerName val="0"/>
          <c:showPercent val="0"/>
          <c:showBubbleSize val="0"/>
        </c:dLbls>
        <c:marker val="1"/>
        <c:smooth val="0"/>
        <c:axId val="463042688"/>
        <c:axId val="463043080"/>
      </c:lineChart>
      <c:catAx>
        <c:axId val="4630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3080"/>
        <c:crosses val="autoZero"/>
        <c:auto val="1"/>
        <c:lblAlgn val="ctr"/>
        <c:lblOffset val="100"/>
        <c:noMultiLvlLbl val="0"/>
      </c:catAx>
      <c:valAx>
        <c:axId val="46304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2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Calibri" panose="020F0502020204030204" pitchFamily="34" charset="0"/>
          <a:ea typeface="Calibri" panose="020F0502020204030204" pitchFamily="34" charset="0"/>
          <a:cs typeface="Calibri" panose="020F0502020204030204" pitchFamily="34" charset="0"/>
        </a:defRPr>
      </a:pPr>
      <a:endParaRPr lang="es-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'FT7'!$E$7</c:f>
          <c:strCache>
            <c:ptCount val="1"/>
          </c:strCache>
        </c:strRef>
      </c:tx>
      <c:layout>
        <c:manualLayout>
          <c:xMode val="edge"/>
          <c:yMode val="edge"/>
          <c:x val="0.38760322189794327"/>
          <c:y val="2.92729151707210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title>
    <c:autoTitleDeleted val="0"/>
    <c:plotArea>
      <c:layout>
        <c:manualLayout>
          <c:layoutTarget val="inner"/>
          <c:xMode val="edge"/>
          <c:yMode val="edge"/>
          <c:x val="5.856895302250309E-2"/>
          <c:y val="0.17668869309838472"/>
          <c:w val="0.91956065845846524"/>
          <c:h val="0.58083989501312339"/>
        </c:manualLayout>
      </c:layout>
      <c:barChart>
        <c:barDir val="col"/>
        <c:grouping val="clustered"/>
        <c:varyColors val="0"/>
        <c:ser>
          <c:idx val="1"/>
          <c:order val="1"/>
          <c:tx>
            <c:strRef>
              <c:f>'FT7'!$E$7</c:f>
              <c:strCache>
                <c:ptCount val="1"/>
              </c:strCache>
            </c:strRef>
          </c:tx>
          <c:spPr>
            <a:solidFill>
              <a:schemeClr val="accent3"/>
            </a:solidFill>
            <a:ln>
              <a:noFill/>
            </a:ln>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solidFill>
                    <a:latin typeface="Calibri" panose="020F0502020204030204" pitchFamily="34" charset="0"/>
                    <a:ea typeface="Calibri" panose="020F0502020204030204" pitchFamily="34" charset="0"/>
                    <a:cs typeface="Calibri" panose="020F0502020204030204"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('FT7'!$F$24:$AC$24,'FT7'!$F$28:$AC$28)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('FT7'!$F$26:$AC$26,'FT7'!$F$30:$AC$30)</c:f>
              <c:numCache>
                <c:formatCode>General</c:formatCode>
                <c:ptCount val="48"/>
              </c:numCache>
            </c:numRef>
          </c:val>
          <c:extLst>
            <c:ext xmlns:c16="http://schemas.microsoft.com/office/drawing/2014/chart" uri="{C3380CC4-5D6E-409C-BE32-E72D297353CC}">
              <c16:uniqueId val="{00000000-865D-4E6E-82F6-6FC888A52C3F}"/>
            </c:ext>
          </c:extLst>
        </c:ser>
        <c:dLbls>
          <c:showLegendKey val="0"/>
          <c:showVal val="0"/>
          <c:showCatName val="0"/>
          <c:showSerName val="0"/>
          <c:showPercent val="0"/>
          <c:showBubbleSize val="0"/>
        </c:dLbls>
        <c:gapWidth val="150"/>
        <c:axId val="463042688"/>
        <c:axId val="463043080"/>
      </c:barChart>
      <c:lineChart>
        <c:grouping val="standard"/>
        <c:varyColors val="0"/>
        <c:ser>
          <c:idx val="0"/>
          <c:order val="0"/>
          <c:tx>
            <c:v>META</c:v>
          </c:tx>
          <c:spPr>
            <a:ln w="28575" cap="rnd">
              <a:solidFill>
                <a:schemeClr val="accent1"/>
              </a:solidFill>
              <a:round/>
            </a:ln>
            <a:effectLst/>
          </c:spPr>
          <c:marker>
            <c:symbol val="none"/>
          </c:marker>
          <c:dLbls>
            <c:delete val="1"/>
          </c:dLbls>
          <c:cat>
            <c:strRef>
              <c:f>('FT7'!$F$24:$AC$24,'FT7'!$F$28:$AC$28)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('FT7'!$F$25:$AC$25,'FT7'!$F$29:$AC$29)</c:f>
              <c:numCache>
                <c:formatCode>General</c:formatCode>
                <c:ptCount val="48"/>
              </c:numCache>
            </c:numRef>
          </c:val>
          <c:smooth val="0"/>
          <c:extLst>
            <c:ext xmlns:c16="http://schemas.microsoft.com/office/drawing/2014/chart" uri="{C3380CC4-5D6E-409C-BE32-E72D297353CC}">
              <c16:uniqueId val="{00000001-865D-4E6E-82F6-6FC888A52C3F}"/>
            </c:ext>
          </c:extLst>
        </c:ser>
        <c:dLbls>
          <c:dLblPos val="t"/>
          <c:showLegendKey val="0"/>
          <c:showVal val="1"/>
          <c:showCatName val="0"/>
          <c:showSerName val="0"/>
          <c:showPercent val="0"/>
          <c:showBubbleSize val="0"/>
        </c:dLbls>
        <c:marker val="1"/>
        <c:smooth val="0"/>
        <c:axId val="463042688"/>
        <c:axId val="463043080"/>
      </c:lineChart>
      <c:catAx>
        <c:axId val="4630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3080"/>
        <c:crosses val="autoZero"/>
        <c:auto val="1"/>
        <c:lblAlgn val="ctr"/>
        <c:lblOffset val="100"/>
        <c:noMultiLvlLbl val="0"/>
      </c:catAx>
      <c:valAx>
        <c:axId val="46304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2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Calibri" panose="020F0502020204030204" pitchFamily="34" charset="0"/>
          <a:ea typeface="Calibri" panose="020F0502020204030204" pitchFamily="34" charset="0"/>
          <a:cs typeface="Calibri" panose="020F0502020204030204" pitchFamily="34" charset="0"/>
        </a:defRPr>
      </a:pPr>
      <a:endParaRPr lang="es-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'FT8'!$E$7</c:f>
          <c:strCache>
            <c:ptCount val="1"/>
          </c:strCache>
        </c:strRef>
      </c:tx>
      <c:layout>
        <c:manualLayout>
          <c:xMode val="edge"/>
          <c:yMode val="edge"/>
          <c:x val="0.38760322189794327"/>
          <c:y val="2.92729151707210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title>
    <c:autoTitleDeleted val="0"/>
    <c:plotArea>
      <c:layout>
        <c:manualLayout>
          <c:layoutTarget val="inner"/>
          <c:xMode val="edge"/>
          <c:yMode val="edge"/>
          <c:x val="5.856895302250309E-2"/>
          <c:y val="0.17668869309838472"/>
          <c:w val="0.91956065845846524"/>
          <c:h val="0.58083989501312339"/>
        </c:manualLayout>
      </c:layout>
      <c:barChart>
        <c:barDir val="col"/>
        <c:grouping val="clustered"/>
        <c:varyColors val="0"/>
        <c:ser>
          <c:idx val="1"/>
          <c:order val="1"/>
          <c:tx>
            <c:strRef>
              <c:f>'FT8'!$E$7</c:f>
              <c:strCache>
                <c:ptCount val="1"/>
              </c:strCache>
            </c:strRef>
          </c:tx>
          <c:spPr>
            <a:solidFill>
              <a:schemeClr val="accent3"/>
            </a:solidFill>
            <a:ln>
              <a:noFill/>
            </a:ln>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solidFill>
                    <a:latin typeface="Calibri" panose="020F0502020204030204" pitchFamily="34" charset="0"/>
                    <a:ea typeface="Calibri" panose="020F0502020204030204" pitchFamily="34" charset="0"/>
                    <a:cs typeface="Calibri" panose="020F0502020204030204"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('FT8'!$F$24:$AC$24,'FT8'!$F$28:$AC$28)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('FT8'!$F$26:$AC$26,'FT8'!$F$30:$AC$30)</c:f>
              <c:numCache>
                <c:formatCode>General</c:formatCode>
                <c:ptCount val="48"/>
              </c:numCache>
            </c:numRef>
          </c:val>
          <c:extLst>
            <c:ext xmlns:c16="http://schemas.microsoft.com/office/drawing/2014/chart" uri="{C3380CC4-5D6E-409C-BE32-E72D297353CC}">
              <c16:uniqueId val="{00000000-F7B4-41DB-BC5C-FE8B917E42A5}"/>
            </c:ext>
          </c:extLst>
        </c:ser>
        <c:dLbls>
          <c:showLegendKey val="0"/>
          <c:showVal val="0"/>
          <c:showCatName val="0"/>
          <c:showSerName val="0"/>
          <c:showPercent val="0"/>
          <c:showBubbleSize val="0"/>
        </c:dLbls>
        <c:gapWidth val="150"/>
        <c:axId val="463042688"/>
        <c:axId val="463043080"/>
      </c:barChart>
      <c:lineChart>
        <c:grouping val="standard"/>
        <c:varyColors val="0"/>
        <c:ser>
          <c:idx val="0"/>
          <c:order val="0"/>
          <c:tx>
            <c:v>META</c:v>
          </c:tx>
          <c:spPr>
            <a:ln w="28575" cap="rnd">
              <a:solidFill>
                <a:schemeClr val="accent1"/>
              </a:solidFill>
              <a:round/>
            </a:ln>
            <a:effectLst/>
          </c:spPr>
          <c:marker>
            <c:symbol val="none"/>
          </c:marker>
          <c:dLbls>
            <c:delete val="1"/>
          </c:dLbls>
          <c:cat>
            <c:strRef>
              <c:f>('FT8'!$F$24:$AC$24,'FT8'!$F$28:$AC$28)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('FT8'!$F$25:$AC$25,'FT8'!$F$29:$AC$29)</c:f>
              <c:numCache>
                <c:formatCode>General</c:formatCode>
                <c:ptCount val="48"/>
              </c:numCache>
            </c:numRef>
          </c:val>
          <c:smooth val="0"/>
          <c:extLst>
            <c:ext xmlns:c16="http://schemas.microsoft.com/office/drawing/2014/chart" uri="{C3380CC4-5D6E-409C-BE32-E72D297353CC}">
              <c16:uniqueId val="{00000001-F7B4-41DB-BC5C-FE8B917E42A5}"/>
            </c:ext>
          </c:extLst>
        </c:ser>
        <c:dLbls>
          <c:dLblPos val="t"/>
          <c:showLegendKey val="0"/>
          <c:showVal val="1"/>
          <c:showCatName val="0"/>
          <c:showSerName val="0"/>
          <c:showPercent val="0"/>
          <c:showBubbleSize val="0"/>
        </c:dLbls>
        <c:marker val="1"/>
        <c:smooth val="0"/>
        <c:axId val="463042688"/>
        <c:axId val="463043080"/>
      </c:lineChart>
      <c:catAx>
        <c:axId val="4630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3080"/>
        <c:crosses val="autoZero"/>
        <c:auto val="1"/>
        <c:lblAlgn val="ctr"/>
        <c:lblOffset val="100"/>
        <c:noMultiLvlLbl val="0"/>
      </c:catAx>
      <c:valAx>
        <c:axId val="46304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2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Calibri" panose="020F0502020204030204" pitchFamily="34" charset="0"/>
          <a:ea typeface="Calibri" panose="020F0502020204030204" pitchFamily="34" charset="0"/>
          <a:cs typeface="Calibri" panose="020F0502020204030204" pitchFamily="34" charset="0"/>
        </a:defRPr>
      </a:pPr>
      <a:endParaRPr lang="es-C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'FT9'!$E$7</c:f>
          <c:strCache>
            <c:ptCount val="1"/>
          </c:strCache>
        </c:strRef>
      </c:tx>
      <c:layout>
        <c:manualLayout>
          <c:xMode val="edge"/>
          <c:yMode val="edge"/>
          <c:x val="0.38760322189794327"/>
          <c:y val="2.92729151707210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title>
    <c:autoTitleDeleted val="0"/>
    <c:plotArea>
      <c:layout>
        <c:manualLayout>
          <c:layoutTarget val="inner"/>
          <c:xMode val="edge"/>
          <c:yMode val="edge"/>
          <c:x val="5.856895302250309E-2"/>
          <c:y val="0.17668869309838472"/>
          <c:w val="0.91956065845846524"/>
          <c:h val="0.58083989501312339"/>
        </c:manualLayout>
      </c:layout>
      <c:barChart>
        <c:barDir val="col"/>
        <c:grouping val="clustered"/>
        <c:varyColors val="0"/>
        <c:ser>
          <c:idx val="1"/>
          <c:order val="1"/>
          <c:tx>
            <c:strRef>
              <c:f>'FT9'!$E$7</c:f>
              <c:strCache>
                <c:ptCount val="1"/>
              </c:strCache>
            </c:strRef>
          </c:tx>
          <c:spPr>
            <a:solidFill>
              <a:schemeClr val="accent3"/>
            </a:solidFill>
            <a:ln>
              <a:noFill/>
            </a:ln>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solidFill>
                    <a:latin typeface="Calibri" panose="020F0502020204030204" pitchFamily="34" charset="0"/>
                    <a:ea typeface="Calibri" panose="020F0502020204030204" pitchFamily="34" charset="0"/>
                    <a:cs typeface="Calibri" panose="020F0502020204030204"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('FT9'!$F$24:$AC$24,'FT9'!$F$28:$AC$28)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('FT9'!$F$26:$AC$26,'FT9'!$F$30:$AC$30)</c:f>
              <c:numCache>
                <c:formatCode>General</c:formatCode>
                <c:ptCount val="48"/>
              </c:numCache>
            </c:numRef>
          </c:val>
          <c:extLst>
            <c:ext xmlns:c16="http://schemas.microsoft.com/office/drawing/2014/chart" uri="{C3380CC4-5D6E-409C-BE32-E72D297353CC}">
              <c16:uniqueId val="{00000000-DA2B-4036-9233-DF5EE8668132}"/>
            </c:ext>
          </c:extLst>
        </c:ser>
        <c:dLbls>
          <c:showLegendKey val="0"/>
          <c:showVal val="0"/>
          <c:showCatName val="0"/>
          <c:showSerName val="0"/>
          <c:showPercent val="0"/>
          <c:showBubbleSize val="0"/>
        </c:dLbls>
        <c:gapWidth val="150"/>
        <c:axId val="463042688"/>
        <c:axId val="463043080"/>
      </c:barChart>
      <c:lineChart>
        <c:grouping val="standard"/>
        <c:varyColors val="0"/>
        <c:ser>
          <c:idx val="0"/>
          <c:order val="0"/>
          <c:tx>
            <c:v>META</c:v>
          </c:tx>
          <c:spPr>
            <a:ln w="28575" cap="rnd">
              <a:solidFill>
                <a:schemeClr val="accent1"/>
              </a:solidFill>
              <a:round/>
            </a:ln>
            <a:effectLst/>
          </c:spPr>
          <c:marker>
            <c:symbol val="none"/>
          </c:marker>
          <c:dLbls>
            <c:delete val="1"/>
          </c:dLbls>
          <c:cat>
            <c:strRef>
              <c:f>('FT9'!$F$24:$AC$24,'FT9'!$F$28:$AC$28)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('FT9'!$F$25:$AC$25,'FT9'!$F$29:$AC$29)</c:f>
              <c:numCache>
                <c:formatCode>General</c:formatCode>
                <c:ptCount val="48"/>
              </c:numCache>
            </c:numRef>
          </c:val>
          <c:smooth val="0"/>
          <c:extLst>
            <c:ext xmlns:c16="http://schemas.microsoft.com/office/drawing/2014/chart" uri="{C3380CC4-5D6E-409C-BE32-E72D297353CC}">
              <c16:uniqueId val="{00000001-DA2B-4036-9233-DF5EE8668132}"/>
            </c:ext>
          </c:extLst>
        </c:ser>
        <c:dLbls>
          <c:dLblPos val="t"/>
          <c:showLegendKey val="0"/>
          <c:showVal val="1"/>
          <c:showCatName val="0"/>
          <c:showSerName val="0"/>
          <c:showPercent val="0"/>
          <c:showBubbleSize val="0"/>
        </c:dLbls>
        <c:marker val="1"/>
        <c:smooth val="0"/>
        <c:axId val="463042688"/>
        <c:axId val="463043080"/>
      </c:lineChart>
      <c:catAx>
        <c:axId val="4630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3080"/>
        <c:crosses val="autoZero"/>
        <c:auto val="1"/>
        <c:lblAlgn val="ctr"/>
        <c:lblOffset val="100"/>
        <c:noMultiLvlLbl val="0"/>
      </c:catAx>
      <c:valAx>
        <c:axId val="46304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2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Calibri" panose="020F0502020204030204" pitchFamily="34" charset="0"/>
          <a:ea typeface="Calibri" panose="020F0502020204030204" pitchFamily="34" charset="0"/>
          <a:cs typeface="Calibri" panose="020F0502020204030204" pitchFamily="34" charset="0"/>
        </a:defRPr>
      </a:pPr>
      <a:endParaRPr lang="es-CO"/>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'FT10'!$E$7</c:f>
          <c:strCache>
            <c:ptCount val="1"/>
          </c:strCache>
        </c:strRef>
      </c:tx>
      <c:layout>
        <c:manualLayout>
          <c:xMode val="edge"/>
          <c:yMode val="edge"/>
          <c:x val="0.38760322189794327"/>
          <c:y val="2.92729151707210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title>
    <c:autoTitleDeleted val="0"/>
    <c:plotArea>
      <c:layout>
        <c:manualLayout>
          <c:layoutTarget val="inner"/>
          <c:xMode val="edge"/>
          <c:yMode val="edge"/>
          <c:x val="5.856895302250309E-2"/>
          <c:y val="0.17668869309838472"/>
          <c:w val="0.91956065845846524"/>
          <c:h val="0.58083989501312339"/>
        </c:manualLayout>
      </c:layout>
      <c:barChart>
        <c:barDir val="col"/>
        <c:grouping val="clustered"/>
        <c:varyColors val="0"/>
        <c:ser>
          <c:idx val="1"/>
          <c:order val="1"/>
          <c:tx>
            <c:strRef>
              <c:f>'FT10'!$E$7</c:f>
              <c:strCache>
                <c:ptCount val="1"/>
              </c:strCache>
            </c:strRef>
          </c:tx>
          <c:spPr>
            <a:solidFill>
              <a:schemeClr val="accent3"/>
            </a:solidFill>
            <a:ln>
              <a:noFill/>
            </a:ln>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solidFill>
                    <a:latin typeface="Calibri" panose="020F0502020204030204" pitchFamily="34" charset="0"/>
                    <a:ea typeface="Calibri" panose="020F0502020204030204" pitchFamily="34" charset="0"/>
                    <a:cs typeface="Calibri" panose="020F0502020204030204"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('FT10'!$F$24:$AC$24,'FT10'!$F$28:$AC$28)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('FT10'!$F$26:$AC$26,'FT10'!$F$30:$AC$30)</c:f>
              <c:numCache>
                <c:formatCode>General</c:formatCode>
                <c:ptCount val="48"/>
              </c:numCache>
            </c:numRef>
          </c:val>
          <c:extLst>
            <c:ext xmlns:c16="http://schemas.microsoft.com/office/drawing/2014/chart" uri="{C3380CC4-5D6E-409C-BE32-E72D297353CC}">
              <c16:uniqueId val="{00000000-AD45-4709-822F-D72BC8501704}"/>
            </c:ext>
          </c:extLst>
        </c:ser>
        <c:dLbls>
          <c:showLegendKey val="0"/>
          <c:showVal val="0"/>
          <c:showCatName val="0"/>
          <c:showSerName val="0"/>
          <c:showPercent val="0"/>
          <c:showBubbleSize val="0"/>
        </c:dLbls>
        <c:gapWidth val="150"/>
        <c:axId val="463042688"/>
        <c:axId val="463043080"/>
      </c:barChart>
      <c:lineChart>
        <c:grouping val="standard"/>
        <c:varyColors val="0"/>
        <c:ser>
          <c:idx val="0"/>
          <c:order val="0"/>
          <c:tx>
            <c:v>META</c:v>
          </c:tx>
          <c:spPr>
            <a:ln w="28575" cap="rnd">
              <a:solidFill>
                <a:schemeClr val="accent1"/>
              </a:solidFill>
              <a:round/>
            </a:ln>
            <a:effectLst/>
          </c:spPr>
          <c:marker>
            <c:symbol val="none"/>
          </c:marker>
          <c:dLbls>
            <c:delete val="1"/>
          </c:dLbls>
          <c:cat>
            <c:strRef>
              <c:f>('FT10'!$F$24:$AC$24,'FT10'!$F$28:$AC$28)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('FT10'!$F$25:$AC$25,'FT10'!$F$29:$AC$29)</c:f>
              <c:numCache>
                <c:formatCode>General</c:formatCode>
                <c:ptCount val="48"/>
              </c:numCache>
            </c:numRef>
          </c:val>
          <c:smooth val="0"/>
          <c:extLst>
            <c:ext xmlns:c16="http://schemas.microsoft.com/office/drawing/2014/chart" uri="{C3380CC4-5D6E-409C-BE32-E72D297353CC}">
              <c16:uniqueId val="{00000001-AD45-4709-822F-D72BC8501704}"/>
            </c:ext>
          </c:extLst>
        </c:ser>
        <c:dLbls>
          <c:dLblPos val="t"/>
          <c:showLegendKey val="0"/>
          <c:showVal val="1"/>
          <c:showCatName val="0"/>
          <c:showSerName val="0"/>
          <c:showPercent val="0"/>
          <c:showBubbleSize val="0"/>
        </c:dLbls>
        <c:marker val="1"/>
        <c:smooth val="0"/>
        <c:axId val="463042688"/>
        <c:axId val="463043080"/>
      </c:lineChart>
      <c:catAx>
        <c:axId val="4630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3080"/>
        <c:crosses val="autoZero"/>
        <c:auto val="1"/>
        <c:lblAlgn val="ctr"/>
        <c:lblOffset val="100"/>
        <c:noMultiLvlLbl val="0"/>
      </c:catAx>
      <c:valAx>
        <c:axId val="46304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2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Calibri" panose="020F0502020204030204" pitchFamily="34" charset="0"/>
          <a:ea typeface="Calibri" panose="020F0502020204030204" pitchFamily="34" charset="0"/>
          <a:cs typeface="Calibri" panose="020F0502020204030204" pitchFamily="34" charset="0"/>
        </a:defRPr>
      </a:pPr>
      <a:endParaRPr lang="es-CO"/>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'FT11'!$E$7</c:f>
          <c:strCache>
            <c:ptCount val="1"/>
          </c:strCache>
        </c:strRef>
      </c:tx>
      <c:layout>
        <c:manualLayout>
          <c:xMode val="edge"/>
          <c:yMode val="edge"/>
          <c:x val="0.38760322189794327"/>
          <c:y val="2.92729151707210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title>
    <c:autoTitleDeleted val="0"/>
    <c:plotArea>
      <c:layout>
        <c:manualLayout>
          <c:layoutTarget val="inner"/>
          <c:xMode val="edge"/>
          <c:yMode val="edge"/>
          <c:x val="5.856895302250309E-2"/>
          <c:y val="0.17668869309838472"/>
          <c:w val="0.91956065845846524"/>
          <c:h val="0.58083989501312339"/>
        </c:manualLayout>
      </c:layout>
      <c:barChart>
        <c:barDir val="col"/>
        <c:grouping val="clustered"/>
        <c:varyColors val="0"/>
        <c:ser>
          <c:idx val="1"/>
          <c:order val="1"/>
          <c:tx>
            <c:strRef>
              <c:f>'FT11'!$E$7</c:f>
              <c:strCache>
                <c:ptCount val="1"/>
              </c:strCache>
            </c:strRef>
          </c:tx>
          <c:spPr>
            <a:solidFill>
              <a:schemeClr val="accent3"/>
            </a:solidFill>
            <a:ln>
              <a:noFill/>
            </a:ln>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solidFill>
                    <a:latin typeface="Calibri" panose="020F0502020204030204" pitchFamily="34" charset="0"/>
                    <a:ea typeface="Calibri" panose="020F0502020204030204" pitchFamily="34" charset="0"/>
                    <a:cs typeface="Calibri" panose="020F0502020204030204"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('FT11'!$F$24:$AC$24,'FT11'!$F$28:$AC$28)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('FT11'!$F$26:$AC$26,'FT11'!$F$30:$AC$30)</c:f>
              <c:numCache>
                <c:formatCode>General</c:formatCode>
                <c:ptCount val="48"/>
              </c:numCache>
            </c:numRef>
          </c:val>
          <c:extLst>
            <c:ext xmlns:c16="http://schemas.microsoft.com/office/drawing/2014/chart" uri="{C3380CC4-5D6E-409C-BE32-E72D297353CC}">
              <c16:uniqueId val="{00000000-982E-4165-BD4D-4FCB19A4F321}"/>
            </c:ext>
          </c:extLst>
        </c:ser>
        <c:dLbls>
          <c:showLegendKey val="0"/>
          <c:showVal val="0"/>
          <c:showCatName val="0"/>
          <c:showSerName val="0"/>
          <c:showPercent val="0"/>
          <c:showBubbleSize val="0"/>
        </c:dLbls>
        <c:gapWidth val="150"/>
        <c:axId val="463042688"/>
        <c:axId val="463043080"/>
      </c:barChart>
      <c:lineChart>
        <c:grouping val="standard"/>
        <c:varyColors val="0"/>
        <c:ser>
          <c:idx val="0"/>
          <c:order val="0"/>
          <c:tx>
            <c:v>META</c:v>
          </c:tx>
          <c:spPr>
            <a:ln w="28575" cap="rnd">
              <a:solidFill>
                <a:schemeClr val="accent1"/>
              </a:solidFill>
              <a:round/>
            </a:ln>
            <a:effectLst/>
          </c:spPr>
          <c:marker>
            <c:symbol val="none"/>
          </c:marker>
          <c:dLbls>
            <c:delete val="1"/>
          </c:dLbls>
          <c:cat>
            <c:strRef>
              <c:f>('FT11'!$F$24:$AC$24,'FT11'!$F$28:$AC$28)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('FT11'!$F$25:$AC$25,'FT11'!$F$29:$AC$29)</c:f>
              <c:numCache>
                <c:formatCode>General</c:formatCode>
                <c:ptCount val="48"/>
              </c:numCache>
            </c:numRef>
          </c:val>
          <c:smooth val="0"/>
          <c:extLst>
            <c:ext xmlns:c16="http://schemas.microsoft.com/office/drawing/2014/chart" uri="{C3380CC4-5D6E-409C-BE32-E72D297353CC}">
              <c16:uniqueId val="{00000001-982E-4165-BD4D-4FCB19A4F321}"/>
            </c:ext>
          </c:extLst>
        </c:ser>
        <c:dLbls>
          <c:dLblPos val="t"/>
          <c:showLegendKey val="0"/>
          <c:showVal val="1"/>
          <c:showCatName val="0"/>
          <c:showSerName val="0"/>
          <c:showPercent val="0"/>
          <c:showBubbleSize val="0"/>
        </c:dLbls>
        <c:marker val="1"/>
        <c:smooth val="0"/>
        <c:axId val="463042688"/>
        <c:axId val="463043080"/>
      </c:lineChart>
      <c:catAx>
        <c:axId val="4630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3080"/>
        <c:crosses val="autoZero"/>
        <c:auto val="1"/>
        <c:lblAlgn val="ctr"/>
        <c:lblOffset val="100"/>
        <c:noMultiLvlLbl val="0"/>
      </c:catAx>
      <c:valAx>
        <c:axId val="46304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2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Calibri" panose="020F0502020204030204" pitchFamily="34" charset="0"/>
          <a:ea typeface="Calibri" panose="020F0502020204030204" pitchFamily="34" charset="0"/>
          <a:cs typeface="Calibri" panose="020F0502020204030204" pitchFamily="34" charset="0"/>
        </a:defRPr>
      </a:pPr>
      <a:endParaRPr lang="es-CO"/>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'FT12'!$E$7</c:f>
          <c:strCache>
            <c:ptCount val="1"/>
          </c:strCache>
        </c:strRef>
      </c:tx>
      <c:layout>
        <c:manualLayout>
          <c:xMode val="edge"/>
          <c:yMode val="edge"/>
          <c:x val="0.38760322189794327"/>
          <c:y val="2.92729151707210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title>
    <c:autoTitleDeleted val="0"/>
    <c:plotArea>
      <c:layout>
        <c:manualLayout>
          <c:layoutTarget val="inner"/>
          <c:xMode val="edge"/>
          <c:yMode val="edge"/>
          <c:x val="5.856895302250309E-2"/>
          <c:y val="0.17668869309838472"/>
          <c:w val="0.91956065845846524"/>
          <c:h val="0.58083989501312339"/>
        </c:manualLayout>
      </c:layout>
      <c:barChart>
        <c:barDir val="col"/>
        <c:grouping val="clustered"/>
        <c:varyColors val="0"/>
        <c:ser>
          <c:idx val="1"/>
          <c:order val="1"/>
          <c:tx>
            <c:strRef>
              <c:f>'FT12'!$E$7</c:f>
              <c:strCache>
                <c:ptCount val="1"/>
              </c:strCache>
            </c:strRef>
          </c:tx>
          <c:spPr>
            <a:solidFill>
              <a:schemeClr val="accent3"/>
            </a:solidFill>
            <a:ln>
              <a:noFill/>
            </a:ln>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solidFill>
                    <a:latin typeface="Calibri" panose="020F0502020204030204" pitchFamily="34" charset="0"/>
                    <a:ea typeface="Calibri" panose="020F0502020204030204" pitchFamily="34" charset="0"/>
                    <a:cs typeface="Calibri" panose="020F0502020204030204"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('FT12'!$F$24:$AC$24,'FT12'!$F$28:$AC$28)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('FT12'!$F$26:$AC$26,'FT12'!$F$30:$AC$30)</c:f>
              <c:numCache>
                <c:formatCode>General</c:formatCode>
                <c:ptCount val="48"/>
              </c:numCache>
            </c:numRef>
          </c:val>
          <c:extLst>
            <c:ext xmlns:c16="http://schemas.microsoft.com/office/drawing/2014/chart" uri="{C3380CC4-5D6E-409C-BE32-E72D297353CC}">
              <c16:uniqueId val="{00000000-B47C-4540-B306-B300D2908FBC}"/>
            </c:ext>
          </c:extLst>
        </c:ser>
        <c:dLbls>
          <c:showLegendKey val="0"/>
          <c:showVal val="0"/>
          <c:showCatName val="0"/>
          <c:showSerName val="0"/>
          <c:showPercent val="0"/>
          <c:showBubbleSize val="0"/>
        </c:dLbls>
        <c:gapWidth val="150"/>
        <c:axId val="463042688"/>
        <c:axId val="463043080"/>
      </c:barChart>
      <c:lineChart>
        <c:grouping val="standard"/>
        <c:varyColors val="0"/>
        <c:ser>
          <c:idx val="0"/>
          <c:order val="0"/>
          <c:tx>
            <c:v>META</c:v>
          </c:tx>
          <c:spPr>
            <a:ln w="28575" cap="rnd">
              <a:solidFill>
                <a:schemeClr val="accent1"/>
              </a:solidFill>
              <a:round/>
            </a:ln>
            <a:effectLst/>
          </c:spPr>
          <c:marker>
            <c:symbol val="none"/>
          </c:marker>
          <c:dLbls>
            <c:delete val="1"/>
          </c:dLbls>
          <c:cat>
            <c:strRef>
              <c:f>('FT12'!$F$24:$AC$24,'FT12'!$F$28:$AC$28)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('FT12'!$F$25:$AC$25,'FT12'!$F$29:$AC$29)</c:f>
              <c:numCache>
                <c:formatCode>General</c:formatCode>
                <c:ptCount val="48"/>
              </c:numCache>
            </c:numRef>
          </c:val>
          <c:smooth val="0"/>
          <c:extLst>
            <c:ext xmlns:c16="http://schemas.microsoft.com/office/drawing/2014/chart" uri="{C3380CC4-5D6E-409C-BE32-E72D297353CC}">
              <c16:uniqueId val="{00000001-B47C-4540-B306-B300D2908FBC}"/>
            </c:ext>
          </c:extLst>
        </c:ser>
        <c:dLbls>
          <c:dLblPos val="t"/>
          <c:showLegendKey val="0"/>
          <c:showVal val="1"/>
          <c:showCatName val="0"/>
          <c:showSerName val="0"/>
          <c:showPercent val="0"/>
          <c:showBubbleSize val="0"/>
        </c:dLbls>
        <c:marker val="1"/>
        <c:smooth val="0"/>
        <c:axId val="463042688"/>
        <c:axId val="463043080"/>
      </c:lineChart>
      <c:catAx>
        <c:axId val="4630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3080"/>
        <c:crosses val="autoZero"/>
        <c:auto val="1"/>
        <c:lblAlgn val="ctr"/>
        <c:lblOffset val="100"/>
        <c:noMultiLvlLbl val="0"/>
      </c:catAx>
      <c:valAx>
        <c:axId val="46304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2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Calibri" panose="020F0502020204030204" pitchFamily="34" charset="0"/>
          <a:ea typeface="Calibri" panose="020F0502020204030204" pitchFamily="34" charset="0"/>
          <a:cs typeface="Calibri" panose="020F0502020204030204" pitchFamily="34" charset="0"/>
        </a:defRPr>
      </a:pPr>
      <a:endParaRPr lang="es-CO"/>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'FT13'!$E$7</c:f>
          <c:strCache>
            <c:ptCount val="1"/>
          </c:strCache>
        </c:strRef>
      </c:tx>
      <c:layout>
        <c:manualLayout>
          <c:xMode val="edge"/>
          <c:yMode val="edge"/>
          <c:x val="0.38760322189794327"/>
          <c:y val="2.92729151707210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title>
    <c:autoTitleDeleted val="0"/>
    <c:plotArea>
      <c:layout>
        <c:manualLayout>
          <c:layoutTarget val="inner"/>
          <c:xMode val="edge"/>
          <c:yMode val="edge"/>
          <c:x val="5.856895302250309E-2"/>
          <c:y val="0.17668869309838472"/>
          <c:w val="0.91956065845846524"/>
          <c:h val="0.58083989501312339"/>
        </c:manualLayout>
      </c:layout>
      <c:barChart>
        <c:barDir val="col"/>
        <c:grouping val="clustered"/>
        <c:varyColors val="0"/>
        <c:ser>
          <c:idx val="1"/>
          <c:order val="1"/>
          <c:tx>
            <c:strRef>
              <c:f>'FT13'!$E$7</c:f>
              <c:strCache>
                <c:ptCount val="1"/>
              </c:strCache>
            </c:strRef>
          </c:tx>
          <c:spPr>
            <a:solidFill>
              <a:schemeClr val="accent3"/>
            </a:solidFill>
            <a:ln>
              <a:noFill/>
            </a:ln>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solidFill>
                    <a:latin typeface="Calibri" panose="020F0502020204030204" pitchFamily="34" charset="0"/>
                    <a:ea typeface="Calibri" panose="020F0502020204030204" pitchFamily="34" charset="0"/>
                    <a:cs typeface="Calibri" panose="020F0502020204030204"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('FT13'!$F$24:$AC$24,'FT13'!$F$28:$AC$28)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('FT13'!$F$26:$AC$26,'FT13'!$F$30:$AC$30)</c:f>
              <c:numCache>
                <c:formatCode>General</c:formatCode>
                <c:ptCount val="48"/>
              </c:numCache>
            </c:numRef>
          </c:val>
          <c:extLst>
            <c:ext xmlns:c16="http://schemas.microsoft.com/office/drawing/2014/chart" uri="{C3380CC4-5D6E-409C-BE32-E72D297353CC}">
              <c16:uniqueId val="{00000000-570E-42F7-9A74-731C2FD17199}"/>
            </c:ext>
          </c:extLst>
        </c:ser>
        <c:dLbls>
          <c:showLegendKey val="0"/>
          <c:showVal val="0"/>
          <c:showCatName val="0"/>
          <c:showSerName val="0"/>
          <c:showPercent val="0"/>
          <c:showBubbleSize val="0"/>
        </c:dLbls>
        <c:gapWidth val="150"/>
        <c:axId val="463042688"/>
        <c:axId val="463043080"/>
      </c:barChart>
      <c:lineChart>
        <c:grouping val="standard"/>
        <c:varyColors val="0"/>
        <c:ser>
          <c:idx val="0"/>
          <c:order val="0"/>
          <c:tx>
            <c:v>META</c:v>
          </c:tx>
          <c:spPr>
            <a:ln w="28575" cap="rnd">
              <a:solidFill>
                <a:schemeClr val="accent1"/>
              </a:solidFill>
              <a:round/>
            </a:ln>
            <a:effectLst/>
          </c:spPr>
          <c:marker>
            <c:symbol val="none"/>
          </c:marker>
          <c:dLbls>
            <c:delete val="1"/>
          </c:dLbls>
          <c:cat>
            <c:strRef>
              <c:f>('FT13'!$F$24:$AC$24,'FT13'!$F$28:$AC$28)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('FT13'!$F$25:$AC$25,'FT13'!$F$29:$AC$29)</c:f>
              <c:numCache>
                <c:formatCode>General</c:formatCode>
                <c:ptCount val="48"/>
              </c:numCache>
            </c:numRef>
          </c:val>
          <c:smooth val="0"/>
          <c:extLst>
            <c:ext xmlns:c16="http://schemas.microsoft.com/office/drawing/2014/chart" uri="{C3380CC4-5D6E-409C-BE32-E72D297353CC}">
              <c16:uniqueId val="{00000001-570E-42F7-9A74-731C2FD17199}"/>
            </c:ext>
          </c:extLst>
        </c:ser>
        <c:dLbls>
          <c:dLblPos val="t"/>
          <c:showLegendKey val="0"/>
          <c:showVal val="1"/>
          <c:showCatName val="0"/>
          <c:showSerName val="0"/>
          <c:showPercent val="0"/>
          <c:showBubbleSize val="0"/>
        </c:dLbls>
        <c:marker val="1"/>
        <c:smooth val="0"/>
        <c:axId val="463042688"/>
        <c:axId val="463043080"/>
      </c:lineChart>
      <c:catAx>
        <c:axId val="4630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3080"/>
        <c:crosses val="autoZero"/>
        <c:auto val="1"/>
        <c:lblAlgn val="ctr"/>
        <c:lblOffset val="100"/>
        <c:noMultiLvlLbl val="0"/>
      </c:catAx>
      <c:valAx>
        <c:axId val="46304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2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Calibri" panose="020F0502020204030204" pitchFamily="34" charset="0"/>
          <a:ea typeface="Calibri" panose="020F0502020204030204" pitchFamily="34" charset="0"/>
          <a:cs typeface="Calibri" panose="020F0502020204030204" pitchFamily="34" charset="0"/>
        </a:defRPr>
      </a:pPr>
      <a:endParaRPr lang="es-CO"/>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'FT14'!$E$7</c:f>
          <c:strCache>
            <c:ptCount val="1"/>
          </c:strCache>
        </c:strRef>
      </c:tx>
      <c:layout>
        <c:manualLayout>
          <c:xMode val="edge"/>
          <c:yMode val="edge"/>
          <c:x val="0.38760322189794327"/>
          <c:y val="2.92729151707210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title>
    <c:autoTitleDeleted val="0"/>
    <c:plotArea>
      <c:layout>
        <c:manualLayout>
          <c:layoutTarget val="inner"/>
          <c:xMode val="edge"/>
          <c:yMode val="edge"/>
          <c:x val="5.856895302250309E-2"/>
          <c:y val="0.17668869309838472"/>
          <c:w val="0.91956065845846524"/>
          <c:h val="0.58083989501312339"/>
        </c:manualLayout>
      </c:layout>
      <c:barChart>
        <c:barDir val="col"/>
        <c:grouping val="clustered"/>
        <c:varyColors val="0"/>
        <c:ser>
          <c:idx val="1"/>
          <c:order val="1"/>
          <c:tx>
            <c:strRef>
              <c:f>'FT14'!$E$7</c:f>
              <c:strCache>
                <c:ptCount val="1"/>
              </c:strCache>
            </c:strRef>
          </c:tx>
          <c:spPr>
            <a:solidFill>
              <a:schemeClr val="accent3"/>
            </a:solidFill>
            <a:ln>
              <a:noFill/>
            </a:ln>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solidFill>
                    <a:latin typeface="Calibri" panose="020F0502020204030204" pitchFamily="34" charset="0"/>
                    <a:ea typeface="Calibri" panose="020F0502020204030204" pitchFamily="34" charset="0"/>
                    <a:cs typeface="Calibri" panose="020F0502020204030204"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('FT14'!$F$24:$AC$24,'FT14'!$F$28:$AC$28)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('FT14'!$F$26:$AC$26,'FT14'!$F$30:$AC$30)</c:f>
              <c:numCache>
                <c:formatCode>General</c:formatCode>
                <c:ptCount val="48"/>
              </c:numCache>
            </c:numRef>
          </c:val>
          <c:extLst>
            <c:ext xmlns:c16="http://schemas.microsoft.com/office/drawing/2014/chart" uri="{C3380CC4-5D6E-409C-BE32-E72D297353CC}">
              <c16:uniqueId val="{00000000-C025-4A2E-9C26-45FFA7FEEF1F}"/>
            </c:ext>
          </c:extLst>
        </c:ser>
        <c:dLbls>
          <c:showLegendKey val="0"/>
          <c:showVal val="0"/>
          <c:showCatName val="0"/>
          <c:showSerName val="0"/>
          <c:showPercent val="0"/>
          <c:showBubbleSize val="0"/>
        </c:dLbls>
        <c:gapWidth val="150"/>
        <c:axId val="463042688"/>
        <c:axId val="463043080"/>
      </c:barChart>
      <c:lineChart>
        <c:grouping val="standard"/>
        <c:varyColors val="0"/>
        <c:ser>
          <c:idx val="0"/>
          <c:order val="0"/>
          <c:tx>
            <c:v>META</c:v>
          </c:tx>
          <c:spPr>
            <a:ln w="28575" cap="rnd">
              <a:solidFill>
                <a:schemeClr val="accent1"/>
              </a:solidFill>
              <a:round/>
            </a:ln>
            <a:effectLst/>
          </c:spPr>
          <c:marker>
            <c:symbol val="none"/>
          </c:marker>
          <c:dLbls>
            <c:delete val="1"/>
          </c:dLbls>
          <c:cat>
            <c:strRef>
              <c:f>('FT14'!$F$24:$AC$24,'FT14'!$F$28:$AC$28)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('FT14'!$F$25:$AC$25,'FT14'!$F$29:$AC$29)</c:f>
              <c:numCache>
                <c:formatCode>General</c:formatCode>
                <c:ptCount val="48"/>
              </c:numCache>
            </c:numRef>
          </c:val>
          <c:smooth val="0"/>
          <c:extLst>
            <c:ext xmlns:c16="http://schemas.microsoft.com/office/drawing/2014/chart" uri="{C3380CC4-5D6E-409C-BE32-E72D297353CC}">
              <c16:uniqueId val="{00000001-C025-4A2E-9C26-45FFA7FEEF1F}"/>
            </c:ext>
          </c:extLst>
        </c:ser>
        <c:dLbls>
          <c:dLblPos val="t"/>
          <c:showLegendKey val="0"/>
          <c:showVal val="1"/>
          <c:showCatName val="0"/>
          <c:showSerName val="0"/>
          <c:showPercent val="0"/>
          <c:showBubbleSize val="0"/>
        </c:dLbls>
        <c:marker val="1"/>
        <c:smooth val="0"/>
        <c:axId val="463042688"/>
        <c:axId val="463043080"/>
      </c:lineChart>
      <c:catAx>
        <c:axId val="4630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3080"/>
        <c:crosses val="autoZero"/>
        <c:auto val="1"/>
        <c:lblAlgn val="ctr"/>
        <c:lblOffset val="100"/>
        <c:noMultiLvlLbl val="0"/>
      </c:catAx>
      <c:valAx>
        <c:axId val="46304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2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Calibri" panose="020F0502020204030204" pitchFamily="34" charset="0"/>
          <a:ea typeface="Calibri" panose="020F0502020204030204" pitchFamily="34" charset="0"/>
          <a:cs typeface="Calibri" panose="020F0502020204030204" pitchFamily="34" charset="0"/>
        </a:defRPr>
      </a:pPr>
      <a:endParaRPr lang="es-CO"/>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'FT15'!$E$7</c:f>
          <c:strCache>
            <c:ptCount val="1"/>
          </c:strCache>
        </c:strRef>
      </c:tx>
      <c:layout>
        <c:manualLayout>
          <c:xMode val="edge"/>
          <c:yMode val="edge"/>
          <c:x val="0.38760322189794327"/>
          <c:y val="2.92729151707210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title>
    <c:autoTitleDeleted val="0"/>
    <c:plotArea>
      <c:layout>
        <c:manualLayout>
          <c:layoutTarget val="inner"/>
          <c:xMode val="edge"/>
          <c:yMode val="edge"/>
          <c:x val="5.856895302250309E-2"/>
          <c:y val="0.17668869309838472"/>
          <c:w val="0.91956065845846524"/>
          <c:h val="0.58083989501312339"/>
        </c:manualLayout>
      </c:layout>
      <c:barChart>
        <c:barDir val="col"/>
        <c:grouping val="clustered"/>
        <c:varyColors val="0"/>
        <c:ser>
          <c:idx val="1"/>
          <c:order val="1"/>
          <c:tx>
            <c:strRef>
              <c:f>'FT15'!$E$7</c:f>
              <c:strCache>
                <c:ptCount val="1"/>
              </c:strCache>
            </c:strRef>
          </c:tx>
          <c:spPr>
            <a:solidFill>
              <a:schemeClr val="accent3"/>
            </a:solidFill>
            <a:ln>
              <a:noFill/>
            </a:ln>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solidFill>
                    <a:latin typeface="Calibri" panose="020F0502020204030204" pitchFamily="34" charset="0"/>
                    <a:ea typeface="Calibri" panose="020F0502020204030204" pitchFamily="34" charset="0"/>
                    <a:cs typeface="Calibri" panose="020F0502020204030204"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('FT15'!$F$24:$AC$24,'FT15'!$F$28:$AC$28)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('FT15'!$F$26:$AC$26,'FT15'!$F$30:$AC$30)</c:f>
              <c:numCache>
                <c:formatCode>General</c:formatCode>
                <c:ptCount val="48"/>
              </c:numCache>
            </c:numRef>
          </c:val>
          <c:extLst>
            <c:ext xmlns:c16="http://schemas.microsoft.com/office/drawing/2014/chart" uri="{C3380CC4-5D6E-409C-BE32-E72D297353CC}">
              <c16:uniqueId val="{00000000-378D-4CD7-9116-F1C0DA005A02}"/>
            </c:ext>
          </c:extLst>
        </c:ser>
        <c:dLbls>
          <c:showLegendKey val="0"/>
          <c:showVal val="0"/>
          <c:showCatName val="0"/>
          <c:showSerName val="0"/>
          <c:showPercent val="0"/>
          <c:showBubbleSize val="0"/>
        </c:dLbls>
        <c:gapWidth val="150"/>
        <c:axId val="463042688"/>
        <c:axId val="463043080"/>
      </c:barChart>
      <c:lineChart>
        <c:grouping val="standard"/>
        <c:varyColors val="0"/>
        <c:ser>
          <c:idx val="0"/>
          <c:order val="0"/>
          <c:tx>
            <c:v>META</c:v>
          </c:tx>
          <c:spPr>
            <a:ln w="28575" cap="rnd">
              <a:solidFill>
                <a:schemeClr val="accent1"/>
              </a:solidFill>
              <a:round/>
            </a:ln>
            <a:effectLst/>
          </c:spPr>
          <c:marker>
            <c:symbol val="none"/>
          </c:marker>
          <c:dLbls>
            <c:delete val="1"/>
          </c:dLbls>
          <c:cat>
            <c:strRef>
              <c:f>('FT15'!$F$24:$AC$24,'FT15'!$F$28:$AC$28)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('FT15'!$F$25:$AC$25,'FT15'!$F$29:$AC$29)</c:f>
              <c:numCache>
                <c:formatCode>General</c:formatCode>
                <c:ptCount val="48"/>
              </c:numCache>
            </c:numRef>
          </c:val>
          <c:smooth val="0"/>
          <c:extLst>
            <c:ext xmlns:c16="http://schemas.microsoft.com/office/drawing/2014/chart" uri="{C3380CC4-5D6E-409C-BE32-E72D297353CC}">
              <c16:uniqueId val="{00000001-378D-4CD7-9116-F1C0DA005A02}"/>
            </c:ext>
          </c:extLst>
        </c:ser>
        <c:dLbls>
          <c:dLblPos val="t"/>
          <c:showLegendKey val="0"/>
          <c:showVal val="1"/>
          <c:showCatName val="0"/>
          <c:showSerName val="0"/>
          <c:showPercent val="0"/>
          <c:showBubbleSize val="0"/>
        </c:dLbls>
        <c:marker val="1"/>
        <c:smooth val="0"/>
        <c:axId val="463042688"/>
        <c:axId val="463043080"/>
      </c:lineChart>
      <c:catAx>
        <c:axId val="4630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3080"/>
        <c:crosses val="autoZero"/>
        <c:auto val="1"/>
        <c:lblAlgn val="ctr"/>
        <c:lblOffset val="100"/>
        <c:noMultiLvlLbl val="0"/>
      </c:catAx>
      <c:valAx>
        <c:axId val="46304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2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Calibri" panose="020F0502020204030204" pitchFamily="34" charset="0"/>
          <a:ea typeface="Calibri" panose="020F0502020204030204" pitchFamily="34" charset="0"/>
          <a:cs typeface="Calibri" panose="020F0502020204030204" pitchFamily="34" charset="0"/>
        </a:defRPr>
      </a:pPr>
      <a:endParaRPr lang="es-CO"/>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'FT16'!$E$7</c:f>
          <c:strCache>
            <c:ptCount val="1"/>
          </c:strCache>
        </c:strRef>
      </c:tx>
      <c:layout>
        <c:manualLayout>
          <c:xMode val="edge"/>
          <c:yMode val="edge"/>
          <c:x val="0.38760322189794327"/>
          <c:y val="2.92729151707210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title>
    <c:autoTitleDeleted val="0"/>
    <c:plotArea>
      <c:layout>
        <c:manualLayout>
          <c:layoutTarget val="inner"/>
          <c:xMode val="edge"/>
          <c:yMode val="edge"/>
          <c:x val="5.856895302250309E-2"/>
          <c:y val="0.17668869309838472"/>
          <c:w val="0.91956065845846524"/>
          <c:h val="0.58083989501312339"/>
        </c:manualLayout>
      </c:layout>
      <c:barChart>
        <c:barDir val="col"/>
        <c:grouping val="clustered"/>
        <c:varyColors val="0"/>
        <c:ser>
          <c:idx val="1"/>
          <c:order val="1"/>
          <c:tx>
            <c:strRef>
              <c:f>'FT16'!$E$7</c:f>
              <c:strCache>
                <c:ptCount val="1"/>
              </c:strCache>
            </c:strRef>
          </c:tx>
          <c:spPr>
            <a:solidFill>
              <a:schemeClr val="accent3"/>
            </a:solidFill>
            <a:ln>
              <a:noFill/>
            </a:ln>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solidFill>
                    <a:latin typeface="Calibri" panose="020F0502020204030204" pitchFamily="34" charset="0"/>
                    <a:ea typeface="Calibri" panose="020F0502020204030204" pitchFamily="34" charset="0"/>
                    <a:cs typeface="Calibri" panose="020F0502020204030204"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('FT16'!$F$24:$AC$24,'FT16'!$F$28:$AC$28)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('FT16'!$F$26:$AC$26,'FT16'!$F$30:$AC$30)</c:f>
              <c:numCache>
                <c:formatCode>General</c:formatCode>
                <c:ptCount val="48"/>
              </c:numCache>
            </c:numRef>
          </c:val>
          <c:extLst>
            <c:ext xmlns:c16="http://schemas.microsoft.com/office/drawing/2014/chart" uri="{C3380CC4-5D6E-409C-BE32-E72D297353CC}">
              <c16:uniqueId val="{00000000-644A-460B-A60A-313F2EEAD518}"/>
            </c:ext>
          </c:extLst>
        </c:ser>
        <c:dLbls>
          <c:showLegendKey val="0"/>
          <c:showVal val="0"/>
          <c:showCatName val="0"/>
          <c:showSerName val="0"/>
          <c:showPercent val="0"/>
          <c:showBubbleSize val="0"/>
        </c:dLbls>
        <c:gapWidth val="150"/>
        <c:axId val="463042688"/>
        <c:axId val="463043080"/>
      </c:barChart>
      <c:lineChart>
        <c:grouping val="standard"/>
        <c:varyColors val="0"/>
        <c:ser>
          <c:idx val="0"/>
          <c:order val="0"/>
          <c:tx>
            <c:v>META</c:v>
          </c:tx>
          <c:spPr>
            <a:ln w="28575" cap="rnd">
              <a:solidFill>
                <a:schemeClr val="accent1"/>
              </a:solidFill>
              <a:round/>
            </a:ln>
            <a:effectLst/>
          </c:spPr>
          <c:marker>
            <c:symbol val="none"/>
          </c:marker>
          <c:dLbls>
            <c:delete val="1"/>
          </c:dLbls>
          <c:cat>
            <c:strRef>
              <c:f>('FT16'!$F$24:$AC$24,'FT16'!$F$28:$AC$28)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('FT16'!$F$25:$AC$25,'FT16'!$F$29:$AC$29)</c:f>
              <c:numCache>
                <c:formatCode>General</c:formatCode>
                <c:ptCount val="48"/>
              </c:numCache>
            </c:numRef>
          </c:val>
          <c:smooth val="0"/>
          <c:extLst>
            <c:ext xmlns:c16="http://schemas.microsoft.com/office/drawing/2014/chart" uri="{C3380CC4-5D6E-409C-BE32-E72D297353CC}">
              <c16:uniqueId val="{00000001-644A-460B-A60A-313F2EEAD518}"/>
            </c:ext>
          </c:extLst>
        </c:ser>
        <c:dLbls>
          <c:dLblPos val="t"/>
          <c:showLegendKey val="0"/>
          <c:showVal val="1"/>
          <c:showCatName val="0"/>
          <c:showSerName val="0"/>
          <c:showPercent val="0"/>
          <c:showBubbleSize val="0"/>
        </c:dLbls>
        <c:marker val="1"/>
        <c:smooth val="0"/>
        <c:axId val="463042688"/>
        <c:axId val="463043080"/>
      </c:lineChart>
      <c:catAx>
        <c:axId val="4630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3080"/>
        <c:crosses val="autoZero"/>
        <c:auto val="1"/>
        <c:lblAlgn val="ctr"/>
        <c:lblOffset val="100"/>
        <c:noMultiLvlLbl val="0"/>
      </c:catAx>
      <c:valAx>
        <c:axId val="46304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2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Calibri" panose="020F0502020204030204" pitchFamily="34" charset="0"/>
          <a:ea typeface="Calibri" panose="020F0502020204030204" pitchFamily="34" charset="0"/>
          <a:cs typeface="Calibri" panose="020F0502020204030204" pitchFamily="34" charset="0"/>
        </a:defRPr>
      </a:pPr>
      <a:endParaRPr lang="es-CO"/>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'FT17'!$E$7</c:f>
          <c:strCache>
            <c:ptCount val="1"/>
          </c:strCache>
        </c:strRef>
      </c:tx>
      <c:layout>
        <c:manualLayout>
          <c:xMode val="edge"/>
          <c:yMode val="edge"/>
          <c:x val="0.38760322189794327"/>
          <c:y val="2.92729151707210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title>
    <c:autoTitleDeleted val="0"/>
    <c:plotArea>
      <c:layout>
        <c:manualLayout>
          <c:layoutTarget val="inner"/>
          <c:xMode val="edge"/>
          <c:yMode val="edge"/>
          <c:x val="5.856895302250309E-2"/>
          <c:y val="0.17668869309838472"/>
          <c:w val="0.91956065845846524"/>
          <c:h val="0.58083989501312339"/>
        </c:manualLayout>
      </c:layout>
      <c:barChart>
        <c:barDir val="col"/>
        <c:grouping val="clustered"/>
        <c:varyColors val="0"/>
        <c:ser>
          <c:idx val="1"/>
          <c:order val="1"/>
          <c:tx>
            <c:strRef>
              <c:f>'FT17'!$E$7</c:f>
              <c:strCache>
                <c:ptCount val="1"/>
              </c:strCache>
            </c:strRef>
          </c:tx>
          <c:spPr>
            <a:solidFill>
              <a:schemeClr val="accent3"/>
            </a:solidFill>
            <a:ln>
              <a:noFill/>
            </a:ln>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solidFill>
                    <a:latin typeface="Calibri" panose="020F0502020204030204" pitchFamily="34" charset="0"/>
                    <a:ea typeface="Calibri" panose="020F0502020204030204" pitchFamily="34" charset="0"/>
                    <a:cs typeface="Calibri" panose="020F0502020204030204"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('FT17'!$F$24:$AC$24,'FT17'!$F$28:$AC$28)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('FT17'!$F$26:$AC$26,'FT17'!$F$30:$AC$30)</c:f>
              <c:numCache>
                <c:formatCode>General</c:formatCode>
                <c:ptCount val="48"/>
              </c:numCache>
            </c:numRef>
          </c:val>
          <c:extLst>
            <c:ext xmlns:c16="http://schemas.microsoft.com/office/drawing/2014/chart" uri="{C3380CC4-5D6E-409C-BE32-E72D297353CC}">
              <c16:uniqueId val="{00000000-C4EB-4D3F-98EC-CBFD7811A7FD}"/>
            </c:ext>
          </c:extLst>
        </c:ser>
        <c:dLbls>
          <c:showLegendKey val="0"/>
          <c:showVal val="0"/>
          <c:showCatName val="0"/>
          <c:showSerName val="0"/>
          <c:showPercent val="0"/>
          <c:showBubbleSize val="0"/>
        </c:dLbls>
        <c:gapWidth val="150"/>
        <c:axId val="463042688"/>
        <c:axId val="463043080"/>
      </c:barChart>
      <c:lineChart>
        <c:grouping val="standard"/>
        <c:varyColors val="0"/>
        <c:ser>
          <c:idx val="0"/>
          <c:order val="0"/>
          <c:tx>
            <c:v>META</c:v>
          </c:tx>
          <c:spPr>
            <a:ln w="28575" cap="rnd">
              <a:solidFill>
                <a:schemeClr val="accent1"/>
              </a:solidFill>
              <a:round/>
            </a:ln>
            <a:effectLst/>
          </c:spPr>
          <c:marker>
            <c:symbol val="none"/>
          </c:marker>
          <c:dLbls>
            <c:delete val="1"/>
          </c:dLbls>
          <c:cat>
            <c:strRef>
              <c:f>('FT17'!$F$24:$AC$24,'FT17'!$F$28:$AC$28)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('FT17'!$F$25:$AC$25,'FT17'!$F$29:$AC$29)</c:f>
              <c:numCache>
                <c:formatCode>General</c:formatCode>
                <c:ptCount val="48"/>
              </c:numCache>
            </c:numRef>
          </c:val>
          <c:smooth val="0"/>
          <c:extLst>
            <c:ext xmlns:c16="http://schemas.microsoft.com/office/drawing/2014/chart" uri="{C3380CC4-5D6E-409C-BE32-E72D297353CC}">
              <c16:uniqueId val="{00000001-C4EB-4D3F-98EC-CBFD7811A7FD}"/>
            </c:ext>
          </c:extLst>
        </c:ser>
        <c:dLbls>
          <c:dLblPos val="t"/>
          <c:showLegendKey val="0"/>
          <c:showVal val="1"/>
          <c:showCatName val="0"/>
          <c:showSerName val="0"/>
          <c:showPercent val="0"/>
          <c:showBubbleSize val="0"/>
        </c:dLbls>
        <c:marker val="1"/>
        <c:smooth val="0"/>
        <c:axId val="463042688"/>
        <c:axId val="463043080"/>
      </c:lineChart>
      <c:catAx>
        <c:axId val="4630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3080"/>
        <c:crosses val="autoZero"/>
        <c:auto val="1"/>
        <c:lblAlgn val="ctr"/>
        <c:lblOffset val="100"/>
        <c:noMultiLvlLbl val="0"/>
      </c:catAx>
      <c:valAx>
        <c:axId val="46304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2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Calibri" panose="020F0502020204030204" pitchFamily="34" charset="0"/>
          <a:ea typeface="Calibri" panose="020F0502020204030204" pitchFamily="34" charset="0"/>
          <a:cs typeface="Calibri" panose="020F0502020204030204" pitchFamily="34" charset="0"/>
        </a:defRPr>
      </a:pPr>
      <a:endParaRPr lang="es-CO"/>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'FT18'!$E$7</c:f>
          <c:strCache>
            <c:ptCount val="1"/>
          </c:strCache>
        </c:strRef>
      </c:tx>
      <c:layout>
        <c:manualLayout>
          <c:xMode val="edge"/>
          <c:yMode val="edge"/>
          <c:x val="0.38760322189794327"/>
          <c:y val="2.92729151707210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title>
    <c:autoTitleDeleted val="0"/>
    <c:plotArea>
      <c:layout>
        <c:manualLayout>
          <c:layoutTarget val="inner"/>
          <c:xMode val="edge"/>
          <c:yMode val="edge"/>
          <c:x val="5.856895302250309E-2"/>
          <c:y val="0.17668869309838472"/>
          <c:w val="0.91956065845846524"/>
          <c:h val="0.58083989501312339"/>
        </c:manualLayout>
      </c:layout>
      <c:barChart>
        <c:barDir val="col"/>
        <c:grouping val="clustered"/>
        <c:varyColors val="0"/>
        <c:ser>
          <c:idx val="1"/>
          <c:order val="1"/>
          <c:tx>
            <c:strRef>
              <c:f>'FT18'!$E$7</c:f>
              <c:strCache>
                <c:ptCount val="1"/>
              </c:strCache>
            </c:strRef>
          </c:tx>
          <c:spPr>
            <a:solidFill>
              <a:schemeClr val="accent3"/>
            </a:solidFill>
            <a:ln>
              <a:noFill/>
            </a:ln>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solidFill>
                    <a:latin typeface="Calibri" panose="020F0502020204030204" pitchFamily="34" charset="0"/>
                    <a:ea typeface="Calibri" panose="020F0502020204030204" pitchFamily="34" charset="0"/>
                    <a:cs typeface="Calibri" panose="020F0502020204030204"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('FT18'!$F$24:$AC$24,'FT18'!$F$28:$AC$28)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('FT18'!$F$26:$AC$26,'FT18'!$F$30:$AC$30)</c:f>
              <c:numCache>
                <c:formatCode>General</c:formatCode>
                <c:ptCount val="48"/>
              </c:numCache>
            </c:numRef>
          </c:val>
          <c:extLst>
            <c:ext xmlns:c16="http://schemas.microsoft.com/office/drawing/2014/chart" uri="{C3380CC4-5D6E-409C-BE32-E72D297353CC}">
              <c16:uniqueId val="{00000000-E33B-4819-A1BE-89CCAB70E3EA}"/>
            </c:ext>
          </c:extLst>
        </c:ser>
        <c:dLbls>
          <c:showLegendKey val="0"/>
          <c:showVal val="0"/>
          <c:showCatName val="0"/>
          <c:showSerName val="0"/>
          <c:showPercent val="0"/>
          <c:showBubbleSize val="0"/>
        </c:dLbls>
        <c:gapWidth val="150"/>
        <c:axId val="463042688"/>
        <c:axId val="463043080"/>
      </c:barChart>
      <c:lineChart>
        <c:grouping val="standard"/>
        <c:varyColors val="0"/>
        <c:ser>
          <c:idx val="0"/>
          <c:order val="0"/>
          <c:tx>
            <c:v>META</c:v>
          </c:tx>
          <c:spPr>
            <a:ln w="28575" cap="rnd">
              <a:solidFill>
                <a:schemeClr val="accent1"/>
              </a:solidFill>
              <a:round/>
            </a:ln>
            <a:effectLst/>
          </c:spPr>
          <c:marker>
            <c:symbol val="none"/>
          </c:marker>
          <c:dLbls>
            <c:delete val="1"/>
          </c:dLbls>
          <c:cat>
            <c:strRef>
              <c:f>('FT18'!$F$24:$AC$24,'FT18'!$F$28:$AC$28)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('FT18'!$F$25:$AC$25,'FT18'!$F$29:$AC$29)</c:f>
              <c:numCache>
                <c:formatCode>General</c:formatCode>
                <c:ptCount val="48"/>
              </c:numCache>
            </c:numRef>
          </c:val>
          <c:smooth val="0"/>
          <c:extLst>
            <c:ext xmlns:c16="http://schemas.microsoft.com/office/drawing/2014/chart" uri="{C3380CC4-5D6E-409C-BE32-E72D297353CC}">
              <c16:uniqueId val="{00000001-E33B-4819-A1BE-89CCAB70E3EA}"/>
            </c:ext>
          </c:extLst>
        </c:ser>
        <c:dLbls>
          <c:dLblPos val="t"/>
          <c:showLegendKey val="0"/>
          <c:showVal val="1"/>
          <c:showCatName val="0"/>
          <c:showSerName val="0"/>
          <c:showPercent val="0"/>
          <c:showBubbleSize val="0"/>
        </c:dLbls>
        <c:marker val="1"/>
        <c:smooth val="0"/>
        <c:axId val="463042688"/>
        <c:axId val="463043080"/>
      </c:lineChart>
      <c:catAx>
        <c:axId val="4630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3080"/>
        <c:crosses val="autoZero"/>
        <c:auto val="1"/>
        <c:lblAlgn val="ctr"/>
        <c:lblOffset val="100"/>
        <c:noMultiLvlLbl val="0"/>
      </c:catAx>
      <c:valAx>
        <c:axId val="46304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2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Calibri" panose="020F0502020204030204" pitchFamily="34" charset="0"/>
          <a:ea typeface="Calibri" panose="020F0502020204030204" pitchFamily="34" charset="0"/>
          <a:cs typeface="Calibri" panose="020F0502020204030204" pitchFamily="34" charset="0"/>
        </a:defRPr>
      </a:pPr>
      <a:endParaRPr lang="es-CO"/>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'FT19'!$E$7</c:f>
          <c:strCache>
            <c:ptCount val="1"/>
          </c:strCache>
        </c:strRef>
      </c:tx>
      <c:layout>
        <c:manualLayout>
          <c:xMode val="edge"/>
          <c:yMode val="edge"/>
          <c:x val="0.38760322189794327"/>
          <c:y val="2.92729151707210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title>
    <c:autoTitleDeleted val="0"/>
    <c:plotArea>
      <c:layout>
        <c:manualLayout>
          <c:layoutTarget val="inner"/>
          <c:xMode val="edge"/>
          <c:yMode val="edge"/>
          <c:x val="5.856895302250309E-2"/>
          <c:y val="0.17668869309838472"/>
          <c:w val="0.91956065845846524"/>
          <c:h val="0.58083989501312339"/>
        </c:manualLayout>
      </c:layout>
      <c:barChart>
        <c:barDir val="col"/>
        <c:grouping val="clustered"/>
        <c:varyColors val="0"/>
        <c:ser>
          <c:idx val="1"/>
          <c:order val="1"/>
          <c:tx>
            <c:strRef>
              <c:f>'FT19'!$E$7</c:f>
              <c:strCache>
                <c:ptCount val="1"/>
              </c:strCache>
            </c:strRef>
          </c:tx>
          <c:spPr>
            <a:solidFill>
              <a:schemeClr val="accent3"/>
            </a:solidFill>
            <a:ln>
              <a:noFill/>
            </a:ln>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solidFill>
                    <a:latin typeface="Calibri" panose="020F0502020204030204" pitchFamily="34" charset="0"/>
                    <a:ea typeface="Calibri" panose="020F0502020204030204" pitchFamily="34" charset="0"/>
                    <a:cs typeface="Calibri" panose="020F0502020204030204"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('FT19'!$F$24:$AC$24,'FT19'!$F$28:$AC$28)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('FT19'!$F$26:$AC$26,'FT19'!$F$30:$AC$30)</c:f>
              <c:numCache>
                <c:formatCode>General</c:formatCode>
                <c:ptCount val="48"/>
              </c:numCache>
            </c:numRef>
          </c:val>
          <c:extLst>
            <c:ext xmlns:c16="http://schemas.microsoft.com/office/drawing/2014/chart" uri="{C3380CC4-5D6E-409C-BE32-E72D297353CC}">
              <c16:uniqueId val="{00000000-0EAA-4AFF-BE0F-C47419BFF5DE}"/>
            </c:ext>
          </c:extLst>
        </c:ser>
        <c:dLbls>
          <c:showLegendKey val="0"/>
          <c:showVal val="0"/>
          <c:showCatName val="0"/>
          <c:showSerName val="0"/>
          <c:showPercent val="0"/>
          <c:showBubbleSize val="0"/>
        </c:dLbls>
        <c:gapWidth val="150"/>
        <c:axId val="463042688"/>
        <c:axId val="463043080"/>
      </c:barChart>
      <c:lineChart>
        <c:grouping val="standard"/>
        <c:varyColors val="0"/>
        <c:ser>
          <c:idx val="0"/>
          <c:order val="0"/>
          <c:tx>
            <c:v>META</c:v>
          </c:tx>
          <c:spPr>
            <a:ln w="28575" cap="rnd">
              <a:solidFill>
                <a:schemeClr val="accent1"/>
              </a:solidFill>
              <a:round/>
            </a:ln>
            <a:effectLst/>
          </c:spPr>
          <c:marker>
            <c:symbol val="none"/>
          </c:marker>
          <c:dLbls>
            <c:delete val="1"/>
          </c:dLbls>
          <c:cat>
            <c:strRef>
              <c:f>('FT19'!$F$24:$AC$24,'FT19'!$F$28:$AC$28)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('FT19'!$F$25:$AC$25,'FT19'!$F$29:$AC$29)</c:f>
              <c:numCache>
                <c:formatCode>General</c:formatCode>
                <c:ptCount val="48"/>
              </c:numCache>
            </c:numRef>
          </c:val>
          <c:smooth val="0"/>
          <c:extLst>
            <c:ext xmlns:c16="http://schemas.microsoft.com/office/drawing/2014/chart" uri="{C3380CC4-5D6E-409C-BE32-E72D297353CC}">
              <c16:uniqueId val="{00000001-0EAA-4AFF-BE0F-C47419BFF5DE}"/>
            </c:ext>
          </c:extLst>
        </c:ser>
        <c:dLbls>
          <c:dLblPos val="t"/>
          <c:showLegendKey val="0"/>
          <c:showVal val="1"/>
          <c:showCatName val="0"/>
          <c:showSerName val="0"/>
          <c:showPercent val="0"/>
          <c:showBubbleSize val="0"/>
        </c:dLbls>
        <c:marker val="1"/>
        <c:smooth val="0"/>
        <c:axId val="463042688"/>
        <c:axId val="463043080"/>
      </c:lineChart>
      <c:catAx>
        <c:axId val="4630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3080"/>
        <c:crosses val="autoZero"/>
        <c:auto val="1"/>
        <c:lblAlgn val="ctr"/>
        <c:lblOffset val="100"/>
        <c:noMultiLvlLbl val="0"/>
      </c:catAx>
      <c:valAx>
        <c:axId val="46304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2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Calibri" panose="020F0502020204030204" pitchFamily="34" charset="0"/>
          <a:ea typeface="Calibri" panose="020F0502020204030204" pitchFamily="34" charset="0"/>
          <a:cs typeface="Calibri" panose="020F0502020204030204" pitchFamily="34" charset="0"/>
        </a:defRPr>
      </a:pPr>
      <a:endParaRPr lang="es-CO"/>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'FT20'!$E$7</c:f>
          <c:strCache>
            <c:ptCount val="1"/>
          </c:strCache>
        </c:strRef>
      </c:tx>
      <c:layout>
        <c:manualLayout>
          <c:xMode val="edge"/>
          <c:yMode val="edge"/>
          <c:x val="0.38760322189794327"/>
          <c:y val="2.92729151707210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title>
    <c:autoTitleDeleted val="0"/>
    <c:plotArea>
      <c:layout>
        <c:manualLayout>
          <c:layoutTarget val="inner"/>
          <c:xMode val="edge"/>
          <c:yMode val="edge"/>
          <c:x val="5.856895302250309E-2"/>
          <c:y val="0.17668869309838472"/>
          <c:w val="0.91956065845846524"/>
          <c:h val="0.58083989501312339"/>
        </c:manualLayout>
      </c:layout>
      <c:barChart>
        <c:barDir val="col"/>
        <c:grouping val="clustered"/>
        <c:varyColors val="0"/>
        <c:ser>
          <c:idx val="1"/>
          <c:order val="1"/>
          <c:tx>
            <c:strRef>
              <c:f>'FT20'!$E$7</c:f>
              <c:strCache>
                <c:ptCount val="1"/>
              </c:strCache>
            </c:strRef>
          </c:tx>
          <c:spPr>
            <a:solidFill>
              <a:schemeClr val="accent3"/>
            </a:solidFill>
            <a:ln>
              <a:noFill/>
            </a:ln>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solidFill>
                    <a:latin typeface="Calibri" panose="020F0502020204030204" pitchFamily="34" charset="0"/>
                    <a:ea typeface="Calibri" panose="020F0502020204030204" pitchFamily="34" charset="0"/>
                    <a:cs typeface="Calibri" panose="020F0502020204030204"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('FT20'!$F$24:$AC$24,'FT20'!$F$28:$AC$28)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('FT20'!$F$26:$AC$26,'FT20'!$F$30:$AC$30)</c:f>
              <c:numCache>
                <c:formatCode>General</c:formatCode>
                <c:ptCount val="48"/>
              </c:numCache>
            </c:numRef>
          </c:val>
          <c:extLst>
            <c:ext xmlns:c16="http://schemas.microsoft.com/office/drawing/2014/chart" uri="{C3380CC4-5D6E-409C-BE32-E72D297353CC}">
              <c16:uniqueId val="{00000000-EDC0-4FD2-A1EB-095A9A3F6A7F}"/>
            </c:ext>
          </c:extLst>
        </c:ser>
        <c:dLbls>
          <c:showLegendKey val="0"/>
          <c:showVal val="0"/>
          <c:showCatName val="0"/>
          <c:showSerName val="0"/>
          <c:showPercent val="0"/>
          <c:showBubbleSize val="0"/>
        </c:dLbls>
        <c:gapWidth val="150"/>
        <c:axId val="463042688"/>
        <c:axId val="463043080"/>
      </c:barChart>
      <c:lineChart>
        <c:grouping val="standard"/>
        <c:varyColors val="0"/>
        <c:ser>
          <c:idx val="0"/>
          <c:order val="0"/>
          <c:tx>
            <c:v>META</c:v>
          </c:tx>
          <c:spPr>
            <a:ln w="28575" cap="rnd">
              <a:solidFill>
                <a:schemeClr val="accent1"/>
              </a:solidFill>
              <a:round/>
            </a:ln>
            <a:effectLst/>
          </c:spPr>
          <c:marker>
            <c:symbol val="none"/>
          </c:marker>
          <c:dLbls>
            <c:delete val="1"/>
          </c:dLbls>
          <c:cat>
            <c:strRef>
              <c:f>('FT20'!$F$24:$AC$24,'FT20'!$F$28:$AC$28)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('FT20'!$F$25:$AC$25,'FT20'!$F$29:$AC$29)</c:f>
              <c:numCache>
                <c:formatCode>General</c:formatCode>
                <c:ptCount val="48"/>
              </c:numCache>
            </c:numRef>
          </c:val>
          <c:smooth val="0"/>
          <c:extLst>
            <c:ext xmlns:c16="http://schemas.microsoft.com/office/drawing/2014/chart" uri="{C3380CC4-5D6E-409C-BE32-E72D297353CC}">
              <c16:uniqueId val="{00000001-EDC0-4FD2-A1EB-095A9A3F6A7F}"/>
            </c:ext>
          </c:extLst>
        </c:ser>
        <c:dLbls>
          <c:dLblPos val="t"/>
          <c:showLegendKey val="0"/>
          <c:showVal val="1"/>
          <c:showCatName val="0"/>
          <c:showSerName val="0"/>
          <c:showPercent val="0"/>
          <c:showBubbleSize val="0"/>
        </c:dLbls>
        <c:marker val="1"/>
        <c:smooth val="0"/>
        <c:axId val="463042688"/>
        <c:axId val="463043080"/>
      </c:lineChart>
      <c:catAx>
        <c:axId val="4630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3080"/>
        <c:crosses val="autoZero"/>
        <c:auto val="1"/>
        <c:lblAlgn val="ctr"/>
        <c:lblOffset val="100"/>
        <c:noMultiLvlLbl val="0"/>
      </c:catAx>
      <c:valAx>
        <c:axId val="46304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2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Calibri" panose="020F0502020204030204" pitchFamily="34" charset="0"/>
          <a:ea typeface="Calibri" panose="020F0502020204030204" pitchFamily="34" charset="0"/>
          <a:cs typeface="Calibri" panose="020F0502020204030204" pitchFamily="34" charset="0"/>
        </a:defRPr>
      </a:pPr>
      <a:endParaRPr lang="es-CO"/>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'FT21'!$E$7</c:f>
          <c:strCache>
            <c:ptCount val="1"/>
          </c:strCache>
        </c:strRef>
      </c:tx>
      <c:layout>
        <c:manualLayout>
          <c:xMode val="edge"/>
          <c:yMode val="edge"/>
          <c:x val="0.38760322189794327"/>
          <c:y val="2.92729151707210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title>
    <c:autoTitleDeleted val="0"/>
    <c:plotArea>
      <c:layout>
        <c:manualLayout>
          <c:layoutTarget val="inner"/>
          <c:xMode val="edge"/>
          <c:yMode val="edge"/>
          <c:x val="5.856895302250309E-2"/>
          <c:y val="0.17668869309838472"/>
          <c:w val="0.91956065845846524"/>
          <c:h val="0.58083989501312339"/>
        </c:manualLayout>
      </c:layout>
      <c:barChart>
        <c:barDir val="col"/>
        <c:grouping val="clustered"/>
        <c:varyColors val="0"/>
        <c:ser>
          <c:idx val="1"/>
          <c:order val="1"/>
          <c:tx>
            <c:strRef>
              <c:f>'FT21'!$E$7</c:f>
              <c:strCache>
                <c:ptCount val="1"/>
              </c:strCache>
            </c:strRef>
          </c:tx>
          <c:spPr>
            <a:solidFill>
              <a:schemeClr val="accent3"/>
            </a:solidFill>
            <a:ln>
              <a:noFill/>
            </a:ln>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solidFill>
                    <a:latin typeface="Calibri" panose="020F0502020204030204" pitchFamily="34" charset="0"/>
                    <a:ea typeface="Calibri" panose="020F0502020204030204" pitchFamily="34" charset="0"/>
                    <a:cs typeface="Calibri" panose="020F0502020204030204"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('FT21'!$F$24:$AC$24,'FT21'!$F$28:$AC$28)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('FT21'!$F$26:$AC$26,'FT21'!$F$30:$AC$30)</c:f>
              <c:numCache>
                <c:formatCode>General</c:formatCode>
                <c:ptCount val="48"/>
              </c:numCache>
            </c:numRef>
          </c:val>
          <c:extLst>
            <c:ext xmlns:c16="http://schemas.microsoft.com/office/drawing/2014/chart" uri="{C3380CC4-5D6E-409C-BE32-E72D297353CC}">
              <c16:uniqueId val="{00000000-FB29-4AA0-BDEC-277923B118F9}"/>
            </c:ext>
          </c:extLst>
        </c:ser>
        <c:dLbls>
          <c:showLegendKey val="0"/>
          <c:showVal val="0"/>
          <c:showCatName val="0"/>
          <c:showSerName val="0"/>
          <c:showPercent val="0"/>
          <c:showBubbleSize val="0"/>
        </c:dLbls>
        <c:gapWidth val="150"/>
        <c:axId val="463042688"/>
        <c:axId val="463043080"/>
      </c:barChart>
      <c:lineChart>
        <c:grouping val="standard"/>
        <c:varyColors val="0"/>
        <c:ser>
          <c:idx val="0"/>
          <c:order val="0"/>
          <c:tx>
            <c:v>META</c:v>
          </c:tx>
          <c:spPr>
            <a:ln w="28575" cap="rnd">
              <a:solidFill>
                <a:schemeClr val="accent1"/>
              </a:solidFill>
              <a:round/>
            </a:ln>
            <a:effectLst/>
          </c:spPr>
          <c:marker>
            <c:symbol val="none"/>
          </c:marker>
          <c:dLbls>
            <c:delete val="1"/>
          </c:dLbls>
          <c:cat>
            <c:strRef>
              <c:f>('FT21'!$F$24:$AC$24,'FT21'!$F$28:$AC$28)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('FT21'!$F$25:$AC$25,'FT21'!$F$29:$AC$29)</c:f>
              <c:numCache>
                <c:formatCode>General</c:formatCode>
                <c:ptCount val="48"/>
              </c:numCache>
            </c:numRef>
          </c:val>
          <c:smooth val="0"/>
          <c:extLst>
            <c:ext xmlns:c16="http://schemas.microsoft.com/office/drawing/2014/chart" uri="{C3380CC4-5D6E-409C-BE32-E72D297353CC}">
              <c16:uniqueId val="{00000001-FB29-4AA0-BDEC-277923B118F9}"/>
            </c:ext>
          </c:extLst>
        </c:ser>
        <c:dLbls>
          <c:dLblPos val="t"/>
          <c:showLegendKey val="0"/>
          <c:showVal val="1"/>
          <c:showCatName val="0"/>
          <c:showSerName val="0"/>
          <c:showPercent val="0"/>
          <c:showBubbleSize val="0"/>
        </c:dLbls>
        <c:marker val="1"/>
        <c:smooth val="0"/>
        <c:axId val="463042688"/>
        <c:axId val="463043080"/>
      </c:lineChart>
      <c:catAx>
        <c:axId val="4630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3080"/>
        <c:crosses val="autoZero"/>
        <c:auto val="1"/>
        <c:lblAlgn val="ctr"/>
        <c:lblOffset val="100"/>
        <c:noMultiLvlLbl val="0"/>
      </c:catAx>
      <c:valAx>
        <c:axId val="46304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2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Calibri" panose="020F0502020204030204" pitchFamily="34" charset="0"/>
          <a:ea typeface="Calibri" panose="020F0502020204030204" pitchFamily="34" charset="0"/>
          <a:cs typeface="Calibri" panose="020F0502020204030204" pitchFamily="34" charset="0"/>
        </a:defRPr>
      </a:pPr>
      <a:endParaRPr lang="es-CO"/>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'FT22'!$E$7</c:f>
          <c:strCache>
            <c:ptCount val="1"/>
          </c:strCache>
        </c:strRef>
      </c:tx>
      <c:layout>
        <c:manualLayout>
          <c:xMode val="edge"/>
          <c:yMode val="edge"/>
          <c:x val="0.38760322189794327"/>
          <c:y val="2.92729151707210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title>
    <c:autoTitleDeleted val="0"/>
    <c:plotArea>
      <c:layout>
        <c:manualLayout>
          <c:layoutTarget val="inner"/>
          <c:xMode val="edge"/>
          <c:yMode val="edge"/>
          <c:x val="5.856895302250309E-2"/>
          <c:y val="0.17668869309838472"/>
          <c:w val="0.91956065845846524"/>
          <c:h val="0.58083989501312339"/>
        </c:manualLayout>
      </c:layout>
      <c:barChart>
        <c:barDir val="col"/>
        <c:grouping val="clustered"/>
        <c:varyColors val="0"/>
        <c:ser>
          <c:idx val="1"/>
          <c:order val="1"/>
          <c:tx>
            <c:strRef>
              <c:f>'FT22'!$E$7</c:f>
              <c:strCache>
                <c:ptCount val="1"/>
              </c:strCache>
            </c:strRef>
          </c:tx>
          <c:spPr>
            <a:solidFill>
              <a:schemeClr val="accent3"/>
            </a:solidFill>
            <a:ln>
              <a:noFill/>
            </a:ln>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solidFill>
                    <a:latin typeface="Calibri" panose="020F0502020204030204" pitchFamily="34" charset="0"/>
                    <a:ea typeface="Calibri" panose="020F0502020204030204" pitchFamily="34" charset="0"/>
                    <a:cs typeface="Calibri" panose="020F0502020204030204"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('FT22'!$F$24:$AC$24,'FT22'!$F$28:$AC$28)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('FT22'!$F$26:$AC$26,'FT22'!$F$30:$AC$30)</c:f>
              <c:numCache>
                <c:formatCode>General</c:formatCode>
                <c:ptCount val="48"/>
              </c:numCache>
            </c:numRef>
          </c:val>
          <c:extLst>
            <c:ext xmlns:c16="http://schemas.microsoft.com/office/drawing/2014/chart" uri="{C3380CC4-5D6E-409C-BE32-E72D297353CC}">
              <c16:uniqueId val="{00000000-3B37-42CB-B013-E28153BB6887}"/>
            </c:ext>
          </c:extLst>
        </c:ser>
        <c:dLbls>
          <c:showLegendKey val="0"/>
          <c:showVal val="0"/>
          <c:showCatName val="0"/>
          <c:showSerName val="0"/>
          <c:showPercent val="0"/>
          <c:showBubbleSize val="0"/>
        </c:dLbls>
        <c:gapWidth val="150"/>
        <c:axId val="463042688"/>
        <c:axId val="463043080"/>
      </c:barChart>
      <c:lineChart>
        <c:grouping val="standard"/>
        <c:varyColors val="0"/>
        <c:ser>
          <c:idx val="0"/>
          <c:order val="0"/>
          <c:tx>
            <c:v>META</c:v>
          </c:tx>
          <c:spPr>
            <a:ln w="28575" cap="rnd">
              <a:solidFill>
                <a:schemeClr val="accent1"/>
              </a:solidFill>
              <a:round/>
            </a:ln>
            <a:effectLst/>
          </c:spPr>
          <c:marker>
            <c:symbol val="none"/>
          </c:marker>
          <c:dLbls>
            <c:delete val="1"/>
          </c:dLbls>
          <c:cat>
            <c:strRef>
              <c:f>('FT22'!$F$24:$AC$24,'FT22'!$F$28:$AC$28)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('FT22'!$F$25:$AC$25,'FT22'!$F$29:$AC$29)</c:f>
              <c:numCache>
                <c:formatCode>General</c:formatCode>
                <c:ptCount val="48"/>
              </c:numCache>
            </c:numRef>
          </c:val>
          <c:smooth val="0"/>
          <c:extLst>
            <c:ext xmlns:c16="http://schemas.microsoft.com/office/drawing/2014/chart" uri="{C3380CC4-5D6E-409C-BE32-E72D297353CC}">
              <c16:uniqueId val="{00000001-3B37-42CB-B013-E28153BB6887}"/>
            </c:ext>
          </c:extLst>
        </c:ser>
        <c:dLbls>
          <c:dLblPos val="t"/>
          <c:showLegendKey val="0"/>
          <c:showVal val="1"/>
          <c:showCatName val="0"/>
          <c:showSerName val="0"/>
          <c:showPercent val="0"/>
          <c:showBubbleSize val="0"/>
        </c:dLbls>
        <c:marker val="1"/>
        <c:smooth val="0"/>
        <c:axId val="463042688"/>
        <c:axId val="463043080"/>
      </c:lineChart>
      <c:catAx>
        <c:axId val="4630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3080"/>
        <c:crosses val="autoZero"/>
        <c:auto val="1"/>
        <c:lblAlgn val="ctr"/>
        <c:lblOffset val="100"/>
        <c:noMultiLvlLbl val="0"/>
      </c:catAx>
      <c:valAx>
        <c:axId val="46304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2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Calibri" panose="020F0502020204030204" pitchFamily="34" charset="0"/>
          <a:ea typeface="Calibri" panose="020F0502020204030204" pitchFamily="34" charset="0"/>
          <a:cs typeface="Calibri" panose="020F0502020204030204" pitchFamily="34" charset="0"/>
        </a:defRPr>
      </a:pPr>
      <a:endParaRPr lang="es-CO"/>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'FT23'!$E$7</c:f>
          <c:strCache>
            <c:ptCount val="1"/>
          </c:strCache>
        </c:strRef>
      </c:tx>
      <c:layout>
        <c:manualLayout>
          <c:xMode val="edge"/>
          <c:yMode val="edge"/>
          <c:x val="0.38760322189794327"/>
          <c:y val="2.92729151707210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title>
    <c:autoTitleDeleted val="0"/>
    <c:plotArea>
      <c:layout>
        <c:manualLayout>
          <c:layoutTarget val="inner"/>
          <c:xMode val="edge"/>
          <c:yMode val="edge"/>
          <c:x val="5.856895302250309E-2"/>
          <c:y val="0.17668869309838472"/>
          <c:w val="0.91956065845846524"/>
          <c:h val="0.58083989501312339"/>
        </c:manualLayout>
      </c:layout>
      <c:barChart>
        <c:barDir val="col"/>
        <c:grouping val="clustered"/>
        <c:varyColors val="0"/>
        <c:ser>
          <c:idx val="1"/>
          <c:order val="1"/>
          <c:tx>
            <c:strRef>
              <c:f>'FT23'!$E$7</c:f>
              <c:strCache>
                <c:ptCount val="1"/>
              </c:strCache>
            </c:strRef>
          </c:tx>
          <c:spPr>
            <a:solidFill>
              <a:schemeClr val="accent3"/>
            </a:solidFill>
            <a:ln>
              <a:noFill/>
            </a:ln>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solidFill>
                    <a:latin typeface="Calibri" panose="020F0502020204030204" pitchFamily="34" charset="0"/>
                    <a:ea typeface="Calibri" panose="020F0502020204030204" pitchFamily="34" charset="0"/>
                    <a:cs typeface="Calibri" panose="020F0502020204030204"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('FT23'!$F$24:$AC$24,'FT23'!$F$28:$AC$28)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('FT23'!$F$26:$AC$26,'FT23'!$F$30:$AC$30)</c:f>
              <c:numCache>
                <c:formatCode>General</c:formatCode>
                <c:ptCount val="48"/>
              </c:numCache>
            </c:numRef>
          </c:val>
          <c:extLst>
            <c:ext xmlns:c16="http://schemas.microsoft.com/office/drawing/2014/chart" uri="{C3380CC4-5D6E-409C-BE32-E72D297353CC}">
              <c16:uniqueId val="{00000000-19E5-401F-8480-4B3FB94D54F6}"/>
            </c:ext>
          </c:extLst>
        </c:ser>
        <c:dLbls>
          <c:showLegendKey val="0"/>
          <c:showVal val="0"/>
          <c:showCatName val="0"/>
          <c:showSerName val="0"/>
          <c:showPercent val="0"/>
          <c:showBubbleSize val="0"/>
        </c:dLbls>
        <c:gapWidth val="150"/>
        <c:axId val="463042688"/>
        <c:axId val="463043080"/>
      </c:barChart>
      <c:lineChart>
        <c:grouping val="standard"/>
        <c:varyColors val="0"/>
        <c:ser>
          <c:idx val="0"/>
          <c:order val="0"/>
          <c:tx>
            <c:v>META</c:v>
          </c:tx>
          <c:spPr>
            <a:ln w="28575" cap="rnd">
              <a:solidFill>
                <a:schemeClr val="accent1"/>
              </a:solidFill>
              <a:round/>
            </a:ln>
            <a:effectLst/>
          </c:spPr>
          <c:marker>
            <c:symbol val="none"/>
          </c:marker>
          <c:dLbls>
            <c:delete val="1"/>
          </c:dLbls>
          <c:cat>
            <c:strRef>
              <c:f>('FT23'!$F$24:$AC$24,'FT23'!$F$28:$AC$28)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('FT23'!$F$25:$AC$25,'FT23'!$F$29:$AC$29)</c:f>
              <c:numCache>
                <c:formatCode>General</c:formatCode>
                <c:ptCount val="48"/>
              </c:numCache>
            </c:numRef>
          </c:val>
          <c:smooth val="0"/>
          <c:extLst>
            <c:ext xmlns:c16="http://schemas.microsoft.com/office/drawing/2014/chart" uri="{C3380CC4-5D6E-409C-BE32-E72D297353CC}">
              <c16:uniqueId val="{00000001-19E5-401F-8480-4B3FB94D54F6}"/>
            </c:ext>
          </c:extLst>
        </c:ser>
        <c:dLbls>
          <c:dLblPos val="t"/>
          <c:showLegendKey val="0"/>
          <c:showVal val="1"/>
          <c:showCatName val="0"/>
          <c:showSerName val="0"/>
          <c:showPercent val="0"/>
          <c:showBubbleSize val="0"/>
        </c:dLbls>
        <c:marker val="1"/>
        <c:smooth val="0"/>
        <c:axId val="463042688"/>
        <c:axId val="463043080"/>
      </c:lineChart>
      <c:catAx>
        <c:axId val="4630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3080"/>
        <c:crosses val="autoZero"/>
        <c:auto val="1"/>
        <c:lblAlgn val="ctr"/>
        <c:lblOffset val="100"/>
        <c:noMultiLvlLbl val="0"/>
      </c:catAx>
      <c:valAx>
        <c:axId val="46304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2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Calibri" panose="020F0502020204030204" pitchFamily="34" charset="0"/>
          <a:ea typeface="Calibri" panose="020F0502020204030204" pitchFamily="34" charset="0"/>
          <a:cs typeface="Calibri" panose="020F0502020204030204" pitchFamily="34" charset="0"/>
        </a:defRPr>
      </a:pPr>
      <a:endParaRPr lang="es-CO"/>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'FT24'!$E$7</c:f>
          <c:strCache>
            <c:ptCount val="1"/>
          </c:strCache>
        </c:strRef>
      </c:tx>
      <c:layout>
        <c:manualLayout>
          <c:xMode val="edge"/>
          <c:yMode val="edge"/>
          <c:x val="0.38760322189794327"/>
          <c:y val="2.92729151707210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title>
    <c:autoTitleDeleted val="0"/>
    <c:plotArea>
      <c:layout>
        <c:manualLayout>
          <c:layoutTarget val="inner"/>
          <c:xMode val="edge"/>
          <c:yMode val="edge"/>
          <c:x val="5.856895302250309E-2"/>
          <c:y val="0.17668869309838472"/>
          <c:w val="0.91956065845846524"/>
          <c:h val="0.58083989501312339"/>
        </c:manualLayout>
      </c:layout>
      <c:barChart>
        <c:barDir val="col"/>
        <c:grouping val="clustered"/>
        <c:varyColors val="0"/>
        <c:ser>
          <c:idx val="1"/>
          <c:order val="1"/>
          <c:tx>
            <c:strRef>
              <c:f>'FT24'!$E$7</c:f>
              <c:strCache>
                <c:ptCount val="1"/>
              </c:strCache>
            </c:strRef>
          </c:tx>
          <c:spPr>
            <a:solidFill>
              <a:schemeClr val="accent3"/>
            </a:solidFill>
            <a:ln>
              <a:noFill/>
            </a:ln>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solidFill>
                    <a:latin typeface="Calibri" panose="020F0502020204030204" pitchFamily="34" charset="0"/>
                    <a:ea typeface="Calibri" panose="020F0502020204030204" pitchFamily="34" charset="0"/>
                    <a:cs typeface="Calibri" panose="020F0502020204030204"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('FT24'!$F$24:$AC$24,'FT24'!$F$28:$AC$28)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('FT24'!$F$26:$AC$26,'FT24'!$F$30:$AC$30)</c:f>
              <c:numCache>
                <c:formatCode>General</c:formatCode>
                <c:ptCount val="48"/>
              </c:numCache>
            </c:numRef>
          </c:val>
          <c:extLst>
            <c:ext xmlns:c16="http://schemas.microsoft.com/office/drawing/2014/chart" uri="{C3380CC4-5D6E-409C-BE32-E72D297353CC}">
              <c16:uniqueId val="{00000000-A0A1-40DF-A95F-874A6BF12CD6}"/>
            </c:ext>
          </c:extLst>
        </c:ser>
        <c:dLbls>
          <c:showLegendKey val="0"/>
          <c:showVal val="0"/>
          <c:showCatName val="0"/>
          <c:showSerName val="0"/>
          <c:showPercent val="0"/>
          <c:showBubbleSize val="0"/>
        </c:dLbls>
        <c:gapWidth val="150"/>
        <c:axId val="463042688"/>
        <c:axId val="463043080"/>
      </c:barChart>
      <c:lineChart>
        <c:grouping val="standard"/>
        <c:varyColors val="0"/>
        <c:ser>
          <c:idx val="0"/>
          <c:order val="0"/>
          <c:tx>
            <c:v>META</c:v>
          </c:tx>
          <c:spPr>
            <a:ln w="28575" cap="rnd">
              <a:solidFill>
                <a:schemeClr val="accent1"/>
              </a:solidFill>
              <a:round/>
            </a:ln>
            <a:effectLst/>
          </c:spPr>
          <c:marker>
            <c:symbol val="none"/>
          </c:marker>
          <c:dLbls>
            <c:delete val="1"/>
          </c:dLbls>
          <c:cat>
            <c:strRef>
              <c:f>('FT24'!$F$24:$AC$24,'FT24'!$F$28:$AC$28)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('FT24'!$F$25:$AC$25,'FT24'!$F$29:$AC$29)</c:f>
              <c:numCache>
                <c:formatCode>General</c:formatCode>
                <c:ptCount val="48"/>
              </c:numCache>
            </c:numRef>
          </c:val>
          <c:smooth val="0"/>
          <c:extLst>
            <c:ext xmlns:c16="http://schemas.microsoft.com/office/drawing/2014/chart" uri="{C3380CC4-5D6E-409C-BE32-E72D297353CC}">
              <c16:uniqueId val="{00000001-A0A1-40DF-A95F-874A6BF12CD6}"/>
            </c:ext>
          </c:extLst>
        </c:ser>
        <c:dLbls>
          <c:dLblPos val="t"/>
          <c:showLegendKey val="0"/>
          <c:showVal val="1"/>
          <c:showCatName val="0"/>
          <c:showSerName val="0"/>
          <c:showPercent val="0"/>
          <c:showBubbleSize val="0"/>
        </c:dLbls>
        <c:marker val="1"/>
        <c:smooth val="0"/>
        <c:axId val="463042688"/>
        <c:axId val="463043080"/>
      </c:lineChart>
      <c:catAx>
        <c:axId val="4630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3080"/>
        <c:crosses val="autoZero"/>
        <c:auto val="1"/>
        <c:lblAlgn val="ctr"/>
        <c:lblOffset val="100"/>
        <c:noMultiLvlLbl val="0"/>
      </c:catAx>
      <c:valAx>
        <c:axId val="46304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2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Calibri" panose="020F0502020204030204" pitchFamily="34" charset="0"/>
          <a:ea typeface="Calibri" panose="020F0502020204030204" pitchFamily="34" charset="0"/>
          <a:cs typeface="Calibri" panose="020F0502020204030204" pitchFamily="34" charset="0"/>
        </a:defRPr>
      </a:pPr>
      <a:endParaRPr lang="es-CO"/>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'FT25'!$E$7</c:f>
          <c:strCache>
            <c:ptCount val="1"/>
          </c:strCache>
        </c:strRef>
      </c:tx>
      <c:layout>
        <c:manualLayout>
          <c:xMode val="edge"/>
          <c:yMode val="edge"/>
          <c:x val="0.38760322189794327"/>
          <c:y val="2.92729151707210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title>
    <c:autoTitleDeleted val="0"/>
    <c:plotArea>
      <c:layout>
        <c:manualLayout>
          <c:layoutTarget val="inner"/>
          <c:xMode val="edge"/>
          <c:yMode val="edge"/>
          <c:x val="5.856895302250309E-2"/>
          <c:y val="0.17668869309838472"/>
          <c:w val="0.91956065845846524"/>
          <c:h val="0.58083989501312339"/>
        </c:manualLayout>
      </c:layout>
      <c:barChart>
        <c:barDir val="col"/>
        <c:grouping val="clustered"/>
        <c:varyColors val="0"/>
        <c:ser>
          <c:idx val="1"/>
          <c:order val="1"/>
          <c:tx>
            <c:strRef>
              <c:f>'FT25'!$E$7</c:f>
              <c:strCache>
                <c:ptCount val="1"/>
              </c:strCache>
            </c:strRef>
          </c:tx>
          <c:spPr>
            <a:solidFill>
              <a:schemeClr val="accent3"/>
            </a:solidFill>
            <a:ln>
              <a:noFill/>
            </a:ln>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solidFill>
                    <a:latin typeface="Calibri" panose="020F0502020204030204" pitchFamily="34" charset="0"/>
                    <a:ea typeface="Calibri" panose="020F0502020204030204" pitchFamily="34" charset="0"/>
                    <a:cs typeface="Calibri" panose="020F0502020204030204"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('FT25'!$F$24:$AC$24,'FT25'!$F$28:$AC$28)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('FT25'!$F$26:$AC$26,'FT25'!$F$30:$AC$30)</c:f>
              <c:numCache>
                <c:formatCode>General</c:formatCode>
                <c:ptCount val="48"/>
              </c:numCache>
            </c:numRef>
          </c:val>
          <c:extLst>
            <c:ext xmlns:c16="http://schemas.microsoft.com/office/drawing/2014/chart" uri="{C3380CC4-5D6E-409C-BE32-E72D297353CC}">
              <c16:uniqueId val="{00000000-B54F-46CF-98F6-E5A4C1D65431}"/>
            </c:ext>
          </c:extLst>
        </c:ser>
        <c:dLbls>
          <c:showLegendKey val="0"/>
          <c:showVal val="0"/>
          <c:showCatName val="0"/>
          <c:showSerName val="0"/>
          <c:showPercent val="0"/>
          <c:showBubbleSize val="0"/>
        </c:dLbls>
        <c:gapWidth val="150"/>
        <c:axId val="463042688"/>
        <c:axId val="463043080"/>
      </c:barChart>
      <c:lineChart>
        <c:grouping val="standard"/>
        <c:varyColors val="0"/>
        <c:ser>
          <c:idx val="0"/>
          <c:order val="0"/>
          <c:tx>
            <c:v>META</c:v>
          </c:tx>
          <c:spPr>
            <a:ln w="28575" cap="rnd">
              <a:solidFill>
                <a:schemeClr val="accent1"/>
              </a:solidFill>
              <a:round/>
            </a:ln>
            <a:effectLst/>
          </c:spPr>
          <c:marker>
            <c:symbol val="none"/>
          </c:marker>
          <c:dLbls>
            <c:delete val="1"/>
          </c:dLbls>
          <c:cat>
            <c:strRef>
              <c:f>('FT25'!$F$24:$AC$24,'FT25'!$F$28:$AC$28)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('FT25'!$F$25:$AC$25,'FT25'!$F$29:$AC$29)</c:f>
              <c:numCache>
                <c:formatCode>General</c:formatCode>
                <c:ptCount val="48"/>
              </c:numCache>
            </c:numRef>
          </c:val>
          <c:smooth val="0"/>
          <c:extLst>
            <c:ext xmlns:c16="http://schemas.microsoft.com/office/drawing/2014/chart" uri="{C3380CC4-5D6E-409C-BE32-E72D297353CC}">
              <c16:uniqueId val="{00000001-B54F-46CF-98F6-E5A4C1D65431}"/>
            </c:ext>
          </c:extLst>
        </c:ser>
        <c:dLbls>
          <c:dLblPos val="t"/>
          <c:showLegendKey val="0"/>
          <c:showVal val="1"/>
          <c:showCatName val="0"/>
          <c:showSerName val="0"/>
          <c:showPercent val="0"/>
          <c:showBubbleSize val="0"/>
        </c:dLbls>
        <c:marker val="1"/>
        <c:smooth val="0"/>
        <c:axId val="463042688"/>
        <c:axId val="463043080"/>
      </c:lineChart>
      <c:catAx>
        <c:axId val="4630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3080"/>
        <c:crosses val="autoZero"/>
        <c:auto val="1"/>
        <c:lblAlgn val="ctr"/>
        <c:lblOffset val="100"/>
        <c:noMultiLvlLbl val="0"/>
      </c:catAx>
      <c:valAx>
        <c:axId val="46304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2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Calibri" panose="020F0502020204030204" pitchFamily="34" charset="0"/>
          <a:ea typeface="Calibri" panose="020F0502020204030204" pitchFamily="34" charset="0"/>
          <a:cs typeface="Calibri" panose="020F0502020204030204" pitchFamily="34" charset="0"/>
        </a:defRPr>
      </a:pPr>
      <a:endParaRPr lang="es-CO"/>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'FT26'!$E$7</c:f>
          <c:strCache>
            <c:ptCount val="1"/>
          </c:strCache>
        </c:strRef>
      </c:tx>
      <c:layout>
        <c:manualLayout>
          <c:xMode val="edge"/>
          <c:yMode val="edge"/>
          <c:x val="0.38760322189794327"/>
          <c:y val="2.92729151707210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title>
    <c:autoTitleDeleted val="0"/>
    <c:plotArea>
      <c:layout>
        <c:manualLayout>
          <c:layoutTarget val="inner"/>
          <c:xMode val="edge"/>
          <c:yMode val="edge"/>
          <c:x val="5.856895302250309E-2"/>
          <c:y val="0.17668869309838472"/>
          <c:w val="0.91956065845846524"/>
          <c:h val="0.58083989501312339"/>
        </c:manualLayout>
      </c:layout>
      <c:barChart>
        <c:barDir val="col"/>
        <c:grouping val="clustered"/>
        <c:varyColors val="0"/>
        <c:ser>
          <c:idx val="1"/>
          <c:order val="1"/>
          <c:tx>
            <c:strRef>
              <c:f>'FT26'!$E$7</c:f>
              <c:strCache>
                <c:ptCount val="1"/>
              </c:strCache>
            </c:strRef>
          </c:tx>
          <c:spPr>
            <a:solidFill>
              <a:schemeClr val="accent3"/>
            </a:solidFill>
            <a:ln>
              <a:noFill/>
            </a:ln>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solidFill>
                    <a:latin typeface="Calibri" panose="020F0502020204030204" pitchFamily="34" charset="0"/>
                    <a:ea typeface="Calibri" panose="020F0502020204030204" pitchFamily="34" charset="0"/>
                    <a:cs typeface="Calibri" panose="020F0502020204030204"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('FT26'!$F$24:$AC$24,'FT26'!$F$28:$AC$28)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('FT26'!$F$26:$AC$26,'FT26'!$F$30:$AC$30)</c:f>
              <c:numCache>
                <c:formatCode>General</c:formatCode>
                <c:ptCount val="48"/>
              </c:numCache>
            </c:numRef>
          </c:val>
          <c:extLst>
            <c:ext xmlns:c16="http://schemas.microsoft.com/office/drawing/2014/chart" uri="{C3380CC4-5D6E-409C-BE32-E72D297353CC}">
              <c16:uniqueId val="{00000000-71F3-4FDA-AC52-55642F22883E}"/>
            </c:ext>
          </c:extLst>
        </c:ser>
        <c:dLbls>
          <c:showLegendKey val="0"/>
          <c:showVal val="0"/>
          <c:showCatName val="0"/>
          <c:showSerName val="0"/>
          <c:showPercent val="0"/>
          <c:showBubbleSize val="0"/>
        </c:dLbls>
        <c:gapWidth val="150"/>
        <c:axId val="463042688"/>
        <c:axId val="463043080"/>
      </c:barChart>
      <c:lineChart>
        <c:grouping val="standard"/>
        <c:varyColors val="0"/>
        <c:ser>
          <c:idx val="0"/>
          <c:order val="0"/>
          <c:tx>
            <c:v>META</c:v>
          </c:tx>
          <c:spPr>
            <a:ln w="28575" cap="rnd">
              <a:solidFill>
                <a:schemeClr val="accent1"/>
              </a:solidFill>
              <a:round/>
            </a:ln>
            <a:effectLst/>
          </c:spPr>
          <c:marker>
            <c:symbol val="none"/>
          </c:marker>
          <c:dLbls>
            <c:delete val="1"/>
          </c:dLbls>
          <c:cat>
            <c:strRef>
              <c:f>('FT26'!$F$24:$AC$24,'FT26'!$F$28:$AC$28)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('FT26'!$F$25:$AC$25,'FT26'!$F$29:$AC$29)</c:f>
              <c:numCache>
                <c:formatCode>General</c:formatCode>
                <c:ptCount val="48"/>
              </c:numCache>
            </c:numRef>
          </c:val>
          <c:smooth val="0"/>
          <c:extLst>
            <c:ext xmlns:c16="http://schemas.microsoft.com/office/drawing/2014/chart" uri="{C3380CC4-5D6E-409C-BE32-E72D297353CC}">
              <c16:uniqueId val="{00000001-71F3-4FDA-AC52-55642F22883E}"/>
            </c:ext>
          </c:extLst>
        </c:ser>
        <c:dLbls>
          <c:dLblPos val="t"/>
          <c:showLegendKey val="0"/>
          <c:showVal val="1"/>
          <c:showCatName val="0"/>
          <c:showSerName val="0"/>
          <c:showPercent val="0"/>
          <c:showBubbleSize val="0"/>
        </c:dLbls>
        <c:marker val="1"/>
        <c:smooth val="0"/>
        <c:axId val="463042688"/>
        <c:axId val="463043080"/>
      </c:lineChart>
      <c:catAx>
        <c:axId val="4630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3080"/>
        <c:crosses val="autoZero"/>
        <c:auto val="1"/>
        <c:lblAlgn val="ctr"/>
        <c:lblOffset val="100"/>
        <c:noMultiLvlLbl val="0"/>
      </c:catAx>
      <c:valAx>
        <c:axId val="46304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2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Calibri" panose="020F0502020204030204" pitchFamily="34" charset="0"/>
          <a:ea typeface="Calibri" panose="020F0502020204030204" pitchFamily="34" charset="0"/>
          <a:cs typeface="Calibri" panose="020F0502020204030204" pitchFamily="34" charset="0"/>
        </a:defRPr>
      </a:pPr>
      <a:endParaRPr lang="es-CO"/>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'FT27'!$E$7</c:f>
          <c:strCache>
            <c:ptCount val="1"/>
          </c:strCache>
        </c:strRef>
      </c:tx>
      <c:layout>
        <c:manualLayout>
          <c:xMode val="edge"/>
          <c:yMode val="edge"/>
          <c:x val="0.38760322189794327"/>
          <c:y val="2.92729151707210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title>
    <c:autoTitleDeleted val="0"/>
    <c:plotArea>
      <c:layout>
        <c:manualLayout>
          <c:layoutTarget val="inner"/>
          <c:xMode val="edge"/>
          <c:yMode val="edge"/>
          <c:x val="5.856895302250309E-2"/>
          <c:y val="0.17668869309838472"/>
          <c:w val="0.91956065845846524"/>
          <c:h val="0.58083989501312339"/>
        </c:manualLayout>
      </c:layout>
      <c:barChart>
        <c:barDir val="col"/>
        <c:grouping val="clustered"/>
        <c:varyColors val="0"/>
        <c:ser>
          <c:idx val="1"/>
          <c:order val="1"/>
          <c:tx>
            <c:strRef>
              <c:f>'FT27'!$E$7</c:f>
              <c:strCache>
                <c:ptCount val="1"/>
              </c:strCache>
            </c:strRef>
          </c:tx>
          <c:spPr>
            <a:solidFill>
              <a:schemeClr val="accent3"/>
            </a:solidFill>
            <a:ln>
              <a:noFill/>
            </a:ln>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solidFill>
                    <a:latin typeface="Calibri" panose="020F0502020204030204" pitchFamily="34" charset="0"/>
                    <a:ea typeface="Calibri" panose="020F0502020204030204" pitchFamily="34" charset="0"/>
                    <a:cs typeface="Calibri" panose="020F0502020204030204"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('FT27'!$F$24:$AC$24,'FT27'!$F$28:$AC$28)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('FT27'!$F$26:$AC$26,'FT27'!$F$30:$AC$30)</c:f>
              <c:numCache>
                <c:formatCode>General</c:formatCode>
                <c:ptCount val="48"/>
              </c:numCache>
            </c:numRef>
          </c:val>
          <c:extLst>
            <c:ext xmlns:c16="http://schemas.microsoft.com/office/drawing/2014/chart" uri="{C3380CC4-5D6E-409C-BE32-E72D297353CC}">
              <c16:uniqueId val="{00000000-3C73-404C-B173-336E82561CB3}"/>
            </c:ext>
          </c:extLst>
        </c:ser>
        <c:dLbls>
          <c:showLegendKey val="0"/>
          <c:showVal val="0"/>
          <c:showCatName val="0"/>
          <c:showSerName val="0"/>
          <c:showPercent val="0"/>
          <c:showBubbleSize val="0"/>
        </c:dLbls>
        <c:gapWidth val="150"/>
        <c:axId val="463042688"/>
        <c:axId val="463043080"/>
      </c:barChart>
      <c:lineChart>
        <c:grouping val="standard"/>
        <c:varyColors val="0"/>
        <c:ser>
          <c:idx val="0"/>
          <c:order val="0"/>
          <c:tx>
            <c:v>META</c:v>
          </c:tx>
          <c:spPr>
            <a:ln w="28575" cap="rnd">
              <a:solidFill>
                <a:schemeClr val="accent1"/>
              </a:solidFill>
              <a:round/>
            </a:ln>
            <a:effectLst/>
          </c:spPr>
          <c:marker>
            <c:symbol val="none"/>
          </c:marker>
          <c:dLbls>
            <c:delete val="1"/>
          </c:dLbls>
          <c:cat>
            <c:strRef>
              <c:f>('FT27'!$F$24:$AC$24,'FT27'!$F$28:$AC$28)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('FT27'!$F$25:$AC$25,'FT27'!$F$29:$AC$29)</c:f>
              <c:numCache>
                <c:formatCode>General</c:formatCode>
                <c:ptCount val="48"/>
              </c:numCache>
            </c:numRef>
          </c:val>
          <c:smooth val="0"/>
          <c:extLst>
            <c:ext xmlns:c16="http://schemas.microsoft.com/office/drawing/2014/chart" uri="{C3380CC4-5D6E-409C-BE32-E72D297353CC}">
              <c16:uniqueId val="{00000001-3C73-404C-B173-336E82561CB3}"/>
            </c:ext>
          </c:extLst>
        </c:ser>
        <c:dLbls>
          <c:dLblPos val="t"/>
          <c:showLegendKey val="0"/>
          <c:showVal val="1"/>
          <c:showCatName val="0"/>
          <c:showSerName val="0"/>
          <c:showPercent val="0"/>
          <c:showBubbleSize val="0"/>
        </c:dLbls>
        <c:marker val="1"/>
        <c:smooth val="0"/>
        <c:axId val="463042688"/>
        <c:axId val="463043080"/>
      </c:lineChart>
      <c:catAx>
        <c:axId val="4630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3080"/>
        <c:crosses val="autoZero"/>
        <c:auto val="1"/>
        <c:lblAlgn val="ctr"/>
        <c:lblOffset val="100"/>
        <c:noMultiLvlLbl val="0"/>
      </c:catAx>
      <c:valAx>
        <c:axId val="46304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2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Calibri" panose="020F0502020204030204" pitchFamily="34" charset="0"/>
          <a:ea typeface="Calibri" panose="020F0502020204030204" pitchFamily="34" charset="0"/>
          <a:cs typeface="Calibri" panose="020F0502020204030204" pitchFamily="34" charset="0"/>
        </a:defRPr>
      </a:pPr>
      <a:endParaRPr lang="es-CO"/>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'FT28'!$E$7</c:f>
          <c:strCache>
            <c:ptCount val="1"/>
          </c:strCache>
        </c:strRef>
      </c:tx>
      <c:layout>
        <c:manualLayout>
          <c:xMode val="edge"/>
          <c:yMode val="edge"/>
          <c:x val="0.38760322189794327"/>
          <c:y val="2.92729151707210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title>
    <c:autoTitleDeleted val="0"/>
    <c:plotArea>
      <c:layout>
        <c:manualLayout>
          <c:layoutTarget val="inner"/>
          <c:xMode val="edge"/>
          <c:yMode val="edge"/>
          <c:x val="5.856895302250309E-2"/>
          <c:y val="0.17668869309838472"/>
          <c:w val="0.91956065845846524"/>
          <c:h val="0.58083989501312339"/>
        </c:manualLayout>
      </c:layout>
      <c:barChart>
        <c:barDir val="col"/>
        <c:grouping val="clustered"/>
        <c:varyColors val="0"/>
        <c:ser>
          <c:idx val="1"/>
          <c:order val="1"/>
          <c:tx>
            <c:strRef>
              <c:f>'FT28'!$E$7</c:f>
              <c:strCache>
                <c:ptCount val="1"/>
              </c:strCache>
            </c:strRef>
          </c:tx>
          <c:spPr>
            <a:solidFill>
              <a:schemeClr val="accent3"/>
            </a:solidFill>
            <a:ln>
              <a:noFill/>
            </a:ln>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solidFill>
                    <a:latin typeface="Calibri" panose="020F0502020204030204" pitchFamily="34" charset="0"/>
                    <a:ea typeface="Calibri" panose="020F0502020204030204" pitchFamily="34" charset="0"/>
                    <a:cs typeface="Calibri" panose="020F0502020204030204"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('FT28'!$F$24:$AC$24,'FT28'!$F$28:$AC$28)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('FT28'!$F$26:$AC$26,'FT28'!$F$30:$AC$30)</c:f>
              <c:numCache>
                <c:formatCode>General</c:formatCode>
                <c:ptCount val="48"/>
              </c:numCache>
            </c:numRef>
          </c:val>
          <c:extLst>
            <c:ext xmlns:c16="http://schemas.microsoft.com/office/drawing/2014/chart" uri="{C3380CC4-5D6E-409C-BE32-E72D297353CC}">
              <c16:uniqueId val="{00000000-5A88-4E62-9451-001FAB9853E5}"/>
            </c:ext>
          </c:extLst>
        </c:ser>
        <c:dLbls>
          <c:showLegendKey val="0"/>
          <c:showVal val="0"/>
          <c:showCatName val="0"/>
          <c:showSerName val="0"/>
          <c:showPercent val="0"/>
          <c:showBubbleSize val="0"/>
        </c:dLbls>
        <c:gapWidth val="150"/>
        <c:axId val="463042688"/>
        <c:axId val="463043080"/>
      </c:barChart>
      <c:lineChart>
        <c:grouping val="standard"/>
        <c:varyColors val="0"/>
        <c:ser>
          <c:idx val="0"/>
          <c:order val="0"/>
          <c:tx>
            <c:v>META</c:v>
          </c:tx>
          <c:spPr>
            <a:ln w="28575" cap="rnd">
              <a:solidFill>
                <a:schemeClr val="accent1"/>
              </a:solidFill>
              <a:round/>
            </a:ln>
            <a:effectLst/>
          </c:spPr>
          <c:marker>
            <c:symbol val="none"/>
          </c:marker>
          <c:dLbls>
            <c:delete val="1"/>
          </c:dLbls>
          <c:cat>
            <c:strRef>
              <c:f>('FT28'!$F$24:$AC$24,'FT28'!$F$28:$AC$28)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('FT28'!$F$25:$AC$25,'FT28'!$F$29:$AC$29)</c:f>
              <c:numCache>
                <c:formatCode>General</c:formatCode>
                <c:ptCount val="48"/>
              </c:numCache>
            </c:numRef>
          </c:val>
          <c:smooth val="0"/>
          <c:extLst>
            <c:ext xmlns:c16="http://schemas.microsoft.com/office/drawing/2014/chart" uri="{C3380CC4-5D6E-409C-BE32-E72D297353CC}">
              <c16:uniqueId val="{00000001-5A88-4E62-9451-001FAB9853E5}"/>
            </c:ext>
          </c:extLst>
        </c:ser>
        <c:dLbls>
          <c:dLblPos val="t"/>
          <c:showLegendKey val="0"/>
          <c:showVal val="1"/>
          <c:showCatName val="0"/>
          <c:showSerName val="0"/>
          <c:showPercent val="0"/>
          <c:showBubbleSize val="0"/>
        </c:dLbls>
        <c:marker val="1"/>
        <c:smooth val="0"/>
        <c:axId val="463042688"/>
        <c:axId val="463043080"/>
      </c:lineChart>
      <c:catAx>
        <c:axId val="4630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3080"/>
        <c:crosses val="autoZero"/>
        <c:auto val="1"/>
        <c:lblAlgn val="ctr"/>
        <c:lblOffset val="100"/>
        <c:noMultiLvlLbl val="0"/>
      </c:catAx>
      <c:valAx>
        <c:axId val="46304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2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Calibri" panose="020F0502020204030204" pitchFamily="34" charset="0"/>
          <a:ea typeface="Calibri" panose="020F0502020204030204" pitchFamily="34" charset="0"/>
          <a:cs typeface="Calibri" panose="020F0502020204030204" pitchFamily="34" charset="0"/>
        </a:defRPr>
      </a:pPr>
      <a:endParaRPr lang="es-CO"/>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'FT29'!$E$7</c:f>
          <c:strCache>
            <c:ptCount val="1"/>
          </c:strCache>
        </c:strRef>
      </c:tx>
      <c:layout>
        <c:manualLayout>
          <c:xMode val="edge"/>
          <c:yMode val="edge"/>
          <c:x val="0.38760322189794327"/>
          <c:y val="2.92729151707210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title>
    <c:autoTitleDeleted val="0"/>
    <c:plotArea>
      <c:layout>
        <c:manualLayout>
          <c:layoutTarget val="inner"/>
          <c:xMode val="edge"/>
          <c:yMode val="edge"/>
          <c:x val="5.856895302250309E-2"/>
          <c:y val="0.17668869309838472"/>
          <c:w val="0.91956065845846524"/>
          <c:h val="0.58083989501312339"/>
        </c:manualLayout>
      </c:layout>
      <c:barChart>
        <c:barDir val="col"/>
        <c:grouping val="clustered"/>
        <c:varyColors val="0"/>
        <c:ser>
          <c:idx val="1"/>
          <c:order val="1"/>
          <c:tx>
            <c:strRef>
              <c:f>'FT29'!$E$7</c:f>
              <c:strCache>
                <c:ptCount val="1"/>
              </c:strCache>
            </c:strRef>
          </c:tx>
          <c:spPr>
            <a:solidFill>
              <a:schemeClr val="accent3"/>
            </a:solidFill>
            <a:ln>
              <a:noFill/>
            </a:ln>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solidFill>
                    <a:latin typeface="Calibri" panose="020F0502020204030204" pitchFamily="34" charset="0"/>
                    <a:ea typeface="Calibri" panose="020F0502020204030204" pitchFamily="34" charset="0"/>
                    <a:cs typeface="Calibri" panose="020F0502020204030204"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('FT29'!$F$24:$AC$24,'FT29'!$F$28:$AC$28)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('FT29'!$F$26:$AC$26,'FT29'!$F$30:$AC$30)</c:f>
              <c:numCache>
                <c:formatCode>General</c:formatCode>
                <c:ptCount val="48"/>
              </c:numCache>
            </c:numRef>
          </c:val>
          <c:extLst>
            <c:ext xmlns:c16="http://schemas.microsoft.com/office/drawing/2014/chart" uri="{C3380CC4-5D6E-409C-BE32-E72D297353CC}">
              <c16:uniqueId val="{00000000-AD61-4CD7-855C-A960049922B2}"/>
            </c:ext>
          </c:extLst>
        </c:ser>
        <c:dLbls>
          <c:showLegendKey val="0"/>
          <c:showVal val="0"/>
          <c:showCatName val="0"/>
          <c:showSerName val="0"/>
          <c:showPercent val="0"/>
          <c:showBubbleSize val="0"/>
        </c:dLbls>
        <c:gapWidth val="150"/>
        <c:axId val="463042688"/>
        <c:axId val="463043080"/>
      </c:barChart>
      <c:lineChart>
        <c:grouping val="standard"/>
        <c:varyColors val="0"/>
        <c:ser>
          <c:idx val="0"/>
          <c:order val="0"/>
          <c:tx>
            <c:v>META</c:v>
          </c:tx>
          <c:spPr>
            <a:ln w="28575" cap="rnd">
              <a:solidFill>
                <a:schemeClr val="accent1"/>
              </a:solidFill>
              <a:round/>
            </a:ln>
            <a:effectLst/>
          </c:spPr>
          <c:marker>
            <c:symbol val="none"/>
          </c:marker>
          <c:dLbls>
            <c:delete val="1"/>
          </c:dLbls>
          <c:cat>
            <c:strRef>
              <c:f>('FT29'!$F$24:$AC$24,'FT29'!$F$28:$AC$28)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('FT29'!$F$25:$AC$25,'FT29'!$F$29:$AC$29)</c:f>
              <c:numCache>
                <c:formatCode>General</c:formatCode>
                <c:ptCount val="48"/>
              </c:numCache>
            </c:numRef>
          </c:val>
          <c:smooth val="0"/>
          <c:extLst>
            <c:ext xmlns:c16="http://schemas.microsoft.com/office/drawing/2014/chart" uri="{C3380CC4-5D6E-409C-BE32-E72D297353CC}">
              <c16:uniqueId val="{00000001-AD61-4CD7-855C-A960049922B2}"/>
            </c:ext>
          </c:extLst>
        </c:ser>
        <c:dLbls>
          <c:dLblPos val="t"/>
          <c:showLegendKey val="0"/>
          <c:showVal val="1"/>
          <c:showCatName val="0"/>
          <c:showSerName val="0"/>
          <c:showPercent val="0"/>
          <c:showBubbleSize val="0"/>
        </c:dLbls>
        <c:marker val="1"/>
        <c:smooth val="0"/>
        <c:axId val="463042688"/>
        <c:axId val="463043080"/>
      </c:lineChart>
      <c:catAx>
        <c:axId val="4630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3080"/>
        <c:crosses val="autoZero"/>
        <c:auto val="1"/>
        <c:lblAlgn val="ctr"/>
        <c:lblOffset val="100"/>
        <c:noMultiLvlLbl val="0"/>
      </c:catAx>
      <c:valAx>
        <c:axId val="46304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2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Calibri" panose="020F0502020204030204" pitchFamily="34" charset="0"/>
          <a:ea typeface="Calibri" panose="020F0502020204030204" pitchFamily="34" charset="0"/>
          <a:cs typeface="Calibri" panose="020F0502020204030204" pitchFamily="34" charset="0"/>
        </a:defRPr>
      </a:pPr>
      <a:endParaRPr lang="es-CO"/>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'FT30'!$E$7</c:f>
          <c:strCache>
            <c:ptCount val="1"/>
          </c:strCache>
        </c:strRef>
      </c:tx>
      <c:layout>
        <c:manualLayout>
          <c:xMode val="edge"/>
          <c:yMode val="edge"/>
          <c:x val="0.38760322189794327"/>
          <c:y val="2.92729151707210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title>
    <c:autoTitleDeleted val="0"/>
    <c:plotArea>
      <c:layout>
        <c:manualLayout>
          <c:layoutTarget val="inner"/>
          <c:xMode val="edge"/>
          <c:yMode val="edge"/>
          <c:x val="5.856895302250309E-2"/>
          <c:y val="0.17668869309838472"/>
          <c:w val="0.91956065845846524"/>
          <c:h val="0.58083989501312339"/>
        </c:manualLayout>
      </c:layout>
      <c:barChart>
        <c:barDir val="col"/>
        <c:grouping val="clustered"/>
        <c:varyColors val="0"/>
        <c:ser>
          <c:idx val="1"/>
          <c:order val="1"/>
          <c:tx>
            <c:strRef>
              <c:f>'FT30'!$E$7</c:f>
              <c:strCache>
                <c:ptCount val="1"/>
              </c:strCache>
            </c:strRef>
          </c:tx>
          <c:spPr>
            <a:solidFill>
              <a:schemeClr val="accent3"/>
            </a:solidFill>
            <a:ln>
              <a:noFill/>
            </a:ln>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solidFill>
                    <a:latin typeface="Calibri" panose="020F0502020204030204" pitchFamily="34" charset="0"/>
                    <a:ea typeface="Calibri" panose="020F0502020204030204" pitchFamily="34" charset="0"/>
                    <a:cs typeface="Calibri" panose="020F0502020204030204"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('FT30'!$F$24:$AC$24,'FT30'!$F$28:$AC$28)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('FT30'!$F$26:$AC$26,'FT30'!$F$30:$AC$30)</c:f>
              <c:numCache>
                <c:formatCode>General</c:formatCode>
                <c:ptCount val="48"/>
              </c:numCache>
            </c:numRef>
          </c:val>
          <c:extLst>
            <c:ext xmlns:c16="http://schemas.microsoft.com/office/drawing/2014/chart" uri="{C3380CC4-5D6E-409C-BE32-E72D297353CC}">
              <c16:uniqueId val="{00000000-21FD-4180-97DE-3A4001BA79BB}"/>
            </c:ext>
          </c:extLst>
        </c:ser>
        <c:dLbls>
          <c:showLegendKey val="0"/>
          <c:showVal val="0"/>
          <c:showCatName val="0"/>
          <c:showSerName val="0"/>
          <c:showPercent val="0"/>
          <c:showBubbleSize val="0"/>
        </c:dLbls>
        <c:gapWidth val="150"/>
        <c:axId val="463042688"/>
        <c:axId val="463043080"/>
      </c:barChart>
      <c:lineChart>
        <c:grouping val="standard"/>
        <c:varyColors val="0"/>
        <c:ser>
          <c:idx val="0"/>
          <c:order val="0"/>
          <c:tx>
            <c:v>META</c:v>
          </c:tx>
          <c:spPr>
            <a:ln w="28575" cap="rnd">
              <a:solidFill>
                <a:schemeClr val="accent1"/>
              </a:solidFill>
              <a:round/>
            </a:ln>
            <a:effectLst/>
          </c:spPr>
          <c:marker>
            <c:symbol val="none"/>
          </c:marker>
          <c:dLbls>
            <c:delete val="1"/>
          </c:dLbls>
          <c:cat>
            <c:strRef>
              <c:f>('FT30'!$F$24:$AC$24,'FT30'!$F$28:$AC$28)</c:f>
              <c:strCache>
                <c:ptCount val="47"/>
                <c:pt idx="0">
                  <c:v>MED
 INICIAL</c:v>
                </c:pt>
                <c:pt idx="2">
                  <c:v>ENE</c:v>
                </c:pt>
                <c:pt idx="4">
                  <c:v>FEB</c:v>
                </c:pt>
                <c:pt idx="6">
                  <c:v>MAR</c:v>
                </c:pt>
                <c:pt idx="8">
                  <c:v>ABR</c:v>
                </c:pt>
                <c:pt idx="10">
                  <c:v>MAY</c:v>
                </c:pt>
                <c:pt idx="12">
                  <c:v>JUN</c:v>
                </c:pt>
                <c:pt idx="14">
                  <c:v>JUL</c:v>
                </c:pt>
                <c:pt idx="16">
                  <c:v>AGO</c:v>
                </c:pt>
                <c:pt idx="18">
                  <c:v>SEP</c:v>
                </c:pt>
                <c:pt idx="20">
                  <c:v>OCT</c:v>
                </c:pt>
                <c:pt idx="22">
                  <c:v>NOV</c:v>
                </c:pt>
                <c:pt idx="24">
                  <c:v>DIC</c:v>
                </c:pt>
                <c:pt idx="26">
                  <c:v>ENE</c:v>
                </c:pt>
                <c:pt idx="28">
                  <c:v>FEB</c:v>
                </c:pt>
                <c:pt idx="30">
                  <c:v>MAR</c:v>
                </c:pt>
                <c:pt idx="32">
                  <c:v>ABR</c:v>
                </c:pt>
                <c:pt idx="34">
                  <c:v>MAY</c:v>
                </c:pt>
                <c:pt idx="36">
                  <c:v>JUN</c:v>
                </c:pt>
                <c:pt idx="38">
                  <c:v>JUL</c:v>
                </c:pt>
                <c:pt idx="40">
                  <c:v>AGO</c:v>
                </c:pt>
                <c:pt idx="42">
                  <c:v>SEP</c:v>
                </c:pt>
                <c:pt idx="44">
                  <c:v>OCT</c:v>
                </c:pt>
                <c:pt idx="46">
                  <c:v>NOV</c:v>
                </c:pt>
              </c:strCache>
            </c:strRef>
          </c:cat>
          <c:val>
            <c:numRef>
              <c:f>('FT30'!$F$25:$AC$25,'FT30'!$F$29:$AC$29)</c:f>
              <c:numCache>
                <c:formatCode>General</c:formatCode>
                <c:ptCount val="48"/>
              </c:numCache>
            </c:numRef>
          </c:val>
          <c:smooth val="0"/>
          <c:extLst>
            <c:ext xmlns:c16="http://schemas.microsoft.com/office/drawing/2014/chart" uri="{C3380CC4-5D6E-409C-BE32-E72D297353CC}">
              <c16:uniqueId val="{00000001-21FD-4180-97DE-3A4001BA79BB}"/>
            </c:ext>
          </c:extLst>
        </c:ser>
        <c:dLbls>
          <c:dLblPos val="t"/>
          <c:showLegendKey val="0"/>
          <c:showVal val="1"/>
          <c:showCatName val="0"/>
          <c:showSerName val="0"/>
          <c:showPercent val="0"/>
          <c:showBubbleSize val="0"/>
        </c:dLbls>
        <c:marker val="1"/>
        <c:smooth val="0"/>
        <c:axId val="463042688"/>
        <c:axId val="463043080"/>
      </c:lineChart>
      <c:catAx>
        <c:axId val="4630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3080"/>
        <c:crosses val="autoZero"/>
        <c:auto val="1"/>
        <c:lblAlgn val="ctr"/>
        <c:lblOffset val="100"/>
        <c:noMultiLvlLbl val="0"/>
      </c:catAx>
      <c:valAx>
        <c:axId val="46304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crossAx val="463042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CO"/>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Calibri" panose="020F0502020204030204" pitchFamily="34" charset="0"/>
          <a:ea typeface="Calibri" panose="020F0502020204030204" pitchFamily="34" charset="0"/>
          <a:cs typeface="Calibri" panose="020F0502020204030204" pitchFamily="34" charset="0"/>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cs:fontRef>
    <cs:defRPr sz="1000" kern="1200"/>
  </cs:axisTitle>
  <cs:categoryAxis>
    <cs:lnRef idx="0"/>
    <cs:fillRef idx="0"/>
    <cs:effectRef idx="0"/>
    <cs:fontRef idx="minor">
      <a:schemeClr val="tx1"/>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cs:fontRef>
    <cs:defRPr sz="900" kern="12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cs:fontRef>
    <cs:defRPr sz="1000" kern="1200"/>
  </cs:axisTitle>
  <cs:categoryAxis>
    <cs:lnRef idx="0"/>
    <cs:fillRef idx="0"/>
    <cs:effectRef idx="0"/>
    <cs:fontRef idx="minor">
      <a:schemeClr val="tx1"/>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cs:fontRef>
    <cs:defRPr sz="900" kern="12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cs:fontRef>
    <cs:defRPr sz="1000" kern="1200"/>
  </cs:axisTitle>
  <cs:categoryAxis>
    <cs:lnRef idx="0"/>
    <cs:fillRef idx="0"/>
    <cs:effectRef idx="0"/>
    <cs:fontRef idx="minor">
      <a:schemeClr val="tx1"/>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cs:fontRef>
    <cs:defRPr sz="900" kern="12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cs:fontRef>
    <cs:defRPr sz="1000" kern="1200"/>
  </cs:axisTitle>
  <cs:categoryAxis>
    <cs:lnRef idx="0"/>
    <cs:fillRef idx="0"/>
    <cs:effectRef idx="0"/>
    <cs:fontRef idx="minor">
      <a:schemeClr val="tx1"/>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cs:fontRef>
    <cs:defRPr sz="900" kern="12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cs:fontRef>
    <cs:defRPr sz="1000" kern="1200"/>
  </cs:axisTitle>
  <cs:categoryAxis>
    <cs:lnRef idx="0"/>
    <cs:fillRef idx="0"/>
    <cs:effectRef idx="0"/>
    <cs:fontRef idx="minor">
      <a:schemeClr val="tx1"/>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cs:fontRef>
    <cs:defRPr sz="900" kern="12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cs:fontRef>
    <cs:defRPr sz="1000" kern="1200"/>
  </cs:axisTitle>
  <cs:categoryAxis>
    <cs:lnRef idx="0"/>
    <cs:fillRef idx="0"/>
    <cs:effectRef idx="0"/>
    <cs:fontRef idx="minor">
      <a:schemeClr val="tx1"/>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cs:fontRef>
    <cs:defRPr sz="900" kern="12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cs:fontRef>
    <cs:defRPr sz="1000" kern="1200"/>
  </cs:axisTitle>
  <cs:categoryAxis>
    <cs:lnRef idx="0"/>
    <cs:fillRef idx="0"/>
    <cs:effectRef idx="0"/>
    <cs:fontRef idx="minor">
      <a:schemeClr val="tx1"/>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cs:fontRef>
    <cs:defRPr sz="900" kern="12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cs:fontRef>
    <cs:defRPr sz="1000" kern="1200"/>
  </cs:axisTitle>
  <cs:categoryAxis>
    <cs:lnRef idx="0"/>
    <cs:fillRef idx="0"/>
    <cs:effectRef idx="0"/>
    <cs:fontRef idx="minor">
      <a:schemeClr val="tx1"/>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cs:fontRef>
    <cs:defRPr sz="900" kern="12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cs:fontRef>
    <cs:defRPr sz="1000" kern="1200"/>
  </cs:axisTitle>
  <cs:categoryAxis>
    <cs:lnRef idx="0"/>
    <cs:fillRef idx="0"/>
    <cs:effectRef idx="0"/>
    <cs:fontRef idx="minor">
      <a:schemeClr val="tx1"/>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cs:fontRef>
    <cs:defRPr sz="900" kern="12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cs:fontRef>
    <cs:defRPr sz="1000" kern="1200"/>
  </cs:axisTitle>
  <cs:categoryAxis>
    <cs:lnRef idx="0"/>
    <cs:fillRef idx="0"/>
    <cs:effectRef idx="0"/>
    <cs:fontRef idx="minor">
      <a:schemeClr val="tx1"/>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cs:fontRef>
    <cs:defRPr sz="900" kern="12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cs:fontRef>
    <cs:defRPr sz="1000" kern="1200"/>
  </cs:axisTitle>
  <cs:categoryAxis>
    <cs:lnRef idx="0"/>
    <cs:fillRef idx="0"/>
    <cs:effectRef idx="0"/>
    <cs:fontRef idx="minor">
      <a:schemeClr val="tx1"/>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cs:fontRef>
    <cs:defRPr sz="900" kern="12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cs:fontRef>
    <cs:defRPr sz="1000" kern="1200"/>
  </cs:axisTitle>
  <cs:categoryAxis>
    <cs:lnRef idx="0"/>
    <cs:fillRef idx="0"/>
    <cs:effectRef idx="0"/>
    <cs:fontRef idx="minor">
      <a:schemeClr val="tx1"/>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cs:fontRef>
    <cs:defRPr sz="900" kern="12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cs:fontRef>
    <cs:defRPr sz="1000" kern="1200"/>
  </cs:axisTitle>
  <cs:categoryAxis>
    <cs:lnRef idx="0"/>
    <cs:fillRef idx="0"/>
    <cs:effectRef idx="0"/>
    <cs:fontRef idx="minor">
      <a:schemeClr val="tx1"/>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cs:fontRef>
    <cs:defRPr sz="900" kern="12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cs:fontRef>
    <cs:defRPr sz="1000" kern="1200"/>
  </cs:axisTitle>
  <cs:categoryAxis>
    <cs:lnRef idx="0"/>
    <cs:fillRef idx="0"/>
    <cs:effectRef idx="0"/>
    <cs:fontRef idx="minor">
      <a:schemeClr val="tx1"/>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cs:fontRef>
    <cs:defRPr sz="900" kern="12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cs:fontRef>
    <cs:defRPr sz="1000" kern="1200"/>
  </cs:axisTitle>
  <cs:categoryAxis>
    <cs:lnRef idx="0"/>
    <cs:fillRef idx="0"/>
    <cs:effectRef idx="0"/>
    <cs:fontRef idx="minor">
      <a:schemeClr val="tx1"/>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cs:fontRef>
    <cs:defRPr sz="900" kern="12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cs:fontRef>
    <cs:defRPr sz="1000" kern="1200"/>
  </cs:axisTitle>
  <cs:categoryAxis>
    <cs:lnRef idx="0"/>
    <cs:fillRef idx="0"/>
    <cs:effectRef idx="0"/>
    <cs:fontRef idx="minor">
      <a:schemeClr val="tx1"/>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cs:fontRef>
    <cs:defRPr sz="900" kern="12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cs:fontRef>
    <cs:defRPr sz="1000" kern="1200"/>
  </cs:axisTitle>
  <cs:categoryAxis>
    <cs:lnRef idx="0"/>
    <cs:fillRef idx="0"/>
    <cs:effectRef idx="0"/>
    <cs:fontRef idx="minor">
      <a:schemeClr val="tx1"/>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cs:fontRef>
    <cs:defRPr sz="900" kern="12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cs:fontRef>
    <cs:defRPr sz="1000" kern="1200"/>
  </cs:axisTitle>
  <cs:categoryAxis>
    <cs:lnRef idx="0"/>
    <cs:fillRef idx="0"/>
    <cs:effectRef idx="0"/>
    <cs:fontRef idx="minor">
      <a:schemeClr val="tx1"/>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cs:fontRef>
    <cs:defRPr sz="900" kern="12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cs:fontRef>
    <cs:defRPr sz="1000" kern="1200"/>
  </cs:axisTitle>
  <cs:categoryAxis>
    <cs:lnRef idx="0"/>
    <cs:fillRef idx="0"/>
    <cs:effectRef idx="0"/>
    <cs:fontRef idx="minor">
      <a:schemeClr val="tx1"/>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cs:fontRef>
    <cs:defRPr sz="900" kern="12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cs:fontRef>
    <cs:defRPr sz="1000" kern="1200"/>
  </cs:axisTitle>
  <cs:categoryAxis>
    <cs:lnRef idx="0"/>
    <cs:fillRef idx="0"/>
    <cs:effectRef idx="0"/>
    <cs:fontRef idx="minor">
      <a:schemeClr val="tx1"/>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cs:fontRef>
    <cs:defRPr sz="900" kern="12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cs:fontRef>
    <cs:defRPr sz="1000" kern="1200"/>
  </cs:axisTitle>
  <cs:categoryAxis>
    <cs:lnRef idx="0"/>
    <cs:fillRef idx="0"/>
    <cs:effectRef idx="0"/>
    <cs:fontRef idx="minor">
      <a:schemeClr val="tx1"/>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cs:fontRef>
    <cs:defRPr sz="900" kern="12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cs:fontRef>
    <cs:defRPr sz="1000" kern="1200"/>
  </cs:axisTitle>
  <cs:categoryAxis>
    <cs:lnRef idx="0"/>
    <cs:fillRef idx="0"/>
    <cs:effectRef idx="0"/>
    <cs:fontRef idx="minor">
      <a:schemeClr val="tx1"/>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cs:fontRef>
    <cs:defRPr sz="900" kern="12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cs:fontRef>
    <cs:defRPr sz="1000" kern="1200"/>
  </cs:axisTitle>
  <cs:categoryAxis>
    <cs:lnRef idx="0"/>
    <cs:fillRef idx="0"/>
    <cs:effectRef idx="0"/>
    <cs:fontRef idx="minor">
      <a:schemeClr val="tx1"/>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cs:fontRef>
    <cs:defRPr sz="900" kern="12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cs:fontRef>
    <cs:defRPr sz="1000" kern="1200"/>
  </cs:axisTitle>
  <cs:categoryAxis>
    <cs:lnRef idx="0"/>
    <cs:fillRef idx="0"/>
    <cs:effectRef idx="0"/>
    <cs:fontRef idx="minor">
      <a:schemeClr val="tx1"/>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cs:fontRef>
    <cs:defRPr sz="900" kern="12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cs:fontRef>
    <cs:defRPr sz="1000" kern="1200"/>
  </cs:axisTitle>
  <cs:categoryAxis>
    <cs:lnRef idx="0"/>
    <cs:fillRef idx="0"/>
    <cs:effectRef idx="0"/>
    <cs:fontRef idx="minor">
      <a:schemeClr val="tx1"/>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cs:fontRef>
    <cs:defRPr sz="900" kern="12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cs:fontRef>
    <cs:defRPr sz="1000" kern="1200"/>
  </cs:axisTitle>
  <cs:categoryAxis>
    <cs:lnRef idx="0"/>
    <cs:fillRef idx="0"/>
    <cs:effectRef idx="0"/>
    <cs:fontRef idx="minor">
      <a:schemeClr val="tx1"/>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cs:fontRef>
    <cs:defRPr sz="900" kern="12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cs:fontRef>
    <cs:defRPr sz="1000" kern="1200"/>
  </cs:axisTitle>
  <cs:categoryAxis>
    <cs:lnRef idx="0"/>
    <cs:fillRef idx="0"/>
    <cs:effectRef idx="0"/>
    <cs:fontRef idx="minor">
      <a:schemeClr val="tx1"/>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cs:fontRef>
    <cs:defRPr sz="900" kern="12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cs:fontRef>
    <cs:defRPr sz="1000" kern="1200"/>
  </cs:axisTitle>
  <cs:categoryAxis>
    <cs:lnRef idx="0"/>
    <cs:fillRef idx="0"/>
    <cs:effectRef idx="0"/>
    <cs:fontRef idx="minor">
      <a:schemeClr val="tx1"/>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cs:fontRef>
    <cs:defRPr sz="900" kern="12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cs:fontRef>
    <cs:defRPr sz="1000" kern="1200"/>
  </cs:axisTitle>
  <cs:categoryAxis>
    <cs:lnRef idx="0"/>
    <cs:fillRef idx="0"/>
    <cs:effectRef idx="0"/>
    <cs:fontRef idx="minor">
      <a:schemeClr val="tx1"/>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cs:fontRef>
    <cs:defRPr sz="900" kern="12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cs:fontRef>
    <cs:defRPr sz="1000" kern="1200"/>
  </cs:axisTitle>
  <cs:categoryAxis>
    <cs:lnRef idx="0"/>
    <cs:fillRef idx="0"/>
    <cs:effectRef idx="0"/>
    <cs:fontRef idx="minor">
      <a:schemeClr val="tx1"/>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cs:fontRef>
    <cs:defRPr sz="900" kern="12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FAFF40C-1ED3-42BB-8485-E691FE371E1B}">
  <sheetPr codeName="Gráfico7"/>
  <sheetViews>
    <sheetView zoomScale="29" workbookViewId="0" zoomToFit="1"/>
  </sheetViews>
  <pageMargins left="0.7" right="0.7" top="0.75" bottom="0.75" header="0.3" footer="0.3"/>
  <pageSetup paperSize="127" orientation="landscape" r:id="rId1"/>
  <drawing r:id="rId2"/>
</chartsheet>
</file>

<file path=xl/drawings/_rels/drawing1.xml.rels><?xml version="1.0" encoding="UTF-8" standalone="yes"?>
<Relationships xmlns="http://schemas.openxmlformats.org/package/2006/relationships"><Relationship Id="rId13" Type="http://schemas.openxmlformats.org/officeDocument/2006/relationships/image" Target="../media/image5.png"/><Relationship Id="rId18" Type="http://schemas.openxmlformats.org/officeDocument/2006/relationships/image" Target="../media/image9.svg"/><Relationship Id="rId26" Type="http://schemas.openxmlformats.org/officeDocument/2006/relationships/image" Target="../media/image15.svg"/><Relationship Id="rId39" Type="http://schemas.openxmlformats.org/officeDocument/2006/relationships/image" Target="../media/image27.svg"/><Relationship Id="rId21" Type="http://schemas.openxmlformats.org/officeDocument/2006/relationships/image" Target="../media/image11.png"/><Relationship Id="rId34" Type="http://schemas.openxmlformats.org/officeDocument/2006/relationships/image" Target="../media/image22.png"/><Relationship Id="rId42" Type="http://schemas.openxmlformats.org/officeDocument/2006/relationships/hyperlink" Target="#INFO!A1"/><Relationship Id="rId47" Type="http://schemas.openxmlformats.org/officeDocument/2006/relationships/image" Target="../media/image33.png"/><Relationship Id="rId50" Type="http://schemas.openxmlformats.org/officeDocument/2006/relationships/image" Target="../media/image35.jpeg"/><Relationship Id="rId55" Type="http://schemas.openxmlformats.org/officeDocument/2006/relationships/image" Target="../media/image40.svg"/><Relationship Id="rId7" Type="http://schemas.openxmlformats.org/officeDocument/2006/relationships/hyperlink" Target="#APREND!B6"/><Relationship Id="rId2" Type="http://schemas.openxmlformats.org/officeDocument/2006/relationships/hyperlink" Target="#LOGO!C2"/><Relationship Id="rId16" Type="http://schemas.openxmlformats.org/officeDocument/2006/relationships/image" Target="../media/image7.jpeg"/><Relationship Id="rId29" Type="http://schemas.openxmlformats.org/officeDocument/2006/relationships/image" Target="../media/image17.svg"/><Relationship Id="rId11" Type="http://schemas.openxmlformats.org/officeDocument/2006/relationships/hyperlink" Target="#'RESULT AUDITORIAS'!B7"/><Relationship Id="rId24" Type="http://schemas.openxmlformats.org/officeDocument/2006/relationships/image" Target="../media/image13.jpeg"/><Relationship Id="rId32" Type="http://schemas.openxmlformats.org/officeDocument/2006/relationships/image" Target="../media/image20.png"/><Relationship Id="rId37" Type="http://schemas.openxmlformats.org/officeDocument/2006/relationships/image" Target="../media/image25.svg"/><Relationship Id="rId40" Type="http://schemas.openxmlformats.org/officeDocument/2006/relationships/image" Target="../media/image28.png"/><Relationship Id="rId45" Type="http://schemas.openxmlformats.org/officeDocument/2006/relationships/hyperlink" Target="#'AUTOEV CUALIT'!B3"/><Relationship Id="rId53" Type="http://schemas.openxmlformats.org/officeDocument/2006/relationships/image" Target="../media/image38.jpeg"/><Relationship Id="rId58" Type="http://schemas.openxmlformats.org/officeDocument/2006/relationships/image" Target="../media/image43.svg"/><Relationship Id="rId5" Type="http://schemas.openxmlformats.org/officeDocument/2006/relationships/hyperlink" Target="#EQUIPO!C3"/><Relationship Id="rId19" Type="http://schemas.openxmlformats.org/officeDocument/2006/relationships/hyperlink" Target="#INDICADORES!B3"/><Relationship Id="rId4" Type="http://schemas.openxmlformats.org/officeDocument/2006/relationships/hyperlink" Target="#'DOCUMENTO PAMEC'!B3"/><Relationship Id="rId9" Type="http://schemas.openxmlformats.org/officeDocument/2006/relationships/image" Target="../media/image2.png"/><Relationship Id="rId14" Type="http://schemas.openxmlformats.org/officeDocument/2006/relationships/image" Target="../media/image6.svg"/><Relationship Id="rId22" Type="http://schemas.openxmlformats.org/officeDocument/2006/relationships/image" Target="../media/image12.svg"/><Relationship Id="rId27" Type="http://schemas.openxmlformats.org/officeDocument/2006/relationships/hyperlink" Target="#'LISTA CHEQUEO'!B6"/><Relationship Id="rId30" Type="http://schemas.openxmlformats.org/officeDocument/2006/relationships/image" Target="../media/image18.png"/><Relationship Id="rId35" Type="http://schemas.openxmlformats.org/officeDocument/2006/relationships/image" Target="../media/image23.svg"/><Relationship Id="rId43" Type="http://schemas.openxmlformats.org/officeDocument/2006/relationships/image" Target="../media/image30.png"/><Relationship Id="rId48" Type="http://schemas.openxmlformats.org/officeDocument/2006/relationships/image" Target="../media/image34.svg"/><Relationship Id="rId56" Type="http://schemas.openxmlformats.org/officeDocument/2006/relationships/image" Target="../media/image41.jpeg"/><Relationship Id="rId8" Type="http://schemas.openxmlformats.org/officeDocument/2006/relationships/image" Target="../media/image1.jpeg"/><Relationship Id="rId51" Type="http://schemas.openxmlformats.org/officeDocument/2006/relationships/image" Target="../media/image36.png"/><Relationship Id="rId3" Type="http://schemas.openxmlformats.org/officeDocument/2006/relationships/hyperlink" Target="#PROCESOS!D5"/><Relationship Id="rId12" Type="http://schemas.openxmlformats.org/officeDocument/2006/relationships/image" Target="../media/image4.jpeg"/><Relationship Id="rId17" Type="http://schemas.openxmlformats.org/officeDocument/2006/relationships/image" Target="../media/image8.png"/><Relationship Id="rId25" Type="http://schemas.openxmlformats.org/officeDocument/2006/relationships/image" Target="../media/image14.png"/><Relationship Id="rId33" Type="http://schemas.openxmlformats.org/officeDocument/2006/relationships/image" Target="../media/image21.svg"/><Relationship Id="rId38" Type="http://schemas.openxmlformats.org/officeDocument/2006/relationships/image" Target="../media/image26.png"/><Relationship Id="rId46" Type="http://schemas.openxmlformats.org/officeDocument/2006/relationships/image" Target="../media/image32.jpeg"/><Relationship Id="rId20" Type="http://schemas.openxmlformats.org/officeDocument/2006/relationships/image" Target="../media/image10.jpeg"/><Relationship Id="rId41" Type="http://schemas.openxmlformats.org/officeDocument/2006/relationships/image" Target="../media/image29.svg"/><Relationship Id="rId54" Type="http://schemas.openxmlformats.org/officeDocument/2006/relationships/image" Target="../media/image39.png"/><Relationship Id="rId1" Type="http://schemas.openxmlformats.org/officeDocument/2006/relationships/hyperlink" Target="#IDENTIFICACI&#211;N!C6"/><Relationship Id="rId6" Type="http://schemas.openxmlformats.org/officeDocument/2006/relationships/hyperlink" Target="#'CRONOGRAMA'!B5"/><Relationship Id="rId15" Type="http://schemas.openxmlformats.org/officeDocument/2006/relationships/hyperlink" Target="#'PLAN ACCION'!B3"/><Relationship Id="rId23" Type="http://schemas.openxmlformats.org/officeDocument/2006/relationships/hyperlink" Target="#'SEGUIM PLAN'!B3"/><Relationship Id="rId28" Type="http://schemas.openxmlformats.org/officeDocument/2006/relationships/image" Target="../media/image16.png"/><Relationship Id="rId36" Type="http://schemas.openxmlformats.org/officeDocument/2006/relationships/image" Target="../media/image24.png"/><Relationship Id="rId49" Type="http://schemas.openxmlformats.org/officeDocument/2006/relationships/hyperlink" Target="#'CONS AUTOEV'!B5"/><Relationship Id="rId57" Type="http://schemas.openxmlformats.org/officeDocument/2006/relationships/image" Target="../media/image42.png"/><Relationship Id="rId10" Type="http://schemas.openxmlformats.org/officeDocument/2006/relationships/image" Target="../media/image3.svg"/><Relationship Id="rId31" Type="http://schemas.openxmlformats.org/officeDocument/2006/relationships/image" Target="../media/image19.svg"/><Relationship Id="rId44" Type="http://schemas.openxmlformats.org/officeDocument/2006/relationships/image" Target="../media/image31.svg"/><Relationship Id="rId52" Type="http://schemas.openxmlformats.org/officeDocument/2006/relationships/image" Target="../media/image37.svg"/></Relationships>
</file>

<file path=xl/drawings/_rels/drawing2.xml.rels><?xml version="1.0" encoding="UTF-8" standalone="yes"?>
<Relationships xmlns="http://schemas.openxmlformats.org/package/2006/relationships"><Relationship Id="rId3" Type="http://schemas.openxmlformats.org/officeDocument/2006/relationships/image" Target="../media/image45.png"/><Relationship Id="rId2" Type="http://schemas.openxmlformats.org/officeDocument/2006/relationships/hyperlink" Target="#'RUTA CRITICA'!C3"/><Relationship Id="rId1" Type="http://schemas.openxmlformats.org/officeDocument/2006/relationships/image" Target="../media/image44.emf"/><Relationship Id="rId4" Type="http://schemas.openxmlformats.org/officeDocument/2006/relationships/image" Target="../media/image46.svg"/></Relationships>
</file>

<file path=xl/drawings/_rels/drawing3.xml.rels><?xml version="1.0" encoding="UTF-8" standalone="yes"?>
<Relationships xmlns="http://schemas.openxmlformats.org/package/2006/relationships"><Relationship Id="rId3" Type="http://schemas.openxmlformats.org/officeDocument/2006/relationships/image" Target="../media/image48.svg"/><Relationship Id="rId2" Type="http://schemas.openxmlformats.org/officeDocument/2006/relationships/image" Target="../media/image45.png"/><Relationship Id="rId1" Type="http://schemas.openxmlformats.org/officeDocument/2006/relationships/hyperlink" Target="#'RUTA CRITICA'!C3"/></Relationships>
</file>

<file path=xl/drawings/_rels/drawing4.xml.rels><?xml version="1.0" encoding="UTF-8" standalone="yes"?>
<Relationships xmlns="http://schemas.openxmlformats.org/package/2006/relationships"><Relationship Id="rId3" Type="http://schemas.openxmlformats.org/officeDocument/2006/relationships/image" Target="../media/image45.png"/><Relationship Id="rId2" Type="http://schemas.openxmlformats.org/officeDocument/2006/relationships/hyperlink" Target="#'RUTA CRITICA'!C3"/><Relationship Id="rId1" Type="http://schemas.openxmlformats.org/officeDocument/2006/relationships/image" Target="../media/image44.emf"/><Relationship Id="rId4" Type="http://schemas.openxmlformats.org/officeDocument/2006/relationships/image" Target="../media/image48.svg"/></Relationships>
</file>

<file path=xl/drawings/_rels/drawing5.xml.rels><?xml version="1.0" encoding="UTF-8" standalone="yes"?>
<Relationships xmlns="http://schemas.openxmlformats.org/package/2006/relationships"><Relationship Id="rId13" Type="http://schemas.openxmlformats.org/officeDocument/2006/relationships/image" Target="../media/image53.png"/><Relationship Id="rId18" Type="http://schemas.openxmlformats.org/officeDocument/2006/relationships/image" Target="../media/image27.svg"/><Relationship Id="rId26" Type="http://schemas.openxmlformats.org/officeDocument/2006/relationships/image" Target="../media/image62.svg"/><Relationship Id="rId3" Type="http://schemas.openxmlformats.org/officeDocument/2006/relationships/image" Target="../media/image45.png"/><Relationship Id="rId21" Type="http://schemas.openxmlformats.org/officeDocument/2006/relationships/image" Target="../media/image57.png"/><Relationship Id="rId34" Type="http://schemas.openxmlformats.org/officeDocument/2006/relationships/image" Target="../media/image70.svg"/><Relationship Id="rId7" Type="http://schemas.openxmlformats.org/officeDocument/2006/relationships/image" Target="../media/image22.png"/><Relationship Id="rId12" Type="http://schemas.openxmlformats.org/officeDocument/2006/relationships/image" Target="../media/image52.svg"/><Relationship Id="rId17" Type="http://schemas.openxmlformats.org/officeDocument/2006/relationships/image" Target="../media/image26.png"/><Relationship Id="rId25" Type="http://schemas.openxmlformats.org/officeDocument/2006/relationships/image" Target="../media/image61.png"/><Relationship Id="rId33" Type="http://schemas.openxmlformats.org/officeDocument/2006/relationships/image" Target="../media/image69.png"/><Relationship Id="rId2" Type="http://schemas.openxmlformats.org/officeDocument/2006/relationships/hyperlink" Target="#'RUTA CRITICA'!C3"/><Relationship Id="rId16" Type="http://schemas.openxmlformats.org/officeDocument/2006/relationships/image" Target="../media/image21.svg"/><Relationship Id="rId20" Type="http://schemas.openxmlformats.org/officeDocument/2006/relationships/image" Target="../media/image56.svg"/><Relationship Id="rId29" Type="http://schemas.openxmlformats.org/officeDocument/2006/relationships/image" Target="../media/image65.png"/><Relationship Id="rId1" Type="http://schemas.openxmlformats.org/officeDocument/2006/relationships/image" Target="../media/image44.emf"/><Relationship Id="rId6" Type="http://schemas.openxmlformats.org/officeDocument/2006/relationships/image" Target="../media/image50.png"/><Relationship Id="rId11" Type="http://schemas.openxmlformats.org/officeDocument/2006/relationships/image" Target="../media/image51.png"/><Relationship Id="rId24" Type="http://schemas.openxmlformats.org/officeDocument/2006/relationships/image" Target="../media/image60.svg"/><Relationship Id="rId32" Type="http://schemas.openxmlformats.org/officeDocument/2006/relationships/image" Target="../media/image68.svg"/><Relationship Id="rId5" Type="http://schemas.openxmlformats.org/officeDocument/2006/relationships/image" Target="../media/image49.png"/><Relationship Id="rId15" Type="http://schemas.openxmlformats.org/officeDocument/2006/relationships/image" Target="../media/image20.png"/><Relationship Id="rId23" Type="http://schemas.openxmlformats.org/officeDocument/2006/relationships/image" Target="../media/image59.png"/><Relationship Id="rId28" Type="http://schemas.openxmlformats.org/officeDocument/2006/relationships/image" Target="../media/image64.svg"/><Relationship Id="rId10" Type="http://schemas.openxmlformats.org/officeDocument/2006/relationships/image" Target="../media/image29.svg"/><Relationship Id="rId19" Type="http://schemas.openxmlformats.org/officeDocument/2006/relationships/image" Target="../media/image55.png"/><Relationship Id="rId31" Type="http://schemas.openxmlformats.org/officeDocument/2006/relationships/image" Target="../media/image67.png"/><Relationship Id="rId4" Type="http://schemas.openxmlformats.org/officeDocument/2006/relationships/image" Target="../media/image48.svg"/><Relationship Id="rId9" Type="http://schemas.openxmlformats.org/officeDocument/2006/relationships/image" Target="../media/image28.png"/><Relationship Id="rId14" Type="http://schemas.openxmlformats.org/officeDocument/2006/relationships/image" Target="../media/image54.svg"/><Relationship Id="rId22" Type="http://schemas.openxmlformats.org/officeDocument/2006/relationships/image" Target="../media/image58.svg"/><Relationship Id="rId27" Type="http://schemas.openxmlformats.org/officeDocument/2006/relationships/image" Target="../media/image63.png"/><Relationship Id="rId30" Type="http://schemas.openxmlformats.org/officeDocument/2006/relationships/image" Target="../media/image66.svg"/><Relationship Id="rId35" Type="http://schemas.openxmlformats.org/officeDocument/2006/relationships/image" Target="../media/image71.png"/><Relationship Id="rId8" Type="http://schemas.openxmlformats.org/officeDocument/2006/relationships/image" Target="../media/image23.svg"/></Relationships>
</file>

<file path=xl/drawings/_rels/drawing6.xml.rels><?xml version="1.0" encoding="UTF-8" standalone="yes"?>
<Relationships xmlns="http://schemas.openxmlformats.org/package/2006/relationships"><Relationship Id="rId3" Type="http://schemas.openxmlformats.org/officeDocument/2006/relationships/image" Target="../media/image45.png"/><Relationship Id="rId2" Type="http://schemas.openxmlformats.org/officeDocument/2006/relationships/hyperlink" Target="#'RUTA CRITICA'!C3"/><Relationship Id="rId1" Type="http://schemas.openxmlformats.org/officeDocument/2006/relationships/image" Target="../media/image44.emf"/><Relationship Id="rId4" Type="http://schemas.openxmlformats.org/officeDocument/2006/relationships/image" Target="../media/image48.svg"/></Relationships>
</file>

<file path=xl/drawings/_rels/drawing7.xml.rels><?xml version="1.0" encoding="UTF-8" standalone="yes"?>
<Relationships xmlns="http://schemas.openxmlformats.org/package/2006/relationships"><Relationship Id="rId3" Type="http://schemas.openxmlformats.org/officeDocument/2006/relationships/image" Target="../media/image45.png"/><Relationship Id="rId2" Type="http://schemas.openxmlformats.org/officeDocument/2006/relationships/hyperlink" Target="#'RUTA CRITICA'!C3"/><Relationship Id="rId1" Type="http://schemas.openxmlformats.org/officeDocument/2006/relationships/image" Target="../media/image44.emf"/><Relationship Id="rId4" Type="http://schemas.openxmlformats.org/officeDocument/2006/relationships/image" Target="../media/image48.svg"/></Relationships>
</file>

<file path=xl/drawings/_rels/drawing8.xml.rels><?xml version="1.0" encoding="UTF-8" standalone="yes"?>
<Relationships xmlns="http://schemas.openxmlformats.org/package/2006/relationships"><Relationship Id="rId1" Type="http://schemas.openxmlformats.org/officeDocument/2006/relationships/chart" Target="../charts/chart1.xml"/></Relationships>
</file>

<file path=xl/drawings/_rels/drawing9.xml.rels><?xml version="1.0" encoding="UTF-8" standalone="yes"?>
<Relationships xmlns="http://schemas.openxmlformats.org/package/2006/relationships"><Relationship Id="rId3" Type="http://schemas.openxmlformats.org/officeDocument/2006/relationships/image" Target="../media/image48.svg"/><Relationship Id="rId2" Type="http://schemas.openxmlformats.org/officeDocument/2006/relationships/image" Target="../media/image45.png"/><Relationship Id="rId1" Type="http://schemas.openxmlformats.org/officeDocument/2006/relationships/hyperlink" Target="#'RUTA CRITICA'!C3"/></Relationships>
</file>

<file path=xl/drawings/_rels/drawing10.xml.rels><?xml version="1.0" encoding="UTF-8" standalone="yes"?>
<Relationships xmlns="http://schemas.openxmlformats.org/package/2006/relationships"><Relationship Id="rId8" Type="http://schemas.openxmlformats.org/officeDocument/2006/relationships/image" Target="../media/image73.svg"/><Relationship Id="rId13" Type="http://schemas.openxmlformats.org/officeDocument/2006/relationships/hyperlink" Target="#'CONS AUTOEV'!A1"/><Relationship Id="rId3" Type="http://schemas.openxmlformats.org/officeDocument/2006/relationships/image" Target="../media/image45.png"/><Relationship Id="rId7" Type="http://schemas.openxmlformats.org/officeDocument/2006/relationships/image" Target="../media/image72.png"/><Relationship Id="rId12" Type="http://schemas.openxmlformats.org/officeDocument/2006/relationships/image" Target="../media/image74.svg"/><Relationship Id="rId2" Type="http://schemas.openxmlformats.org/officeDocument/2006/relationships/hyperlink" Target="#'RUTA CRITICA'!C3"/><Relationship Id="rId1" Type="http://schemas.openxmlformats.org/officeDocument/2006/relationships/image" Target="../media/image44.emf"/><Relationship Id="rId6" Type="http://schemas.openxmlformats.org/officeDocument/2006/relationships/hyperlink" Target="#'AUTOEV CUANTI IND'!B5"/><Relationship Id="rId11" Type="http://schemas.openxmlformats.org/officeDocument/2006/relationships/image" Target="../media/image53.png"/><Relationship Id="rId5" Type="http://schemas.openxmlformats.org/officeDocument/2006/relationships/hyperlink" Target="#'AUTOEV CUANTI IND'!B4"/><Relationship Id="rId15" Type="http://schemas.openxmlformats.org/officeDocument/2006/relationships/image" Target="../media/image76.svg"/><Relationship Id="rId10" Type="http://schemas.openxmlformats.org/officeDocument/2006/relationships/hyperlink" Target="#'AUTOEV CUANTI MULT'!B5"/><Relationship Id="rId4" Type="http://schemas.openxmlformats.org/officeDocument/2006/relationships/image" Target="../media/image48.svg"/><Relationship Id="rId9" Type="http://schemas.openxmlformats.org/officeDocument/2006/relationships/hyperlink" Target="#'AUTOEV CUANTI MULT'!B4"/><Relationship Id="rId14" Type="http://schemas.openxmlformats.org/officeDocument/2006/relationships/image" Target="../media/image75.png"/></Relationships>
</file>

<file path=xl/drawings/_rels/drawing11.xml.rels><?xml version="1.0" encoding="UTF-8" standalone="yes"?>
<Relationships xmlns="http://schemas.openxmlformats.org/package/2006/relationships"><Relationship Id="rId3" Type="http://schemas.openxmlformats.org/officeDocument/2006/relationships/image" Target="../media/image45.png"/><Relationship Id="rId2" Type="http://schemas.openxmlformats.org/officeDocument/2006/relationships/hyperlink" Target="#'RUTA CRITICA'!C3"/><Relationship Id="rId1" Type="http://schemas.openxmlformats.org/officeDocument/2006/relationships/image" Target="../media/image44.emf"/><Relationship Id="rId4" Type="http://schemas.openxmlformats.org/officeDocument/2006/relationships/image" Target="../media/image48.svg"/></Relationships>
</file>

<file path=xl/drawings/_rels/drawing12.xml.rels><?xml version="1.0" encoding="UTF-8" standalone="yes"?>
<Relationships xmlns="http://schemas.openxmlformats.org/package/2006/relationships"><Relationship Id="rId8" Type="http://schemas.openxmlformats.org/officeDocument/2006/relationships/hyperlink" Target="#RADAR!A1"/><Relationship Id="rId3" Type="http://schemas.openxmlformats.org/officeDocument/2006/relationships/image" Target="../media/image45.png"/><Relationship Id="rId7" Type="http://schemas.openxmlformats.org/officeDocument/2006/relationships/image" Target="../media/image78.svg"/><Relationship Id="rId2" Type="http://schemas.openxmlformats.org/officeDocument/2006/relationships/hyperlink" Target="#'RUTA CRITICA'!C3"/><Relationship Id="rId1" Type="http://schemas.openxmlformats.org/officeDocument/2006/relationships/image" Target="../media/image44.emf"/><Relationship Id="rId6" Type="http://schemas.openxmlformats.org/officeDocument/2006/relationships/image" Target="../media/image77.png"/><Relationship Id="rId5" Type="http://schemas.openxmlformats.org/officeDocument/2006/relationships/hyperlink" Target="#'AUTOEV CUALIT'!B5"/><Relationship Id="rId10" Type="http://schemas.openxmlformats.org/officeDocument/2006/relationships/image" Target="../media/image80.svg"/><Relationship Id="rId4" Type="http://schemas.openxmlformats.org/officeDocument/2006/relationships/image" Target="../media/image48.svg"/><Relationship Id="rId9" Type="http://schemas.openxmlformats.org/officeDocument/2006/relationships/image" Target="../media/image79.png"/></Relationships>
</file>

<file path=xl/drawings/_rels/drawing13.xml.rels><?xml version="1.0" encoding="UTF-8" standalone="yes"?>
<Relationships xmlns="http://schemas.openxmlformats.org/package/2006/relationships"><Relationship Id="rId3" Type="http://schemas.openxmlformats.org/officeDocument/2006/relationships/image" Target="../media/image45.png"/><Relationship Id="rId7" Type="http://schemas.openxmlformats.org/officeDocument/2006/relationships/image" Target="../media/image78.svg"/><Relationship Id="rId2" Type="http://schemas.openxmlformats.org/officeDocument/2006/relationships/hyperlink" Target="#'RUTA CRITICA'!C3"/><Relationship Id="rId1" Type="http://schemas.openxmlformats.org/officeDocument/2006/relationships/image" Target="../media/image44.emf"/><Relationship Id="rId6" Type="http://schemas.openxmlformats.org/officeDocument/2006/relationships/image" Target="../media/image77.png"/><Relationship Id="rId5" Type="http://schemas.openxmlformats.org/officeDocument/2006/relationships/hyperlink" Target="#'AUTOEV CUALIT'!B5"/><Relationship Id="rId4" Type="http://schemas.openxmlformats.org/officeDocument/2006/relationships/image" Target="../media/image48.svg"/></Relationships>
</file>

<file path=xl/drawings/_rels/drawing14.xml.rels><?xml version="1.0" encoding="UTF-8" standalone="yes"?>
<Relationships xmlns="http://schemas.openxmlformats.org/package/2006/relationships"><Relationship Id="rId8" Type="http://schemas.openxmlformats.org/officeDocument/2006/relationships/hyperlink" Target="#'RESUM AUTOEV'!B5"/><Relationship Id="rId13" Type="http://schemas.openxmlformats.org/officeDocument/2006/relationships/image" Target="../media/image78.svg"/><Relationship Id="rId3" Type="http://schemas.openxmlformats.org/officeDocument/2006/relationships/image" Target="../media/image45.png"/><Relationship Id="rId7" Type="http://schemas.openxmlformats.org/officeDocument/2006/relationships/image" Target="../media/image82.svg"/><Relationship Id="rId12" Type="http://schemas.openxmlformats.org/officeDocument/2006/relationships/image" Target="../media/image77.png"/><Relationship Id="rId2" Type="http://schemas.openxmlformats.org/officeDocument/2006/relationships/hyperlink" Target="#'RUTA CRITICA'!C3"/><Relationship Id="rId1" Type="http://schemas.openxmlformats.org/officeDocument/2006/relationships/image" Target="../media/image44.emf"/><Relationship Id="rId6" Type="http://schemas.openxmlformats.org/officeDocument/2006/relationships/image" Target="../media/image81.png"/><Relationship Id="rId11" Type="http://schemas.openxmlformats.org/officeDocument/2006/relationships/hyperlink" Target="#'AUTOEV CUALIT'!B5"/><Relationship Id="rId5" Type="http://schemas.openxmlformats.org/officeDocument/2006/relationships/hyperlink" Target="#'PROCESOS VS OM'!D11"/><Relationship Id="rId10" Type="http://schemas.openxmlformats.org/officeDocument/2006/relationships/image" Target="../media/image80.svg"/><Relationship Id="rId4" Type="http://schemas.openxmlformats.org/officeDocument/2006/relationships/image" Target="../media/image48.svg"/><Relationship Id="rId9" Type="http://schemas.openxmlformats.org/officeDocument/2006/relationships/image" Target="../media/image79.png"/></Relationships>
</file>

<file path=xl/drawings/_rels/drawing15.xml.rels><?xml version="1.0" encoding="UTF-8" standalone="yes"?>
<Relationships xmlns="http://schemas.openxmlformats.org/package/2006/relationships"><Relationship Id="rId3" Type="http://schemas.openxmlformats.org/officeDocument/2006/relationships/image" Target="../media/image45.png"/><Relationship Id="rId2" Type="http://schemas.openxmlformats.org/officeDocument/2006/relationships/hyperlink" Target="#'RUTA CRITICA'!C3"/><Relationship Id="rId1" Type="http://schemas.openxmlformats.org/officeDocument/2006/relationships/image" Target="../media/image44.emf"/><Relationship Id="rId4" Type="http://schemas.openxmlformats.org/officeDocument/2006/relationships/image" Target="../media/image48.svg"/></Relationships>
</file>

<file path=xl/drawings/_rels/drawing16.xml.rels><?xml version="1.0" encoding="UTF-8" standalone="yes"?>
<Relationships xmlns="http://schemas.openxmlformats.org/package/2006/relationships"><Relationship Id="rId8" Type="http://schemas.openxmlformats.org/officeDocument/2006/relationships/hyperlink" Target="#'AUTOEV CUALIT'!B5"/><Relationship Id="rId3" Type="http://schemas.openxmlformats.org/officeDocument/2006/relationships/image" Target="../media/image84.png"/><Relationship Id="rId7" Type="http://schemas.openxmlformats.org/officeDocument/2006/relationships/image" Target="../media/image48.svg"/><Relationship Id="rId2" Type="http://schemas.openxmlformats.org/officeDocument/2006/relationships/image" Target="../media/image83.png"/><Relationship Id="rId1" Type="http://schemas.openxmlformats.org/officeDocument/2006/relationships/chart" Target="../charts/chart2.xml"/><Relationship Id="rId6" Type="http://schemas.openxmlformats.org/officeDocument/2006/relationships/image" Target="../media/image45.png"/><Relationship Id="rId5" Type="http://schemas.openxmlformats.org/officeDocument/2006/relationships/hyperlink" Target="#'RUTA CRITICA'!C3"/><Relationship Id="rId10" Type="http://schemas.openxmlformats.org/officeDocument/2006/relationships/image" Target="../media/image78.svg"/><Relationship Id="rId4" Type="http://schemas.openxmlformats.org/officeDocument/2006/relationships/image" Target="../media/image44.emf"/><Relationship Id="rId9" Type="http://schemas.openxmlformats.org/officeDocument/2006/relationships/image" Target="../media/image77.png"/></Relationships>
</file>

<file path=xl/drawings/_rels/drawing17.xml.rels><?xml version="1.0" encoding="UTF-8" standalone="yes"?>
<Relationships xmlns="http://schemas.openxmlformats.org/package/2006/relationships"><Relationship Id="rId8" Type="http://schemas.openxmlformats.org/officeDocument/2006/relationships/hyperlink" Target="#'RESULT AUDITORIAS'!B7"/><Relationship Id="rId3" Type="http://schemas.openxmlformats.org/officeDocument/2006/relationships/image" Target="../media/image45.png"/><Relationship Id="rId7" Type="http://schemas.openxmlformats.org/officeDocument/2006/relationships/image" Target="../media/image27.svg"/><Relationship Id="rId2" Type="http://schemas.openxmlformats.org/officeDocument/2006/relationships/hyperlink" Target="#'RUTA CRITICA'!C3"/><Relationship Id="rId1" Type="http://schemas.openxmlformats.org/officeDocument/2006/relationships/image" Target="../media/image44.emf"/><Relationship Id="rId6" Type="http://schemas.openxmlformats.org/officeDocument/2006/relationships/image" Target="../media/image26.png"/><Relationship Id="rId5" Type="http://schemas.openxmlformats.org/officeDocument/2006/relationships/hyperlink" Target="#AUDITORIAS!B3"/><Relationship Id="rId10" Type="http://schemas.openxmlformats.org/officeDocument/2006/relationships/image" Target="../media/image86.svg"/><Relationship Id="rId4" Type="http://schemas.openxmlformats.org/officeDocument/2006/relationships/image" Target="../media/image48.svg"/><Relationship Id="rId9" Type="http://schemas.openxmlformats.org/officeDocument/2006/relationships/image" Target="../media/image85.png"/></Relationships>
</file>

<file path=xl/drawings/_rels/drawing18.xml.rels><?xml version="1.0" encoding="UTF-8" standalone="yes"?>
<Relationships xmlns="http://schemas.openxmlformats.org/package/2006/relationships"><Relationship Id="rId3" Type="http://schemas.openxmlformats.org/officeDocument/2006/relationships/image" Target="../media/image45.png"/><Relationship Id="rId7" Type="http://schemas.openxmlformats.org/officeDocument/2006/relationships/image" Target="../media/image78.svg"/><Relationship Id="rId2" Type="http://schemas.openxmlformats.org/officeDocument/2006/relationships/hyperlink" Target="#'RUTA CRITICA'!C3"/><Relationship Id="rId1" Type="http://schemas.openxmlformats.org/officeDocument/2006/relationships/image" Target="../media/image44.emf"/><Relationship Id="rId6" Type="http://schemas.openxmlformats.org/officeDocument/2006/relationships/image" Target="../media/image77.png"/><Relationship Id="rId5" Type="http://schemas.openxmlformats.org/officeDocument/2006/relationships/hyperlink" Target="#INDICADORES!B3"/><Relationship Id="rId4" Type="http://schemas.openxmlformats.org/officeDocument/2006/relationships/image" Target="../media/image48.svg"/></Relationships>
</file>

<file path=xl/drawings/_rels/drawing19.xml.rels><?xml version="1.0" encoding="UTF-8" standalone="yes"?>
<Relationships xmlns="http://schemas.openxmlformats.org/package/2006/relationships"><Relationship Id="rId3" Type="http://schemas.openxmlformats.org/officeDocument/2006/relationships/image" Target="../media/image77.png"/><Relationship Id="rId7" Type="http://schemas.openxmlformats.org/officeDocument/2006/relationships/image" Target="../media/image48.svg"/><Relationship Id="rId2" Type="http://schemas.openxmlformats.org/officeDocument/2006/relationships/hyperlink" Target="#INDICADORES!B3"/><Relationship Id="rId1" Type="http://schemas.openxmlformats.org/officeDocument/2006/relationships/image" Target="../media/image44.emf"/><Relationship Id="rId6" Type="http://schemas.openxmlformats.org/officeDocument/2006/relationships/image" Target="../media/image45.png"/><Relationship Id="rId5" Type="http://schemas.openxmlformats.org/officeDocument/2006/relationships/hyperlink" Target="#'RUTA CRITICA'!C3"/><Relationship Id="rId4" Type="http://schemas.openxmlformats.org/officeDocument/2006/relationships/image" Target="../media/image78.svg"/></Relationships>
</file>

<file path=xl/drawings/_rels/drawing20.xml.rels><?xml version="1.0" encoding="UTF-8" standalone="yes"?>
<Relationships xmlns="http://schemas.openxmlformats.org/package/2006/relationships"><Relationship Id="rId3" Type="http://schemas.openxmlformats.org/officeDocument/2006/relationships/image" Target="../media/image45.png"/><Relationship Id="rId2" Type="http://schemas.openxmlformats.org/officeDocument/2006/relationships/hyperlink" Target="#'RUTA CRITICA'!C3"/><Relationship Id="rId1" Type="http://schemas.openxmlformats.org/officeDocument/2006/relationships/image" Target="../media/image44.emf"/><Relationship Id="rId4" Type="http://schemas.openxmlformats.org/officeDocument/2006/relationships/image" Target="../media/image48.svg"/></Relationships>
</file>

<file path=xl/drawings/_rels/drawing21.xml.rels><?xml version="1.0" encoding="UTF-8" standalone="yes"?>
<Relationships xmlns="http://schemas.openxmlformats.org/package/2006/relationships"><Relationship Id="rId8" Type="http://schemas.openxmlformats.org/officeDocument/2006/relationships/image" Target="../media/image76.svg"/><Relationship Id="rId3" Type="http://schemas.openxmlformats.org/officeDocument/2006/relationships/image" Target="../media/image45.png"/><Relationship Id="rId7" Type="http://schemas.openxmlformats.org/officeDocument/2006/relationships/image" Target="../media/image75.png"/><Relationship Id="rId2" Type="http://schemas.openxmlformats.org/officeDocument/2006/relationships/hyperlink" Target="#'RUTA CRITICA'!C3"/><Relationship Id="rId1" Type="http://schemas.openxmlformats.org/officeDocument/2006/relationships/image" Target="../media/image44.emf"/><Relationship Id="rId6" Type="http://schemas.openxmlformats.org/officeDocument/2006/relationships/hyperlink" Target="#'RESUMEN SEGUIM'!A4"/><Relationship Id="rId5" Type="http://schemas.openxmlformats.org/officeDocument/2006/relationships/hyperlink" Target="#'RESUMEN SEGUIM'!B7"/><Relationship Id="rId4" Type="http://schemas.openxmlformats.org/officeDocument/2006/relationships/image" Target="../media/image48.svg"/></Relationships>
</file>

<file path=xl/drawings/_rels/drawing22.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hyperlink" Target="#'RUTA CRITICA'!C3"/><Relationship Id="rId7" Type="http://schemas.openxmlformats.org/officeDocument/2006/relationships/image" Target="../media/image87.png"/><Relationship Id="rId2" Type="http://schemas.openxmlformats.org/officeDocument/2006/relationships/image" Target="../media/image84.png"/><Relationship Id="rId1" Type="http://schemas.openxmlformats.org/officeDocument/2006/relationships/image" Target="../media/image44.emf"/><Relationship Id="rId6" Type="http://schemas.openxmlformats.org/officeDocument/2006/relationships/hyperlink" Target="#'SEGUIM PLAN'!B2"/><Relationship Id="rId5" Type="http://schemas.openxmlformats.org/officeDocument/2006/relationships/image" Target="../media/image48.svg"/><Relationship Id="rId4" Type="http://schemas.openxmlformats.org/officeDocument/2006/relationships/image" Target="../media/image45.png"/></Relationships>
</file>

<file path=xl/drawings/_rels/drawing23.xml.rels><?xml version="1.0" encoding="UTF-8" standalone="yes"?>
<Relationships xmlns="http://schemas.openxmlformats.org/package/2006/relationships"><Relationship Id="rId3" Type="http://schemas.openxmlformats.org/officeDocument/2006/relationships/image" Target="../media/image45.png"/><Relationship Id="rId2" Type="http://schemas.openxmlformats.org/officeDocument/2006/relationships/hyperlink" Target="#'RUTA CRITICA'!C3"/><Relationship Id="rId1" Type="http://schemas.openxmlformats.org/officeDocument/2006/relationships/image" Target="../media/image44.emf"/><Relationship Id="rId4" Type="http://schemas.openxmlformats.org/officeDocument/2006/relationships/image" Target="../media/image48.svg"/></Relationships>
</file>

<file path=xl/drawings/_rels/drawing24.xml.rels><?xml version="1.0" encoding="UTF-8" standalone="yes"?>
<Relationships xmlns="http://schemas.openxmlformats.org/package/2006/relationships"><Relationship Id="rId3" Type="http://schemas.openxmlformats.org/officeDocument/2006/relationships/image" Target="../media/image45.png"/><Relationship Id="rId2" Type="http://schemas.openxmlformats.org/officeDocument/2006/relationships/hyperlink" Target="#'RUTA CRITICA'!C3"/><Relationship Id="rId1" Type="http://schemas.openxmlformats.org/officeDocument/2006/relationships/image" Target="../media/image44.emf"/><Relationship Id="rId4" Type="http://schemas.openxmlformats.org/officeDocument/2006/relationships/image" Target="../media/image48.svg"/></Relationships>
</file>

<file path=xl/drawings/_rels/drawing25.xml.rels><?xml version="1.0" encoding="UTF-8" standalone="yes"?>
<Relationships xmlns="http://schemas.openxmlformats.org/package/2006/relationships"><Relationship Id="rId3" Type="http://schemas.openxmlformats.org/officeDocument/2006/relationships/image" Target="../media/image88.png"/><Relationship Id="rId2" Type="http://schemas.openxmlformats.org/officeDocument/2006/relationships/hyperlink" Target="#INDICADORES!B3"/><Relationship Id="rId1" Type="http://schemas.openxmlformats.org/officeDocument/2006/relationships/chart" Target="../charts/chart4.xml"/><Relationship Id="rId5" Type="http://schemas.openxmlformats.org/officeDocument/2006/relationships/image" Target="../media/image44.emf"/><Relationship Id="rId4" Type="http://schemas.openxmlformats.org/officeDocument/2006/relationships/image" Target="../media/image89.svg"/></Relationships>
</file>

<file path=xl/drawings/_rels/drawing26.xml.rels><?xml version="1.0" encoding="UTF-8" standalone="yes"?>
<Relationships xmlns="http://schemas.openxmlformats.org/package/2006/relationships"><Relationship Id="rId3" Type="http://schemas.openxmlformats.org/officeDocument/2006/relationships/image" Target="../media/image88.png"/><Relationship Id="rId2" Type="http://schemas.openxmlformats.org/officeDocument/2006/relationships/hyperlink" Target="#INDICADORES!B3"/><Relationship Id="rId1" Type="http://schemas.openxmlformats.org/officeDocument/2006/relationships/chart" Target="../charts/chart5.xml"/><Relationship Id="rId5" Type="http://schemas.openxmlformats.org/officeDocument/2006/relationships/image" Target="../media/image44.emf"/><Relationship Id="rId4" Type="http://schemas.openxmlformats.org/officeDocument/2006/relationships/image" Target="../media/image89.svg"/></Relationships>
</file>

<file path=xl/drawings/_rels/drawing27.xml.rels><?xml version="1.0" encoding="UTF-8" standalone="yes"?>
<Relationships xmlns="http://schemas.openxmlformats.org/package/2006/relationships"><Relationship Id="rId3" Type="http://schemas.openxmlformats.org/officeDocument/2006/relationships/image" Target="../media/image88.png"/><Relationship Id="rId2" Type="http://schemas.openxmlformats.org/officeDocument/2006/relationships/hyperlink" Target="#INDICADORES!B3"/><Relationship Id="rId1" Type="http://schemas.openxmlformats.org/officeDocument/2006/relationships/chart" Target="../charts/chart6.xml"/><Relationship Id="rId5" Type="http://schemas.openxmlformats.org/officeDocument/2006/relationships/image" Target="../media/image44.emf"/><Relationship Id="rId4" Type="http://schemas.openxmlformats.org/officeDocument/2006/relationships/image" Target="../media/image89.svg"/></Relationships>
</file>

<file path=xl/drawings/_rels/drawing28.xml.rels><?xml version="1.0" encoding="UTF-8" standalone="yes"?>
<Relationships xmlns="http://schemas.openxmlformats.org/package/2006/relationships"><Relationship Id="rId3" Type="http://schemas.openxmlformats.org/officeDocument/2006/relationships/image" Target="../media/image88.png"/><Relationship Id="rId2" Type="http://schemas.openxmlformats.org/officeDocument/2006/relationships/hyperlink" Target="#INDICADORES!B3"/><Relationship Id="rId1" Type="http://schemas.openxmlformats.org/officeDocument/2006/relationships/chart" Target="../charts/chart7.xml"/><Relationship Id="rId5" Type="http://schemas.openxmlformats.org/officeDocument/2006/relationships/image" Target="../media/image44.emf"/><Relationship Id="rId4" Type="http://schemas.openxmlformats.org/officeDocument/2006/relationships/image" Target="../media/image89.svg"/></Relationships>
</file>

<file path=xl/drawings/_rels/drawing29.xml.rels><?xml version="1.0" encoding="UTF-8" standalone="yes"?>
<Relationships xmlns="http://schemas.openxmlformats.org/package/2006/relationships"><Relationship Id="rId3" Type="http://schemas.openxmlformats.org/officeDocument/2006/relationships/image" Target="../media/image88.png"/><Relationship Id="rId2" Type="http://schemas.openxmlformats.org/officeDocument/2006/relationships/hyperlink" Target="#INDICADORES!B3"/><Relationship Id="rId1" Type="http://schemas.openxmlformats.org/officeDocument/2006/relationships/chart" Target="../charts/chart8.xml"/><Relationship Id="rId5" Type="http://schemas.openxmlformats.org/officeDocument/2006/relationships/image" Target="../media/image44.emf"/><Relationship Id="rId4" Type="http://schemas.openxmlformats.org/officeDocument/2006/relationships/image" Target="../media/image89.svg"/></Relationships>
</file>

<file path=xl/drawings/_rels/drawing30.xml.rels><?xml version="1.0" encoding="UTF-8" standalone="yes"?>
<Relationships xmlns="http://schemas.openxmlformats.org/package/2006/relationships"><Relationship Id="rId3" Type="http://schemas.openxmlformats.org/officeDocument/2006/relationships/image" Target="../media/image88.png"/><Relationship Id="rId2" Type="http://schemas.openxmlformats.org/officeDocument/2006/relationships/hyperlink" Target="#INDICADORES!B3"/><Relationship Id="rId1" Type="http://schemas.openxmlformats.org/officeDocument/2006/relationships/chart" Target="../charts/chart9.xml"/><Relationship Id="rId5" Type="http://schemas.openxmlformats.org/officeDocument/2006/relationships/image" Target="../media/image44.emf"/><Relationship Id="rId4" Type="http://schemas.openxmlformats.org/officeDocument/2006/relationships/image" Target="../media/image89.svg"/></Relationships>
</file>

<file path=xl/drawings/_rels/drawing31.xml.rels><?xml version="1.0" encoding="UTF-8" standalone="yes"?>
<Relationships xmlns="http://schemas.openxmlformats.org/package/2006/relationships"><Relationship Id="rId3" Type="http://schemas.openxmlformats.org/officeDocument/2006/relationships/image" Target="../media/image88.png"/><Relationship Id="rId2" Type="http://schemas.openxmlformats.org/officeDocument/2006/relationships/hyperlink" Target="#INDICADORES!B3"/><Relationship Id="rId1" Type="http://schemas.openxmlformats.org/officeDocument/2006/relationships/chart" Target="../charts/chart10.xml"/><Relationship Id="rId5" Type="http://schemas.openxmlformats.org/officeDocument/2006/relationships/image" Target="../media/image44.emf"/><Relationship Id="rId4" Type="http://schemas.openxmlformats.org/officeDocument/2006/relationships/image" Target="../media/image89.svg"/></Relationships>
</file>

<file path=xl/drawings/_rels/drawing32.xml.rels><?xml version="1.0" encoding="UTF-8" standalone="yes"?>
<Relationships xmlns="http://schemas.openxmlformats.org/package/2006/relationships"><Relationship Id="rId3" Type="http://schemas.openxmlformats.org/officeDocument/2006/relationships/image" Target="../media/image88.png"/><Relationship Id="rId2" Type="http://schemas.openxmlformats.org/officeDocument/2006/relationships/hyperlink" Target="#INDICADORES!B3"/><Relationship Id="rId1" Type="http://schemas.openxmlformats.org/officeDocument/2006/relationships/chart" Target="../charts/chart11.xml"/><Relationship Id="rId5" Type="http://schemas.openxmlformats.org/officeDocument/2006/relationships/image" Target="../media/image44.emf"/><Relationship Id="rId4" Type="http://schemas.openxmlformats.org/officeDocument/2006/relationships/image" Target="../media/image89.svg"/></Relationships>
</file>

<file path=xl/drawings/_rels/drawing33.xml.rels><?xml version="1.0" encoding="UTF-8" standalone="yes"?>
<Relationships xmlns="http://schemas.openxmlformats.org/package/2006/relationships"><Relationship Id="rId3" Type="http://schemas.openxmlformats.org/officeDocument/2006/relationships/image" Target="../media/image88.png"/><Relationship Id="rId2" Type="http://schemas.openxmlformats.org/officeDocument/2006/relationships/hyperlink" Target="#INDICADORES!B3"/><Relationship Id="rId1" Type="http://schemas.openxmlformats.org/officeDocument/2006/relationships/chart" Target="../charts/chart12.xml"/><Relationship Id="rId5" Type="http://schemas.openxmlformats.org/officeDocument/2006/relationships/image" Target="../media/image44.emf"/><Relationship Id="rId4" Type="http://schemas.openxmlformats.org/officeDocument/2006/relationships/image" Target="../media/image89.svg"/></Relationships>
</file>

<file path=xl/drawings/_rels/drawing34.xml.rels><?xml version="1.0" encoding="UTF-8" standalone="yes"?>
<Relationships xmlns="http://schemas.openxmlformats.org/package/2006/relationships"><Relationship Id="rId3" Type="http://schemas.openxmlformats.org/officeDocument/2006/relationships/image" Target="../media/image88.png"/><Relationship Id="rId2" Type="http://schemas.openxmlformats.org/officeDocument/2006/relationships/hyperlink" Target="#INDICADORES!B3"/><Relationship Id="rId1" Type="http://schemas.openxmlformats.org/officeDocument/2006/relationships/chart" Target="../charts/chart13.xml"/><Relationship Id="rId5" Type="http://schemas.openxmlformats.org/officeDocument/2006/relationships/image" Target="../media/image44.emf"/><Relationship Id="rId4" Type="http://schemas.openxmlformats.org/officeDocument/2006/relationships/image" Target="../media/image89.svg"/></Relationships>
</file>

<file path=xl/drawings/_rels/drawing35.xml.rels><?xml version="1.0" encoding="UTF-8" standalone="yes"?>
<Relationships xmlns="http://schemas.openxmlformats.org/package/2006/relationships"><Relationship Id="rId3" Type="http://schemas.openxmlformats.org/officeDocument/2006/relationships/image" Target="../media/image88.png"/><Relationship Id="rId2" Type="http://schemas.openxmlformats.org/officeDocument/2006/relationships/hyperlink" Target="#INDICADORES!B3"/><Relationship Id="rId1" Type="http://schemas.openxmlformats.org/officeDocument/2006/relationships/chart" Target="../charts/chart14.xml"/><Relationship Id="rId5" Type="http://schemas.openxmlformats.org/officeDocument/2006/relationships/image" Target="../media/image44.emf"/><Relationship Id="rId4" Type="http://schemas.openxmlformats.org/officeDocument/2006/relationships/image" Target="../media/image89.svg"/></Relationships>
</file>

<file path=xl/drawings/_rels/drawing36.xml.rels><?xml version="1.0" encoding="UTF-8" standalone="yes"?>
<Relationships xmlns="http://schemas.openxmlformats.org/package/2006/relationships"><Relationship Id="rId3" Type="http://schemas.openxmlformats.org/officeDocument/2006/relationships/image" Target="../media/image88.png"/><Relationship Id="rId2" Type="http://schemas.openxmlformats.org/officeDocument/2006/relationships/hyperlink" Target="#INDICADORES!B3"/><Relationship Id="rId1" Type="http://schemas.openxmlformats.org/officeDocument/2006/relationships/chart" Target="../charts/chart15.xml"/><Relationship Id="rId5" Type="http://schemas.openxmlformats.org/officeDocument/2006/relationships/image" Target="../media/image44.emf"/><Relationship Id="rId4" Type="http://schemas.openxmlformats.org/officeDocument/2006/relationships/image" Target="../media/image89.svg"/></Relationships>
</file>

<file path=xl/drawings/_rels/drawing37.xml.rels><?xml version="1.0" encoding="UTF-8" standalone="yes"?>
<Relationships xmlns="http://schemas.openxmlformats.org/package/2006/relationships"><Relationship Id="rId3" Type="http://schemas.openxmlformats.org/officeDocument/2006/relationships/image" Target="../media/image88.png"/><Relationship Id="rId2" Type="http://schemas.openxmlformats.org/officeDocument/2006/relationships/hyperlink" Target="#INDICADORES!B3"/><Relationship Id="rId1" Type="http://schemas.openxmlformats.org/officeDocument/2006/relationships/chart" Target="../charts/chart16.xml"/><Relationship Id="rId5" Type="http://schemas.openxmlformats.org/officeDocument/2006/relationships/image" Target="../media/image44.emf"/><Relationship Id="rId4" Type="http://schemas.openxmlformats.org/officeDocument/2006/relationships/image" Target="../media/image89.svg"/></Relationships>
</file>

<file path=xl/drawings/_rels/drawing38.xml.rels><?xml version="1.0" encoding="UTF-8" standalone="yes"?>
<Relationships xmlns="http://schemas.openxmlformats.org/package/2006/relationships"><Relationship Id="rId3" Type="http://schemas.openxmlformats.org/officeDocument/2006/relationships/image" Target="../media/image88.png"/><Relationship Id="rId2" Type="http://schemas.openxmlformats.org/officeDocument/2006/relationships/hyperlink" Target="#INDICADORES!B3"/><Relationship Id="rId1" Type="http://schemas.openxmlformats.org/officeDocument/2006/relationships/chart" Target="../charts/chart17.xml"/><Relationship Id="rId5" Type="http://schemas.openxmlformats.org/officeDocument/2006/relationships/image" Target="../media/image44.emf"/><Relationship Id="rId4" Type="http://schemas.openxmlformats.org/officeDocument/2006/relationships/image" Target="../media/image89.svg"/></Relationships>
</file>

<file path=xl/drawings/_rels/drawing39.xml.rels><?xml version="1.0" encoding="UTF-8" standalone="yes"?>
<Relationships xmlns="http://schemas.openxmlformats.org/package/2006/relationships"><Relationship Id="rId3" Type="http://schemas.openxmlformats.org/officeDocument/2006/relationships/image" Target="../media/image88.png"/><Relationship Id="rId2" Type="http://schemas.openxmlformats.org/officeDocument/2006/relationships/hyperlink" Target="#INDICADORES!B3"/><Relationship Id="rId1" Type="http://schemas.openxmlformats.org/officeDocument/2006/relationships/chart" Target="../charts/chart18.xml"/><Relationship Id="rId5" Type="http://schemas.openxmlformats.org/officeDocument/2006/relationships/image" Target="../media/image44.emf"/><Relationship Id="rId4" Type="http://schemas.openxmlformats.org/officeDocument/2006/relationships/image" Target="../media/image89.svg"/></Relationships>
</file>

<file path=xl/drawings/_rels/drawing40.xml.rels><?xml version="1.0" encoding="UTF-8" standalone="yes"?>
<Relationships xmlns="http://schemas.openxmlformats.org/package/2006/relationships"><Relationship Id="rId3" Type="http://schemas.openxmlformats.org/officeDocument/2006/relationships/image" Target="../media/image88.png"/><Relationship Id="rId2" Type="http://schemas.openxmlformats.org/officeDocument/2006/relationships/hyperlink" Target="#INDICADORES!B3"/><Relationship Id="rId1" Type="http://schemas.openxmlformats.org/officeDocument/2006/relationships/chart" Target="../charts/chart19.xml"/><Relationship Id="rId5" Type="http://schemas.openxmlformats.org/officeDocument/2006/relationships/image" Target="../media/image44.emf"/><Relationship Id="rId4" Type="http://schemas.openxmlformats.org/officeDocument/2006/relationships/image" Target="../media/image89.svg"/></Relationships>
</file>

<file path=xl/drawings/_rels/drawing41.xml.rels><?xml version="1.0" encoding="UTF-8" standalone="yes"?>
<Relationships xmlns="http://schemas.openxmlformats.org/package/2006/relationships"><Relationship Id="rId3" Type="http://schemas.openxmlformats.org/officeDocument/2006/relationships/image" Target="../media/image88.png"/><Relationship Id="rId2" Type="http://schemas.openxmlformats.org/officeDocument/2006/relationships/hyperlink" Target="#INDICADORES!B3"/><Relationship Id="rId1" Type="http://schemas.openxmlformats.org/officeDocument/2006/relationships/chart" Target="../charts/chart20.xml"/><Relationship Id="rId5" Type="http://schemas.openxmlformats.org/officeDocument/2006/relationships/image" Target="../media/image44.emf"/><Relationship Id="rId4" Type="http://schemas.openxmlformats.org/officeDocument/2006/relationships/image" Target="../media/image89.svg"/></Relationships>
</file>

<file path=xl/drawings/_rels/drawing42.xml.rels><?xml version="1.0" encoding="UTF-8" standalone="yes"?>
<Relationships xmlns="http://schemas.openxmlformats.org/package/2006/relationships"><Relationship Id="rId3" Type="http://schemas.openxmlformats.org/officeDocument/2006/relationships/image" Target="../media/image88.png"/><Relationship Id="rId2" Type="http://schemas.openxmlformats.org/officeDocument/2006/relationships/hyperlink" Target="#INDICADORES!B3"/><Relationship Id="rId1" Type="http://schemas.openxmlformats.org/officeDocument/2006/relationships/chart" Target="../charts/chart21.xml"/><Relationship Id="rId5" Type="http://schemas.openxmlformats.org/officeDocument/2006/relationships/image" Target="../media/image44.emf"/><Relationship Id="rId4" Type="http://schemas.openxmlformats.org/officeDocument/2006/relationships/image" Target="../media/image89.svg"/></Relationships>
</file>

<file path=xl/drawings/_rels/drawing43.xml.rels><?xml version="1.0" encoding="UTF-8" standalone="yes"?>
<Relationships xmlns="http://schemas.openxmlformats.org/package/2006/relationships"><Relationship Id="rId3" Type="http://schemas.openxmlformats.org/officeDocument/2006/relationships/image" Target="../media/image88.png"/><Relationship Id="rId2" Type="http://schemas.openxmlformats.org/officeDocument/2006/relationships/hyperlink" Target="#INDICADORES!B3"/><Relationship Id="rId1" Type="http://schemas.openxmlformats.org/officeDocument/2006/relationships/chart" Target="../charts/chart22.xml"/><Relationship Id="rId5" Type="http://schemas.openxmlformats.org/officeDocument/2006/relationships/image" Target="../media/image44.emf"/><Relationship Id="rId4" Type="http://schemas.openxmlformats.org/officeDocument/2006/relationships/image" Target="../media/image89.svg"/></Relationships>
</file>

<file path=xl/drawings/_rels/drawing44.xml.rels><?xml version="1.0" encoding="UTF-8" standalone="yes"?>
<Relationships xmlns="http://schemas.openxmlformats.org/package/2006/relationships"><Relationship Id="rId3" Type="http://schemas.openxmlformats.org/officeDocument/2006/relationships/image" Target="../media/image88.png"/><Relationship Id="rId2" Type="http://schemas.openxmlformats.org/officeDocument/2006/relationships/hyperlink" Target="#INDICADORES!B3"/><Relationship Id="rId1" Type="http://schemas.openxmlformats.org/officeDocument/2006/relationships/chart" Target="../charts/chart23.xml"/><Relationship Id="rId5" Type="http://schemas.openxmlformats.org/officeDocument/2006/relationships/image" Target="../media/image44.emf"/><Relationship Id="rId4" Type="http://schemas.openxmlformats.org/officeDocument/2006/relationships/image" Target="../media/image89.svg"/></Relationships>
</file>

<file path=xl/drawings/_rels/drawing45.xml.rels><?xml version="1.0" encoding="UTF-8" standalone="yes"?>
<Relationships xmlns="http://schemas.openxmlformats.org/package/2006/relationships"><Relationship Id="rId3" Type="http://schemas.openxmlformats.org/officeDocument/2006/relationships/image" Target="../media/image88.png"/><Relationship Id="rId2" Type="http://schemas.openxmlformats.org/officeDocument/2006/relationships/hyperlink" Target="#INDICADORES!B3"/><Relationship Id="rId1" Type="http://schemas.openxmlformats.org/officeDocument/2006/relationships/chart" Target="../charts/chart24.xml"/><Relationship Id="rId5" Type="http://schemas.openxmlformats.org/officeDocument/2006/relationships/image" Target="../media/image44.emf"/><Relationship Id="rId4" Type="http://schemas.openxmlformats.org/officeDocument/2006/relationships/image" Target="../media/image89.svg"/></Relationships>
</file>

<file path=xl/drawings/_rels/drawing46.xml.rels><?xml version="1.0" encoding="UTF-8" standalone="yes"?>
<Relationships xmlns="http://schemas.openxmlformats.org/package/2006/relationships"><Relationship Id="rId3" Type="http://schemas.openxmlformats.org/officeDocument/2006/relationships/image" Target="../media/image88.png"/><Relationship Id="rId2" Type="http://schemas.openxmlformats.org/officeDocument/2006/relationships/hyperlink" Target="#INDICADORES!B3"/><Relationship Id="rId1" Type="http://schemas.openxmlformats.org/officeDocument/2006/relationships/chart" Target="../charts/chart25.xml"/><Relationship Id="rId5" Type="http://schemas.openxmlformats.org/officeDocument/2006/relationships/image" Target="../media/image44.emf"/><Relationship Id="rId4" Type="http://schemas.openxmlformats.org/officeDocument/2006/relationships/image" Target="../media/image89.svg"/></Relationships>
</file>

<file path=xl/drawings/_rels/drawing47.xml.rels><?xml version="1.0" encoding="UTF-8" standalone="yes"?>
<Relationships xmlns="http://schemas.openxmlformats.org/package/2006/relationships"><Relationship Id="rId3" Type="http://schemas.openxmlformats.org/officeDocument/2006/relationships/image" Target="../media/image88.png"/><Relationship Id="rId2" Type="http://schemas.openxmlformats.org/officeDocument/2006/relationships/hyperlink" Target="#INDICADORES!B3"/><Relationship Id="rId1" Type="http://schemas.openxmlformats.org/officeDocument/2006/relationships/chart" Target="../charts/chart26.xml"/><Relationship Id="rId5" Type="http://schemas.openxmlformats.org/officeDocument/2006/relationships/image" Target="../media/image44.emf"/><Relationship Id="rId4" Type="http://schemas.openxmlformats.org/officeDocument/2006/relationships/image" Target="../media/image89.svg"/></Relationships>
</file>

<file path=xl/drawings/_rels/drawing48.xml.rels><?xml version="1.0" encoding="UTF-8" standalone="yes"?>
<Relationships xmlns="http://schemas.openxmlformats.org/package/2006/relationships"><Relationship Id="rId3" Type="http://schemas.openxmlformats.org/officeDocument/2006/relationships/image" Target="../media/image88.png"/><Relationship Id="rId2" Type="http://schemas.openxmlformats.org/officeDocument/2006/relationships/hyperlink" Target="#INDICADORES!B3"/><Relationship Id="rId1" Type="http://schemas.openxmlformats.org/officeDocument/2006/relationships/chart" Target="../charts/chart27.xml"/><Relationship Id="rId5" Type="http://schemas.openxmlformats.org/officeDocument/2006/relationships/image" Target="../media/image44.emf"/><Relationship Id="rId4" Type="http://schemas.openxmlformats.org/officeDocument/2006/relationships/image" Target="../media/image89.svg"/></Relationships>
</file>

<file path=xl/drawings/_rels/drawing49.xml.rels><?xml version="1.0" encoding="UTF-8" standalone="yes"?>
<Relationships xmlns="http://schemas.openxmlformats.org/package/2006/relationships"><Relationship Id="rId3" Type="http://schemas.openxmlformats.org/officeDocument/2006/relationships/image" Target="../media/image88.png"/><Relationship Id="rId2" Type="http://schemas.openxmlformats.org/officeDocument/2006/relationships/hyperlink" Target="#INDICADORES!B3"/><Relationship Id="rId1" Type="http://schemas.openxmlformats.org/officeDocument/2006/relationships/chart" Target="../charts/chart28.xml"/><Relationship Id="rId5" Type="http://schemas.openxmlformats.org/officeDocument/2006/relationships/image" Target="../media/image44.emf"/><Relationship Id="rId4" Type="http://schemas.openxmlformats.org/officeDocument/2006/relationships/image" Target="../media/image89.svg"/></Relationships>
</file>

<file path=xl/drawings/_rels/drawing50.xml.rels><?xml version="1.0" encoding="UTF-8" standalone="yes"?>
<Relationships xmlns="http://schemas.openxmlformats.org/package/2006/relationships"><Relationship Id="rId3" Type="http://schemas.openxmlformats.org/officeDocument/2006/relationships/image" Target="../media/image88.png"/><Relationship Id="rId2" Type="http://schemas.openxmlformats.org/officeDocument/2006/relationships/hyperlink" Target="#INDICADORES!B3"/><Relationship Id="rId1" Type="http://schemas.openxmlformats.org/officeDocument/2006/relationships/chart" Target="../charts/chart29.xml"/><Relationship Id="rId5" Type="http://schemas.openxmlformats.org/officeDocument/2006/relationships/image" Target="../media/image44.emf"/><Relationship Id="rId4" Type="http://schemas.openxmlformats.org/officeDocument/2006/relationships/image" Target="../media/image89.svg"/></Relationships>
</file>

<file path=xl/drawings/_rels/drawing51.xml.rels><?xml version="1.0" encoding="UTF-8" standalone="yes"?>
<Relationships xmlns="http://schemas.openxmlformats.org/package/2006/relationships"><Relationship Id="rId3" Type="http://schemas.openxmlformats.org/officeDocument/2006/relationships/image" Target="../media/image88.png"/><Relationship Id="rId2" Type="http://schemas.openxmlformats.org/officeDocument/2006/relationships/hyperlink" Target="#INDICADORES!B3"/><Relationship Id="rId1" Type="http://schemas.openxmlformats.org/officeDocument/2006/relationships/chart" Target="../charts/chart30.xml"/><Relationship Id="rId5" Type="http://schemas.openxmlformats.org/officeDocument/2006/relationships/image" Target="../media/image44.emf"/><Relationship Id="rId4" Type="http://schemas.openxmlformats.org/officeDocument/2006/relationships/image" Target="../media/image89.svg"/></Relationships>
</file>

<file path=xl/drawings/_rels/drawing52.xml.rels><?xml version="1.0" encoding="UTF-8" standalone="yes"?>
<Relationships xmlns="http://schemas.openxmlformats.org/package/2006/relationships"><Relationship Id="rId3" Type="http://schemas.openxmlformats.org/officeDocument/2006/relationships/image" Target="../media/image88.png"/><Relationship Id="rId2" Type="http://schemas.openxmlformats.org/officeDocument/2006/relationships/hyperlink" Target="#INDICADORES!B3"/><Relationship Id="rId1" Type="http://schemas.openxmlformats.org/officeDocument/2006/relationships/chart" Target="../charts/chart31.xml"/><Relationship Id="rId5" Type="http://schemas.openxmlformats.org/officeDocument/2006/relationships/image" Target="../media/image44.emf"/><Relationship Id="rId4" Type="http://schemas.openxmlformats.org/officeDocument/2006/relationships/image" Target="../media/image89.svg"/></Relationships>
</file>

<file path=xl/drawings/_rels/drawing53.xml.rels><?xml version="1.0" encoding="UTF-8" standalone="yes"?>
<Relationships xmlns="http://schemas.openxmlformats.org/package/2006/relationships"><Relationship Id="rId3" Type="http://schemas.openxmlformats.org/officeDocument/2006/relationships/image" Target="../media/image88.png"/><Relationship Id="rId2" Type="http://schemas.openxmlformats.org/officeDocument/2006/relationships/hyperlink" Target="#INDICADORES!B3"/><Relationship Id="rId1" Type="http://schemas.openxmlformats.org/officeDocument/2006/relationships/chart" Target="../charts/chart32.xml"/><Relationship Id="rId5" Type="http://schemas.openxmlformats.org/officeDocument/2006/relationships/image" Target="../media/image44.emf"/><Relationship Id="rId4" Type="http://schemas.openxmlformats.org/officeDocument/2006/relationships/image" Target="../media/image89.svg"/></Relationships>
</file>

<file path=xl/drawings/_rels/drawing54.xml.rels><?xml version="1.0" encoding="UTF-8" standalone="yes"?>
<Relationships xmlns="http://schemas.openxmlformats.org/package/2006/relationships"><Relationship Id="rId3" Type="http://schemas.openxmlformats.org/officeDocument/2006/relationships/image" Target="../media/image88.png"/><Relationship Id="rId2" Type="http://schemas.openxmlformats.org/officeDocument/2006/relationships/hyperlink" Target="#INDICADORES!B3"/><Relationship Id="rId1" Type="http://schemas.openxmlformats.org/officeDocument/2006/relationships/chart" Target="../charts/chart33.xml"/><Relationship Id="rId5" Type="http://schemas.openxmlformats.org/officeDocument/2006/relationships/image" Target="../media/image44.emf"/><Relationship Id="rId4" Type="http://schemas.openxmlformats.org/officeDocument/2006/relationships/image" Target="../media/image89.svg"/></Relationships>
</file>

<file path=xl/drawings/_rels/drawing55.xml.rels><?xml version="1.0" encoding="UTF-8" standalone="yes"?>
<Relationships xmlns="http://schemas.openxmlformats.org/package/2006/relationships"><Relationship Id="rId3" Type="http://schemas.openxmlformats.org/officeDocument/2006/relationships/image" Target="../media/image91.png"/><Relationship Id="rId2" Type="http://schemas.openxmlformats.org/officeDocument/2006/relationships/hyperlink" Target="#'RUTA CRITICA'!B3"/><Relationship Id="rId1" Type="http://schemas.openxmlformats.org/officeDocument/2006/relationships/image" Target="../media/image90.png"/><Relationship Id="rId4" Type="http://schemas.openxmlformats.org/officeDocument/2006/relationships/image" Target="../media/image92.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12.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13.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14.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15.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16.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17.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18.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19.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20.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21.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22.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23.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24.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25.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26.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27.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28.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29.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30.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31.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32.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33.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34.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35.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36.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37.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38.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39.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40.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41.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42.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43.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44.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45.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46.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47.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48.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49.vml.rels><?xml version="1.0" encoding="UTF-8" standalone="yes"?>
<Relationships xmlns="http://schemas.openxmlformats.org/package/2006/relationships"><Relationship Id="rId1" Type="http://schemas.openxmlformats.org/officeDocument/2006/relationships/image" Target="../media/image47.emf"/></Relationships>
</file>

<file path=xl/drawings/_rels/vmlDrawing50.vml.rels><?xml version="1.0" encoding="UTF-8" standalone="yes"?>
<Relationships xmlns="http://schemas.openxmlformats.org/package/2006/relationships"><Relationship Id="rId1" Type="http://schemas.openxmlformats.org/officeDocument/2006/relationships/image" Target="../media/image47.emf"/></Relationships>
</file>

<file path=xl/drawings/drawing1.xml><?xml version="1.0" encoding="utf-8"?>
<xdr:wsDr xmlns:xdr="http://schemas.openxmlformats.org/drawingml/2006/spreadsheetDrawing" xmlns:a="http://schemas.openxmlformats.org/drawingml/2006/main">
  <xdr:twoCellAnchor>
    <xdr:from>
      <xdr:col>0</xdr:col>
      <xdr:colOff>180975</xdr:colOff>
      <xdr:row>2</xdr:row>
      <xdr:rowOff>140493</xdr:rowOff>
    </xdr:from>
    <xdr:to>
      <xdr:col>0</xdr:col>
      <xdr:colOff>1764975</xdr:colOff>
      <xdr:row>5</xdr:row>
      <xdr:rowOff>140493</xdr:rowOff>
    </xdr:to>
    <xdr:sp macro="" textlink="">
      <xdr:nvSpPr>
        <xdr:cNvPr id="4" name="Rectángulo: esquinas redondeadas 3">
          <a:hlinkClick xmlns:r="http://schemas.openxmlformats.org/officeDocument/2006/relationships" r:id="rId1" tooltip="Información de identificación del prestador"/>
          <a:extLst>
            <a:ext uri="{FF2B5EF4-FFF2-40B4-BE49-F238E27FC236}">
              <a16:creationId xmlns:a16="http://schemas.microsoft.com/office/drawing/2014/main" id="{00000000-0008-0000-0000-000004000000}"/>
            </a:ext>
          </a:extLst>
        </xdr:cNvPr>
        <xdr:cNvSpPr/>
      </xdr:nvSpPr>
      <xdr:spPr>
        <a:xfrm>
          <a:off x="180975" y="521493"/>
          <a:ext cx="1584000" cy="571500"/>
        </a:xfrm>
        <a:prstGeom prst="roundRect">
          <a:avLst/>
        </a:prstGeom>
        <a:solidFill>
          <a:schemeClr val="accent1"/>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s-CO" sz="1300" b="1">
              <a:latin typeface="Calibri" panose="020F0502020204030204" pitchFamily="34" charset="0"/>
              <a:ea typeface="Calibri" panose="020F0502020204030204" pitchFamily="34" charset="0"/>
              <a:cs typeface="Calibri" panose="020F0502020204030204" pitchFamily="34" charset="0"/>
            </a:rPr>
            <a:t>Identificación</a:t>
          </a:r>
          <a:r>
            <a:rPr lang="es-CO" sz="1300" b="1" baseline="0">
              <a:latin typeface="Calibri" panose="020F0502020204030204" pitchFamily="34" charset="0"/>
              <a:ea typeface="Calibri" panose="020F0502020204030204" pitchFamily="34" charset="0"/>
              <a:cs typeface="Calibri" panose="020F0502020204030204" pitchFamily="34" charset="0"/>
            </a:rPr>
            <a:t> del Prestador</a:t>
          </a:r>
          <a:endParaRPr lang="es-CO" sz="13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1943100</xdr:colOff>
      <xdr:row>2</xdr:row>
      <xdr:rowOff>140493</xdr:rowOff>
    </xdr:from>
    <xdr:to>
      <xdr:col>2</xdr:col>
      <xdr:colOff>736275</xdr:colOff>
      <xdr:row>5</xdr:row>
      <xdr:rowOff>140493</xdr:rowOff>
    </xdr:to>
    <xdr:sp macro="" textlink="">
      <xdr:nvSpPr>
        <xdr:cNvPr id="5" name="Rectángulo: esquinas redondeadas 4">
          <a:hlinkClick xmlns:r="http://schemas.openxmlformats.org/officeDocument/2006/relationships" r:id="rId2" tooltip="Personalizar logo"/>
          <a:extLst>
            <a:ext uri="{FF2B5EF4-FFF2-40B4-BE49-F238E27FC236}">
              <a16:creationId xmlns:a16="http://schemas.microsoft.com/office/drawing/2014/main" id="{00000000-0008-0000-0000-000005000000}"/>
            </a:ext>
          </a:extLst>
        </xdr:cNvPr>
        <xdr:cNvSpPr/>
      </xdr:nvSpPr>
      <xdr:spPr>
        <a:xfrm>
          <a:off x="1943100" y="521493"/>
          <a:ext cx="1584000" cy="571500"/>
        </a:xfrm>
        <a:prstGeom prst="roundRect">
          <a:avLst/>
        </a:prstGeom>
        <a:solidFill>
          <a:schemeClr val="accent1"/>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s-CO" sz="1300" b="1">
              <a:latin typeface="Calibri" panose="020F0502020204030204" pitchFamily="34" charset="0"/>
              <a:ea typeface="Calibri" panose="020F0502020204030204" pitchFamily="34" charset="0"/>
              <a:cs typeface="Calibri" panose="020F0502020204030204" pitchFamily="34" charset="0"/>
            </a:rPr>
            <a:t>Personalización</a:t>
          </a:r>
        </a:p>
      </xdr:txBody>
    </xdr:sp>
    <xdr:clientData/>
  </xdr:twoCellAnchor>
  <xdr:twoCellAnchor>
    <xdr:from>
      <xdr:col>3</xdr:col>
      <xdr:colOff>152400</xdr:colOff>
      <xdr:row>2</xdr:row>
      <xdr:rowOff>140493</xdr:rowOff>
    </xdr:from>
    <xdr:to>
      <xdr:col>5</xdr:col>
      <xdr:colOff>212400</xdr:colOff>
      <xdr:row>5</xdr:row>
      <xdr:rowOff>140493</xdr:rowOff>
    </xdr:to>
    <xdr:sp macro="" textlink="">
      <xdr:nvSpPr>
        <xdr:cNvPr id="6" name="Rectángulo: esquinas redondeadas 5">
          <a:hlinkClick xmlns:r="http://schemas.openxmlformats.org/officeDocument/2006/relationships" r:id="rId3" tooltip="Mapa de Procesos"/>
          <a:extLst>
            <a:ext uri="{FF2B5EF4-FFF2-40B4-BE49-F238E27FC236}">
              <a16:creationId xmlns:a16="http://schemas.microsoft.com/office/drawing/2014/main" id="{00000000-0008-0000-0000-000006000000}"/>
            </a:ext>
          </a:extLst>
        </xdr:cNvPr>
        <xdr:cNvSpPr/>
      </xdr:nvSpPr>
      <xdr:spPr>
        <a:xfrm>
          <a:off x="3705225" y="521493"/>
          <a:ext cx="1584000" cy="571500"/>
        </a:xfrm>
        <a:prstGeom prst="roundRect">
          <a:avLst/>
        </a:prstGeom>
        <a:solidFill>
          <a:schemeClr val="accent1"/>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s-CO" sz="1300" b="1">
              <a:latin typeface="Calibri" panose="020F0502020204030204" pitchFamily="34" charset="0"/>
              <a:ea typeface="Calibri" panose="020F0502020204030204" pitchFamily="34" charset="0"/>
              <a:cs typeface="Calibri" panose="020F0502020204030204" pitchFamily="34" charset="0"/>
            </a:rPr>
            <a:t>Mapa de Procesos Institucional</a:t>
          </a:r>
        </a:p>
      </xdr:txBody>
    </xdr:sp>
    <xdr:clientData/>
  </xdr:twoCellAnchor>
  <xdr:twoCellAnchor>
    <xdr:from>
      <xdr:col>5</xdr:col>
      <xdr:colOff>390525</xdr:colOff>
      <xdr:row>2</xdr:row>
      <xdr:rowOff>140493</xdr:rowOff>
    </xdr:from>
    <xdr:to>
      <xdr:col>7</xdr:col>
      <xdr:colOff>450525</xdr:colOff>
      <xdr:row>5</xdr:row>
      <xdr:rowOff>140493</xdr:rowOff>
    </xdr:to>
    <xdr:sp macro="" textlink="">
      <xdr:nvSpPr>
        <xdr:cNvPr id="7" name="Rectángulo: esquinas redondeadas 6">
          <a:hlinkClick xmlns:r="http://schemas.openxmlformats.org/officeDocument/2006/relationships" r:id="rId4" tooltip="Documento PAMEC"/>
          <a:extLst>
            <a:ext uri="{FF2B5EF4-FFF2-40B4-BE49-F238E27FC236}">
              <a16:creationId xmlns:a16="http://schemas.microsoft.com/office/drawing/2014/main" id="{00000000-0008-0000-0000-000007000000}"/>
            </a:ext>
          </a:extLst>
        </xdr:cNvPr>
        <xdr:cNvSpPr/>
      </xdr:nvSpPr>
      <xdr:spPr>
        <a:xfrm>
          <a:off x="5467350" y="521493"/>
          <a:ext cx="1584000" cy="571500"/>
        </a:xfrm>
        <a:prstGeom prst="roundRect">
          <a:avLst/>
        </a:prstGeom>
        <a:solidFill>
          <a:schemeClr val="accent1"/>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s-CO" sz="1300" b="1">
              <a:latin typeface="Calibri" panose="020F0502020204030204" pitchFamily="34" charset="0"/>
              <a:ea typeface="Calibri" panose="020F0502020204030204" pitchFamily="34" charset="0"/>
              <a:cs typeface="Calibri" panose="020F0502020204030204" pitchFamily="34" charset="0"/>
            </a:rPr>
            <a:t>Documento PAMEC</a:t>
          </a:r>
        </a:p>
      </xdr:txBody>
    </xdr:sp>
    <xdr:clientData/>
  </xdr:twoCellAnchor>
  <xdr:twoCellAnchor>
    <xdr:from>
      <xdr:col>7</xdr:col>
      <xdr:colOff>628650</xdr:colOff>
      <xdr:row>2</xdr:row>
      <xdr:rowOff>140493</xdr:rowOff>
    </xdr:from>
    <xdr:to>
      <xdr:col>9</xdr:col>
      <xdr:colOff>688650</xdr:colOff>
      <xdr:row>5</xdr:row>
      <xdr:rowOff>140493</xdr:rowOff>
    </xdr:to>
    <xdr:sp macro="" textlink="">
      <xdr:nvSpPr>
        <xdr:cNvPr id="8" name="Rectángulo: esquinas redondeadas 7">
          <a:hlinkClick xmlns:r="http://schemas.openxmlformats.org/officeDocument/2006/relationships" r:id="rId5" tooltip="Acta conformación Equipo PAMEC"/>
          <a:extLst>
            <a:ext uri="{FF2B5EF4-FFF2-40B4-BE49-F238E27FC236}">
              <a16:creationId xmlns:a16="http://schemas.microsoft.com/office/drawing/2014/main" id="{00000000-0008-0000-0000-000008000000}"/>
            </a:ext>
          </a:extLst>
        </xdr:cNvPr>
        <xdr:cNvSpPr/>
      </xdr:nvSpPr>
      <xdr:spPr>
        <a:xfrm>
          <a:off x="7229475" y="521493"/>
          <a:ext cx="1584000" cy="571500"/>
        </a:xfrm>
        <a:prstGeom prst="roundRect">
          <a:avLst/>
        </a:prstGeom>
        <a:solidFill>
          <a:schemeClr val="accent1"/>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s-CO" sz="1300" b="1">
              <a:latin typeface="Calibri" panose="020F0502020204030204" pitchFamily="34" charset="0"/>
              <a:ea typeface="Calibri" panose="020F0502020204030204" pitchFamily="34" charset="0"/>
              <a:cs typeface="Calibri" panose="020F0502020204030204" pitchFamily="34" charset="0"/>
            </a:rPr>
            <a:t>Conformación</a:t>
          </a:r>
          <a:r>
            <a:rPr lang="es-CO" sz="1300" b="1" baseline="0">
              <a:latin typeface="Calibri" panose="020F0502020204030204" pitchFamily="34" charset="0"/>
              <a:ea typeface="Calibri" panose="020F0502020204030204" pitchFamily="34" charset="0"/>
              <a:cs typeface="Calibri" panose="020F0502020204030204" pitchFamily="34" charset="0"/>
            </a:rPr>
            <a:t> de Equipo PAMEC</a:t>
          </a:r>
          <a:endParaRPr lang="es-CO" sz="13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104775</xdr:colOff>
      <xdr:row>2</xdr:row>
      <xdr:rowOff>140493</xdr:rowOff>
    </xdr:from>
    <xdr:to>
      <xdr:col>12</xdr:col>
      <xdr:colOff>164775</xdr:colOff>
      <xdr:row>5</xdr:row>
      <xdr:rowOff>140493</xdr:rowOff>
    </xdr:to>
    <xdr:sp macro="" textlink="">
      <xdr:nvSpPr>
        <xdr:cNvPr id="9" name="Rectángulo: esquinas redondeadas 8">
          <a:hlinkClick xmlns:r="http://schemas.openxmlformats.org/officeDocument/2006/relationships" r:id="rId6" tooltip="Cronograma Ruta Crítica"/>
          <a:extLst>
            <a:ext uri="{FF2B5EF4-FFF2-40B4-BE49-F238E27FC236}">
              <a16:creationId xmlns:a16="http://schemas.microsoft.com/office/drawing/2014/main" id="{00000000-0008-0000-0000-000009000000}"/>
            </a:ext>
          </a:extLst>
        </xdr:cNvPr>
        <xdr:cNvSpPr/>
      </xdr:nvSpPr>
      <xdr:spPr>
        <a:xfrm>
          <a:off x="8991600" y="521493"/>
          <a:ext cx="1584000" cy="571500"/>
        </a:xfrm>
        <a:prstGeom prst="roundRect">
          <a:avLst/>
        </a:prstGeom>
        <a:solidFill>
          <a:schemeClr val="accent1"/>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s-CO" sz="1300" b="1">
              <a:latin typeface="Calibri" panose="020F0502020204030204" pitchFamily="34" charset="0"/>
              <a:ea typeface="Calibri" panose="020F0502020204030204" pitchFamily="34" charset="0"/>
              <a:cs typeface="Calibri" panose="020F0502020204030204" pitchFamily="34" charset="0"/>
            </a:rPr>
            <a:t>Cronograma</a:t>
          </a:r>
          <a:r>
            <a:rPr lang="es-CO" sz="1300" b="1" baseline="0">
              <a:latin typeface="Calibri" panose="020F0502020204030204" pitchFamily="34" charset="0"/>
              <a:ea typeface="Calibri" panose="020F0502020204030204" pitchFamily="34" charset="0"/>
              <a:cs typeface="Calibri" panose="020F0502020204030204" pitchFamily="34" charset="0"/>
            </a:rPr>
            <a:t> Ruta Crítica PAMEC</a:t>
          </a:r>
          <a:endParaRPr lang="es-CO" sz="13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676275</xdr:colOff>
      <xdr:row>7</xdr:row>
      <xdr:rowOff>9525</xdr:rowOff>
    </xdr:from>
    <xdr:to>
      <xdr:col>14</xdr:col>
      <xdr:colOff>493800</xdr:colOff>
      <xdr:row>19</xdr:row>
      <xdr:rowOff>62362</xdr:rowOff>
    </xdr:to>
    <xdr:grpSp>
      <xdr:nvGrpSpPr>
        <xdr:cNvPr id="11" name="Grupo 10">
          <a:hlinkClick xmlns:r="http://schemas.openxmlformats.org/officeDocument/2006/relationships" r:id="rId7" tooltip="Aprendizaje Organizacional"/>
          <a:extLst>
            <a:ext uri="{FF2B5EF4-FFF2-40B4-BE49-F238E27FC236}">
              <a16:creationId xmlns:a16="http://schemas.microsoft.com/office/drawing/2014/main" id="{F72652D9-1632-7440-D595-B3A1527CCE14}"/>
            </a:ext>
          </a:extLst>
        </xdr:cNvPr>
        <xdr:cNvGrpSpPr/>
      </xdr:nvGrpSpPr>
      <xdr:grpSpPr>
        <a:xfrm>
          <a:off x="11056408" y="1313392"/>
          <a:ext cx="1299192" cy="2288037"/>
          <a:chOff x="11087100" y="1343025"/>
          <a:chExt cx="1341525" cy="2338837"/>
        </a:xfrm>
      </xdr:grpSpPr>
      <xdr:sp macro="" textlink="">
        <xdr:nvSpPr>
          <xdr:cNvPr id="35" name="Rectángulo: esquinas redondeadas 34">
            <a:extLst>
              <a:ext uri="{FF2B5EF4-FFF2-40B4-BE49-F238E27FC236}">
                <a16:creationId xmlns:a16="http://schemas.microsoft.com/office/drawing/2014/main" id="{00000000-0008-0000-0000-000023000000}"/>
              </a:ext>
            </a:extLst>
          </xdr:cNvPr>
          <xdr:cNvSpPr/>
        </xdr:nvSpPr>
        <xdr:spPr>
          <a:xfrm>
            <a:off x="11096625" y="1343025"/>
            <a:ext cx="1332000" cy="2019299"/>
          </a:xfrm>
          <a:prstGeom prst="roundRect">
            <a:avLst/>
          </a:prstGeom>
          <a:solidFill>
            <a:schemeClr val="bg1"/>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a:t>
            </a:r>
          </a:p>
        </xdr:txBody>
      </xdr:sp>
      <xdr:sp macro="" textlink="">
        <xdr:nvSpPr>
          <xdr:cNvPr id="18" name="Rectángulo 17">
            <a:extLst>
              <a:ext uri="{FF2B5EF4-FFF2-40B4-BE49-F238E27FC236}">
                <a16:creationId xmlns:a16="http://schemas.microsoft.com/office/drawing/2014/main" id="{00000000-0008-0000-0000-000012000000}"/>
              </a:ext>
            </a:extLst>
          </xdr:cNvPr>
          <xdr:cNvSpPr/>
        </xdr:nvSpPr>
        <xdr:spPr>
          <a:xfrm>
            <a:off x="11087100" y="2709862"/>
            <a:ext cx="1332000" cy="972000"/>
          </a:xfrm>
          <a:prstGeom prst="rect">
            <a:avLst/>
          </a:prstGeom>
          <a:solidFill>
            <a:schemeClr val="accent1"/>
          </a:solidFill>
          <a:ln w="19050">
            <a:solidFill>
              <a:srgbClr val="156082"/>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es-CO" sz="1300" b="1">
              <a:latin typeface="Calibri" panose="020F0502020204030204" pitchFamily="34" charset="0"/>
              <a:ea typeface="Calibri" panose="020F0502020204030204" pitchFamily="34" charset="0"/>
              <a:cs typeface="Calibri" panose="020F0502020204030204" pitchFamily="34" charset="0"/>
            </a:endParaRPr>
          </a:p>
          <a:p>
            <a:pPr algn="ctr"/>
            <a:r>
              <a:rPr lang="es-CO" sz="1300" b="1">
                <a:latin typeface="Calibri" panose="020F0502020204030204" pitchFamily="34" charset="0"/>
                <a:ea typeface="Calibri" panose="020F0502020204030204" pitchFamily="34" charset="0"/>
                <a:cs typeface="Calibri" panose="020F0502020204030204" pitchFamily="34" charset="0"/>
              </a:rPr>
              <a:t>Aprendizaje</a:t>
            </a:r>
            <a:r>
              <a:rPr lang="es-CO" sz="1300" b="1" baseline="0">
                <a:latin typeface="Calibri" panose="020F0502020204030204" pitchFamily="34" charset="0"/>
                <a:ea typeface="Calibri" panose="020F0502020204030204" pitchFamily="34" charset="0"/>
                <a:cs typeface="Calibri" panose="020F0502020204030204" pitchFamily="34" charset="0"/>
              </a:rPr>
              <a:t> Organizacional</a:t>
            </a:r>
            <a:endParaRPr lang="es-CO" sz="1300" b="1">
              <a:latin typeface="Calibri" panose="020F0502020204030204" pitchFamily="34" charset="0"/>
              <a:ea typeface="Calibri" panose="020F0502020204030204" pitchFamily="34" charset="0"/>
              <a:cs typeface="Calibri" panose="020F0502020204030204" pitchFamily="34" charset="0"/>
            </a:endParaRPr>
          </a:p>
        </xdr:txBody>
      </xdr:sp>
      <xdr:pic>
        <xdr:nvPicPr>
          <xdr:cNvPr id="32" name="Imagen 31" descr="Diagrama, Texto, Pizarra&#10;&#10;Descripción generada automáticamente">
            <a:extLst>
              <a:ext uri="{FF2B5EF4-FFF2-40B4-BE49-F238E27FC236}">
                <a16:creationId xmlns:a16="http://schemas.microsoft.com/office/drawing/2014/main" id="{00000000-0008-0000-0000-000020000000}"/>
              </a:ext>
            </a:extLst>
          </xdr:cNvPr>
          <xdr:cNvPicPr>
            <a:picLocks noChangeAspect="1"/>
          </xdr:cNvPicPr>
        </xdr:nvPicPr>
        <xdr:blipFill rotWithShape="1">
          <a:blip xmlns:r="http://schemas.openxmlformats.org/officeDocument/2006/relationships" r:embed="rId8" cstate="email">
            <a:extLst>
              <a:ext uri="{28A0092B-C50C-407E-A947-70E740481C1C}">
                <a14:useLocalDpi xmlns:a14="http://schemas.microsoft.com/office/drawing/2010/main"/>
              </a:ext>
            </a:extLst>
          </a:blip>
          <a:srcRect/>
          <a:stretch/>
        </xdr:blipFill>
        <xdr:spPr>
          <a:xfrm>
            <a:off x="11144250" y="1447800"/>
            <a:ext cx="1257300" cy="1199625"/>
          </a:xfrm>
          <a:prstGeom prst="rect">
            <a:avLst/>
          </a:prstGeom>
        </xdr:spPr>
      </xdr:pic>
      <xdr:sp macro="" textlink="">
        <xdr:nvSpPr>
          <xdr:cNvPr id="56" name="Rectángulo 55">
            <a:extLst>
              <a:ext uri="{FF2B5EF4-FFF2-40B4-BE49-F238E27FC236}">
                <a16:creationId xmlns:a16="http://schemas.microsoft.com/office/drawing/2014/main" id="{00000000-0008-0000-0000-000038000000}"/>
              </a:ext>
            </a:extLst>
          </xdr:cNvPr>
          <xdr:cNvSpPr/>
        </xdr:nvSpPr>
        <xdr:spPr>
          <a:xfrm>
            <a:off x="11087100" y="2709862"/>
            <a:ext cx="1332000" cy="324000"/>
          </a:xfrm>
          <a:prstGeom prst="rect">
            <a:avLst/>
          </a:prstGeom>
          <a:solidFill>
            <a:sysClr val="window" lastClr="FFFFFF"/>
          </a:solidFill>
          <a:ln w="19050">
            <a:solidFill>
              <a:srgbClr val="156082"/>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es-CO" sz="12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pic>
        <xdr:nvPicPr>
          <xdr:cNvPr id="20" name="Gráfico 19" descr="Insignia 9 con relleno sólido">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1573100" y="2687212"/>
            <a:ext cx="360000" cy="360000"/>
          </a:xfrm>
          <a:prstGeom prst="rect">
            <a:avLst/>
          </a:prstGeom>
        </xdr:spPr>
      </xdr:pic>
    </xdr:grpSp>
    <xdr:clientData/>
  </xdr:twoCellAnchor>
  <xdr:twoCellAnchor>
    <xdr:from>
      <xdr:col>11</xdr:col>
      <xdr:colOff>64292</xdr:colOff>
      <xdr:row>7</xdr:row>
      <xdr:rowOff>9525</xdr:rowOff>
    </xdr:from>
    <xdr:to>
      <xdr:col>12</xdr:col>
      <xdr:colOff>636675</xdr:colOff>
      <xdr:row>19</xdr:row>
      <xdr:rowOff>62362</xdr:rowOff>
    </xdr:to>
    <xdr:grpSp>
      <xdr:nvGrpSpPr>
        <xdr:cNvPr id="10" name="Grupo 9">
          <a:hlinkClick xmlns:r="http://schemas.openxmlformats.org/officeDocument/2006/relationships" r:id="rId11" tooltip="Evaluación del Mejoramiento"/>
          <a:extLst>
            <a:ext uri="{FF2B5EF4-FFF2-40B4-BE49-F238E27FC236}">
              <a16:creationId xmlns:a16="http://schemas.microsoft.com/office/drawing/2014/main" id="{765727BC-82FD-FC12-9BAB-266DDEBC8065}"/>
            </a:ext>
          </a:extLst>
        </xdr:cNvPr>
        <xdr:cNvGrpSpPr/>
      </xdr:nvGrpSpPr>
      <xdr:grpSpPr>
        <a:xfrm>
          <a:off x="9665492" y="1313392"/>
          <a:ext cx="1351316" cy="2288037"/>
          <a:chOff x="9713117" y="1343025"/>
          <a:chExt cx="1334383" cy="2338837"/>
        </a:xfrm>
      </xdr:grpSpPr>
      <xdr:sp macro="" textlink="">
        <xdr:nvSpPr>
          <xdr:cNvPr id="34" name="Rectángulo: esquinas redondeadas 33">
            <a:extLst>
              <a:ext uri="{FF2B5EF4-FFF2-40B4-BE49-F238E27FC236}">
                <a16:creationId xmlns:a16="http://schemas.microsoft.com/office/drawing/2014/main" id="{00000000-0008-0000-0000-000022000000}"/>
              </a:ext>
            </a:extLst>
          </xdr:cNvPr>
          <xdr:cNvSpPr/>
        </xdr:nvSpPr>
        <xdr:spPr>
          <a:xfrm>
            <a:off x="9715500" y="1343025"/>
            <a:ext cx="1332000" cy="2019299"/>
          </a:xfrm>
          <a:prstGeom prst="roundRect">
            <a:avLst/>
          </a:prstGeom>
          <a:solidFill>
            <a:schemeClr val="bg1"/>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a:t>
            </a:r>
          </a:p>
        </xdr:txBody>
      </xdr:sp>
      <xdr:sp macro="" textlink="">
        <xdr:nvSpPr>
          <xdr:cNvPr id="17" name="Rectángulo 16">
            <a:extLst>
              <a:ext uri="{FF2B5EF4-FFF2-40B4-BE49-F238E27FC236}">
                <a16:creationId xmlns:a16="http://schemas.microsoft.com/office/drawing/2014/main" id="{00000000-0008-0000-0000-000011000000}"/>
              </a:ext>
            </a:extLst>
          </xdr:cNvPr>
          <xdr:cNvSpPr/>
        </xdr:nvSpPr>
        <xdr:spPr>
          <a:xfrm>
            <a:off x="9713117" y="2709862"/>
            <a:ext cx="1332000" cy="972000"/>
          </a:xfrm>
          <a:prstGeom prst="rect">
            <a:avLst/>
          </a:prstGeom>
          <a:solidFill>
            <a:schemeClr val="accent1"/>
          </a:solidFill>
          <a:ln w="19050">
            <a:solidFill>
              <a:srgbClr val="156082"/>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es-CO" sz="1300" b="1">
              <a:latin typeface="Calibri" panose="020F0502020204030204" pitchFamily="34" charset="0"/>
              <a:ea typeface="Calibri" panose="020F0502020204030204" pitchFamily="34" charset="0"/>
              <a:cs typeface="Calibri" panose="020F0502020204030204" pitchFamily="34" charset="0"/>
            </a:endParaRPr>
          </a:p>
          <a:p>
            <a:pPr algn="ctr"/>
            <a:r>
              <a:rPr lang="es-CO" sz="1300" b="1">
                <a:latin typeface="Calibri" panose="020F0502020204030204" pitchFamily="34" charset="0"/>
                <a:ea typeface="Calibri" panose="020F0502020204030204" pitchFamily="34" charset="0"/>
                <a:cs typeface="Calibri" panose="020F0502020204030204" pitchFamily="34" charset="0"/>
              </a:rPr>
              <a:t>Evaluación del Mejoramiento</a:t>
            </a:r>
          </a:p>
        </xdr:txBody>
      </xdr:sp>
      <xdr:pic>
        <xdr:nvPicPr>
          <xdr:cNvPr id="30" name="Imagen 29" descr="Un dibujo de una persona con una raqueta de tenis&#10;&#10;Descripción generada automáticamente">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tretch>
            <a:fillRect/>
          </a:stretch>
        </xdr:blipFill>
        <xdr:spPr>
          <a:xfrm>
            <a:off x="9763123" y="1447798"/>
            <a:ext cx="1224000" cy="1224000"/>
          </a:xfrm>
          <a:prstGeom prst="rect">
            <a:avLst/>
          </a:prstGeom>
        </xdr:spPr>
      </xdr:pic>
      <xdr:sp macro="" textlink="">
        <xdr:nvSpPr>
          <xdr:cNvPr id="55" name="Rectángulo 54">
            <a:extLst>
              <a:ext uri="{FF2B5EF4-FFF2-40B4-BE49-F238E27FC236}">
                <a16:creationId xmlns:a16="http://schemas.microsoft.com/office/drawing/2014/main" id="{00000000-0008-0000-0000-000037000000}"/>
              </a:ext>
            </a:extLst>
          </xdr:cNvPr>
          <xdr:cNvSpPr/>
        </xdr:nvSpPr>
        <xdr:spPr>
          <a:xfrm>
            <a:off x="9713117" y="2709862"/>
            <a:ext cx="1332000" cy="324000"/>
          </a:xfrm>
          <a:prstGeom prst="rect">
            <a:avLst/>
          </a:prstGeom>
          <a:solidFill>
            <a:sysClr val="window" lastClr="FFFFFF"/>
          </a:solidFill>
          <a:ln w="19050">
            <a:solidFill>
              <a:srgbClr val="156082"/>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es-CO" sz="12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pic>
        <xdr:nvPicPr>
          <xdr:cNvPr id="22" name="Gráfico 21" descr="Insignia 8 con relleno sólido">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0199117" y="2687212"/>
            <a:ext cx="360000" cy="360000"/>
          </a:xfrm>
          <a:prstGeom prst="rect">
            <a:avLst/>
          </a:prstGeom>
        </xdr:spPr>
      </xdr:pic>
    </xdr:grpSp>
    <xdr:clientData/>
  </xdr:twoCellAnchor>
  <xdr:twoCellAnchor>
    <xdr:from>
      <xdr:col>7</xdr:col>
      <xdr:colOff>364330</xdr:colOff>
      <xdr:row>7</xdr:row>
      <xdr:rowOff>9525</xdr:rowOff>
    </xdr:from>
    <xdr:to>
      <xdr:col>9</xdr:col>
      <xdr:colOff>179475</xdr:colOff>
      <xdr:row>19</xdr:row>
      <xdr:rowOff>62362</xdr:rowOff>
    </xdr:to>
    <xdr:grpSp>
      <xdr:nvGrpSpPr>
        <xdr:cNvPr id="77" name="Grupo 76">
          <a:hlinkClick xmlns:r="http://schemas.openxmlformats.org/officeDocument/2006/relationships" r:id="rId15" tooltip="Formulación de Plan de Acción para prácticas priorizadas"/>
          <a:extLst>
            <a:ext uri="{FF2B5EF4-FFF2-40B4-BE49-F238E27FC236}">
              <a16:creationId xmlns:a16="http://schemas.microsoft.com/office/drawing/2014/main" id="{537E8C3D-2D4E-A7C8-CD59-E9A3B63590DB}"/>
            </a:ext>
          </a:extLst>
        </xdr:cNvPr>
        <xdr:cNvGrpSpPr/>
      </xdr:nvGrpSpPr>
      <xdr:grpSpPr>
        <a:xfrm>
          <a:off x="6849797" y="1313392"/>
          <a:ext cx="1373011" cy="2288037"/>
          <a:chOff x="6965155" y="1343025"/>
          <a:chExt cx="1339145" cy="2338837"/>
        </a:xfrm>
      </xdr:grpSpPr>
      <xdr:sp macro="" textlink="">
        <xdr:nvSpPr>
          <xdr:cNvPr id="40" name="Rectángulo: esquinas redondeadas 39">
            <a:extLst>
              <a:ext uri="{FF2B5EF4-FFF2-40B4-BE49-F238E27FC236}">
                <a16:creationId xmlns:a16="http://schemas.microsoft.com/office/drawing/2014/main" id="{00000000-0008-0000-0000-000028000000}"/>
              </a:ext>
            </a:extLst>
          </xdr:cNvPr>
          <xdr:cNvSpPr/>
        </xdr:nvSpPr>
        <xdr:spPr>
          <a:xfrm>
            <a:off x="6972300" y="1343025"/>
            <a:ext cx="1332000" cy="2019299"/>
          </a:xfrm>
          <a:prstGeom prst="roundRect">
            <a:avLst/>
          </a:prstGeom>
          <a:solidFill>
            <a:schemeClr val="bg1"/>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vv</a:t>
            </a:r>
          </a:p>
        </xdr:txBody>
      </xdr:sp>
      <xdr:sp macro="" textlink="">
        <xdr:nvSpPr>
          <xdr:cNvPr id="15" name="Rectángulo 14">
            <a:extLst>
              <a:ext uri="{FF2B5EF4-FFF2-40B4-BE49-F238E27FC236}">
                <a16:creationId xmlns:a16="http://schemas.microsoft.com/office/drawing/2014/main" id="{00000000-0008-0000-0000-00000F000000}"/>
              </a:ext>
            </a:extLst>
          </xdr:cNvPr>
          <xdr:cNvSpPr/>
        </xdr:nvSpPr>
        <xdr:spPr>
          <a:xfrm>
            <a:off x="6965155" y="2709862"/>
            <a:ext cx="1332000" cy="972000"/>
          </a:xfrm>
          <a:prstGeom prst="rect">
            <a:avLst/>
          </a:prstGeom>
          <a:solidFill>
            <a:schemeClr val="accent1"/>
          </a:solidFill>
          <a:ln w="19050">
            <a:solidFill>
              <a:srgbClr val="156082"/>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es-CO" sz="1300" b="1">
              <a:latin typeface="Calibri" panose="020F0502020204030204" pitchFamily="34" charset="0"/>
              <a:ea typeface="Calibri" panose="020F0502020204030204" pitchFamily="34" charset="0"/>
              <a:cs typeface="Calibri" panose="020F0502020204030204" pitchFamily="34" charset="0"/>
            </a:endParaRPr>
          </a:p>
          <a:p>
            <a:pPr algn="ctr"/>
            <a:r>
              <a:rPr lang="es-CO" sz="1300" b="1">
                <a:latin typeface="Calibri" panose="020F0502020204030204" pitchFamily="34" charset="0"/>
                <a:ea typeface="Calibri" panose="020F0502020204030204" pitchFamily="34" charset="0"/>
                <a:cs typeface="Calibri" panose="020F0502020204030204" pitchFamily="34" charset="0"/>
              </a:rPr>
              <a:t>Definición</a:t>
            </a:r>
            <a:r>
              <a:rPr lang="es-CO" sz="1300" b="1" baseline="0">
                <a:latin typeface="Calibri" panose="020F0502020204030204" pitchFamily="34" charset="0"/>
                <a:ea typeface="Calibri" panose="020F0502020204030204" pitchFamily="34" charset="0"/>
                <a:cs typeface="Calibri" panose="020F0502020204030204" pitchFamily="34" charset="0"/>
              </a:rPr>
              <a:t> de Plan de Acción</a:t>
            </a:r>
            <a:endParaRPr lang="es-CO" sz="1300" b="1">
              <a:latin typeface="Calibri" panose="020F0502020204030204" pitchFamily="34" charset="0"/>
              <a:ea typeface="Calibri" panose="020F0502020204030204" pitchFamily="34" charset="0"/>
              <a:cs typeface="Calibri" panose="020F0502020204030204" pitchFamily="34" charset="0"/>
            </a:endParaRPr>
          </a:p>
        </xdr:txBody>
      </xdr:sp>
      <xdr:pic>
        <xdr:nvPicPr>
          <xdr:cNvPr id="46" name="Imagen 45" descr="Forma&#10;&#10;Descripción generada automáticamente">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rcRect/>
          <a:stretch/>
        </xdr:blipFill>
        <xdr:spPr>
          <a:xfrm>
            <a:off x="7038975" y="1447800"/>
            <a:ext cx="1224000" cy="1224000"/>
          </a:xfrm>
          <a:prstGeom prst="rect">
            <a:avLst/>
          </a:prstGeom>
        </xdr:spPr>
      </xdr:pic>
      <xdr:sp macro="" textlink="">
        <xdr:nvSpPr>
          <xdr:cNvPr id="53" name="Rectángulo 52">
            <a:extLst>
              <a:ext uri="{FF2B5EF4-FFF2-40B4-BE49-F238E27FC236}">
                <a16:creationId xmlns:a16="http://schemas.microsoft.com/office/drawing/2014/main" id="{00000000-0008-0000-0000-000035000000}"/>
              </a:ext>
            </a:extLst>
          </xdr:cNvPr>
          <xdr:cNvSpPr/>
        </xdr:nvSpPr>
        <xdr:spPr>
          <a:xfrm>
            <a:off x="6965155" y="2709862"/>
            <a:ext cx="1332000" cy="324000"/>
          </a:xfrm>
          <a:prstGeom prst="rect">
            <a:avLst/>
          </a:prstGeom>
          <a:solidFill>
            <a:sysClr val="window" lastClr="FFFFFF"/>
          </a:solidFill>
          <a:ln w="19050">
            <a:solidFill>
              <a:srgbClr val="156082"/>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es-CO" sz="12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pic>
        <xdr:nvPicPr>
          <xdr:cNvPr id="57" name="Gráfico 56" descr="Insignia 6 con relleno sólido">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7451155" y="2687212"/>
            <a:ext cx="360000" cy="360000"/>
          </a:xfrm>
          <a:prstGeom prst="rect">
            <a:avLst/>
          </a:prstGeom>
        </xdr:spPr>
      </xdr:pic>
    </xdr:grpSp>
    <xdr:clientData/>
  </xdr:twoCellAnchor>
  <xdr:twoCellAnchor>
    <xdr:from>
      <xdr:col>5</xdr:col>
      <xdr:colOff>514349</xdr:colOff>
      <xdr:row>7</xdr:row>
      <xdr:rowOff>9525</xdr:rowOff>
    </xdr:from>
    <xdr:to>
      <xdr:col>7</xdr:col>
      <xdr:colOff>331875</xdr:colOff>
      <xdr:row>19</xdr:row>
      <xdr:rowOff>62362</xdr:rowOff>
    </xdr:to>
    <xdr:grpSp>
      <xdr:nvGrpSpPr>
        <xdr:cNvPr id="80" name="Grupo 79">
          <a:hlinkClick xmlns:r="http://schemas.openxmlformats.org/officeDocument/2006/relationships" r:id="rId19" tooltip="Medición Inicial del Desempeño -  Indicadores"/>
          <a:extLst>
            <a:ext uri="{FF2B5EF4-FFF2-40B4-BE49-F238E27FC236}">
              <a16:creationId xmlns:a16="http://schemas.microsoft.com/office/drawing/2014/main" id="{226174C9-92A3-6E24-64F6-5991B2670BE1}"/>
            </a:ext>
          </a:extLst>
        </xdr:cNvPr>
        <xdr:cNvGrpSpPr/>
      </xdr:nvGrpSpPr>
      <xdr:grpSpPr>
        <a:xfrm>
          <a:off x="5441949" y="1313392"/>
          <a:ext cx="1375393" cy="2288037"/>
          <a:chOff x="5591174" y="1343025"/>
          <a:chExt cx="1341526" cy="2338837"/>
        </a:xfrm>
      </xdr:grpSpPr>
      <xdr:sp macro="" textlink="">
        <xdr:nvSpPr>
          <xdr:cNvPr id="39" name="Rectángulo: esquinas redondeadas 38">
            <a:extLst>
              <a:ext uri="{FF2B5EF4-FFF2-40B4-BE49-F238E27FC236}">
                <a16:creationId xmlns:a16="http://schemas.microsoft.com/office/drawing/2014/main" id="{00000000-0008-0000-0000-000027000000}"/>
              </a:ext>
            </a:extLst>
          </xdr:cNvPr>
          <xdr:cNvSpPr/>
        </xdr:nvSpPr>
        <xdr:spPr>
          <a:xfrm>
            <a:off x="5600700" y="1343025"/>
            <a:ext cx="1332000" cy="2019299"/>
          </a:xfrm>
          <a:prstGeom prst="roundRect">
            <a:avLst/>
          </a:prstGeom>
          <a:solidFill>
            <a:schemeClr val="bg1"/>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a:t>
            </a:r>
          </a:p>
        </xdr:txBody>
      </xdr:sp>
      <xdr:sp macro="" textlink="">
        <xdr:nvSpPr>
          <xdr:cNvPr id="14" name="Rectángulo 13">
            <a:extLst>
              <a:ext uri="{FF2B5EF4-FFF2-40B4-BE49-F238E27FC236}">
                <a16:creationId xmlns:a16="http://schemas.microsoft.com/office/drawing/2014/main" id="{00000000-0008-0000-0000-00000E000000}"/>
              </a:ext>
            </a:extLst>
          </xdr:cNvPr>
          <xdr:cNvSpPr/>
        </xdr:nvSpPr>
        <xdr:spPr>
          <a:xfrm>
            <a:off x="5591174" y="2709862"/>
            <a:ext cx="1332000" cy="972000"/>
          </a:xfrm>
          <a:prstGeom prst="rect">
            <a:avLst/>
          </a:prstGeom>
          <a:solidFill>
            <a:schemeClr val="accent1"/>
          </a:solidFill>
          <a:ln w="19050">
            <a:solidFill>
              <a:srgbClr val="156082"/>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es-CO" sz="1300" b="1">
              <a:latin typeface="Calibri" panose="020F0502020204030204" pitchFamily="34" charset="0"/>
              <a:ea typeface="Calibri" panose="020F0502020204030204" pitchFamily="34" charset="0"/>
              <a:cs typeface="Calibri" panose="020F0502020204030204" pitchFamily="34" charset="0"/>
            </a:endParaRPr>
          </a:p>
          <a:p>
            <a:pPr algn="ctr"/>
            <a:r>
              <a:rPr lang="es-CO" sz="1300" b="1" baseline="0">
                <a:solidFill>
                  <a:schemeClr val="lt1"/>
                </a:solidFill>
                <a:latin typeface="Calibri" panose="020F0502020204030204" pitchFamily="34" charset="0"/>
                <a:ea typeface="Calibri" panose="020F0502020204030204" pitchFamily="34" charset="0"/>
                <a:cs typeface="Calibri" panose="020F0502020204030204" pitchFamily="34" charset="0"/>
              </a:rPr>
              <a:t>Medición</a:t>
            </a:r>
            <a:r>
              <a:rPr lang="es-CO" sz="1300" b="1" baseline="0">
                <a:latin typeface="Calibri" panose="020F0502020204030204" pitchFamily="34" charset="0"/>
                <a:ea typeface="Calibri" panose="020F0502020204030204" pitchFamily="34" charset="0"/>
                <a:cs typeface="Calibri" panose="020F0502020204030204" pitchFamily="34" charset="0"/>
              </a:rPr>
              <a:t> Inicial del Desempeño</a:t>
            </a:r>
            <a:endParaRPr lang="es-CO" sz="1300" b="1">
              <a:latin typeface="Calibri" panose="020F0502020204030204" pitchFamily="34" charset="0"/>
              <a:ea typeface="Calibri" panose="020F0502020204030204" pitchFamily="34" charset="0"/>
              <a:cs typeface="Calibri" panose="020F0502020204030204" pitchFamily="34" charset="0"/>
            </a:endParaRPr>
          </a:p>
        </xdr:txBody>
      </xdr:sp>
      <xdr:pic>
        <xdr:nvPicPr>
          <xdr:cNvPr id="45" name="Imagen 44" descr="Diagrama&#10;&#10;Descripción generada automáticamente">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a:ext>
            </a:extLst>
          </a:blip>
          <a:srcRect/>
          <a:stretch/>
        </xdr:blipFill>
        <xdr:spPr>
          <a:xfrm>
            <a:off x="5629275" y="1466850"/>
            <a:ext cx="1224000" cy="1224000"/>
          </a:xfrm>
          <a:prstGeom prst="rect">
            <a:avLst/>
          </a:prstGeom>
        </xdr:spPr>
      </xdr:pic>
      <xdr:sp macro="" textlink="">
        <xdr:nvSpPr>
          <xdr:cNvPr id="52" name="Rectángulo 51">
            <a:extLst>
              <a:ext uri="{FF2B5EF4-FFF2-40B4-BE49-F238E27FC236}">
                <a16:creationId xmlns:a16="http://schemas.microsoft.com/office/drawing/2014/main" id="{00000000-0008-0000-0000-000034000000}"/>
              </a:ext>
            </a:extLst>
          </xdr:cNvPr>
          <xdr:cNvSpPr/>
        </xdr:nvSpPr>
        <xdr:spPr>
          <a:xfrm>
            <a:off x="5591174" y="2709862"/>
            <a:ext cx="1332000" cy="324000"/>
          </a:xfrm>
          <a:prstGeom prst="rect">
            <a:avLst/>
          </a:prstGeom>
          <a:solidFill>
            <a:sysClr val="window" lastClr="FFFFFF"/>
          </a:solidFill>
          <a:ln w="19050">
            <a:solidFill>
              <a:srgbClr val="156082"/>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es-CO" sz="12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pic>
        <xdr:nvPicPr>
          <xdr:cNvPr id="59" name="Gráfico 58" descr="Insignia 5 con relleno sólido">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6077174" y="2687212"/>
            <a:ext cx="360000" cy="360000"/>
          </a:xfrm>
          <a:prstGeom prst="rect">
            <a:avLst/>
          </a:prstGeom>
        </xdr:spPr>
      </xdr:pic>
    </xdr:grpSp>
    <xdr:clientData/>
  </xdr:twoCellAnchor>
  <xdr:twoCellAnchor>
    <xdr:from>
      <xdr:col>9</xdr:col>
      <xdr:colOff>214311</xdr:colOff>
      <xdr:row>7</xdr:row>
      <xdr:rowOff>9525</xdr:rowOff>
    </xdr:from>
    <xdr:to>
      <xdr:col>11</xdr:col>
      <xdr:colOff>27075</xdr:colOff>
      <xdr:row>19</xdr:row>
      <xdr:rowOff>62362</xdr:rowOff>
    </xdr:to>
    <xdr:grpSp>
      <xdr:nvGrpSpPr>
        <xdr:cNvPr id="2" name="Grupo 1">
          <a:hlinkClick xmlns:r="http://schemas.openxmlformats.org/officeDocument/2006/relationships" r:id="rId23" tooltip="Seguimiento al plan de acción"/>
          <a:extLst>
            <a:ext uri="{FF2B5EF4-FFF2-40B4-BE49-F238E27FC236}">
              <a16:creationId xmlns:a16="http://schemas.microsoft.com/office/drawing/2014/main" id="{A2546E52-8056-8607-2ADE-7D0AE58A7045}"/>
            </a:ext>
          </a:extLst>
        </xdr:cNvPr>
        <xdr:cNvGrpSpPr/>
      </xdr:nvGrpSpPr>
      <xdr:grpSpPr>
        <a:xfrm>
          <a:off x="8257644" y="1313392"/>
          <a:ext cx="1370631" cy="2288037"/>
          <a:chOff x="8339136" y="1343025"/>
          <a:chExt cx="1336764" cy="2338837"/>
        </a:xfrm>
      </xdr:grpSpPr>
      <xdr:sp macro="" textlink="">
        <xdr:nvSpPr>
          <xdr:cNvPr id="41" name="Rectángulo: esquinas redondeadas 40">
            <a:extLst>
              <a:ext uri="{FF2B5EF4-FFF2-40B4-BE49-F238E27FC236}">
                <a16:creationId xmlns:a16="http://schemas.microsoft.com/office/drawing/2014/main" id="{00000000-0008-0000-0000-000029000000}"/>
              </a:ext>
            </a:extLst>
          </xdr:cNvPr>
          <xdr:cNvSpPr/>
        </xdr:nvSpPr>
        <xdr:spPr>
          <a:xfrm>
            <a:off x="8343900" y="1343025"/>
            <a:ext cx="1332000" cy="2019299"/>
          </a:xfrm>
          <a:prstGeom prst="roundRect">
            <a:avLst/>
          </a:prstGeom>
          <a:solidFill>
            <a:schemeClr val="bg1"/>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a:t>
            </a:r>
          </a:p>
        </xdr:txBody>
      </xdr:sp>
      <xdr:sp macro="" textlink="">
        <xdr:nvSpPr>
          <xdr:cNvPr id="16" name="Rectángulo 15">
            <a:extLst>
              <a:ext uri="{FF2B5EF4-FFF2-40B4-BE49-F238E27FC236}">
                <a16:creationId xmlns:a16="http://schemas.microsoft.com/office/drawing/2014/main" id="{00000000-0008-0000-0000-000010000000}"/>
              </a:ext>
            </a:extLst>
          </xdr:cNvPr>
          <xdr:cNvSpPr/>
        </xdr:nvSpPr>
        <xdr:spPr>
          <a:xfrm>
            <a:off x="8339136" y="2709862"/>
            <a:ext cx="1332000" cy="972000"/>
          </a:xfrm>
          <a:prstGeom prst="rect">
            <a:avLst/>
          </a:prstGeom>
          <a:solidFill>
            <a:schemeClr val="accent1"/>
          </a:solidFill>
          <a:ln w="19050">
            <a:solidFill>
              <a:srgbClr val="156082"/>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es-CO" sz="1300" b="1">
              <a:latin typeface="Calibri" panose="020F0502020204030204" pitchFamily="34" charset="0"/>
              <a:ea typeface="Calibri" panose="020F0502020204030204" pitchFamily="34" charset="0"/>
              <a:cs typeface="Calibri" panose="020F0502020204030204" pitchFamily="34" charset="0"/>
            </a:endParaRPr>
          </a:p>
          <a:p>
            <a:pPr algn="ctr"/>
            <a:r>
              <a:rPr lang="es-CO" sz="1300" b="1">
                <a:latin typeface="Calibri" panose="020F0502020204030204" pitchFamily="34" charset="0"/>
                <a:ea typeface="Calibri" panose="020F0502020204030204" pitchFamily="34" charset="0"/>
                <a:cs typeface="Calibri" panose="020F0502020204030204" pitchFamily="34" charset="0"/>
              </a:rPr>
              <a:t>Seguimiento al Plan de Acción</a:t>
            </a:r>
          </a:p>
        </xdr:txBody>
      </xdr:sp>
      <xdr:pic>
        <xdr:nvPicPr>
          <xdr:cNvPr id="47" name="Imagen 46" descr="Una caricatura de una persona&#10;&#10;Descripción generada automáticamente con confianza media">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24" cstate="email">
            <a:extLst>
              <a:ext uri="{28A0092B-C50C-407E-A947-70E740481C1C}">
                <a14:useLocalDpi xmlns:a14="http://schemas.microsoft.com/office/drawing/2010/main"/>
              </a:ext>
            </a:extLst>
          </a:blip>
          <a:srcRect/>
          <a:stretch/>
        </xdr:blipFill>
        <xdr:spPr>
          <a:xfrm>
            <a:off x="8401050" y="1457325"/>
            <a:ext cx="1224000" cy="1224000"/>
          </a:xfrm>
          <a:prstGeom prst="rect">
            <a:avLst/>
          </a:prstGeom>
        </xdr:spPr>
      </xdr:pic>
      <xdr:sp macro="" textlink="">
        <xdr:nvSpPr>
          <xdr:cNvPr id="54" name="Rectángulo 53">
            <a:extLst>
              <a:ext uri="{FF2B5EF4-FFF2-40B4-BE49-F238E27FC236}">
                <a16:creationId xmlns:a16="http://schemas.microsoft.com/office/drawing/2014/main" id="{00000000-0008-0000-0000-000036000000}"/>
              </a:ext>
            </a:extLst>
          </xdr:cNvPr>
          <xdr:cNvSpPr/>
        </xdr:nvSpPr>
        <xdr:spPr>
          <a:xfrm>
            <a:off x="8339136" y="2709862"/>
            <a:ext cx="1332000" cy="324000"/>
          </a:xfrm>
          <a:prstGeom prst="rect">
            <a:avLst/>
          </a:prstGeom>
          <a:solidFill>
            <a:sysClr val="window" lastClr="FFFFFF"/>
          </a:solidFill>
          <a:ln w="19050">
            <a:solidFill>
              <a:srgbClr val="156082"/>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es-CO" sz="12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pic>
        <xdr:nvPicPr>
          <xdr:cNvPr id="63" name="Gráfico 62" descr="Insignia 7 con relleno sólido">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8825136" y="2687212"/>
            <a:ext cx="360000" cy="360000"/>
          </a:xfrm>
          <a:prstGeom prst="rect">
            <a:avLst/>
          </a:prstGeom>
        </xdr:spPr>
      </xdr:pic>
    </xdr:grpSp>
    <xdr:clientData/>
  </xdr:twoCellAnchor>
  <xdr:twoCellAnchor>
    <xdr:from>
      <xdr:col>12</xdr:col>
      <xdr:colOff>314325</xdr:colOff>
      <xdr:row>2</xdr:row>
      <xdr:rowOff>140493</xdr:rowOff>
    </xdr:from>
    <xdr:to>
      <xdr:col>14</xdr:col>
      <xdr:colOff>554325</xdr:colOff>
      <xdr:row>5</xdr:row>
      <xdr:rowOff>140493</xdr:rowOff>
    </xdr:to>
    <xdr:sp macro="" textlink="">
      <xdr:nvSpPr>
        <xdr:cNvPr id="73" name="Rectángulo: esquinas redondeadas 72">
          <a:hlinkClick xmlns:r="http://schemas.openxmlformats.org/officeDocument/2006/relationships" r:id="rId27" tooltip="Lista de Chequeo Cumplimiento PAMEC"/>
          <a:extLst>
            <a:ext uri="{FF2B5EF4-FFF2-40B4-BE49-F238E27FC236}">
              <a16:creationId xmlns:a16="http://schemas.microsoft.com/office/drawing/2014/main" id="{00000000-0008-0000-0000-000049000000}"/>
            </a:ext>
          </a:extLst>
        </xdr:cNvPr>
        <xdr:cNvSpPr/>
      </xdr:nvSpPr>
      <xdr:spPr>
        <a:xfrm>
          <a:off x="10725150" y="521493"/>
          <a:ext cx="1764000" cy="571500"/>
        </a:xfrm>
        <a:prstGeom prst="roundRect">
          <a:avLst/>
        </a:prstGeom>
        <a:solidFill>
          <a:schemeClr val="accent1"/>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s-CO" sz="1300" b="1">
              <a:solidFill>
                <a:schemeClr val="bg1"/>
              </a:solidFill>
              <a:latin typeface="Calibri" panose="020F0502020204030204" pitchFamily="34" charset="0"/>
              <a:ea typeface="Calibri" panose="020F0502020204030204" pitchFamily="34" charset="0"/>
              <a:cs typeface="Calibri" panose="020F0502020204030204" pitchFamily="34" charset="0"/>
            </a:rPr>
            <a:t>Lista de Chequeo Cumplimiento PAMEC</a:t>
          </a:r>
        </a:p>
      </xdr:txBody>
    </xdr:sp>
    <xdr:clientData/>
  </xdr:twoCellAnchor>
  <xdr:twoCellAnchor editAs="oneCell">
    <xdr:from>
      <xdr:col>0</xdr:col>
      <xdr:colOff>638175</xdr:colOff>
      <xdr:row>0</xdr:row>
      <xdr:rowOff>66675</xdr:rowOff>
    </xdr:from>
    <xdr:to>
      <xdr:col>0</xdr:col>
      <xdr:colOff>1217055</xdr:colOff>
      <xdr:row>2</xdr:row>
      <xdr:rowOff>117675</xdr:rowOff>
    </xdr:to>
    <xdr:pic>
      <xdr:nvPicPr>
        <xdr:cNvPr id="19" name="Gráfico 18" descr="Identificación de empleado con relleno sólido">
          <a:extLst>
            <a:ext uri="{FF2B5EF4-FFF2-40B4-BE49-F238E27FC236}">
              <a16:creationId xmlns:a16="http://schemas.microsoft.com/office/drawing/2014/main" id="{00000000-0008-0000-0000-000013000000}"/>
            </a:ext>
          </a:extLst>
        </xdr:cNvPr>
        <xdr:cNvPicPr>
          <a:picLocks noChangeAspect="1"/>
        </xdr:cNvPicPr>
      </xdr:nvPicPr>
      <xdr:blipFill rotWithShape="1">
        <a:blip xmlns:r="http://schemas.openxmlformats.org/officeDocument/2006/relationships" r:embed="rId28">
          <a:extLst>
            <a:ext uri="{28A0092B-C50C-407E-A947-70E740481C1C}">
              <a14:useLocalDpi xmlns:a14="http://schemas.microsoft.com/office/drawing/2010/main" val="0"/>
            </a:ext>
            <a:ext uri="{96DAC541-7B7A-43D3-8B79-37D633B846F1}">
              <asvg:svgBlip xmlns:asvg="http://schemas.microsoft.com/office/drawing/2016/SVG/main" r:embed="rId29"/>
            </a:ext>
          </a:extLst>
        </a:blip>
        <a:srcRect t="14925" b="10447"/>
        <a:stretch/>
      </xdr:blipFill>
      <xdr:spPr>
        <a:xfrm>
          <a:off x="638175" y="66675"/>
          <a:ext cx="578880" cy="432000"/>
        </a:xfrm>
        <a:prstGeom prst="rect">
          <a:avLst/>
        </a:prstGeom>
      </xdr:spPr>
    </xdr:pic>
    <xdr:clientData/>
  </xdr:twoCellAnchor>
  <xdr:twoCellAnchor editAs="oneCell">
    <xdr:from>
      <xdr:col>1</xdr:col>
      <xdr:colOff>375285</xdr:colOff>
      <xdr:row>0</xdr:row>
      <xdr:rowOff>66675</xdr:rowOff>
    </xdr:from>
    <xdr:to>
      <xdr:col>2</xdr:col>
      <xdr:colOff>414415</xdr:colOff>
      <xdr:row>2</xdr:row>
      <xdr:rowOff>117675</xdr:rowOff>
    </xdr:to>
    <xdr:pic>
      <xdr:nvPicPr>
        <xdr:cNvPr id="21" name="Gráfico 20" descr="Engranaje único con relleno sólido">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 uri="{96DAC541-7B7A-43D3-8B79-37D633B846F1}">
              <asvg:svgBlip xmlns:asvg="http://schemas.microsoft.com/office/drawing/2016/SVG/main" r:embed="rId31"/>
            </a:ext>
          </a:extLst>
        </a:blip>
        <a:srcRect t="12687" b="12687"/>
        <a:stretch/>
      </xdr:blipFill>
      <xdr:spPr>
        <a:xfrm>
          <a:off x="2404110" y="66675"/>
          <a:ext cx="578880" cy="432000"/>
        </a:xfrm>
        <a:prstGeom prst="rect">
          <a:avLst/>
        </a:prstGeom>
      </xdr:spPr>
    </xdr:pic>
    <xdr:clientData/>
  </xdr:twoCellAnchor>
  <xdr:twoCellAnchor editAs="oneCell">
    <xdr:from>
      <xdr:col>3</xdr:col>
      <xdr:colOff>617220</xdr:colOff>
      <xdr:row>0</xdr:row>
      <xdr:rowOff>66675</xdr:rowOff>
    </xdr:from>
    <xdr:to>
      <xdr:col>4</xdr:col>
      <xdr:colOff>434100</xdr:colOff>
      <xdr:row>2</xdr:row>
      <xdr:rowOff>117675</xdr:rowOff>
    </xdr:to>
    <xdr:pic>
      <xdr:nvPicPr>
        <xdr:cNvPr id="23" name="Gráfico 22" descr="Mapa con marcador con relleno sólido">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 uri="{96DAC541-7B7A-43D3-8B79-37D633B846F1}">
              <asvg:svgBlip xmlns:asvg="http://schemas.microsoft.com/office/drawing/2016/SVG/main" r:embed="rId33"/>
            </a:ext>
          </a:extLst>
        </a:blip>
        <a:srcRect t="12687" b="12687"/>
        <a:stretch/>
      </xdr:blipFill>
      <xdr:spPr>
        <a:xfrm>
          <a:off x="4170045" y="66675"/>
          <a:ext cx="578880" cy="432000"/>
        </a:xfrm>
        <a:prstGeom prst="rect">
          <a:avLst/>
        </a:prstGeom>
      </xdr:spPr>
    </xdr:pic>
    <xdr:clientData/>
  </xdr:twoCellAnchor>
  <xdr:twoCellAnchor editAs="oneCell">
    <xdr:from>
      <xdr:col>6</xdr:col>
      <xdr:colOff>97155</xdr:colOff>
      <xdr:row>0</xdr:row>
      <xdr:rowOff>66675</xdr:rowOff>
    </xdr:from>
    <xdr:to>
      <xdr:col>6</xdr:col>
      <xdr:colOff>676035</xdr:colOff>
      <xdr:row>2</xdr:row>
      <xdr:rowOff>117675</xdr:rowOff>
    </xdr:to>
    <xdr:pic>
      <xdr:nvPicPr>
        <xdr:cNvPr id="25" name="Gráfico 24" descr="Documento con relleno sólido">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 uri="{96DAC541-7B7A-43D3-8B79-37D633B846F1}">
              <asvg:svgBlip xmlns:asvg="http://schemas.microsoft.com/office/drawing/2016/SVG/main" r:embed="rId35"/>
            </a:ext>
          </a:extLst>
        </a:blip>
        <a:srcRect t="12687" b="12687"/>
        <a:stretch/>
      </xdr:blipFill>
      <xdr:spPr>
        <a:xfrm>
          <a:off x="5935980" y="66675"/>
          <a:ext cx="578880" cy="432000"/>
        </a:xfrm>
        <a:prstGeom prst="rect">
          <a:avLst/>
        </a:prstGeom>
      </xdr:spPr>
    </xdr:pic>
    <xdr:clientData/>
  </xdr:twoCellAnchor>
  <xdr:twoCellAnchor editAs="oneCell">
    <xdr:from>
      <xdr:col>8</xdr:col>
      <xdr:colOff>339090</xdr:colOff>
      <xdr:row>0</xdr:row>
      <xdr:rowOff>66675</xdr:rowOff>
    </xdr:from>
    <xdr:to>
      <xdr:col>9</xdr:col>
      <xdr:colOff>155971</xdr:colOff>
      <xdr:row>2</xdr:row>
      <xdr:rowOff>117675</xdr:rowOff>
    </xdr:to>
    <xdr:pic>
      <xdr:nvPicPr>
        <xdr:cNvPr id="27" name="Gráfico 26" descr="Grupo de hombres con relleno sólido">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 uri="{96DAC541-7B7A-43D3-8B79-37D633B846F1}">
              <asvg:svgBlip xmlns:asvg="http://schemas.microsoft.com/office/drawing/2016/SVG/main" r:embed="rId37"/>
            </a:ext>
          </a:extLst>
        </a:blip>
        <a:srcRect t="12687" b="12687"/>
        <a:stretch/>
      </xdr:blipFill>
      <xdr:spPr>
        <a:xfrm>
          <a:off x="7701915" y="66675"/>
          <a:ext cx="578880" cy="432000"/>
        </a:xfrm>
        <a:prstGeom prst="rect">
          <a:avLst/>
        </a:prstGeom>
      </xdr:spPr>
    </xdr:pic>
    <xdr:clientData/>
  </xdr:twoCellAnchor>
  <xdr:twoCellAnchor editAs="oneCell">
    <xdr:from>
      <xdr:col>10</xdr:col>
      <xdr:colOff>581025</xdr:colOff>
      <xdr:row>0</xdr:row>
      <xdr:rowOff>66675</xdr:rowOff>
    </xdr:from>
    <xdr:to>
      <xdr:col>11</xdr:col>
      <xdr:colOff>397905</xdr:colOff>
      <xdr:row>2</xdr:row>
      <xdr:rowOff>117675</xdr:rowOff>
    </xdr:to>
    <xdr:pic>
      <xdr:nvPicPr>
        <xdr:cNvPr id="31" name="Gráfico 30" descr="Calendario con relleno sólido">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 uri="{96DAC541-7B7A-43D3-8B79-37D633B846F1}">
              <asvg:svgBlip xmlns:asvg="http://schemas.microsoft.com/office/drawing/2016/SVG/main" r:embed="rId39"/>
            </a:ext>
          </a:extLst>
        </a:blip>
        <a:srcRect t="12687" b="12687"/>
        <a:stretch/>
      </xdr:blipFill>
      <xdr:spPr>
        <a:xfrm>
          <a:off x="9467850" y="66675"/>
          <a:ext cx="578880" cy="432000"/>
        </a:xfrm>
        <a:prstGeom prst="rect">
          <a:avLst/>
        </a:prstGeom>
      </xdr:spPr>
    </xdr:pic>
    <xdr:clientData/>
  </xdr:twoCellAnchor>
  <xdr:twoCellAnchor editAs="oneCell">
    <xdr:from>
      <xdr:col>13</xdr:col>
      <xdr:colOff>161925</xdr:colOff>
      <xdr:row>0</xdr:row>
      <xdr:rowOff>66675</xdr:rowOff>
    </xdr:from>
    <xdr:to>
      <xdr:col>13</xdr:col>
      <xdr:colOff>740805</xdr:colOff>
      <xdr:row>2</xdr:row>
      <xdr:rowOff>117675</xdr:rowOff>
    </xdr:to>
    <xdr:pic>
      <xdr:nvPicPr>
        <xdr:cNvPr id="3" name="Gráfico 2" descr="Portapapeles comprobado con relleno sólid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 uri="{96DAC541-7B7A-43D3-8B79-37D633B846F1}">
              <asvg:svgBlip xmlns:asvg="http://schemas.microsoft.com/office/drawing/2016/SVG/main" r:embed="rId41"/>
            </a:ext>
          </a:extLst>
        </a:blip>
        <a:srcRect t="12687" b="12687"/>
        <a:stretch/>
      </xdr:blipFill>
      <xdr:spPr>
        <a:xfrm>
          <a:off x="11334750" y="66675"/>
          <a:ext cx="578880" cy="432000"/>
        </a:xfrm>
        <a:prstGeom prst="rect">
          <a:avLst/>
        </a:prstGeom>
      </xdr:spPr>
    </xdr:pic>
    <xdr:clientData/>
  </xdr:twoCellAnchor>
  <xdr:twoCellAnchor editAs="oneCell">
    <xdr:from>
      <xdr:col>14</xdr:col>
      <xdr:colOff>152400</xdr:colOff>
      <xdr:row>0</xdr:row>
      <xdr:rowOff>38100</xdr:rowOff>
    </xdr:from>
    <xdr:to>
      <xdr:col>14</xdr:col>
      <xdr:colOff>552450</xdr:colOff>
      <xdr:row>2</xdr:row>
      <xdr:rowOff>57150</xdr:rowOff>
    </xdr:to>
    <xdr:pic>
      <xdr:nvPicPr>
        <xdr:cNvPr id="58" name="Gráfico 57" descr="Información con relleno sólido">
          <a:hlinkClick xmlns:r="http://schemas.openxmlformats.org/officeDocument/2006/relationships" r:id="rId42" tooltip="Info"/>
          <a:extLst>
            <a:ext uri="{FF2B5EF4-FFF2-40B4-BE49-F238E27FC236}">
              <a16:creationId xmlns:a16="http://schemas.microsoft.com/office/drawing/2014/main" id="{0D5E7ECA-69F1-B874-DE6F-0E50077FCBB3}"/>
            </a:ext>
          </a:extLst>
        </xdr:cNvPr>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 uri="{96DAC541-7B7A-43D3-8B79-37D633B846F1}">
              <asvg:svgBlip xmlns:asvg="http://schemas.microsoft.com/office/drawing/2016/SVG/main" r:embed="rId44"/>
            </a:ext>
          </a:extLst>
        </a:blip>
        <a:stretch>
          <a:fillRect/>
        </a:stretch>
      </xdr:blipFill>
      <xdr:spPr>
        <a:xfrm>
          <a:off x="12087225" y="38100"/>
          <a:ext cx="400050" cy="400050"/>
        </a:xfrm>
        <a:prstGeom prst="rect">
          <a:avLst/>
        </a:prstGeom>
      </xdr:spPr>
    </xdr:pic>
    <xdr:clientData/>
  </xdr:twoCellAnchor>
  <xdr:twoCellAnchor>
    <xdr:from>
      <xdr:col>0</xdr:col>
      <xdr:colOff>66675</xdr:colOff>
      <xdr:row>7</xdr:row>
      <xdr:rowOff>9525</xdr:rowOff>
    </xdr:from>
    <xdr:to>
      <xdr:col>0</xdr:col>
      <xdr:colOff>1398676</xdr:colOff>
      <xdr:row>19</xdr:row>
      <xdr:rowOff>62362</xdr:rowOff>
    </xdr:to>
    <xdr:grpSp>
      <xdr:nvGrpSpPr>
        <xdr:cNvPr id="33" name="Grupo 32">
          <a:hlinkClick xmlns:r="http://schemas.openxmlformats.org/officeDocument/2006/relationships" r:id="rId45" tooltip="Autoevaluación"/>
          <a:extLst>
            <a:ext uri="{FF2B5EF4-FFF2-40B4-BE49-F238E27FC236}">
              <a16:creationId xmlns:a16="http://schemas.microsoft.com/office/drawing/2014/main" id="{07BAD955-127D-2386-C908-B0E2194B8582}"/>
            </a:ext>
          </a:extLst>
        </xdr:cNvPr>
        <xdr:cNvGrpSpPr/>
      </xdr:nvGrpSpPr>
      <xdr:grpSpPr>
        <a:xfrm>
          <a:off x="66675" y="1313392"/>
          <a:ext cx="1332001" cy="2288037"/>
          <a:chOff x="66675" y="1343025"/>
          <a:chExt cx="1332001" cy="2338837"/>
        </a:xfrm>
      </xdr:grpSpPr>
      <xdr:sp macro="" textlink="">
        <xdr:nvSpPr>
          <xdr:cNvPr id="13" name="Rectángulo: esquinas redondeadas 12">
            <a:extLst>
              <a:ext uri="{FF2B5EF4-FFF2-40B4-BE49-F238E27FC236}">
                <a16:creationId xmlns:a16="http://schemas.microsoft.com/office/drawing/2014/main" id="{A9CF09A0-025F-6C89-5BBF-05EA772CB37C}"/>
              </a:ext>
            </a:extLst>
          </xdr:cNvPr>
          <xdr:cNvSpPr/>
        </xdr:nvSpPr>
        <xdr:spPr>
          <a:xfrm>
            <a:off x="66675" y="1343025"/>
            <a:ext cx="1332000" cy="2019299"/>
          </a:xfrm>
          <a:prstGeom prst="roundRect">
            <a:avLst/>
          </a:prstGeom>
          <a:solidFill>
            <a:schemeClr val="bg1"/>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a:t>
            </a:r>
          </a:p>
        </xdr:txBody>
      </xdr:sp>
      <xdr:sp macro="" textlink="">
        <xdr:nvSpPr>
          <xdr:cNvPr id="24" name="Rectángulo 23">
            <a:extLst>
              <a:ext uri="{FF2B5EF4-FFF2-40B4-BE49-F238E27FC236}">
                <a16:creationId xmlns:a16="http://schemas.microsoft.com/office/drawing/2014/main" id="{8CE4BE92-9320-D4AA-0768-D0A75CCB4560}"/>
              </a:ext>
            </a:extLst>
          </xdr:cNvPr>
          <xdr:cNvSpPr/>
        </xdr:nvSpPr>
        <xdr:spPr>
          <a:xfrm>
            <a:off x="66676" y="2709862"/>
            <a:ext cx="1332000" cy="972000"/>
          </a:xfrm>
          <a:prstGeom prst="rect">
            <a:avLst/>
          </a:prstGeom>
          <a:solidFill>
            <a:schemeClr val="accent1"/>
          </a:solidFill>
          <a:ln w="19050">
            <a:solidFill>
              <a:srgbClr val="156082"/>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es-CO" sz="1300" b="1">
              <a:latin typeface="Calibri" panose="020F0502020204030204" pitchFamily="34" charset="0"/>
              <a:ea typeface="Calibri" panose="020F0502020204030204" pitchFamily="34" charset="0"/>
              <a:cs typeface="Calibri" panose="020F0502020204030204" pitchFamily="34" charset="0"/>
            </a:endParaRPr>
          </a:p>
          <a:p>
            <a:pPr algn="ctr"/>
            <a:r>
              <a:rPr lang="es-CO" sz="1300" b="1" baseline="0">
                <a:latin typeface="Calibri" panose="020F0502020204030204" pitchFamily="34" charset="0"/>
                <a:ea typeface="Calibri" panose="020F0502020204030204" pitchFamily="34" charset="0"/>
                <a:cs typeface="Calibri" panose="020F0502020204030204" pitchFamily="34" charset="0"/>
              </a:rPr>
              <a:t>Autoevaluación</a:t>
            </a:r>
            <a:endParaRPr lang="es-CO" sz="1300" b="1">
              <a:latin typeface="Calibri" panose="020F0502020204030204" pitchFamily="34" charset="0"/>
              <a:ea typeface="Calibri" panose="020F0502020204030204" pitchFamily="34" charset="0"/>
              <a:cs typeface="Calibri" panose="020F0502020204030204" pitchFamily="34" charset="0"/>
            </a:endParaRPr>
          </a:p>
        </xdr:txBody>
      </xdr:sp>
      <xdr:pic>
        <xdr:nvPicPr>
          <xdr:cNvPr id="26" name="Imagen 25" descr="Diagrama&#10;&#10;Descripción generada automáticamente con confianza media">
            <a:extLst>
              <a:ext uri="{FF2B5EF4-FFF2-40B4-BE49-F238E27FC236}">
                <a16:creationId xmlns:a16="http://schemas.microsoft.com/office/drawing/2014/main" id="{099DE8C3-B8CF-53BC-E5DD-79955DF6A566}"/>
              </a:ext>
            </a:extLst>
          </xdr:cNvPr>
          <xdr:cNvPicPr>
            <a:picLocks noChangeAspect="1"/>
          </xdr:cNvPicPr>
        </xdr:nvPicPr>
        <xdr:blipFill>
          <a:blip xmlns:r="http://schemas.openxmlformats.org/officeDocument/2006/relationships" r:embed="rId46" cstate="email">
            <a:extLst>
              <a:ext uri="{28A0092B-C50C-407E-A947-70E740481C1C}">
                <a14:useLocalDpi xmlns:a14="http://schemas.microsoft.com/office/drawing/2010/main"/>
              </a:ext>
            </a:extLst>
          </a:blip>
          <a:stretch>
            <a:fillRect/>
          </a:stretch>
        </xdr:blipFill>
        <xdr:spPr>
          <a:xfrm>
            <a:off x="142876" y="1466850"/>
            <a:ext cx="1224000" cy="1224000"/>
          </a:xfrm>
          <a:prstGeom prst="rect">
            <a:avLst/>
          </a:prstGeom>
        </xdr:spPr>
      </xdr:pic>
      <xdr:sp macro="" textlink="">
        <xdr:nvSpPr>
          <xdr:cNvPr id="28" name="Rectángulo 27">
            <a:extLst>
              <a:ext uri="{FF2B5EF4-FFF2-40B4-BE49-F238E27FC236}">
                <a16:creationId xmlns:a16="http://schemas.microsoft.com/office/drawing/2014/main" id="{E328FACD-719A-8484-A81C-88094B479B1D}"/>
              </a:ext>
            </a:extLst>
          </xdr:cNvPr>
          <xdr:cNvSpPr/>
        </xdr:nvSpPr>
        <xdr:spPr>
          <a:xfrm>
            <a:off x="66676" y="2705100"/>
            <a:ext cx="1332000" cy="324000"/>
          </a:xfrm>
          <a:prstGeom prst="rect">
            <a:avLst/>
          </a:prstGeom>
          <a:solidFill>
            <a:sysClr val="window" lastClr="FFFFFF"/>
          </a:solidFill>
          <a:ln w="19050">
            <a:solidFill>
              <a:srgbClr val="156082"/>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es-CO" sz="12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pic>
        <xdr:nvPicPr>
          <xdr:cNvPr id="29" name="Gráfico 28" descr="Insignia 1 con relleno sólido">
            <a:extLst>
              <a:ext uri="{FF2B5EF4-FFF2-40B4-BE49-F238E27FC236}">
                <a16:creationId xmlns:a16="http://schemas.microsoft.com/office/drawing/2014/main" id="{4E00D4F2-F6CA-1B17-791E-81D12870EC9D}"/>
              </a:ext>
            </a:extLst>
          </xdr:cNvPr>
          <xdr:cNvPicPr>
            <a:picLocks noChangeAspect="1"/>
          </xdr:cNvPicPr>
        </xdr:nvPicPr>
        <xdr:blipFill>
          <a:blip xmlns:r="http://schemas.openxmlformats.org/officeDocument/2006/relationships" r:embed="rId47" cstate="print">
            <a:extLst>
              <a:ext uri="{28A0092B-C50C-407E-A947-70E740481C1C}">
                <a14:useLocalDpi xmlns:a14="http://schemas.microsoft.com/office/drawing/2010/main" val="0"/>
              </a:ext>
              <a:ext uri="{96DAC541-7B7A-43D3-8B79-37D633B846F1}">
                <asvg:svgBlip xmlns:asvg="http://schemas.microsoft.com/office/drawing/2016/SVG/main" r:embed="rId48"/>
              </a:ext>
            </a:extLst>
          </a:blip>
          <a:stretch>
            <a:fillRect/>
          </a:stretch>
        </xdr:blipFill>
        <xdr:spPr>
          <a:xfrm>
            <a:off x="552676" y="2687212"/>
            <a:ext cx="360000" cy="360000"/>
          </a:xfrm>
          <a:prstGeom prst="rect">
            <a:avLst/>
          </a:prstGeom>
        </xdr:spPr>
      </xdr:pic>
    </xdr:grpSp>
    <xdr:clientData/>
  </xdr:twoCellAnchor>
  <xdr:twoCellAnchor>
    <xdr:from>
      <xdr:col>0</xdr:col>
      <xdr:colOff>1457325</xdr:colOff>
      <xdr:row>7</xdr:row>
      <xdr:rowOff>19050</xdr:rowOff>
    </xdr:from>
    <xdr:to>
      <xdr:col>2</xdr:col>
      <xdr:colOff>881</xdr:colOff>
      <xdr:row>19</xdr:row>
      <xdr:rowOff>71887</xdr:rowOff>
    </xdr:to>
    <xdr:grpSp>
      <xdr:nvGrpSpPr>
        <xdr:cNvPr id="48" name="Grupo 47">
          <a:hlinkClick xmlns:r="http://schemas.openxmlformats.org/officeDocument/2006/relationships" r:id="rId49" tooltip="Selección de Procesos a Mejorar"/>
          <a:extLst>
            <a:ext uri="{FF2B5EF4-FFF2-40B4-BE49-F238E27FC236}">
              <a16:creationId xmlns:a16="http://schemas.microsoft.com/office/drawing/2014/main" id="{127B0955-C808-9583-E68E-8698AF24A099}"/>
            </a:ext>
          </a:extLst>
        </xdr:cNvPr>
        <xdr:cNvGrpSpPr/>
      </xdr:nvGrpSpPr>
      <xdr:grpSpPr>
        <a:xfrm>
          <a:off x="1457325" y="1322917"/>
          <a:ext cx="1202089" cy="2288037"/>
          <a:chOff x="1457325" y="1352550"/>
          <a:chExt cx="1334381" cy="2338837"/>
        </a:xfrm>
      </xdr:grpSpPr>
      <xdr:sp macro="" textlink="">
        <xdr:nvSpPr>
          <xdr:cNvPr id="37" name="Rectángulo: esquinas redondeadas 36">
            <a:extLst>
              <a:ext uri="{FF2B5EF4-FFF2-40B4-BE49-F238E27FC236}">
                <a16:creationId xmlns:a16="http://schemas.microsoft.com/office/drawing/2014/main" id="{13A1B8DF-EBB6-C96F-D7A9-15B4348309D1}"/>
              </a:ext>
            </a:extLst>
          </xdr:cNvPr>
          <xdr:cNvSpPr/>
        </xdr:nvSpPr>
        <xdr:spPr>
          <a:xfrm>
            <a:off x="1457325" y="1352550"/>
            <a:ext cx="1332000" cy="2019299"/>
          </a:xfrm>
          <a:prstGeom prst="roundRect">
            <a:avLst/>
          </a:prstGeom>
          <a:solidFill>
            <a:schemeClr val="bg1"/>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vv</a:t>
            </a:r>
          </a:p>
        </xdr:txBody>
      </xdr:sp>
      <xdr:sp macro="" textlink="">
        <xdr:nvSpPr>
          <xdr:cNvPr id="38" name="Rectángulo 37">
            <a:extLst>
              <a:ext uri="{FF2B5EF4-FFF2-40B4-BE49-F238E27FC236}">
                <a16:creationId xmlns:a16="http://schemas.microsoft.com/office/drawing/2014/main" id="{D484A971-1006-1364-CD00-5F4F662BD92E}"/>
              </a:ext>
            </a:extLst>
          </xdr:cNvPr>
          <xdr:cNvSpPr/>
        </xdr:nvSpPr>
        <xdr:spPr>
          <a:xfrm>
            <a:off x="1459706" y="2719387"/>
            <a:ext cx="1332000" cy="972000"/>
          </a:xfrm>
          <a:prstGeom prst="rect">
            <a:avLst/>
          </a:prstGeom>
          <a:solidFill>
            <a:schemeClr val="accent1"/>
          </a:solidFill>
          <a:ln w="19050">
            <a:solidFill>
              <a:srgbClr val="156082"/>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es-CO" sz="1300" b="1">
              <a:latin typeface="Calibri" panose="020F0502020204030204" pitchFamily="34" charset="0"/>
              <a:ea typeface="Calibri" panose="020F0502020204030204" pitchFamily="34" charset="0"/>
              <a:cs typeface="Calibri" panose="020F0502020204030204" pitchFamily="34" charset="0"/>
            </a:endParaRPr>
          </a:p>
          <a:p>
            <a:pPr algn="ctr"/>
            <a:r>
              <a:rPr lang="es-CO" sz="1300" b="1" baseline="0">
                <a:latin typeface="Calibri" panose="020F0502020204030204" pitchFamily="34" charset="0"/>
                <a:ea typeface="Calibri" panose="020F0502020204030204" pitchFamily="34" charset="0"/>
                <a:cs typeface="Calibri" panose="020F0502020204030204" pitchFamily="34" charset="0"/>
              </a:rPr>
              <a:t>Selección de Procesos a Mejorar</a:t>
            </a:r>
            <a:endParaRPr lang="es-CO" sz="1300" b="1">
              <a:latin typeface="Calibri" panose="020F0502020204030204" pitchFamily="34" charset="0"/>
              <a:ea typeface="Calibri" panose="020F0502020204030204" pitchFamily="34" charset="0"/>
              <a:cs typeface="Calibri" panose="020F0502020204030204" pitchFamily="34" charset="0"/>
            </a:endParaRPr>
          </a:p>
        </xdr:txBody>
      </xdr:sp>
      <xdr:pic>
        <xdr:nvPicPr>
          <xdr:cNvPr id="42" name="Imagen 41" descr="Una caricatura de una persona&#10;&#10;Descripción generada automáticamente">
            <a:extLst>
              <a:ext uri="{FF2B5EF4-FFF2-40B4-BE49-F238E27FC236}">
                <a16:creationId xmlns:a16="http://schemas.microsoft.com/office/drawing/2014/main" id="{581CB1F1-1EA9-F05C-C542-F16A68CC4B4D}"/>
              </a:ext>
            </a:extLst>
          </xdr:cNvPr>
          <xdr:cNvPicPr>
            <a:picLocks noChangeAspect="1"/>
          </xdr:cNvPicPr>
        </xdr:nvPicPr>
        <xdr:blipFill>
          <a:blip xmlns:r="http://schemas.openxmlformats.org/officeDocument/2006/relationships" r:embed="rId50" cstate="email">
            <a:extLst>
              <a:ext uri="{28A0092B-C50C-407E-A947-70E740481C1C}">
                <a14:useLocalDpi xmlns:a14="http://schemas.microsoft.com/office/drawing/2010/main"/>
              </a:ext>
            </a:extLst>
          </a:blip>
          <a:srcRect/>
          <a:stretch/>
        </xdr:blipFill>
        <xdr:spPr>
          <a:xfrm>
            <a:off x="1504950" y="1466850"/>
            <a:ext cx="1224000" cy="1224000"/>
          </a:xfrm>
          <a:prstGeom prst="rect">
            <a:avLst/>
          </a:prstGeom>
        </xdr:spPr>
      </xdr:pic>
      <xdr:sp macro="" textlink="">
        <xdr:nvSpPr>
          <xdr:cNvPr id="43" name="Rectángulo 42">
            <a:extLst>
              <a:ext uri="{FF2B5EF4-FFF2-40B4-BE49-F238E27FC236}">
                <a16:creationId xmlns:a16="http://schemas.microsoft.com/office/drawing/2014/main" id="{F70EF74B-C461-7474-AD36-7C2FA6AC5D11}"/>
              </a:ext>
            </a:extLst>
          </xdr:cNvPr>
          <xdr:cNvSpPr/>
        </xdr:nvSpPr>
        <xdr:spPr>
          <a:xfrm>
            <a:off x="1457325" y="2705100"/>
            <a:ext cx="1332000" cy="324000"/>
          </a:xfrm>
          <a:prstGeom prst="rect">
            <a:avLst/>
          </a:prstGeom>
          <a:solidFill>
            <a:sysClr val="window" lastClr="FFFFFF"/>
          </a:solidFill>
          <a:ln w="19050">
            <a:solidFill>
              <a:srgbClr val="156082"/>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es-CO" sz="12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pic>
        <xdr:nvPicPr>
          <xdr:cNvPr id="44" name="Gráfico 43" descr="Insignia con relleno sólido">
            <a:extLst>
              <a:ext uri="{FF2B5EF4-FFF2-40B4-BE49-F238E27FC236}">
                <a16:creationId xmlns:a16="http://schemas.microsoft.com/office/drawing/2014/main" id="{FFDA9189-4B48-06D5-86D9-C86C0886D48D}"/>
              </a:ext>
            </a:extLst>
          </xdr:cNvPr>
          <xdr:cNvPicPr>
            <a:picLocks noChangeAspect="1"/>
          </xdr:cNvPicPr>
        </xdr:nvPicPr>
        <xdr:blipFill>
          <a:blip xmlns:r="http://schemas.openxmlformats.org/officeDocument/2006/relationships" r:embed="rId51" cstate="print">
            <a:extLst>
              <a:ext uri="{28A0092B-C50C-407E-A947-70E740481C1C}">
                <a14:useLocalDpi xmlns:a14="http://schemas.microsoft.com/office/drawing/2010/main" val="0"/>
              </a:ext>
              <a:ext uri="{96DAC541-7B7A-43D3-8B79-37D633B846F1}">
                <asvg:svgBlip xmlns:asvg="http://schemas.microsoft.com/office/drawing/2016/SVG/main" r:embed="rId52"/>
              </a:ext>
            </a:extLst>
          </a:blip>
          <a:stretch>
            <a:fillRect/>
          </a:stretch>
        </xdr:blipFill>
        <xdr:spPr>
          <a:xfrm>
            <a:off x="1943325" y="2687212"/>
            <a:ext cx="360000" cy="360000"/>
          </a:xfrm>
          <a:prstGeom prst="rect">
            <a:avLst/>
          </a:prstGeom>
        </xdr:spPr>
      </xdr:pic>
    </xdr:grpSp>
    <xdr:clientData/>
  </xdr:twoCellAnchor>
  <xdr:twoCellAnchor>
    <xdr:from>
      <xdr:col>2</xdr:col>
      <xdr:colOff>47625</xdr:colOff>
      <xdr:row>7</xdr:row>
      <xdr:rowOff>19050</xdr:rowOff>
    </xdr:from>
    <xdr:to>
      <xdr:col>3</xdr:col>
      <xdr:colOff>622387</xdr:colOff>
      <xdr:row>19</xdr:row>
      <xdr:rowOff>71887</xdr:rowOff>
    </xdr:to>
    <xdr:grpSp>
      <xdr:nvGrpSpPr>
        <xdr:cNvPr id="65" name="Grupo 64">
          <a:hlinkClick xmlns:r="http://schemas.openxmlformats.org/officeDocument/2006/relationships" r:id="rId49" tooltip="Priorización de Procesos"/>
          <a:extLst>
            <a:ext uri="{FF2B5EF4-FFF2-40B4-BE49-F238E27FC236}">
              <a16:creationId xmlns:a16="http://schemas.microsoft.com/office/drawing/2014/main" id="{3E1FEAD0-2A94-B6FE-BBA7-0C013BB8963D}"/>
            </a:ext>
          </a:extLst>
        </xdr:cNvPr>
        <xdr:cNvGrpSpPr/>
      </xdr:nvGrpSpPr>
      <xdr:grpSpPr>
        <a:xfrm>
          <a:off x="2706158" y="1322917"/>
          <a:ext cx="1353696" cy="2288037"/>
          <a:chOff x="2838450" y="1352550"/>
          <a:chExt cx="1336762" cy="2338837"/>
        </a:xfrm>
      </xdr:grpSpPr>
      <xdr:sp macro="" textlink="">
        <xdr:nvSpPr>
          <xdr:cNvPr id="49" name="Rectángulo: esquinas redondeadas 48">
            <a:extLst>
              <a:ext uri="{FF2B5EF4-FFF2-40B4-BE49-F238E27FC236}">
                <a16:creationId xmlns:a16="http://schemas.microsoft.com/office/drawing/2014/main" id="{CDF1DF41-0875-4274-9119-24674AF5A467}"/>
              </a:ext>
            </a:extLst>
          </xdr:cNvPr>
          <xdr:cNvSpPr/>
        </xdr:nvSpPr>
        <xdr:spPr>
          <a:xfrm>
            <a:off x="2838450" y="1352550"/>
            <a:ext cx="1332000" cy="2019299"/>
          </a:xfrm>
          <a:prstGeom prst="roundRect">
            <a:avLst/>
          </a:prstGeom>
          <a:solidFill>
            <a:schemeClr val="bg1"/>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a:t>
            </a:r>
          </a:p>
        </xdr:txBody>
      </xdr:sp>
      <xdr:sp macro="" textlink="">
        <xdr:nvSpPr>
          <xdr:cNvPr id="50" name="Rectángulo 49">
            <a:extLst>
              <a:ext uri="{FF2B5EF4-FFF2-40B4-BE49-F238E27FC236}">
                <a16:creationId xmlns:a16="http://schemas.microsoft.com/office/drawing/2014/main" id="{93018192-7E36-45B7-B2EF-00E94F71D7F0}"/>
              </a:ext>
            </a:extLst>
          </xdr:cNvPr>
          <xdr:cNvSpPr/>
        </xdr:nvSpPr>
        <xdr:spPr>
          <a:xfrm>
            <a:off x="2843212" y="2719387"/>
            <a:ext cx="1332000" cy="972000"/>
          </a:xfrm>
          <a:prstGeom prst="rect">
            <a:avLst/>
          </a:prstGeom>
          <a:solidFill>
            <a:schemeClr val="accent1"/>
          </a:solidFill>
          <a:ln w="19050">
            <a:solidFill>
              <a:srgbClr val="156082"/>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es-CO" sz="1300" b="1">
              <a:latin typeface="Calibri" panose="020F0502020204030204" pitchFamily="34" charset="0"/>
              <a:ea typeface="Calibri" panose="020F0502020204030204" pitchFamily="34" charset="0"/>
              <a:cs typeface="Calibri" panose="020F0502020204030204" pitchFamily="34" charset="0"/>
            </a:endParaRPr>
          </a:p>
          <a:p>
            <a:pPr algn="ctr"/>
            <a:r>
              <a:rPr lang="es-CO" sz="1300" b="1" baseline="0">
                <a:solidFill>
                  <a:schemeClr val="lt1"/>
                </a:solidFill>
                <a:latin typeface="Calibri" panose="020F0502020204030204" pitchFamily="34" charset="0"/>
                <a:ea typeface="Calibri" panose="020F0502020204030204" pitchFamily="34" charset="0"/>
                <a:cs typeface="Calibri" panose="020F0502020204030204" pitchFamily="34" charset="0"/>
              </a:rPr>
              <a:t>Priorización</a:t>
            </a:r>
            <a:r>
              <a:rPr lang="es-CO" sz="1300" b="1" baseline="0">
                <a:latin typeface="Calibri" panose="020F0502020204030204" pitchFamily="34" charset="0"/>
                <a:ea typeface="Calibri" panose="020F0502020204030204" pitchFamily="34" charset="0"/>
                <a:cs typeface="Calibri" panose="020F0502020204030204" pitchFamily="34" charset="0"/>
              </a:rPr>
              <a:t> de Procesos</a:t>
            </a:r>
            <a:endParaRPr lang="es-CO" sz="1300" b="1">
              <a:latin typeface="Calibri" panose="020F0502020204030204" pitchFamily="34" charset="0"/>
              <a:ea typeface="Calibri" panose="020F0502020204030204" pitchFamily="34" charset="0"/>
              <a:cs typeface="Calibri" panose="020F0502020204030204" pitchFamily="34" charset="0"/>
            </a:endParaRPr>
          </a:p>
        </xdr:txBody>
      </xdr:sp>
      <xdr:pic>
        <xdr:nvPicPr>
          <xdr:cNvPr id="51" name="Imagen 50" descr="Una caricatura de una persona&#10;&#10;Descripción generada automáticamente con confianza media">
            <a:extLst>
              <a:ext uri="{FF2B5EF4-FFF2-40B4-BE49-F238E27FC236}">
                <a16:creationId xmlns:a16="http://schemas.microsoft.com/office/drawing/2014/main" id="{4B63CA48-0069-4942-B380-406AC5250950}"/>
              </a:ext>
            </a:extLst>
          </xdr:cNvPr>
          <xdr:cNvPicPr>
            <a:picLocks noChangeAspect="1"/>
          </xdr:cNvPicPr>
        </xdr:nvPicPr>
        <xdr:blipFill>
          <a:blip xmlns:r="http://schemas.openxmlformats.org/officeDocument/2006/relationships" r:embed="rId53" cstate="email">
            <a:extLst>
              <a:ext uri="{28A0092B-C50C-407E-A947-70E740481C1C}">
                <a14:useLocalDpi xmlns:a14="http://schemas.microsoft.com/office/drawing/2010/main"/>
              </a:ext>
            </a:extLst>
          </a:blip>
          <a:srcRect/>
          <a:stretch/>
        </xdr:blipFill>
        <xdr:spPr>
          <a:xfrm>
            <a:off x="2895600" y="1476375"/>
            <a:ext cx="1224000" cy="1224000"/>
          </a:xfrm>
          <a:prstGeom prst="rect">
            <a:avLst/>
          </a:prstGeom>
        </xdr:spPr>
      </xdr:pic>
      <xdr:sp macro="" textlink="">
        <xdr:nvSpPr>
          <xdr:cNvPr id="61" name="Rectángulo 60">
            <a:extLst>
              <a:ext uri="{FF2B5EF4-FFF2-40B4-BE49-F238E27FC236}">
                <a16:creationId xmlns:a16="http://schemas.microsoft.com/office/drawing/2014/main" id="{3CE4BF0D-D47D-43D6-8034-129606D872A0}"/>
              </a:ext>
            </a:extLst>
          </xdr:cNvPr>
          <xdr:cNvSpPr/>
        </xdr:nvSpPr>
        <xdr:spPr>
          <a:xfrm>
            <a:off x="2843212" y="2719387"/>
            <a:ext cx="1332000" cy="324000"/>
          </a:xfrm>
          <a:prstGeom prst="rect">
            <a:avLst/>
          </a:prstGeom>
          <a:solidFill>
            <a:sysClr val="window" lastClr="FFFFFF"/>
          </a:solidFill>
          <a:ln w="19050">
            <a:solidFill>
              <a:srgbClr val="156082"/>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es-CO" sz="12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pic>
        <xdr:nvPicPr>
          <xdr:cNvPr id="64" name="Gráfico 63" descr="Insignia 3 con relleno sólido">
            <a:extLst>
              <a:ext uri="{FF2B5EF4-FFF2-40B4-BE49-F238E27FC236}">
                <a16:creationId xmlns:a16="http://schemas.microsoft.com/office/drawing/2014/main" id="{077E04EF-2813-4401-AC61-AB1E66DB996A}"/>
              </a:ext>
            </a:extLst>
          </xdr:cNvPr>
          <xdr:cNvPicPr>
            <a:picLocks noChangeAspect="1"/>
          </xdr:cNvPicPr>
        </xdr:nvPicPr>
        <xdr:blipFill>
          <a:blip xmlns:r="http://schemas.openxmlformats.org/officeDocument/2006/relationships" r:embed="rId54" cstate="print">
            <a:extLst>
              <a:ext uri="{28A0092B-C50C-407E-A947-70E740481C1C}">
                <a14:useLocalDpi xmlns:a14="http://schemas.microsoft.com/office/drawing/2010/main" val="0"/>
              </a:ext>
              <a:ext uri="{96DAC541-7B7A-43D3-8B79-37D633B846F1}">
                <asvg:svgBlip xmlns:asvg="http://schemas.microsoft.com/office/drawing/2016/SVG/main" r:embed="rId55"/>
              </a:ext>
            </a:extLst>
          </a:blip>
          <a:stretch>
            <a:fillRect/>
          </a:stretch>
        </xdr:blipFill>
        <xdr:spPr>
          <a:xfrm>
            <a:off x="3329212" y="2696737"/>
            <a:ext cx="360000" cy="360000"/>
          </a:xfrm>
          <a:prstGeom prst="rect">
            <a:avLst/>
          </a:prstGeom>
        </xdr:spPr>
      </xdr:pic>
    </xdr:grpSp>
    <xdr:clientData/>
  </xdr:twoCellAnchor>
  <xdr:twoCellAnchor>
    <xdr:from>
      <xdr:col>3</xdr:col>
      <xdr:colOff>666750</xdr:colOff>
      <xdr:row>7</xdr:row>
      <xdr:rowOff>19050</xdr:rowOff>
    </xdr:from>
    <xdr:to>
      <xdr:col>5</xdr:col>
      <xdr:colOff>486657</xdr:colOff>
      <xdr:row>19</xdr:row>
      <xdr:rowOff>76650</xdr:rowOff>
    </xdr:to>
    <xdr:grpSp>
      <xdr:nvGrpSpPr>
        <xdr:cNvPr id="71" name="Grupo 70">
          <a:hlinkClick xmlns:r="http://schemas.openxmlformats.org/officeDocument/2006/relationships" r:id="rId19" tooltip="Definición de Calidad Esperada -  Ficha Técnica de Indicadores"/>
          <a:extLst>
            <a:ext uri="{FF2B5EF4-FFF2-40B4-BE49-F238E27FC236}">
              <a16:creationId xmlns:a16="http://schemas.microsoft.com/office/drawing/2014/main" id="{0DA5D3EB-4183-C17C-F791-5383E0EA8D28}"/>
            </a:ext>
          </a:extLst>
        </xdr:cNvPr>
        <xdr:cNvGrpSpPr/>
      </xdr:nvGrpSpPr>
      <xdr:grpSpPr>
        <a:xfrm>
          <a:off x="4104217" y="1322917"/>
          <a:ext cx="1310040" cy="2292800"/>
          <a:chOff x="4219575" y="1352550"/>
          <a:chExt cx="1343907" cy="2343600"/>
        </a:xfrm>
      </xdr:grpSpPr>
      <xdr:sp macro="" textlink="">
        <xdr:nvSpPr>
          <xdr:cNvPr id="66" name="Rectángulo: esquinas redondeadas 65">
            <a:extLst>
              <a:ext uri="{FF2B5EF4-FFF2-40B4-BE49-F238E27FC236}">
                <a16:creationId xmlns:a16="http://schemas.microsoft.com/office/drawing/2014/main" id="{06134532-9B42-4105-A39B-6FE6E0ED2EB1}"/>
              </a:ext>
            </a:extLst>
          </xdr:cNvPr>
          <xdr:cNvSpPr/>
        </xdr:nvSpPr>
        <xdr:spPr>
          <a:xfrm>
            <a:off x="4231482" y="1352550"/>
            <a:ext cx="1332000" cy="2019299"/>
          </a:xfrm>
          <a:prstGeom prst="roundRect">
            <a:avLst/>
          </a:prstGeom>
          <a:solidFill>
            <a:schemeClr val="bg1"/>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vv</a:t>
            </a:r>
          </a:p>
        </xdr:txBody>
      </xdr:sp>
      <xdr:sp macro="" textlink="">
        <xdr:nvSpPr>
          <xdr:cNvPr id="67" name="Rectángulo 66">
            <a:extLst>
              <a:ext uri="{FF2B5EF4-FFF2-40B4-BE49-F238E27FC236}">
                <a16:creationId xmlns:a16="http://schemas.microsoft.com/office/drawing/2014/main" id="{449141DD-0DF6-4417-8131-EF498B8A106D}"/>
              </a:ext>
            </a:extLst>
          </xdr:cNvPr>
          <xdr:cNvSpPr/>
        </xdr:nvSpPr>
        <xdr:spPr>
          <a:xfrm>
            <a:off x="4219575" y="2714625"/>
            <a:ext cx="1332000" cy="981525"/>
          </a:xfrm>
          <a:prstGeom prst="rect">
            <a:avLst/>
          </a:prstGeom>
          <a:solidFill>
            <a:schemeClr val="accent1"/>
          </a:solidFill>
          <a:ln w="19050">
            <a:solidFill>
              <a:srgbClr val="156082"/>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es-CO" sz="1300" b="1">
              <a:latin typeface="Calibri" panose="020F0502020204030204" pitchFamily="34" charset="0"/>
              <a:ea typeface="Calibri" panose="020F0502020204030204" pitchFamily="34" charset="0"/>
              <a:cs typeface="Calibri" panose="020F0502020204030204" pitchFamily="34" charset="0"/>
            </a:endParaRPr>
          </a:p>
          <a:p>
            <a:pPr algn="ctr"/>
            <a:r>
              <a:rPr lang="es-CO" sz="1300" b="1" baseline="0">
                <a:solidFill>
                  <a:schemeClr val="lt1"/>
                </a:solidFill>
                <a:latin typeface="Calibri" panose="020F0502020204030204" pitchFamily="34" charset="0"/>
                <a:ea typeface="Calibri" panose="020F0502020204030204" pitchFamily="34" charset="0"/>
                <a:cs typeface="Calibri" panose="020F0502020204030204" pitchFamily="34" charset="0"/>
              </a:rPr>
              <a:t>Definición</a:t>
            </a:r>
            <a:r>
              <a:rPr lang="es-CO" sz="1300" b="1" baseline="0">
                <a:latin typeface="Calibri" panose="020F0502020204030204" pitchFamily="34" charset="0"/>
                <a:ea typeface="Calibri" panose="020F0502020204030204" pitchFamily="34" charset="0"/>
                <a:cs typeface="Calibri" panose="020F0502020204030204" pitchFamily="34" charset="0"/>
              </a:rPr>
              <a:t> de Calidad Esperada</a:t>
            </a:r>
            <a:endParaRPr lang="es-CO" sz="1300" b="1">
              <a:latin typeface="Calibri" panose="020F0502020204030204" pitchFamily="34" charset="0"/>
              <a:ea typeface="Calibri" panose="020F0502020204030204" pitchFamily="34" charset="0"/>
              <a:cs typeface="Calibri" panose="020F0502020204030204" pitchFamily="34" charset="0"/>
            </a:endParaRPr>
          </a:p>
        </xdr:txBody>
      </xdr:sp>
      <xdr:pic>
        <xdr:nvPicPr>
          <xdr:cNvPr id="68" name="Imagen 67" descr="Diagrama&#10;&#10;Descripción generada automáticamente">
            <a:extLst>
              <a:ext uri="{FF2B5EF4-FFF2-40B4-BE49-F238E27FC236}">
                <a16:creationId xmlns:a16="http://schemas.microsoft.com/office/drawing/2014/main" id="{13FEA412-54D0-4CF6-B2E0-E4D1DC7D984C}"/>
              </a:ext>
            </a:extLst>
          </xdr:cNvPr>
          <xdr:cNvPicPr>
            <a:picLocks noChangeAspect="1"/>
          </xdr:cNvPicPr>
        </xdr:nvPicPr>
        <xdr:blipFill>
          <a:blip xmlns:r="http://schemas.openxmlformats.org/officeDocument/2006/relationships" r:embed="rId56" cstate="email">
            <a:extLst>
              <a:ext uri="{28A0092B-C50C-407E-A947-70E740481C1C}">
                <a14:useLocalDpi xmlns:a14="http://schemas.microsoft.com/office/drawing/2010/main"/>
              </a:ext>
            </a:extLst>
          </a:blip>
          <a:srcRect/>
          <a:stretch/>
        </xdr:blipFill>
        <xdr:spPr>
          <a:xfrm>
            <a:off x="4269582" y="1466850"/>
            <a:ext cx="1224000" cy="1224000"/>
          </a:xfrm>
          <a:prstGeom prst="rect">
            <a:avLst/>
          </a:prstGeom>
        </xdr:spPr>
      </xdr:pic>
      <xdr:sp macro="" textlink="">
        <xdr:nvSpPr>
          <xdr:cNvPr id="69" name="Rectángulo 68">
            <a:extLst>
              <a:ext uri="{FF2B5EF4-FFF2-40B4-BE49-F238E27FC236}">
                <a16:creationId xmlns:a16="http://schemas.microsoft.com/office/drawing/2014/main" id="{289B6F94-943D-4CC2-B727-95F106394B58}"/>
              </a:ext>
            </a:extLst>
          </xdr:cNvPr>
          <xdr:cNvSpPr/>
        </xdr:nvSpPr>
        <xdr:spPr>
          <a:xfrm>
            <a:off x="4219575" y="2714625"/>
            <a:ext cx="1332000" cy="324000"/>
          </a:xfrm>
          <a:prstGeom prst="rect">
            <a:avLst/>
          </a:prstGeom>
          <a:solidFill>
            <a:sysClr val="window" lastClr="FFFFFF"/>
          </a:solidFill>
          <a:ln w="19050">
            <a:solidFill>
              <a:srgbClr val="156082"/>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es-CO" sz="12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pic>
        <xdr:nvPicPr>
          <xdr:cNvPr id="70" name="Gráfico 69" descr="Insignia 4 con relleno sólido">
            <a:extLst>
              <a:ext uri="{FF2B5EF4-FFF2-40B4-BE49-F238E27FC236}">
                <a16:creationId xmlns:a16="http://schemas.microsoft.com/office/drawing/2014/main" id="{510FD203-DDA4-4D2B-BDFE-1593CC45F7BC}"/>
              </a:ext>
            </a:extLst>
          </xdr:cNvPr>
          <xdr:cNvPicPr>
            <a:picLocks noChangeAspect="1"/>
          </xdr:cNvPicPr>
        </xdr:nvPicPr>
        <xdr:blipFill>
          <a:blip xmlns:r="http://schemas.openxmlformats.org/officeDocument/2006/relationships" r:embed="rId57" cstate="print">
            <a:extLst>
              <a:ext uri="{28A0092B-C50C-407E-A947-70E740481C1C}">
                <a14:useLocalDpi xmlns:a14="http://schemas.microsoft.com/office/drawing/2010/main" val="0"/>
              </a:ext>
              <a:ext uri="{96DAC541-7B7A-43D3-8B79-37D633B846F1}">
                <asvg:svgBlip xmlns:asvg="http://schemas.microsoft.com/office/drawing/2016/SVG/main" r:embed="rId58"/>
              </a:ext>
            </a:extLst>
          </a:blip>
          <a:stretch>
            <a:fillRect/>
          </a:stretch>
        </xdr:blipFill>
        <xdr:spPr>
          <a:xfrm>
            <a:off x="4705575" y="2696737"/>
            <a:ext cx="360000" cy="360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588065</xdr:colOff>
          <xdr:row>0</xdr:row>
          <xdr:rowOff>0</xdr:rowOff>
        </xdr:from>
        <xdr:to>
          <xdr:col>1</xdr:col>
          <xdr:colOff>1689652</xdr:colOff>
          <xdr:row>0</xdr:row>
          <xdr:rowOff>731309</xdr:rowOff>
        </xdr:to>
        <xdr:pic>
          <xdr:nvPicPr>
            <xdr:cNvPr id="5" name="Imagen 4">
              <a:extLst>
                <a:ext uri="{FF2B5EF4-FFF2-40B4-BE49-F238E27FC236}">
                  <a16:creationId xmlns:a16="http://schemas.microsoft.com/office/drawing/2014/main" id="{00000000-0008-0000-0100-000005000000}"/>
                </a:ext>
              </a:extLst>
            </xdr:cNvPr>
            <xdr:cNvPicPr>
              <a:picLocks noChangeAspect="1" noChangeArrowheads="1"/>
              <a:extLst>
                <a:ext uri="{84589F7E-364E-4C9E-8A38-B11213B215E9}">
                  <a14:cameraTool cellRange="LOGO!$A$1" spid="_x0000_s277184"/>
                </a:ext>
              </a:extLst>
            </xdr:cNvPicPr>
          </xdr:nvPicPr>
          <xdr:blipFill>
            <a:blip xmlns:r="http://schemas.openxmlformats.org/officeDocument/2006/relationships" r:embed="rId1"/>
            <a:srcRect/>
            <a:stretch>
              <a:fillRect/>
            </a:stretch>
          </xdr:blipFill>
          <xdr:spPr bwMode="auto">
            <a:xfrm>
              <a:off x="712304" y="0"/>
              <a:ext cx="1101587" cy="73130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4</xdr:col>
      <xdr:colOff>2103782</xdr:colOff>
      <xdr:row>0</xdr:row>
      <xdr:rowOff>16566</xdr:rowOff>
    </xdr:from>
    <xdr:to>
      <xdr:col>4</xdr:col>
      <xdr:colOff>2691847</xdr:colOff>
      <xdr:row>0</xdr:row>
      <xdr:rowOff>604631</xdr:rowOff>
    </xdr:to>
    <xdr:pic>
      <xdr:nvPicPr>
        <xdr:cNvPr id="2" name="Gráfico 1" descr="Hogar con relleno sólido">
          <a:hlinkClick xmlns:r="http://schemas.openxmlformats.org/officeDocument/2006/relationships" r:id="rId2" tooltip="Regresar al inicio"/>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580782" y="16566"/>
          <a:ext cx="588065" cy="5880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927652</xdr:colOff>
      <xdr:row>0</xdr:row>
      <xdr:rowOff>952500</xdr:rowOff>
    </xdr:from>
    <xdr:to>
      <xdr:col>2</xdr:col>
      <xdr:colOff>1515717</xdr:colOff>
      <xdr:row>0</xdr:row>
      <xdr:rowOff>1540565</xdr:rowOff>
    </xdr:to>
    <xdr:pic>
      <xdr:nvPicPr>
        <xdr:cNvPr id="2" name="Gráfico 1" descr="Hogar con relleno sólido">
          <a:hlinkClick xmlns:r="http://schemas.openxmlformats.org/officeDocument/2006/relationships" r:id="rId1" tooltip="Regresar al inicio"/>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3652630" y="952500"/>
          <a:ext cx="588065" cy="5880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9632</xdr:colOff>
      <xdr:row>2</xdr:row>
      <xdr:rowOff>1553</xdr:rowOff>
    </xdr:from>
    <xdr:to>
      <xdr:col>2</xdr:col>
      <xdr:colOff>311330</xdr:colOff>
      <xdr:row>27</xdr:row>
      <xdr:rowOff>24847</xdr:rowOff>
    </xdr:to>
    <xdr:sp macro="" textlink="">
      <xdr:nvSpPr>
        <xdr:cNvPr id="2" name="Flecha: pentágono 1">
          <a:extLst>
            <a:ext uri="{FF2B5EF4-FFF2-40B4-BE49-F238E27FC236}">
              <a16:creationId xmlns:a16="http://schemas.microsoft.com/office/drawing/2014/main" id="{00000000-0008-0000-0300-000002000000}"/>
            </a:ext>
          </a:extLst>
        </xdr:cNvPr>
        <xdr:cNvSpPr/>
      </xdr:nvSpPr>
      <xdr:spPr>
        <a:xfrm>
          <a:off x="639110" y="887792"/>
          <a:ext cx="301698" cy="4413077"/>
        </a:xfrm>
        <a:prstGeom prst="homePlat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ctr"/>
        <a:lstStyle/>
        <a:p>
          <a:pPr algn="ctr"/>
          <a:r>
            <a:rPr lang="es-CO" sz="1100">
              <a:solidFill>
                <a:sysClr val="windowText" lastClr="000000"/>
              </a:solidFill>
            </a:rPr>
            <a:t>Necesidades</a:t>
          </a:r>
          <a:r>
            <a:rPr lang="es-CO" sz="1100" baseline="0">
              <a:solidFill>
                <a:sysClr val="windowText" lastClr="000000"/>
              </a:solidFill>
            </a:rPr>
            <a:t> y expectativas - Requerimientos</a:t>
          </a:r>
          <a:endParaRPr lang="es-CO" sz="1100">
            <a:solidFill>
              <a:sysClr val="windowText" lastClr="000000"/>
            </a:solidFill>
          </a:endParaRPr>
        </a:p>
      </xdr:txBody>
    </xdr:sp>
    <xdr:clientData/>
  </xdr:twoCellAnchor>
  <xdr:twoCellAnchor>
    <xdr:from>
      <xdr:col>12</xdr:col>
      <xdr:colOff>175188</xdr:colOff>
      <xdr:row>2</xdr:row>
      <xdr:rowOff>1</xdr:rowOff>
    </xdr:from>
    <xdr:to>
      <xdr:col>12</xdr:col>
      <xdr:colOff>476886</xdr:colOff>
      <xdr:row>27</xdr:row>
      <xdr:rowOff>23777</xdr:rowOff>
    </xdr:to>
    <xdr:sp macro="" textlink="">
      <xdr:nvSpPr>
        <xdr:cNvPr id="3" name="Flecha: pentágono 2">
          <a:extLst>
            <a:ext uri="{FF2B5EF4-FFF2-40B4-BE49-F238E27FC236}">
              <a16:creationId xmlns:a16="http://schemas.microsoft.com/office/drawing/2014/main" id="{00000000-0008-0000-0300-000003000000}"/>
            </a:ext>
          </a:extLst>
        </xdr:cNvPr>
        <xdr:cNvSpPr/>
      </xdr:nvSpPr>
      <xdr:spPr>
        <a:xfrm flipH="1">
          <a:off x="9567666" y="886240"/>
          <a:ext cx="301698" cy="4413559"/>
        </a:xfrm>
        <a:prstGeom prst="homePlate">
          <a:avLst/>
        </a:prstGeom>
        <a:solidFill>
          <a:schemeClr val="bg1">
            <a:lumMod val="75000"/>
          </a:schemeClr>
        </a:solidFill>
        <a:ln>
          <a:no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ctr"/>
        <a:lstStyle/>
        <a:p>
          <a:pPr algn="ctr"/>
          <a:r>
            <a:rPr lang="es-CO" sz="1100">
              <a:solidFill>
                <a:sysClr val="windowText" lastClr="000000"/>
              </a:solidFill>
            </a:rPr>
            <a:t>Necesidades</a:t>
          </a:r>
          <a:r>
            <a:rPr lang="es-CO" sz="1100" baseline="0">
              <a:solidFill>
                <a:sysClr val="windowText" lastClr="000000"/>
              </a:solidFill>
            </a:rPr>
            <a:t> y expectativas satisfechas</a:t>
          </a:r>
          <a:endParaRPr lang="es-CO" sz="1100">
            <a:solidFill>
              <a:sysClr val="windowText" lastClr="000000"/>
            </a:solidFill>
          </a:endParaRPr>
        </a:p>
      </xdr:txBody>
    </xdr:sp>
    <xdr:clientData/>
  </xdr:twoCellAnchor>
  <mc:AlternateContent xmlns:mc="http://schemas.openxmlformats.org/markup-compatibility/2006">
    <mc:Choice xmlns:a14="http://schemas.microsoft.com/office/drawing/2010/main" Requires="a14">
      <xdr:twoCellAnchor editAs="oneCell">
        <xdr:from>
          <xdr:col>1</xdr:col>
          <xdr:colOff>8284</xdr:colOff>
          <xdr:row>0</xdr:row>
          <xdr:rowOff>66260</xdr:rowOff>
        </xdr:from>
        <xdr:to>
          <xdr:col>2</xdr:col>
          <xdr:colOff>520273</xdr:colOff>
          <xdr:row>0</xdr:row>
          <xdr:rowOff>654324</xdr:rowOff>
        </xdr:to>
        <xdr:pic>
          <xdr:nvPicPr>
            <xdr:cNvPr id="4" name="Imagen 3">
              <a:extLst>
                <a:ext uri="{FF2B5EF4-FFF2-40B4-BE49-F238E27FC236}">
                  <a16:creationId xmlns:a16="http://schemas.microsoft.com/office/drawing/2014/main" id="{00000000-0008-0000-0300-000004000000}"/>
                </a:ext>
              </a:extLst>
            </xdr:cNvPr>
            <xdr:cNvPicPr>
              <a:picLocks noChangeAspect="1" noChangeArrowheads="1"/>
              <a:extLst>
                <a:ext uri="{84589F7E-364E-4C9E-8A38-B11213B215E9}">
                  <a14:cameraTool cellRange="LOGO!$A$1" spid="_x0000_s279200"/>
                </a:ext>
              </a:extLst>
            </xdr:cNvPicPr>
          </xdr:nvPicPr>
          <xdr:blipFill>
            <a:blip xmlns:r="http://schemas.openxmlformats.org/officeDocument/2006/relationships" r:embed="rId1"/>
            <a:srcRect/>
            <a:stretch>
              <a:fillRect/>
            </a:stretch>
          </xdr:blipFill>
          <xdr:spPr bwMode="auto">
            <a:xfrm>
              <a:off x="157371" y="66260"/>
              <a:ext cx="992380" cy="58806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12</xdr:col>
      <xdr:colOff>115956</xdr:colOff>
      <xdr:row>0</xdr:row>
      <xdr:rowOff>41413</xdr:rowOff>
    </xdr:from>
    <xdr:to>
      <xdr:col>13</xdr:col>
      <xdr:colOff>223630</xdr:colOff>
      <xdr:row>0</xdr:row>
      <xdr:rowOff>629478</xdr:rowOff>
    </xdr:to>
    <xdr:pic>
      <xdr:nvPicPr>
        <xdr:cNvPr id="5" name="Gráfico 4" descr="Hogar con relleno sólido">
          <a:hlinkClick xmlns:r="http://schemas.openxmlformats.org/officeDocument/2006/relationships" r:id="rId2" tooltip="Regresar al inicio"/>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9616108" y="41413"/>
          <a:ext cx="588065" cy="5880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95250</xdr:colOff>
          <xdr:row>0</xdr:row>
          <xdr:rowOff>0</xdr:rowOff>
        </xdr:from>
        <xdr:to>
          <xdr:col>1</xdr:col>
          <xdr:colOff>1686485</xdr:colOff>
          <xdr:row>1</xdr:row>
          <xdr:rowOff>6310</xdr:rowOff>
        </xdr:to>
        <xdr:pic>
          <xdr:nvPicPr>
            <xdr:cNvPr id="2" name="Imagen 1">
              <a:extLst>
                <a:ext uri="{FF2B5EF4-FFF2-40B4-BE49-F238E27FC236}">
                  <a16:creationId xmlns:a16="http://schemas.microsoft.com/office/drawing/2014/main" id="{00000000-0008-0000-0400-000002000000}"/>
                </a:ext>
              </a:extLst>
            </xdr:cNvPr>
            <xdr:cNvPicPr>
              <a:picLocks noChangeAspect="1" noChangeArrowheads="1"/>
              <a:extLst>
                <a:ext uri="{84589F7E-364E-4C9E-8A38-B11213B215E9}">
                  <a14:cameraTool cellRange="LOGO!$A$1" spid="_x0000_s623639"/>
                </a:ext>
              </a:extLst>
            </xdr:cNvPicPr>
          </xdr:nvPicPr>
          <xdr:blipFill>
            <a:blip xmlns:r="http://schemas.openxmlformats.org/officeDocument/2006/relationships" r:embed="rId1"/>
            <a:srcRect/>
            <a:stretch>
              <a:fillRect/>
            </a:stretch>
          </xdr:blipFill>
          <xdr:spPr bwMode="auto">
            <a:xfrm>
              <a:off x="247650" y="0"/>
              <a:ext cx="1591235" cy="94293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8</xdr:col>
      <xdr:colOff>504825</xdr:colOff>
      <xdr:row>0</xdr:row>
      <xdr:rowOff>142875</xdr:rowOff>
    </xdr:from>
    <xdr:to>
      <xdr:col>8</xdr:col>
      <xdr:colOff>1092890</xdr:colOff>
      <xdr:row>0</xdr:row>
      <xdr:rowOff>730940</xdr:rowOff>
    </xdr:to>
    <xdr:pic>
      <xdr:nvPicPr>
        <xdr:cNvPr id="3" name="Gráfico 2" descr="Hogar con relleno sólido">
          <a:hlinkClick xmlns:r="http://schemas.openxmlformats.org/officeDocument/2006/relationships" r:id="rId2" tooltip="Regresar al inicio"/>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9858375" y="142875"/>
          <a:ext cx="588065" cy="588065"/>
        </a:xfrm>
        <a:prstGeom prst="rect">
          <a:avLst/>
        </a:prstGeom>
      </xdr:spPr>
    </xdr:pic>
    <xdr:clientData/>
  </xdr:twoCellAnchor>
  <xdr:twoCellAnchor>
    <xdr:from>
      <xdr:col>1</xdr:col>
      <xdr:colOff>0</xdr:colOff>
      <xdr:row>76</xdr:row>
      <xdr:rowOff>74542</xdr:rowOff>
    </xdr:from>
    <xdr:to>
      <xdr:col>4</xdr:col>
      <xdr:colOff>811695</xdr:colOff>
      <xdr:row>76</xdr:row>
      <xdr:rowOff>434542</xdr:rowOff>
    </xdr:to>
    <xdr:sp macro="" textlink="">
      <xdr:nvSpPr>
        <xdr:cNvPr id="10" name="Forma libre: forma 9">
          <a:extLst>
            <a:ext uri="{FF2B5EF4-FFF2-40B4-BE49-F238E27FC236}">
              <a16:creationId xmlns:a16="http://schemas.microsoft.com/office/drawing/2014/main" id="{00000000-0008-0000-0400-00000A000000}"/>
            </a:ext>
          </a:extLst>
        </xdr:cNvPr>
        <xdr:cNvSpPr/>
      </xdr:nvSpPr>
      <xdr:spPr>
        <a:xfrm>
          <a:off x="149087" y="18370825"/>
          <a:ext cx="5068956" cy="360000"/>
        </a:xfrm>
        <a:custGeom>
          <a:avLst/>
          <a:gdLst>
            <a:gd name="connsiteX0" fmla="*/ 4912015 w 5068956"/>
            <a:gd name="connsiteY0" fmla="*/ 16567 h 360000"/>
            <a:gd name="connsiteX1" fmla="*/ 5068956 w 5068956"/>
            <a:gd name="connsiteY1" fmla="*/ 16567 h 360000"/>
            <a:gd name="connsiteX2" fmla="*/ 5068956 w 5068956"/>
            <a:gd name="connsiteY2" fmla="*/ 185588 h 360000"/>
            <a:gd name="connsiteX3" fmla="*/ 4912015 w 5068956"/>
            <a:gd name="connsiteY3" fmla="*/ 185588 h 360000"/>
            <a:gd name="connsiteX4" fmla="*/ 180000 w 5068956"/>
            <a:gd name="connsiteY4" fmla="*/ 0 h 360000"/>
            <a:gd name="connsiteX5" fmla="*/ 250064 w 5068956"/>
            <a:gd name="connsiteY5" fmla="*/ 14145 h 360000"/>
            <a:gd name="connsiteX6" fmla="*/ 306456 w 5068956"/>
            <a:gd name="connsiteY6" fmla="*/ 52166 h 360000"/>
            <a:gd name="connsiteX7" fmla="*/ 306456 w 5068956"/>
            <a:gd name="connsiteY7" fmla="*/ 16567 h 360000"/>
            <a:gd name="connsiteX8" fmla="*/ 4755074 w 5068956"/>
            <a:gd name="connsiteY8" fmla="*/ 16567 h 360000"/>
            <a:gd name="connsiteX9" fmla="*/ 4755074 w 5068956"/>
            <a:gd name="connsiteY9" fmla="*/ 339589 h 360000"/>
            <a:gd name="connsiteX10" fmla="*/ 306456 w 5068956"/>
            <a:gd name="connsiteY10" fmla="*/ 339589 h 360000"/>
            <a:gd name="connsiteX11" fmla="*/ 306456 w 5068956"/>
            <a:gd name="connsiteY11" fmla="*/ 307834 h 360000"/>
            <a:gd name="connsiteX12" fmla="*/ 250064 w 5068956"/>
            <a:gd name="connsiteY12" fmla="*/ 345855 h 360000"/>
            <a:gd name="connsiteX13" fmla="*/ 180000 w 5068956"/>
            <a:gd name="connsiteY13" fmla="*/ 360000 h 360000"/>
            <a:gd name="connsiteX14" fmla="*/ 0 w 5068956"/>
            <a:gd name="connsiteY14" fmla="*/ 180000 h 360000"/>
            <a:gd name="connsiteX15" fmla="*/ 180000 w 5068956"/>
            <a:gd name="connsiteY15" fmla="*/ 0 h 36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5068956" h="360000">
              <a:moveTo>
                <a:pt x="4912015" y="16567"/>
              </a:moveTo>
              <a:lnTo>
                <a:pt x="5068956" y="16567"/>
              </a:lnTo>
              <a:lnTo>
                <a:pt x="5068956" y="185588"/>
              </a:lnTo>
              <a:lnTo>
                <a:pt x="4912015" y="185588"/>
              </a:lnTo>
              <a:close/>
              <a:moveTo>
                <a:pt x="180000" y="0"/>
              </a:moveTo>
              <a:cubicBezTo>
                <a:pt x="204853" y="0"/>
                <a:pt x="228529" y="5037"/>
                <a:pt x="250064" y="14145"/>
              </a:cubicBezTo>
              <a:lnTo>
                <a:pt x="306456" y="52166"/>
              </a:lnTo>
              <a:lnTo>
                <a:pt x="306456" y="16567"/>
              </a:lnTo>
              <a:lnTo>
                <a:pt x="4755074" y="16567"/>
              </a:lnTo>
              <a:lnTo>
                <a:pt x="4755074" y="339589"/>
              </a:lnTo>
              <a:lnTo>
                <a:pt x="306456" y="339589"/>
              </a:lnTo>
              <a:lnTo>
                <a:pt x="306456" y="307834"/>
              </a:lnTo>
              <a:lnTo>
                <a:pt x="250064" y="345855"/>
              </a:lnTo>
              <a:cubicBezTo>
                <a:pt x="228529" y="354963"/>
                <a:pt x="204853" y="360000"/>
                <a:pt x="180000" y="360000"/>
              </a:cubicBezTo>
              <a:cubicBezTo>
                <a:pt x="80589" y="360000"/>
                <a:pt x="0" y="279411"/>
                <a:pt x="0" y="180000"/>
              </a:cubicBezTo>
              <a:cubicBezTo>
                <a:pt x="0" y="80589"/>
                <a:pt x="80589" y="0"/>
                <a:pt x="180000" y="0"/>
              </a:cubicBez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s-CO" sz="1600" b="1">
              <a:latin typeface="Calibri" panose="020F0502020204030204" pitchFamily="34" charset="0"/>
              <a:ea typeface="Calibri" panose="020F0502020204030204" pitchFamily="34" charset="0"/>
              <a:cs typeface="Calibri" panose="020F0502020204030204" pitchFamily="34" charset="0"/>
            </a:rPr>
            <a:t>1.    Autoevaluación</a:t>
          </a:r>
        </a:p>
      </xdr:txBody>
    </xdr:sp>
    <xdr:clientData/>
  </xdr:twoCellAnchor>
  <xdr:twoCellAnchor editAs="oneCell">
    <xdr:from>
      <xdr:col>2</xdr:col>
      <xdr:colOff>406977</xdr:colOff>
      <xdr:row>78</xdr:row>
      <xdr:rowOff>2564219</xdr:rowOff>
    </xdr:from>
    <xdr:to>
      <xdr:col>7</xdr:col>
      <xdr:colOff>660426</xdr:colOff>
      <xdr:row>80</xdr:row>
      <xdr:rowOff>17435</xdr:rowOff>
    </xdr:to>
    <xdr:pic>
      <xdr:nvPicPr>
        <xdr:cNvPr id="12" name="Imagen 11">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5"/>
        <a:stretch>
          <a:fillRect/>
        </a:stretch>
      </xdr:blipFill>
      <xdr:spPr>
        <a:xfrm>
          <a:off x="2337954" y="32022446"/>
          <a:ext cx="5353654" cy="3107603"/>
        </a:xfrm>
        <a:prstGeom prst="rect">
          <a:avLst/>
        </a:prstGeom>
      </xdr:spPr>
    </xdr:pic>
    <xdr:clientData/>
  </xdr:twoCellAnchor>
  <xdr:twoCellAnchor>
    <xdr:from>
      <xdr:col>0</xdr:col>
      <xdr:colOff>140804</xdr:colOff>
      <xdr:row>80</xdr:row>
      <xdr:rowOff>74543</xdr:rowOff>
    </xdr:from>
    <xdr:to>
      <xdr:col>4</xdr:col>
      <xdr:colOff>803412</xdr:colOff>
      <xdr:row>80</xdr:row>
      <xdr:rowOff>434543</xdr:rowOff>
    </xdr:to>
    <xdr:sp macro="" textlink="">
      <xdr:nvSpPr>
        <xdr:cNvPr id="13" name="Forma libre: forma 12">
          <a:extLst>
            <a:ext uri="{FF2B5EF4-FFF2-40B4-BE49-F238E27FC236}">
              <a16:creationId xmlns:a16="http://schemas.microsoft.com/office/drawing/2014/main" id="{00000000-0008-0000-0400-00000D000000}"/>
            </a:ext>
          </a:extLst>
        </xdr:cNvPr>
        <xdr:cNvSpPr/>
      </xdr:nvSpPr>
      <xdr:spPr>
        <a:xfrm>
          <a:off x="140804" y="26777673"/>
          <a:ext cx="5068956" cy="360000"/>
        </a:xfrm>
        <a:custGeom>
          <a:avLst/>
          <a:gdLst>
            <a:gd name="connsiteX0" fmla="*/ 180000 w 5068956"/>
            <a:gd name="connsiteY0" fmla="*/ 0 h 360000"/>
            <a:gd name="connsiteX1" fmla="*/ 250064 w 5068956"/>
            <a:gd name="connsiteY1" fmla="*/ 14145 h 360000"/>
            <a:gd name="connsiteX2" fmla="*/ 306456 w 5068956"/>
            <a:gd name="connsiteY2" fmla="*/ 52166 h 360000"/>
            <a:gd name="connsiteX3" fmla="*/ 306456 w 5068956"/>
            <a:gd name="connsiteY3" fmla="*/ 16567 h 360000"/>
            <a:gd name="connsiteX4" fmla="*/ 5068956 w 5068956"/>
            <a:gd name="connsiteY4" fmla="*/ 16567 h 360000"/>
            <a:gd name="connsiteX5" fmla="*/ 5068956 w 5068956"/>
            <a:gd name="connsiteY5" fmla="*/ 195623 h 360000"/>
            <a:gd name="connsiteX6" fmla="*/ 4912015 w 5068956"/>
            <a:gd name="connsiteY6" fmla="*/ 195623 h 360000"/>
            <a:gd name="connsiteX7" fmla="*/ 4912015 w 5068956"/>
            <a:gd name="connsiteY7" fmla="*/ 19887 h 360000"/>
            <a:gd name="connsiteX8" fmla="*/ 4755074 w 5068956"/>
            <a:gd name="connsiteY8" fmla="*/ 19887 h 360000"/>
            <a:gd name="connsiteX9" fmla="*/ 4755074 w 5068956"/>
            <a:gd name="connsiteY9" fmla="*/ 339589 h 360000"/>
            <a:gd name="connsiteX10" fmla="*/ 306456 w 5068956"/>
            <a:gd name="connsiteY10" fmla="*/ 339589 h 360000"/>
            <a:gd name="connsiteX11" fmla="*/ 306456 w 5068956"/>
            <a:gd name="connsiteY11" fmla="*/ 307834 h 360000"/>
            <a:gd name="connsiteX12" fmla="*/ 250064 w 5068956"/>
            <a:gd name="connsiteY12" fmla="*/ 345855 h 360000"/>
            <a:gd name="connsiteX13" fmla="*/ 180000 w 5068956"/>
            <a:gd name="connsiteY13" fmla="*/ 360000 h 360000"/>
            <a:gd name="connsiteX14" fmla="*/ 0 w 5068956"/>
            <a:gd name="connsiteY14" fmla="*/ 180000 h 360000"/>
            <a:gd name="connsiteX15" fmla="*/ 180000 w 5068956"/>
            <a:gd name="connsiteY15" fmla="*/ 0 h 36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5068956" h="360000">
              <a:moveTo>
                <a:pt x="180000" y="0"/>
              </a:moveTo>
              <a:cubicBezTo>
                <a:pt x="204853" y="0"/>
                <a:pt x="228529" y="5037"/>
                <a:pt x="250064" y="14145"/>
              </a:cubicBezTo>
              <a:lnTo>
                <a:pt x="306456" y="52166"/>
              </a:lnTo>
              <a:lnTo>
                <a:pt x="306456" y="16567"/>
              </a:lnTo>
              <a:lnTo>
                <a:pt x="5068956" y="16567"/>
              </a:lnTo>
              <a:lnTo>
                <a:pt x="5068956" y="195623"/>
              </a:lnTo>
              <a:lnTo>
                <a:pt x="4912015" y="195623"/>
              </a:lnTo>
              <a:lnTo>
                <a:pt x="4912015" y="19887"/>
              </a:lnTo>
              <a:lnTo>
                <a:pt x="4755074" y="19887"/>
              </a:lnTo>
              <a:lnTo>
                <a:pt x="4755074" y="339589"/>
              </a:lnTo>
              <a:lnTo>
                <a:pt x="306456" y="339589"/>
              </a:lnTo>
              <a:lnTo>
                <a:pt x="306456" y="307834"/>
              </a:lnTo>
              <a:lnTo>
                <a:pt x="250064" y="345855"/>
              </a:lnTo>
              <a:cubicBezTo>
                <a:pt x="228529" y="354963"/>
                <a:pt x="204853" y="360000"/>
                <a:pt x="180000" y="360000"/>
              </a:cubicBezTo>
              <a:cubicBezTo>
                <a:pt x="80589" y="360000"/>
                <a:pt x="0" y="279411"/>
                <a:pt x="0" y="180000"/>
              </a:cubicBezTo>
              <a:cubicBezTo>
                <a:pt x="0" y="80589"/>
                <a:pt x="80589" y="0"/>
                <a:pt x="180000" y="0"/>
              </a:cubicBez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lang="es-CO" sz="1600" b="1">
              <a:latin typeface="Calibri" panose="020F0502020204030204" pitchFamily="34" charset="0"/>
              <a:ea typeface="Calibri" panose="020F0502020204030204" pitchFamily="34" charset="0"/>
              <a:cs typeface="Calibri" panose="020F0502020204030204" pitchFamily="34" charset="0"/>
            </a:rPr>
            <a:t>2.    Selección de Procesos a Mejorar</a:t>
          </a:r>
        </a:p>
      </xdr:txBody>
    </xdr:sp>
    <xdr:clientData/>
  </xdr:twoCellAnchor>
  <xdr:twoCellAnchor>
    <xdr:from>
      <xdr:col>1</xdr:col>
      <xdr:colOff>8281</xdr:colOff>
      <xdr:row>82</xdr:row>
      <xdr:rowOff>57977</xdr:rowOff>
    </xdr:from>
    <xdr:to>
      <xdr:col>4</xdr:col>
      <xdr:colOff>819976</xdr:colOff>
      <xdr:row>82</xdr:row>
      <xdr:rowOff>417977</xdr:rowOff>
    </xdr:to>
    <xdr:sp macro="" textlink="">
      <xdr:nvSpPr>
        <xdr:cNvPr id="14" name="Forma libre: forma 13">
          <a:extLst>
            <a:ext uri="{FF2B5EF4-FFF2-40B4-BE49-F238E27FC236}">
              <a16:creationId xmlns:a16="http://schemas.microsoft.com/office/drawing/2014/main" id="{00000000-0008-0000-0400-00000E000000}"/>
            </a:ext>
          </a:extLst>
        </xdr:cNvPr>
        <xdr:cNvSpPr/>
      </xdr:nvSpPr>
      <xdr:spPr>
        <a:xfrm>
          <a:off x="157368" y="29279020"/>
          <a:ext cx="5068956" cy="360000"/>
        </a:xfrm>
        <a:custGeom>
          <a:avLst/>
          <a:gdLst>
            <a:gd name="connsiteX0" fmla="*/ 4912015 w 5068956"/>
            <a:gd name="connsiteY0" fmla="*/ 16567 h 360000"/>
            <a:gd name="connsiteX1" fmla="*/ 5068956 w 5068956"/>
            <a:gd name="connsiteY1" fmla="*/ 16567 h 360000"/>
            <a:gd name="connsiteX2" fmla="*/ 5068956 w 5068956"/>
            <a:gd name="connsiteY2" fmla="*/ 180788 h 360000"/>
            <a:gd name="connsiteX3" fmla="*/ 4912015 w 5068956"/>
            <a:gd name="connsiteY3" fmla="*/ 180788 h 360000"/>
            <a:gd name="connsiteX4" fmla="*/ 180000 w 5068956"/>
            <a:gd name="connsiteY4" fmla="*/ 0 h 360000"/>
            <a:gd name="connsiteX5" fmla="*/ 250064 w 5068956"/>
            <a:gd name="connsiteY5" fmla="*/ 14145 h 360000"/>
            <a:gd name="connsiteX6" fmla="*/ 306456 w 5068956"/>
            <a:gd name="connsiteY6" fmla="*/ 52166 h 360000"/>
            <a:gd name="connsiteX7" fmla="*/ 306456 w 5068956"/>
            <a:gd name="connsiteY7" fmla="*/ 16567 h 360000"/>
            <a:gd name="connsiteX8" fmla="*/ 4755074 w 5068956"/>
            <a:gd name="connsiteY8" fmla="*/ 16567 h 360000"/>
            <a:gd name="connsiteX9" fmla="*/ 4755074 w 5068956"/>
            <a:gd name="connsiteY9" fmla="*/ 337729 h 360000"/>
            <a:gd name="connsiteX10" fmla="*/ 5068956 w 5068956"/>
            <a:gd name="connsiteY10" fmla="*/ 337729 h 360000"/>
            <a:gd name="connsiteX11" fmla="*/ 5068956 w 5068956"/>
            <a:gd name="connsiteY11" fmla="*/ 339589 h 360000"/>
            <a:gd name="connsiteX12" fmla="*/ 306456 w 5068956"/>
            <a:gd name="connsiteY12" fmla="*/ 339589 h 360000"/>
            <a:gd name="connsiteX13" fmla="*/ 306456 w 5068956"/>
            <a:gd name="connsiteY13" fmla="*/ 307834 h 360000"/>
            <a:gd name="connsiteX14" fmla="*/ 250064 w 5068956"/>
            <a:gd name="connsiteY14" fmla="*/ 345855 h 360000"/>
            <a:gd name="connsiteX15" fmla="*/ 180000 w 5068956"/>
            <a:gd name="connsiteY15" fmla="*/ 360000 h 360000"/>
            <a:gd name="connsiteX16" fmla="*/ 0 w 5068956"/>
            <a:gd name="connsiteY16" fmla="*/ 180000 h 360000"/>
            <a:gd name="connsiteX17" fmla="*/ 180000 w 5068956"/>
            <a:gd name="connsiteY17" fmla="*/ 0 h 36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Lst>
          <a:rect l="l" t="t" r="r" b="b"/>
          <a:pathLst>
            <a:path w="5068956" h="360000">
              <a:moveTo>
                <a:pt x="4912015" y="16567"/>
              </a:moveTo>
              <a:lnTo>
                <a:pt x="5068956" y="16567"/>
              </a:lnTo>
              <a:lnTo>
                <a:pt x="5068956" y="180788"/>
              </a:lnTo>
              <a:lnTo>
                <a:pt x="4912015" y="180788"/>
              </a:lnTo>
              <a:close/>
              <a:moveTo>
                <a:pt x="180000" y="0"/>
              </a:moveTo>
              <a:cubicBezTo>
                <a:pt x="204853" y="0"/>
                <a:pt x="228529" y="5037"/>
                <a:pt x="250064" y="14145"/>
              </a:cubicBezTo>
              <a:lnTo>
                <a:pt x="306456" y="52166"/>
              </a:lnTo>
              <a:lnTo>
                <a:pt x="306456" y="16567"/>
              </a:lnTo>
              <a:lnTo>
                <a:pt x="4755074" y="16567"/>
              </a:lnTo>
              <a:lnTo>
                <a:pt x="4755074" y="337729"/>
              </a:lnTo>
              <a:lnTo>
                <a:pt x="5068956" y="337729"/>
              </a:lnTo>
              <a:lnTo>
                <a:pt x="5068956" y="339589"/>
              </a:lnTo>
              <a:lnTo>
                <a:pt x="306456" y="339589"/>
              </a:lnTo>
              <a:lnTo>
                <a:pt x="306456" y="307834"/>
              </a:lnTo>
              <a:lnTo>
                <a:pt x="250064" y="345855"/>
              </a:lnTo>
              <a:cubicBezTo>
                <a:pt x="228529" y="354963"/>
                <a:pt x="204853" y="360000"/>
                <a:pt x="180000" y="360000"/>
              </a:cubicBezTo>
              <a:cubicBezTo>
                <a:pt x="80589" y="360000"/>
                <a:pt x="0" y="279411"/>
                <a:pt x="0" y="180000"/>
              </a:cubicBezTo>
              <a:cubicBezTo>
                <a:pt x="0" y="80589"/>
                <a:pt x="80589" y="0"/>
                <a:pt x="180000" y="0"/>
              </a:cubicBez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lang="es-CO" sz="1600" b="1">
              <a:latin typeface="Calibri" panose="020F0502020204030204" pitchFamily="34" charset="0"/>
              <a:ea typeface="Calibri" panose="020F0502020204030204" pitchFamily="34" charset="0"/>
              <a:cs typeface="Calibri" panose="020F0502020204030204" pitchFamily="34" charset="0"/>
            </a:rPr>
            <a:t>3.    Priorización de Procesos</a:t>
          </a:r>
        </a:p>
      </xdr:txBody>
    </xdr:sp>
    <xdr:clientData/>
  </xdr:twoCellAnchor>
  <xdr:twoCellAnchor editAs="oneCell">
    <xdr:from>
      <xdr:col>2</xdr:col>
      <xdr:colOff>853108</xdr:colOff>
      <xdr:row>84</xdr:row>
      <xdr:rowOff>19851</xdr:rowOff>
    </xdr:from>
    <xdr:to>
      <xdr:col>7</xdr:col>
      <xdr:colOff>601824</xdr:colOff>
      <xdr:row>85</xdr:row>
      <xdr:rowOff>0</xdr:rowOff>
    </xdr:to>
    <xdr:pic>
      <xdr:nvPicPr>
        <xdr:cNvPr id="15" name="Imagen 14">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6"/>
        <a:stretch>
          <a:fillRect/>
        </a:stretch>
      </xdr:blipFill>
      <xdr:spPr>
        <a:xfrm>
          <a:off x="2774673" y="31071351"/>
          <a:ext cx="4870681" cy="2199889"/>
        </a:xfrm>
        <a:prstGeom prst="rect">
          <a:avLst/>
        </a:prstGeom>
      </xdr:spPr>
    </xdr:pic>
    <xdr:clientData/>
  </xdr:twoCellAnchor>
  <xdr:twoCellAnchor>
    <xdr:from>
      <xdr:col>1</xdr:col>
      <xdr:colOff>0</xdr:colOff>
      <xdr:row>85</xdr:row>
      <xdr:rowOff>33132</xdr:rowOff>
    </xdr:from>
    <xdr:to>
      <xdr:col>4</xdr:col>
      <xdr:colOff>811695</xdr:colOff>
      <xdr:row>85</xdr:row>
      <xdr:rowOff>393132</xdr:rowOff>
    </xdr:to>
    <xdr:sp macro="" textlink="">
      <xdr:nvSpPr>
        <xdr:cNvPr id="16" name="Forma libre: forma 15">
          <a:extLst>
            <a:ext uri="{FF2B5EF4-FFF2-40B4-BE49-F238E27FC236}">
              <a16:creationId xmlns:a16="http://schemas.microsoft.com/office/drawing/2014/main" id="{00000000-0008-0000-0400-000010000000}"/>
            </a:ext>
          </a:extLst>
        </xdr:cNvPr>
        <xdr:cNvSpPr/>
      </xdr:nvSpPr>
      <xdr:spPr>
        <a:xfrm>
          <a:off x="149087" y="33909002"/>
          <a:ext cx="5068956" cy="360000"/>
        </a:xfrm>
        <a:custGeom>
          <a:avLst/>
          <a:gdLst>
            <a:gd name="connsiteX0" fmla="*/ 4912015 w 5068956"/>
            <a:gd name="connsiteY0" fmla="*/ 16567 h 360000"/>
            <a:gd name="connsiteX1" fmla="*/ 5068956 w 5068956"/>
            <a:gd name="connsiteY1" fmla="*/ 16567 h 360000"/>
            <a:gd name="connsiteX2" fmla="*/ 5068956 w 5068956"/>
            <a:gd name="connsiteY2" fmla="*/ 183947 h 360000"/>
            <a:gd name="connsiteX3" fmla="*/ 4912015 w 5068956"/>
            <a:gd name="connsiteY3" fmla="*/ 183947 h 360000"/>
            <a:gd name="connsiteX4" fmla="*/ 180000 w 5068956"/>
            <a:gd name="connsiteY4" fmla="*/ 0 h 360000"/>
            <a:gd name="connsiteX5" fmla="*/ 250064 w 5068956"/>
            <a:gd name="connsiteY5" fmla="*/ 14145 h 360000"/>
            <a:gd name="connsiteX6" fmla="*/ 306456 w 5068956"/>
            <a:gd name="connsiteY6" fmla="*/ 52166 h 360000"/>
            <a:gd name="connsiteX7" fmla="*/ 306456 w 5068956"/>
            <a:gd name="connsiteY7" fmla="*/ 16567 h 360000"/>
            <a:gd name="connsiteX8" fmla="*/ 4755074 w 5068956"/>
            <a:gd name="connsiteY8" fmla="*/ 16567 h 360000"/>
            <a:gd name="connsiteX9" fmla="*/ 4755074 w 5068956"/>
            <a:gd name="connsiteY9" fmla="*/ 339589 h 360000"/>
            <a:gd name="connsiteX10" fmla="*/ 306456 w 5068956"/>
            <a:gd name="connsiteY10" fmla="*/ 339589 h 360000"/>
            <a:gd name="connsiteX11" fmla="*/ 306456 w 5068956"/>
            <a:gd name="connsiteY11" fmla="*/ 307834 h 360000"/>
            <a:gd name="connsiteX12" fmla="*/ 250064 w 5068956"/>
            <a:gd name="connsiteY12" fmla="*/ 345855 h 360000"/>
            <a:gd name="connsiteX13" fmla="*/ 180000 w 5068956"/>
            <a:gd name="connsiteY13" fmla="*/ 360000 h 360000"/>
            <a:gd name="connsiteX14" fmla="*/ 0 w 5068956"/>
            <a:gd name="connsiteY14" fmla="*/ 180000 h 360000"/>
            <a:gd name="connsiteX15" fmla="*/ 180000 w 5068956"/>
            <a:gd name="connsiteY15" fmla="*/ 0 h 36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5068956" h="360000">
              <a:moveTo>
                <a:pt x="4912015" y="16567"/>
              </a:moveTo>
              <a:lnTo>
                <a:pt x="5068956" y="16567"/>
              </a:lnTo>
              <a:lnTo>
                <a:pt x="5068956" y="183947"/>
              </a:lnTo>
              <a:lnTo>
                <a:pt x="4912015" y="183947"/>
              </a:lnTo>
              <a:close/>
              <a:moveTo>
                <a:pt x="180000" y="0"/>
              </a:moveTo>
              <a:cubicBezTo>
                <a:pt x="204853" y="0"/>
                <a:pt x="228529" y="5037"/>
                <a:pt x="250064" y="14145"/>
              </a:cubicBezTo>
              <a:lnTo>
                <a:pt x="306456" y="52166"/>
              </a:lnTo>
              <a:lnTo>
                <a:pt x="306456" y="16567"/>
              </a:lnTo>
              <a:lnTo>
                <a:pt x="4755074" y="16567"/>
              </a:lnTo>
              <a:lnTo>
                <a:pt x="4755074" y="339589"/>
              </a:lnTo>
              <a:lnTo>
                <a:pt x="306456" y="339589"/>
              </a:lnTo>
              <a:lnTo>
                <a:pt x="306456" y="307834"/>
              </a:lnTo>
              <a:lnTo>
                <a:pt x="250064" y="345855"/>
              </a:lnTo>
              <a:cubicBezTo>
                <a:pt x="228529" y="354963"/>
                <a:pt x="204853" y="360000"/>
                <a:pt x="180000" y="360000"/>
              </a:cubicBezTo>
              <a:cubicBezTo>
                <a:pt x="80589" y="360000"/>
                <a:pt x="0" y="279411"/>
                <a:pt x="0" y="180000"/>
              </a:cubicBezTo>
              <a:cubicBezTo>
                <a:pt x="0" y="80589"/>
                <a:pt x="80589" y="0"/>
                <a:pt x="180000" y="0"/>
              </a:cubicBez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lang="es-CO" sz="1600" b="1">
              <a:latin typeface="Calibri" panose="020F0502020204030204" pitchFamily="34" charset="0"/>
              <a:ea typeface="Calibri" panose="020F0502020204030204" pitchFamily="34" charset="0"/>
              <a:cs typeface="Calibri" panose="020F0502020204030204" pitchFamily="34" charset="0"/>
            </a:rPr>
            <a:t>4.    Definición de la Calidad Esperada</a:t>
          </a:r>
        </a:p>
      </xdr:txBody>
    </xdr:sp>
    <xdr:clientData/>
  </xdr:twoCellAnchor>
  <xdr:twoCellAnchor>
    <xdr:from>
      <xdr:col>1</xdr:col>
      <xdr:colOff>0</xdr:colOff>
      <xdr:row>87</xdr:row>
      <xdr:rowOff>0</xdr:rowOff>
    </xdr:from>
    <xdr:to>
      <xdr:col>4</xdr:col>
      <xdr:colOff>811695</xdr:colOff>
      <xdr:row>87</xdr:row>
      <xdr:rowOff>360000</xdr:rowOff>
    </xdr:to>
    <xdr:sp macro="" textlink="">
      <xdr:nvSpPr>
        <xdr:cNvPr id="17" name="Forma libre: forma 16">
          <a:extLst>
            <a:ext uri="{FF2B5EF4-FFF2-40B4-BE49-F238E27FC236}">
              <a16:creationId xmlns:a16="http://schemas.microsoft.com/office/drawing/2014/main" id="{00000000-0008-0000-0400-000011000000}"/>
            </a:ext>
          </a:extLst>
        </xdr:cNvPr>
        <xdr:cNvSpPr/>
      </xdr:nvSpPr>
      <xdr:spPr>
        <a:xfrm>
          <a:off x="149087" y="35722891"/>
          <a:ext cx="5068956" cy="360000"/>
        </a:xfrm>
        <a:custGeom>
          <a:avLst/>
          <a:gdLst>
            <a:gd name="connsiteX0" fmla="*/ 4912015 w 5068956"/>
            <a:gd name="connsiteY0" fmla="*/ 16567 h 360000"/>
            <a:gd name="connsiteX1" fmla="*/ 5068956 w 5068956"/>
            <a:gd name="connsiteY1" fmla="*/ 16567 h 360000"/>
            <a:gd name="connsiteX2" fmla="*/ 5068956 w 5068956"/>
            <a:gd name="connsiteY2" fmla="*/ 191907 h 360000"/>
            <a:gd name="connsiteX3" fmla="*/ 4912015 w 5068956"/>
            <a:gd name="connsiteY3" fmla="*/ 191907 h 360000"/>
            <a:gd name="connsiteX4" fmla="*/ 180000 w 5068956"/>
            <a:gd name="connsiteY4" fmla="*/ 0 h 360000"/>
            <a:gd name="connsiteX5" fmla="*/ 250064 w 5068956"/>
            <a:gd name="connsiteY5" fmla="*/ 14145 h 360000"/>
            <a:gd name="connsiteX6" fmla="*/ 306456 w 5068956"/>
            <a:gd name="connsiteY6" fmla="*/ 52166 h 360000"/>
            <a:gd name="connsiteX7" fmla="*/ 306456 w 5068956"/>
            <a:gd name="connsiteY7" fmla="*/ 16567 h 360000"/>
            <a:gd name="connsiteX8" fmla="*/ 4755074 w 5068956"/>
            <a:gd name="connsiteY8" fmla="*/ 16567 h 360000"/>
            <a:gd name="connsiteX9" fmla="*/ 4755074 w 5068956"/>
            <a:gd name="connsiteY9" fmla="*/ 339589 h 360000"/>
            <a:gd name="connsiteX10" fmla="*/ 306456 w 5068956"/>
            <a:gd name="connsiteY10" fmla="*/ 339589 h 360000"/>
            <a:gd name="connsiteX11" fmla="*/ 306456 w 5068956"/>
            <a:gd name="connsiteY11" fmla="*/ 307834 h 360000"/>
            <a:gd name="connsiteX12" fmla="*/ 250064 w 5068956"/>
            <a:gd name="connsiteY12" fmla="*/ 345855 h 360000"/>
            <a:gd name="connsiteX13" fmla="*/ 180000 w 5068956"/>
            <a:gd name="connsiteY13" fmla="*/ 360000 h 360000"/>
            <a:gd name="connsiteX14" fmla="*/ 0 w 5068956"/>
            <a:gd name="connsiteY14" fmla="*/ 180000 h 360000"/>
            <a:gd name="connsiteX15" fmla="*/ 180000 w 5068956"/>
            <a:gd name="connsiteY15" fmla="*/ 0 h 36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5068956" h="360000">
              <a:moveTo>
                <a:pt x="4912015" y="16567"/>
              </a:moveTo>
              <a:lnTo>
                <a:pt x="5068956" y="16567"/>
              </a:lnTo>
              <a:lnTo>
                <a:pt x="5068956" y="191907"/>
              </a:lnTo>
              <a:lnTo>
                <a:pt x="4912015" y="191907"/>
              </a:lnTo>
              <a:close/>
              <a:moveTo>
                <a:pt x="180000" y="0"/>
              </a:moveTo>
              <a:cubicBezTo>
                <a:pt x="204853" y="0"/>
                <a:pt x="228529" y="5037"/>
                <a:pt x="250064" y="14145"/>
              </a:cubicBezTo>
              <a:lnTo>
                <a:pt x="306456" y="52166"/>
              </a:lnTo>
              <a:lnTo>
                <a:pt x="306456" y="16567"/>
              </a:lnTo>
              <a:lnTo>
                <a:pt x="4755074" y="16567"/>
              </a:lnTo>
              <a:lnTo>
                <a:pt x="4755074" y="339589"/>
              </a:lnTo>
              <a:lnTo>
                <a:pt x="306456" y="339589"/>
              </a:lnTo>
              <a:lnTo>
                <a:pt x="306456" y="307834"/>
              </a:lnTo>
              <a:lnTo>
                <a:pt x="250064" y="345855"/>
              </a:lnTo>
              <a:cubicBezTo>
                <a:pt x="228529" y="354963"/>
                <a:pt x="204853" y="360000"/>
                <a:pt x="180000" y="360000"/>
              </a:cubicBezTo>
              <a:cubicBezTo>
                <a:pt x="80589" y="360000"/>
                <a:pt x="0" y="279411"/>
                <a:pt x="0" y="180000"/>
              </a:cubicBezTo>
              <a:cubicBezTo>
                <a:pt x="0" y="80589"/>
                <a:pt x="80589" y="0"/>
                <a:pt x="180000" y="0"/>
              </a:cubicBez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lang="es-CO" sz="1600" b="1">
              <a:latin typeface="Calibri" panose="020F0502020204030204" pitchFamily="34" charset="0"/>
              <a:ea typeface="Calibri" panose="020F0502020204030204" pitchFamily="34" charset="0"/>
              <a:cs typeface="Calibri" panose="020F0502020204030204" pitchFamily="34" charset="0"/>
            </a:rPr>
            <a:t>5.    Medición Inicial del Desempeño</a:t>
          </a:r>
        </a:p>
      </xdr:txBody>
    </xdr:sp>
    <xdr:clientData/>
  </xdr:twoCellAnchor>
  <xdr:twoCellAnchor>
    <xdr:from>
      <xdr:col>1</xdr:col>
      <xdr:colOff>0</xdr:colOff>
      <xdr:row>89</xdr:row>
      <xdr:rowOff>0</xdr:rowOff>
    </xdr:from>
    <xdr:to>
      <xdr:col>4</xdr:col>
      <xdr:colOff>811695</xdr:colOff>
      <xdr:row>89</xdr:row>
      <xdr:rowOff>360000</xdr:rowOff>
    </xdr:to>
    <xdr:sp macro="" textlink="">
      <xdr:nvSpPr>
        <xdr:cNvPr id="18" name="Forma libre: forma 17">
          <a:extLst>
            <a:ext uri="{FF2B5EF4-FFF2-40B4-BE49-F238E27FC236}">
              <a16:creationId xmlns:a16="http://schemas.microsoft.com/office/drawing/2014/main" id="{00000000-0008-0000-0400-000012000000}"/>
            </a:ext>
          </a:extLst>
        </xdr:cNvPr>
        <xdr:cNvSpPr/>
      </xdr:nvSpPr>
      <xdr:spPr>
        <a:xfrm>
          <a:off x="149087" y="37934348"/>
          <a:ext cx="5068956" cy="360000"/>
        </a:xfrm>
        <a:custGeom>
          <a:avLst/>
          <a:gdLst>
            <a:gd name="connsiteX0" fmla="*/ 4912015 w 5068956"/>
            <a:gd name="connsiteY0" fmla="*/ 16567 h 360000"/>
            <a:gd name="connsiteX1" fmla="*/ 5068956 w 5068956"/>
            <a:gd name="connsiteY1" fmla="*/ 16567 h 360000"/>
            <a:gd name="connsiteX2" fmla="*/ 5068956 w 5068956"/>
            <a:gd name="connsiteY2" fmla="*/ 180878 h 360000"/>
            <a:gd name="connsiteX3" fmla="*/ 4912015 w 5068956"/>
            <a:gd name="connsiteY3" fmla="*/ 180878 h 360000"/>
            <a:gd name="connsiteX4" fmla="*/ 180000 w 5068956"/>
            <a:gd name="connsiteY4" fmla="*/ 0 h 360000"/>
            <a:gd name="connsiteX5" fmla="*/ 250064 w 5068956"/>
            <a:gd name="connsiteY5" fmla="*/ 14145 h 360000"/>
            <a:gd name="connsiteX6" fmla="*/ 306456 w 5068956"/>
            <a:gd name="connsiteY6" fmla="*/ 52166 h 360000"/>
            <a:gd name="connsiteX7" fmla="*/ 306456 w 5068956"/>
            <a:gd name="connsiteY7" fmla="*/ 16567 h 360000"/>
            <a:gd name="connsiteX8" fmla="*/ 4755074 w 5068956"/>
            <a:gd name="connsiteY8" fmla="*/ 16567 h 360000"/>
            <a:gd name="connsiteX9" fmla="*/ 4755074 w 5068956"/>
            <a:gd name="connsiteY9" fmla="*/ 337819 h 360000"/>
            <a:gd name="connsiteX10" fmla="*/ 5068956 w 5068956"/>
            <a:gd name="connsiteY10" fmla="*/ 337819 h 360000"/>
            <a:gd name="connsiteX11" fmla="*/ 5068956 w 5068956"/>
            <a:gd name="connsiteY11" fmla="*/ 339589 h 360000"/>
            <a:gd name="connsiteX12" fmla="*/ 306456 w 5068956"/>
            <a:gd name="connsiteY12" fmla="*/ 339589 h 360000"/>
            <a:gd name="connsiteX13" fmla="*/ 306456 w 5068956"/>
            <a:gd name="connsiteY13" fmla="*/ 307834 h 360000"/>
            <a:gd name="connsiteX14" fmla="*/ 250064 w 5068956"/>
            <a:gd name="connsiteY14" fmla="*/ 345855 h 360000"/>
            <a:gd name="connsiteX15" fmla="*/ 180000 w 5068956"/>
            <a:gd name="connsiteY15" fmla="*/ 360000 h 360000"/>
            <a:gd name="connsiteX16" fmla="*/ 0 w 5068956"/>
            <a:gd name="connsiteY16" fmla="*/ 180000 h 360000"/>
            <a:gd name="connsiteX17" fmla="*/ 180000 w 5068956"/>
            <a:gd name="connsiteY17" fmla="*/ 0 h 36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Lst>
          <a:rect l="l" t="t" r="r" b="b"/>
          <a:pathLst>
            <a:path w="5068956" h="360000">
              <a:moveTo>
                <a:pt x="4912015" y="16567"/>
              </a:moveTo>
              <a:lnTo>
                <a:pt x="5068956" y="16567"/>
              </a:lnTo>
              <a:lnTo>
                <a:pt x="5068956" y="180878"/>
              </a:lnTo>
              <a:lnTo>
                <a:pt x="4912015" y="180878"/>
              </a:lnTo>
              <a:close/>
              <a:moveTo>
                <a:pt x="180000" y="0"/>
              </a:moveTo>
              <a:cubicBezTo>
                <a:pt x="204853" y="0"/>
                <a:pt x="228529" y="5037"/>
                <a:pt x="250064" y="14145"/>
              </a:cubicBezTo>
              <a:lnTo>
                <a:pt x="306456" y="52166"/>
              </a:lnTo>
              <a:lnTo>
                <a:pt x="306456" y="16567"/>
              </a:lnTo>
              <a:lnTo>
                <a:pt x="4755074" y="16567"/>
              </a:lnTo>
              <a:lnTo>
                <a:pt x="4755074" y="337819"/>
              </a:lnTo>
              <a:lnTo>
                <a:pt x="5068956" y="337819"/>
              </a:lnTo>
              <a:lnTo>
                <a:pt x="5068956" y="339589"/>
              </a:lnTo>
              <a:lnTo>
                <a:pt x="306456" y="339589"/>
              </a:lnTo>
              <a:lnTo>
                <a:pt x="306456" y="307834"/>
              </a:lnTo>
              <a:lnTo>
                <a:pt x="250064" y="345855"/>
              </a:lnTo>
              <a:cubicBezTo>
                <a:pt x="228529" y="354963"/>
                <a:pt x="204853" y="360000"/>
                <a:pt x="180000" y="360000"/>
              </a:cubicBezTo>
              <a:cubicBezTo>
                <a:pt x="80589" y="360000"/>
                <a:pt x="0" y="279411"/>
                <a:pt x="0" y="180000"/>
              </a:cubicBezTo>
              <a:cubicBezTo>
                <a:pt x="0" y="80589"/>
                <a:pt x="80589" y="0"/>
                <a:pt x="180000" y="0"/>
              </a:cubicBez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lang="es-CO" sz="1600" b="1">
              <a:latin typeface="Calibri" panose="020F0502020204030204" pitchFamily="34" charset="0"/>
              <a:ea typeface="Calibri" panose="020F0502020204030204" pitchFamily="34" charset="0"/>
              <a:cs typeface="Calibri" panose="020F0502020204030204" pitchFamily="34" charset="0"/>
            </a:rPr>
            <a:t>6.    Plan de Acción</a:t>
          </a:r>
        </a:p>
      </xdr:txBody>
    </xdr:sp>
    <xdr:clientData/>
  </xdr:twoCellAnchor>
  <xdr:twoCellAnchor>
    <xdr:from>
      <xdr:col>1</xdr:col>
      <xdr:colOff>0</xdr:colOff>
      <xdr:row>91</xdr:row>
      <xdr:rowOff>41415</xdr:rowOff>
    </xdr:from>
    <xdr:to>
      <xdr:col>4</xdr:col>
      <xdr:colOff>811695</xdr:colOff>
      <xdr:row>91</xdr:row>
      <xdr:rowOff>401415</xdr:rowOff>
    </xdr:to>
    <xdr:sp macro="" textlink="">
      <xdr:nvSpPr>
        <xdr:cNvPr id="19" name="Forma libre: forma 18">
          <a:extLst>
            <a:ext uri="{FF2B5EF4-FFF2-40B4-BE49-F238E27FC236}">
              <a16:creationId xmlns:a16="http://schemas.microsoft.com/office/drawing/2014/main" id="{00000000-0008-0000-0400-000013000000}"/>
            </a:ext>
          </a:extLst>
        </xdr:cNvPr>
        <xdr:cNvSpPr/>
      </xdr:nvSpPr>
      <xdr:spPr>
        <a:xfrm>
          <a:off x="149087" y="39019372"/>
          <a:ext cx="5068956" cy="360000"/>
        </a:xfrm>
        <a:custGeom>
          <a:avLst/>
          <a:gdLst>
            <a:gd name="connsiteX0" fmla="*/ 4912015 w 5068956"/>
            <a:gd name="connsiteY0" fmla="*/ 16567 h 360000"/>
            <a:gd name="connsiteX1" fmla="*/ 5068956 w 5068956"/>
            <a:gd name="connsiteY1" fmla="*/ 16567 h 360000"/>
            <a:gd name="connsiteX2" fmla="*/ 5068956 w 5068956"/>
            <a:gd name="connsiteY2" fmla="*/ 188498 h 360000"/>
            <a:gd name="connsiteX3" fmla="*/ 4912015 w 5068956"/>
            <a:gd name="connsiteY3" fmla="*/ 188498 h 360000"/>
            <a:gd name="connsiteX4" fmla="*/ 180000 w 5068956"/>
            <a:gd name="connsiteY4" fmla="*/ 0 h 360000"/>
            <a:gd name="connsiteX5" fmla="*/ 250064 w 5068956"/>
            <a:gd name="connsiteY5" fmla="*/ 14145 h 360000"/>
            <a:gd name="connsiteX6" fmla="*/ 306456 w 5068956"/>
            <a:gd name="connsiteY6" fmla="*/ 52166 h 360000"/>
            <a:gd name="connsiteX7" fmla="*/ 306456 w 5068956"/>
            <a:gd name="connsiteY7" fmla="*/ 16567 h 360000"/>
            <a:gd name="connsiteX8" fmla="*/ 4755074 w 5068956"/>
            <a:gd name="connsiteY8" fmla="*/ 16567 h 360000"/>
            <a:gd name="connsiteX9" fmla="*/ 4755074 w 5068956"/>
            <a:gd name="connsiteY9" fmla="*/ 339589 h 360000"/>
            <a:gd name="connsiteX10" fmla="*/ 306456 w 5068956"/>
            <a:gd name="connsiteY10" fmla="*/ 339589 h 360000"/>
            <a:gd name="connsiteX11" fmla="*/ 306456 w 5068956"/>
            <a:gd name="connsiteY11" fmla="*/ 307834 h 360000"/>
            <a:gd name="connsiteX12" fmla="*/ 250064 w 5068956"/>
            <a:gd name="connsiteY12" fmla="*/ 345855 h 360000"/>
            <a:gd name="connsiteX13" fmla="*/ 180000 w 5068956"/>
            <a:gd name="connsiteY13" fmla="*/ 360000 h 360000"/>
            <a:gd name="connsiteX14" fmla="*/ 0 w 5068956"/>
            <a:gd name="connsiteY14" fmla="*/ 180000 h 360000"/>
            <a:gd name="connsiteX15" fmla="*/ 180000 w 5068956"/>
            <a:gd name="connsiteY15" fmla="*/ 0 h 36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5068956" h="360000">
              <a:moveTo>
                <a:pt x="4912015" y="16567"/>
              </a:moveTo>
              <a:lnTo>
                <a:pt x="5068956" y="16567"/>
              </a:lnTo>
              <a:lnTo>
                <a:pt x="5068956" y="188498"/>
              </a:lnTo>
              <a:lnTo>
                <a:pt x="4912015" y="188498"/>
              </a:lnTo>
              <a:close/>
              <a:moveTo>
                <a:pt x="180000" y="0"/>
              </a:moveTo>
              <a:cubicBezTo>
                <a:pt x="204853" y="0"/>
                <a:pt x="228529" y="5037"/>
                <a:pt x="250064" y="14145"/>
              </a:cubicBezTo>
              <a:lnTo>
                <a:pt x="306456" y="52166"/>
              </a:lnTo>
              <a:lnTo>
                <a:pt x="306456" y="16567"/>
              </a:lnTo>
              <a:lnTo>
                <a:pt x="4755074" y="16567"/>
              </a:lnTo>
              <a:lnTo>
                <a:pt x="4755074" y="339589"/>
              </a:lnTo>
              <a:lnTo>
                <a:pt x="306456" y="339589"/>
              </a:lnTo>
              <a:lnTo>
                <a:pt x="306456" y="307834"/>
              </a:lnTo>
              <a:lnTo>
                <a:pt x="250064" y="345855"/>
              </a:lnTo>
              <a:cubicBezTo>
                <a:pt x="228529" y="354963"/>
                <a:pt x="204853" y="360000"/>
                <a:pt x="180000" y="360000"/>
              </a:cubicBezTo>
              <a:cubicBezTo>
                <a:pt x="80589" y="360000"/>
                <a:pt x="0" y="279411"/>
                <a:pt x="0" y="180000"/>
              </a:cubicBezTo>
              <a:cubicBezTo>
                <a:pt x="0" y="80589"/>
                <a:pt x="80589" y="0"/>
                <a:pt x="180000" y="0"/>
              </a:cubicBez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lang="es-CO" sz="1600" b="1">
              <a:latin typeface="Calibri" panose="020F0502020204030204" pitchFamily="34" charset="0"/>
              <a:ea typeface="Calibri" panose="020F0502020204030204" pitchFamily="34" charset="0"/>
              <a:cs typeface="Calibri" panose="020F0502020204030204" pitchFamily="34" charset="0"/>
            </a:rPr>
            <a:t>7.    Ejecución y Seguimiento al Plan de Acción</a:t>
          </a:r>
        </a:p>
      </xdr:txBody>
    </xdr:sp>
    <xdr:clientData/>
  </xdr:twoCellAnchor>
  <xdr:twoCellAnchor>
    <xdr:from>
      <xdr:col>1</xdr:col>
      <xdr:colOff>0</xdr:colOff>
      <xdr:row>93</xdr:row>
      <xdr:rowOff>99396</xdr:rowOff>
    </xdr:from>
    <xdr:to>
      <xdr:col>4</xdr:col>
      <xdr:colOff>811695</xdr:colOff>
      <xdr:row>93</xdr:row>
      <xdr:rowOff>459396</xdr:rowOff>
    </xdr:to>
    <xdr:sp macro="" textlink="">
      <xdr:nvSpPr>
        <xdr:cNvPr id="20" name="Forma libre: forma 19">
          <a:extLst>
            <a:ext uri="{FF2B5EF4-FFF2-40B4-BE49-F238E27FC236}">
              <a16:creationId xmlns:a16="http://schemas.microsoft.com/office/drawing/2014/main" id="{00000000-0008-0000-0400-000014000000}"/>
            </a:ext>
          </a:extLst>
        </xdr:cNvPr>
        <xdr:cNvSpPr/>
      </xdr:nvSpPr>
      <xdr:spPr>
        <a:xfrm>
          <a:off x="149087" y="41040331"/>
          <a:ext cx="5068956" cy="360000"/>
        </a:xfrm>
        <a:custGeom>
          <a:avLst/>
          <a:gdLst>
            <a:gd name="connsiteX0" fmla="*/ 4912015 w 5068956"/>
            <a:gd name="connsiteY0" fmla="*/ 16567 h 360000"/>
            <a:gd name="connsiteX1" fmla="*/ 5068956 w 5068956"/>
            <a:gd name="connsiteY1" fmla="*/ 16567 h 360000"/>
            <a:gd name="connsiteX2" fmla="*/ 5068956 w 5068956"/>
            <a:gd name="connsiteY2" fmla="*/ 189397 h 360000"/>
            <a:gd name="connsiteX3" fmla="*/ 4912015 w 5068956"/>
            <a:gd name="connsiteY3" fmla="*/ 189397 h 360000"/>
            <a:gd name="connsiteX4" fmla="*/ 180000 w 5068956"/>
            <a:gd name="connsiteY4" fmla="*/ 0 h 360000"/>
            <a:gd name="connsiteX5" fmla="*/ 250064 w 5068956"/>
            <a:gd name="connsiteY5" fmla="*/ 14145 h 360000"/>
            <a:gd name="connsiteX6" fmla="*/ 306456 w 5068956"/>
            <a:gd name="connsiteY6" fmla="*/ 52166 h 360000"/>
            <a:gd name="connsiteX7" fmla="*/ 306456 w 5068956"/>
            <a:gd name="connsiteY7" fmla="*/ 16567 h 360000"/>
            <a:gd name="connsiteX8" fmla="*/ 4755074 w 5068956"/>
            <a:gd name="connsiteY8" fmla="*/ 16567 h 360000"/>
            <a:gd name="connsiteX9" fmla="*/ 4755074 w 5068956"/>
            <a:gd name="connsiteY9" fmla="*/ 339589 h 360000"/>
            <a:gd name="connsiteX10" fmla="*/ 306456 w 5068956"/>
            <a:gd name="connsiteY10" fmla="*/ 339589 h 360000"/>
            <a:gd name="connsiteX11" fmla="*/ 306456 w 5068956"/>
            <a:gd name="connsiteY11" fmla="*/ 307834 h 360000"/>
            <a:gd name="connsiteX12" fmla="*/ 250064 w 5068956"/>
            <a:gd name="connsiteY12" fmla="*/ 345855 h 360000"/>
            <a:gd name="connsiteX13" fmla="*/ 180000 w 5068956"/>
            <a:gd name="connsiteY13" fmla="*/ 360000 h 360000"/>
            <a:gd name="connsiteX14" fmla="*/ 0 w 5068956"/>
            <a:gd name="connsiteY14" fmla="*/ 180000 h 360000"/>
            <a:gd name="connsiteX15" fmla="*/ 180000 w 5068956"/>
            <a:gd name="connsiteY15" fmla="*/ 0 h 36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5068956" h="360000">
              <a:moveTo>
                <a:pt x="4912015" y="16567"/>
              </a:moveTo>
              <a:lnTo>
                <a:pt x="5068956" y="16567"/>
              </a:lnTo>
              <a:lnTo>
                <a:pt x="5068956" y="189397"/>
              </a:lnTo>
              <a:lnTo>
                <a:pt x="4912015" y="189397"/>
              </a:lnTo>
              <a:close/>
              <a:moveTo>
                <a:pt x="180000" y="0"/>
              </a:moveTo>
              <a:cubicBezTo>
                <a:pt x="204853" y="0"/>
                <a:pt x="228529" y="5037"/>
                <a:pt x="250064" y="14145"/>
              </a:cubicBezTo>
              <a:lnTo>
                <a:pt x="306456" y="52166"/>
              </a:lnTo>
              <a:lnTo>
                <a:pt x="306456" y="16567"/>
              </a:lnTo>
              <a:lnTo>
                <a:pt x="4755074" y="16567"/>
              </a:lnTo>
              <a:lnTo>
                <a:pt x="4755074" y="339589"/>
              </a:lnTo>
              <a:lnTo>
                <a:pt x="306456" y="339589"/>
              </a:lnTo>
              <a:lnTo>
                <a:pt x="306456" y="307834"/>
              </a:lnTo>
              <a:lnTo>
                <a:pt x="250064" y="345855"/>
              </a:lnTo>
              <a:cubicBezTo>
                <a:pt x="228529" y="354963"/>
                <a:pt x="204853" y="360000"/>
                <a:pt x="180000" y="360000"/>
              </a:cubicBezTo>
              <a:cubicBezTo>
                <a:pt x="80589" y="360000"/>
                <a:pt x="0" y="279411"/>
                <a:pt x="0" y="180000"/>
              </a:cubicBezTo>
              <a:cubicBezTo>
                <a:pt x="0" y="80589"/>
                <a:pt x="80589" y="0"/>
                <a:pt x="180000" y="0"/>
              </a:cubicBez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lang="es-CO" sz="1600" b="1">
              <a:latin typeface="Calibri" panose="020F0502020204030204" pitchFamily="34" charset="0"/>
              <a:ea typeface="Calibri" panose="020F0502020204030204" pitchFamily="34" charset="0"/>
              <a:cs typeface="Calibri" panose="020F0502020204030204" pitchFamily="34" charset="0"/>
            </a:rPr>
            <a:t>8.    Evaluación del Mejoramiento</a:t>
          </a:r>
        </a:p>
      </xdr:txBody>
    </xdr:sp>
    <xdr:clientData/>
  </xdr:twoCellAnchor>
  <xdr:twoCellAnchor>
    <xdr:from>
      <xdr:col>1</xdr:col>
      <xdr:colOff>0</xdr:colOff>
      <xdr:row>95</xdr:row>
      <xdr:rowOff>99396</xdr:rowOff>
    </xdr:from>
    <xdr:to>
      <xdr:col>4</xdr:col>
      <xdr:colOff>811695</xdr:colOff>
      <xdr:row>95</xdr:row>
      <xdr:rowOff>459396</xdr:rowOff>
    </xdr:to>
    <xdr:sp macro="" textlink="">
      <xdr:nvSpPr>
        <xdr:cNvPr id="21" name="Forma libre: forma 20">
          <a:extLst>
            <a:ext uri="{FF2B5EF4-FFF2-40B4-BE49-F238E27FC236}">
              <a16:creationId xmlns:a16="http://schemas.microsoft.com/office/drawing/2014/main" id="{00000000-0008-0000-0400-000015000000}"/>
            </a:ext>
          </a:extLst>
        </xdr:cNvPr>
        <xdr:cNvSpPr/>
      </xdr:nvSpPr>
      <xdr:spPr>
        <a:xfrm>
          <a:off x="149087" y="42804526"/>
          <a:ext cx="5068956" cy="360000"/>
        </a:xfrm>
        <a:custGeom>
          <a:avLst/>
          <a:gdLst>
            <a:gd name="connsiteX0" fmla="*/ 4912015 w 5068956"/>
            <a:gd name="connsiteY0" fmla="*/ 16567 h 360000"/>
            <a:gd name="connsiteX1" fmla="*/ 5068956 w 5068956"/>
            <a:gd name="connsiteY1" fmla="*/ 16567 h 360000"/>
            <a:gd name="connsiteX2" fmla="*/ 5068956 w 5068956"/>
            <a:gd name="connsiteY2" fmla="*/ 186236 h 360000"/>
            <a:gd name="connsiteX3" fmla="*/ 4912015 w 5068956"/>
            <a:gd name="connsiteY3" fmla="*/ 186236 h 360000"/>
            <a:gd name="connsiteX4" fmla="*/ 180000 w 5068956"/>
            <a:gd name="connsiteY4" fmla="*/ 0 h 360000"/>
            <a:gd name="connsiteX5" fmla="*/ 250064 w 5068956"/>
            <a:gd name="connsiteY5" fmla="*/ 14145 h 360000"/>
            <a:gd name="connsiteX6" fmla="*/ 306456 w 5068956"/>
            <a:gd name="connsiteY6" fmla="*/ 52166 h 360000"/>
            <a:gd name="connsiteX7" fmla="*/ 306456 w 5068956"/>
            <a:gd name="connsiteY7" fmla="*/ 16567 h 360000"/>
            <a:gd name="connsiteX8" fmla="*/ 4755074 w 5068956"/>
            <a:gd name="connsiteY8" fmla="*/ 16567 h 360000"/>
            <a:gd name="connsiteX9" fmla="*/ 4755074 w 5068956"/>
            <a:gd name="connsiteY9" fmla="*/ 339589 h 360000"/>
            <a:gd name="connsiteX10" fmla="*/ 306456 w 5068956"/>
            <a:gd name="connsiteY10" fmla="*/ 339589 h 360000"/>
            <a:gd name="connsiteX11" fmla="*/ 306456 w 5068956"/>
            <a:gd name="connsiteY11" fmla="*/ 307834 h 360000"/>
            <a:gd name="connsiteX12" fmla="*/ 250064 w 5068956"/>
            <a:gd name="connsiteY12" fmla="*/ 345855 h 360000"/>
            <a:gd name="connsiteX13" fmla="*/ 180000 w 5068956"/>
            <a:gd name="connsiteY13" fmla="*/ 360000 h 360000"/>
            <a:gd name="connsiteX14" fmla="*/ 0 w 5068956"/>
            <a:gd name="connsiteY14" fmla="*/ 180000 h 360000"/>
            <a:gd name="connsiteX15" fmla="*/ 180000 w 5068956"/>
            <a:gd name="connsiteY15" fmla="*/ 0 h 36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5068956" h="360000">
              <a:moveTo>
                <a:pt x="4912015" y="16567"/>
              </a:moveTo>
              <a:lnTo>
                <a:pt x="5068956" y="16567"/>
              </a:lnTo>
              <a:lnTo>
                <a:pt x="5068956" y="186236"/>
              </a:lnTo>
              <a:lnTo>
                <a:pt x="4912015" y="186236"/>
              </a:lnTo>
              <a:close/>
              <a:moveTo>
                <a:pt x="180000" y="0"/>
              </a:moveTo>
              <a:cubicBezTo>
                <a:pt x="204853" y="0"/>
                <a:pt x="228529" y="5037"/>
                <a:pt x="250064" y="14145"/>
              </a:cubicBezTo>
              <a:lnTo>
                <a:pt x="306456" y="52166"/>
              </a:lnTo>
              <a:lnTo>
                <a:pt x="306456" y="16567"/>
              </a:lnTo>
              <a:lnTo>
                <a:pt x="4755074" y="16567"/>
              </a:lnTo>
              <a:lnTo>
                <a:pt x="4755074" y="339589"/>
              </a:lnTo>
              <a:lnTo>
                <a:pt x="306456" y="339589"/>
              </a:lnTo>
              <a:lnTo>
                <a:pt x="306456" y="307834"/>
              </a:lnTo>
              <a:lnTo>
                <a:pt x="250064" y="345855"/>
              </a:lnTo>
              <a:cubicBezTo>
                <a:pt x="228529" y="354963"/>
                <a:pt x="204853" y="360000"/>
                <a:pt x="180000" y="360000"/>
              </a:cubicBezTo>
              <a:cubicBezTo>
                <a:pt x="80589" y="360000"/>
                <a:pt x="0" y="279411"/>
                <a:pt x="0" y="180000"/>
              </a:cubicBezTo>
              <a:cubicBezTo>
                <a:pt x="0" y="80589"/>
                <a:pt x="80589" y="0"/>
                <a:pt x="180000" y="0"/>
              </a:cubicBez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lang="es-CO" sz="1600" b="1">
              <a:latin typeface="Calibri" panose="020F0502020204030204" pitchFamily="34" charset="0"/>
              <a:ea typeface="Calibri" panose="020F0502020204030204" pitchFamily="34" charset="0"/>
              <a:cs typeface="Calibri" panose="020F0502020204030204" pitchFamily="34" charset="0"/>
            </a:rPr>
            <a:t>9.    Aprendizaje Organizacional</a:t>
          </a:r>
        </a:p>
      </xdr:txBody>
    </xdr:sp>
    <xdr:clientData/>
  </xdr:twoCellAnchor>
  <xdr:twoCellAnchor>
    <xdr:from>
      <xdr:col>1</xdr:col>
      <xdr:colOff>0</xdr:colOff>
      <xdr:row>65</xdr:row>
      <xdr:rowOff>49695</xdr:rowOff>
    </xdr:from>
    <xdr:to>
      <xdr:col>4</xdr:col>
      <xdr:colOff>811695</xdr:colOff>
      <xdr:row>65</xdr:row>
      <xdr:rowOff>409695</xdr:rowOff>
    </xdr:to>
    <xdr:sp macro="" textlink="">
      <xdr:nvSpPr>
        <xdr:cNvPr id="22" name="Forma libre: forma 21">
          <a:extLst>
            <a:ext uri="{FF2B5EF4-FFF2-40B4-BE49-F238E27FC236}">
              <a16:creationId xmlns:a16="http://schemas.microsoft.com/office/drawing/2014/main" id="{00000000-0008-0000-0400-000016000000}"/>
            </a:ext>
          </a:extLst>
        </xdr:cNvPr>
        <xdr:cNvSpPr/>
      </xdr:nvSpPr>
      <xdr:spPr>
        <a:xfrm>
          <a:off x="149087" y="18445369"/>
          <a:ext cx="5068956" cy="360000"/>
        </a:xfrm>
        <a:custGeom>
          <a:avLst/>
          <a:gdLst>
            <a:gd name="connsiteX0" fmla="*/ 4912015 w 5068956"/>
            <a:gd name="connsiteY0" fmla="*/ 16567 h 360000"/>
            <a:gd name="connsiteX1" fmla="*/ 5068956 w 5068956"/>
            <a:gd name="connsiteY1" fmla="*/ 16567 h 360000"/>
            <a:gd name="connsiteX2" fmla="*/ 5068956 w 5068956"/>
            <a:gd name="connsiteY2" fmla="*/ 186236 h 360000"/>
            <a:gd name="connsiteX3" fmla="*/ 4912015 w 5068956"/>
            <a:gd name="connsiteY3" fmla="*/ 186236 h 360000"/>
            <a:gd name="connsiteX4" fmla="*/ 180000 w 5068956"/>
            <a:gd name="connsiteY4" fmla="*/ 0 h 360000"/>
            <a:gd name="connsiteX5" fmla="*/ 250064 w 5068956"/>
            <a:gd name="connsiteY5" fmla="*/ 14145 h 360000"/>
            <a:gd name="connsiteX6" fmla="*/ 306456 w 5068956"/>
            <a:gd name="connsiteY6" fmla="*/ 52166 h 360000"/>
            <a:gd name="connsiteX7" fmla="*/ 306456 w 5068956"/>
            <a:gd name="connsiteY7" fmla="*/ 16567 h 360000"/>
            <a:gd name="connsiteX8" fmla="*/ 4755074 w 5068956"/>
            <a:gd name="connsiteY8" fmla="*/ 16567 h 360000"/>
            <a:gd name="connsiteX9" fmla="*/ 4755074 w 5068956"/>
            <a:gd name="connsiteY9" fmla="*/ 339589 h 360000"/>
            <a:gd name="connsiteX10" fmla="*/ 306456 w 5068956"/>
            <a:gd name="connsiteY10" fmla="*/ 339589 h 360000"/>
            <a:gd name="connsiteX11" fmla="*/ 306456 w 5068956"/>
            <a:gd name="connsiteY11" fmla="*/ 307834 h 360000"/>
            <a:gd name="connsiteX12" fmla="*/ 250064 w 5068956"/>
            <a:gd name="connsiteY12" fmla="*/ 345855 h 360000"/>
            <a:gd name="connsiteX13" fmla="*/ 180000 w 5068956"/>
            <a:gd name="connsiteY13" fmla="*/ 360000 h 360000"/>
            <a:gd name="connsiteX14" fmla="*/ 0 w 5068956"/>
            <a:gd name="connsiteY14" fmla="*/ 180000 h 360000"/>
            <a:gd name="connsiteX15" fmla="*/ 180000 w 5068956"/>
            <a:gd name="connsiteY15" fmla="*/ 0 h 36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5068956" h="360000">
              <a:moveTo>
                <a:pt x="4912015" y="16567"/>
              </a:moveTo>
              <a:lnTo>
                <a:pt x="5068956" y="16567"/>
              </a:lnTo>
              <a:lnTo>
                <a:pt x="5068956" y="186236"/>
              </a:lnTo>
              <a:lnTo>
                <a:pt x="4912015" y="186236"/>
              </a:lnTo>
              <a:close/>
              <a:moveTo>
                <a:pt x="180000" y="0"/>
              </a:moveTo>
              <a:cubicBezTo>
                <a:pt x="204853" y="0"/>
                <a:pt x="228529" y="5037"/>
                <a:pt x="250064" y="14145"/>
              </a:cubicBezTo>
              <a:lnTo>
                <a:pt x="306456" y="52166"/>
              </a:lnTo>
              <a:lnTo>
                <a:pt x="306456" y="16567"/>
              </a:lnTo>
              <a:lnTo>
                <a:pt x="4755074" y="16567"/>
              </a:lnTo>
              <a:lnTo>
                <a:pt x="4755074" y="339589"/>
              </a:lnTo>
              <a:lnTo>
                <a:pt x="306456" y="339589"/>
              </a:lnTo>
              <a:lnTo>
                <a:pt x="306456" y="307834"/>
              </a:lnTo>
              <a:lnTo>
                <a:pt x="250064" y="345855"/>
              </a:lnTo>
              <a:cubicBezTo>
                <a:pt x="228529" y="354963"/>
                <a:pt x="204853" y="360000"/>
                <a:pt x="180000" y="360000"/>
              </a:cubicBezTo>
              <a:cubicBezTo>
                <a:pt x="80589" y="360000"/>
                <a:pt x="0" y="279411"/>
                <a:pt x="0" y="180000"/>
              </a:cubicBezTo>
              <a:cubicBezTo>
                <a:pt x="0" y="80589"/>
                <a:pt x="80589" y="0"/>
                <a:pt x="180000" y="0"/>
              </a:cubicBez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lang="es-CO" sz="1600" b="1">
              <a:latin typeface="Calibri" panose="020F0502020204030204" pitchFamily="34" charset="0"/>
              <a:ea typeface="Calibri" panose="020F0502020204030204" pitchFamily="34" charset="0"/>
              <a:cs typeface="Calibri" panose="020F0502020204030204" pitchFamily="34" charset="0"/>
            </a:rPr>
            <a:t>       Misión</a:t>
          </a:r>
        </a:p>
      </xdr:txBody>
    </xdr:sp>
    <xdr:clientData/>
  </xdr:twoCellAnchor>
  <xdr:twoCellAnchor>
    <xdr:from>
      <xdr:col>1</xdr:col>
      <xdr:colOff>8283</xdr:colOff>
      <xdr:row>67</xdr:row>
      <xdr:rowOff>49696</xdr:rowOff>
    </xdr:from>
    <xdr:to>
      <xdr:col>4</xdr:col>
      <xdr:colOff>819978</xdr:colOff>
      <xdr:row>67</xdr:row>
      <xdr:rowOff>409696</xdr:rowOff>
    </xdr:to>
    <xdr:sp macro="" textlink="">
      <xdr:nvSpPr>
        <xdr:cNvPr id="23" name="Forma libre: forma 22">
          <a:extLst>
            <a:ext uri="{FF2B5EF4-FFF2-40B4-BE49-F238E27FC236}">
              <a16:creationId xmlns:a16="http://schemas.microsoft.com/office/drawing/2014/main" id="{00000000-0008-0000-0400-000017000000}"/>
            </a:ext>
          </a:extLst>
        </xdr:cNvPr>
        <xdr:cNvSpPr/>
      </xdr:nvSpPr>
      <xdr:spPr>
        <a:xfrm>
          <a:off x="157370" y="19265348"/>
          <a:ext cx="5068956" cy="360000"/>
        </a:xfrm>
        <a:custGeom>
          <a:avLst/>
          <a:gdLst>
            <a:gd name="connsiteX0" fmla="*/ 4912015 w 5068956"/>
            <a:gd name="connsiteY0" fmla="*/ 16567 h 360000"/>
            <a:gd name="connsiteX1" fmla="*/ 5068956 w 5068956"/>
            <a:gd name="connsiteY1" fmla="*/ 16567 h 360000"/>
            <a:gd name="connsiteX2" fmla="*/ 5068956 w 5068956"/>
            <a:gd name="connsiteY2" fmla="*/ 186236 h 360000"/>
            <a:gd name="connsiteX3" fmla="*/ 4912015 w 5068956"/>
            <a:gd name="connsiteY3" fmla="*/ 186236 h 360000"/>
            <a:gd name="connsiteX4" fmla="*/ 180000 w 5068956"/>
            <a:gd name="connsiteY4" fmla="*/ 0 h 360000"/>
            <a:gd name="connsiteX5" fmla="*/ 250064 w 5068956"/>
            <a:gd name="connsiteY5" fmla="*/ 14145 h 360000"/>
            <a:gd name="connsiteX6" fmla="*/ 306456 w 5068956"/>
            <a:gd name="connsiteY6" fmla="*/ 52166 h 360000"/>
            <a:gd name="connsiteX7" fmla="*/ 306456 w 5068956"/>
            <a:gd name="connsiteY7" fmla="*/ 16567 h 360000"/>
            <a:gd name="connsiteX8" fmla="*/ 4755074 w 5068956"/>
            <a:gd name="connsiteY8" fmla="*/ 16567 h 360000"/>
            <a:gd name="connsiteX9" fmla="*/ 4755074 w 5068956"/>
            <a:gd name="connsiteY9" fmla="*/ 339589 h 360000"/>
            <a:gd name="connsiteX10" fmla="*/ 306456 w 5068956"/>
            <a:gd name="connsiteY10" fmla="*/ 339589 h 360000"/>
            <a:gd name="connsiteX11" fmla="*/ 306456 w 5068956"/>
            <a:gd name="connsiteY11" fmla="*/ 307834 h 360000"/>
            <a:gd name="connsiteX12" fmla="*/ 250064 w 5068956"/>
            <a:gd name="connsiteY12" fmla="*/ 345855 h 360000"/>
            <a:gd name="connsiteX13" fmla="*/ 180000 w 5068956"/>
            <a:gd name="connsiteY13" fmla="*/ 360000 h 360000"/>
            <a:gd name="connsiteX14" fmla="*/ 0 w 5068956"/>
            <a:gd name="connsiteY14" fmla="*/ 180000 h 360000"/>
            <a:gd name="connsiteX15" fmla="*/ 180000 w 5068956"/>
            <a:gd name="connsiteY15" fmla="*/ 0 h 36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5068956" h="360000">
              <a:moveTo>
                <a:pt x="4912015" y="16567"/>
              </a:moveTo>
              <a:lnTo>
                <a:pt x="5068956" y="16567"/>
              </a:lnTo>
              <a:lnTo>
                <a:pt x="5068956" y="186236"/>
              </a:lnTo>
              <a:lnTo>
                <a:pt x="4912015" y="186236"/>
              </a:lnTo>
              <a:close/>
              <a:moveTo>
                <a:pt x="180000" y="0"/>
              </a:moveTo>
              <a:cubicBezTo>
                <a:pt x="204853" y="0"/>
                <a:pt x="228529" y="5037"/>
                <a:pt x="250064" y="14145"/>
              </a:cubicBezTo>
              <a:lnTo>
                <a:pt x="306456" y="52166"/>
              </a:lnTo>
              <a:lnTo>
                <a:pt x="306456" y="16567"/>
              </a:lnTo>
              <a:lnTo>
                <a:pt x="4755074" y="16567"/>
              </a:lnTo>
              <a:lnTo>
                <a:pt x="4755074" y="339589"/>
              </a:lnTo>
              <a:lnTo>
                <a:pt x="306456" y="339589"/>
              </a:lnTo>
              <a:lnTo>
                <a:pt x="306456" y="307834"/>
              </a:lnTo>
              <a:lnTo>
                <a:pt x="250064" y="345855"/>
              </a:lnTo>
              <a:cubicBezTo>
                <a:pt x="228529" y="354963"/>
                <a:pt x="204853" y="360000"/>
                <a:pt x="180000" y="360000"/>
              </a:cubicBezTo>
              <a:cubicBezTo>
                <a:pt x="80589" y="360000"/>
                <a:pt x="0" y="279411"/>
                <a:pt x="0" y="180000"/>
              </a:cubicBezTo>
              <a:cubicBezTo>
                <a:pt x="0" y="80589"/>
                <a:pt x="80589" y="0"/>
                <a:pt x="180000" y="0"/>
              </a:cubicBez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lang="es-CO" sz="1600" b="1">
              <a:latin typeface="Calibri" panose="020F0502020204030204" pitchFamily="34" charset="0"/>
              <a:ea typeface="Calibri" panose="020F0502020204030204" pitchFamily="34" charset="0"/>
              <a:cs typeface="Calibri" panose="020F0502020204030204" pitchFamily="34" charset="0"/>
            </a:rPr>
            <a:t>       Visión</a:t>
          </a:r>
        </a:p>
      </xdr:txBody>
    </xdr:sp>
    <xdr:clientData/>
  </xdr:twoCellAnchor>
  <xdr:twoCellAnchor>
    <xdr:from>
      <xdr:col>1</xdr:col>
      <xdr:colOff>0</xdr:colOff>
      <xdr:row>69</xdr:row>
      <xdr:rowOff>24849</xdr:rowOff>
    </xdr:from>
    <xdr:to>
      <xdr:col>4</xdr:col>
      <xdr:colOff>811695</xdr:colOff>
      <xdr:row>69</xdr:row>
      <xdr:rowOff>384849</xdr:rowOff>
    </xdr:to>
    <xdr:sp macro="" textlink="">
      <xdr:nvSpPr>
        <xdr:cNvPr id="24" name="Forma libre: forma 23">
          <a:extLst>
            <a:ext uri="{FF2B5EF4-FFF2-40B4-BE49-F238E27FC236}">
              <a16:creationId xmlns:a16="http://schemas.microsoft.com/office/drawing/2014/main" id="{00000000-0008-0000-0400-000018000000}"/>
            </a:ext>
          </a:extLst>
        </xdr:cNvPr>
        <xdr:cNvSpPr/>
      </xdr:nvSpPr>
      <xdr:spPr>
        <a:xfrm>
          <a:off x="149087" y="21485088"/>
          <a:ext cx="5068956" cy="360000"/>
        </a:xfrm>
        <a:custGeom>
          <a:avLst/>
          <a:gdLst>
            <a:gd name="connsiteX0" fmla="*/ 4912015 w 5068956"/>
            <a:gd name="connsiteY0" fmla="*/ 16567 h 360000"/>
            <a:gd name="connsiteX1" fmla="*/ 5068956 w 5068956"/>
            <a:gd name="connsiteY1" fmla="*/ 16567 h 360000"/>
            <a:gd name="connsiteX2" fmla="*/ 5068956 w 5068956"/>
            <a:gd name="connsiteY2" fmla="*/ 186236 h 360000"/>
            <a:gd name="connsiteX3" fmla="*/ 4912015 w 5068956"/>
            <a:gd name="connsiteY3" fmla="*/ 186236 h 360000"/>
            <a:gd name="connsiteX4" fmla="*/ 180000 w 5068956"/>
            <a:gd name="connsiteY4" fmla="*/ 0 h 360000"/>
            <a:gd name="connsiteX5" fmla="*/ 250064 w 5068956"/>
            <a:gd name="connsiteY5" fmla="*/ 14145 h 360000"/>
            <a:gd name="connsiteX6" fmla="*/ 306456 w 5068956"/>
            <a:gd name="connsiteY6" fmla="*/ 52166 h 360000"/>
            <a:gd name="connsiteX7" fmla="*/ 306456 w 5068956"/>
            <a:gd name="connsiteY7" fmla="*/ 16567 h 360000"/>
            <a:gd name="connsiteX8" fmla="*/ 4755074 w 5068956"/>
            <a:gd name="connsiteY8" fmla="*/ 16567 h 360000"/>
            <a:gd name="connsiteX9" fmla="*/ 4755074 w 5068956"/>
            <a:gd name="connsiteY9" fmla="*/ 339589 h 360000"/>
            <a:gd name="connsiteX10" fmla="*/ 306456 w 5068956"/>
            <a:gd name="connsiteY10" fmla="*/ 339589 h 360000"/>
            <a:gd name="connsiteX11" fmla="*/ 306456 w 5068956"/>
            <a:gd name="connsiteY11" fmla="*/ 307834 h 360000"/>
            <a:gd name="connsiteX12" fmla="*/ 250064 w 5068956"/>
            <a:gd name="connsiteY12" fmla="*/ 345855 h 360000"/>
            <a:gd name="connsiteX13" fmla="*/ 180000 w 5068956"/>
            <a:gd name="connsiteY13" fmla="*/ 360000 h 360000"/>
            <a:gd name="connsiteX14" fmla="*/ 0 w 5068956"/>
            <a:gd name="connsiteY14" fmla="*/ 180000 h 360000"/>
            <a:gd name="connsiteX15" fmla="*/ 180000 w 5068956"/>
            <a:gd name="connsiteY15" fmla="*/ 0 h 36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5068956" h="360000">
              <a:moveTo>
                <a:pt x="4912015" y="16567"/>
              </a:moveTo>
              <a:lnTo>
                <a:pt x="5068956" y="16567"/>
              </a:lnTo>
              <a:lnTo>
                <a:pt x="5068956" y="186236"/>
              </a:lnTo>
              <a:lnTo>
                <a:pt x="4912015" y="186236"/>
              </a:lnTo>
              <a:close/>
              <a:moveTo>
                <a:pt x="180000" y="0"/>
              </a:moveTo>
              <a:cubicBezTo>
                <a:pt x="204853" y="0"/>
                <a:pt x="228529" y="5037"/>
                <a:pt x="250064" y="14145"/>
              </a:cubicBezTo>
              <a:lnTo>
                <a:pt x="306456" y="52166"/>
              </a:lnTo>
              <a:lnTo>
                <a:pt x="306456" y="16567"/>
              </a:lnTo>
              <a:lnTo>
                <a:pt x="4755074" y="16567"/>
              </a:lnTo>
              <a:lnTo>
                <a:pt x="4755074" y="339589"/>
              </a:lnTo>
              <a:lnTo>
                <a:pt x="306456" y="339589"/>
              </a:lnTo>
              <a:lnTo>
                <a:pt x="306456" y="307834"/>
              </a:lnTo>
              <a:lnTo>
                <a:pt x="250064" y="345855"/>
              </a:lnTo>
              <a:cubicBezTo>
                <a:pt x="228529" y="354963"/>
                <a:pt x="204853" y="360000"/>
                <a:pt x="180000" y="360000"/>
              </a:cubicBezTo>
              <a:cubicBezTo>
                <a:pt x="80589" y="360000"/>
                <a:pt x="0" y="279411"/>
                <a:pt x="0" y="180000"/>
              </a:cubicBezTo>
              <a:cubicBezTo>
                <a:pt x="0" y="80589"/>
                <a:pt x="80589" y="0"/>
                <a:pt x="180000" y="0"/>
              </a:cubicBez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lang="es-CO" sz="1600" b="1">
              <a:latin typeface="Calibri" panose="020F0502020204030204" pitchFamily="34" charset="0"/>
              <a:ea typeface="Calibri" panose="020F0502020204030204" pitchFamily="34" charset="0"/>
              <a:cs typeface="Calibri" panose="020F0502020204030204" pitchFamily="34" charset="0"/>
            </a:rPr>
            <a:t>       Mapa de Procesos</a:t>
          </a:r>
        </a:p>
      </xdr:txBody>
    </xdr:sp>
    <xdr:clientData/>
  </xdr:twoCellAnchor>
  <xdr:twoCellAnchor>
    <xdr:from>
      <xdr:col>1</xdr:col>
      <xdr:colOff>8283</xdr:colOff>
      <xdr:row>99</xdr:row>
      <xdr:rowOff>66261</xdr:rowOff>
    </xdr:from>
    <xdr:to>
      <xdr:col>4</xdr:col>
      <xdr:colOff>819978</xdr:colOff>
      <xdr:row>99</xdr:row>
      <xdr:rowOff>426261</xdr:rowOff>
    </xdr:to>
    <xdr:sp macro="" textlink="">
      <xdr:nvSpPr>
        <xdr:cNvPr id="25" name="Forma libre: forma 24">
          <a:extLst>
            <a:ext uri="{FF2B5EF4-FFF2-40B4-BE49-F238E27FC236}">
              <a16:creationId xmlns:a16="http://schemas.microsoft.com/office/drawing/2014/main" id="{00000000-0008-0000-0400-000019000000}"/>
            </a:ext>
          </a:extLst>
        </xdr:cNvPr>
        <xdr:cNvSpPr/>
      </xdr:nvSpPr>
      <xdr:spPr>
        <a:xfrm>
          <a:off x="157370" y="50333413"/>
          <a:ext cx="5068956" cy="360000"/>
        </a:xfrm>
        <a:custGeom>
          <a:avLst/>
          <a:gdLst>
            <a:gd name="connsiteX0" fmla="*/ 4912015 w 5068956"/>
            <a:gd name="connsiteY0" fmla="*/ 16567 h 360000"/>
            <a:gd name="connsiteX1" fmla="*/ 5068956 w 5068956"/>
            <a:gd name="connsiteY1" fmla="*/ 16567 h 360000"/>
            <a:gd name="connsiteX2" fmla="*/ 5068956 w 5068956"/>
            <a:gd name="connsiteY2" fmla="*/ 186236 h 360000"/>
            <a:gd name="connsiteX3" fmla="*/ 4912015 w 5068956"/>
            <a:gd name="connsiteY3" fmla="*/ 186236 h 360000"/>
            <a:gd name="connsiteX4" fmla="*/ 180000 w 5068956"/>
            <a:gd name="connsiteY4" fmla="*/ 0 h 360000"/>
            <a:gd name="connsiteX5" fmla="*/ 250064 w 5068956"/>
            <a:gd name="connsiteY5" fmla="*/ 14145 h 360000"/>
            <a:gd name="connsiteX6" fmla="*/ 306456 w 5068956"/>
            <a:gd name="connsiteY6" fmla="*/ 52166 h 360000"/>
            <a:gd name="connsiteX7" fmla="*/ 306456 w 5068956"/>
            <a:gd name="connsiteY7" fmla="*/ 16567 h 360000"/>
            <a:gd name="connsiteX8" fmla="*/ 4755074 w 5068956"/>
            <a:gd name="connsiteY8" fmla="*/ 16567 h 360000"/>
            <a:gd name="connsiteX9" fmla="*/ 4755074 w 5068956"/>
            <a:gd name="connsiteY9" fmla="*/ 339589 h 360000"/>
            <a:gd name="connsiteX10" fmla="*/ 306456 w 5068956"/>
            <a:gd name="connsiteY10" fmla="*/ 339589 h 360000"/>
            <a:gd name="connsiteX11" fmla="*/ 306456 w 5068956"/>
            <a:gd name="connsiteY11" fmla="*/ 307834 h 360000"/>
            <a:gd name="connsiteX12" fmla="*/ 250064 w 5068956"/>
            <a:gd name="connsiteY12" fmla="*/ 345855 h 360000"/>
            <a:gd name="connsiteX13" fmla="*/ 180000 w 5068956"/>
            <a:gd name="connsiteY13" fmla="*/ 360000 h 360000"/>
            <a:gd name="connsiteX14" fmla="*/ 0 w 5068956"/>
            <a:gd name="connsiteY14" fmla="*/ 180000 h 360000"/>
            <a:gd name="connsiteX15" fmla="*/ 180000 w 5068956"/>
            <a:gd name="connsiteY15" fmla="*/ 0 h 36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5068956" h="360000">
              <a:moveTo>
                <a:pt x="4912015" y="16567"/>
              </a:moveTo>
              <a:lnTo>
                <a:pt x="5068956" y="16567"/>
              </a:lnTo>
              <a:lnTo>
                <a:pt x="5068956" y="186236"/>
              </a:lnTo>
              <a:lnTo>
                <a:pt x="4912015" y="186236"/>
              </a:lnTo>
              <a:close/>
              <a:moveTo>
                <a:pt x="180000" y="0"/>
              </a:moveTo>
              <a:cubicBezTo>
                <a:pt x="204853" y="0"/>
                <a:pt x="228529" y="5037"/>
                <a:pt x="250064" y="14145"/>
              </a:cubicBezTo>
              <a:lnTo>
                <a:pt x="306456" y="52166"/>
              </a:lnTo>
              <a:lnTo>
                <a:pt x="306456" y="16567"/>
              </a:lnTo>
              <a:lnTo>
                <a:pt x="4755074" y="16567"/>
              </a:lnTo>
              <a:lnTo>
                <a:pt x="4755074" y="339589"/>
              </a:lnTo>
              <a:lnTo>
                <a:pt x="306456" y="339589"/>
              </a:lnTo>
              <a:lnTo>
                <a:pt x="306456" y="307834"/>
              </a:lnTo>
              <a:lnTo>
                <a:pt x="250064" y="345855"/>
              </a:lnTo>
              <a:cubicBezTo>
                <a:pt x="228529" y="354963"/>
                <a:pt x="204853" y="360000"/>
                <a:pt x="180000" y="360000"/>
              </a:cubicBezTo>
              <a:cubicBezTo>
                <a:pt x="80589" y="360000"/>
                <a:pt x="0" y="279411"/>
                <a:pt x="0" y="180000"/>
              </a:cubicBezTo>
              <a:cubicBezTo>
                <a:pt x="0" y="80589"/>
                <a:pt x="80589" y="0"/>
                <a:pt x="180000" y="0"/>
              </a:cubicBez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lang="es-CO" sz="1600" b="1">
              <a:latin typeface="Calibri" panose="020F0502020204030204" pitchFamily="34" charset="0"/>
              <a:ea typeface="Calibri" panose="020F0502020204030204" pitchFamily="34" charset="0"/>
              <a:cs typeface="Calibri" panose="020F0502020204030204" pitchFamily="34" charset="0"/>
            </a:rPr>
            <a:t> 0    Actividades Previas</a:t>
          </a:r>
        </a:p>
      </xdr:txBody>
    </xdr:sp>
    <xdr:clientData/>
  </xdr:twoCellAnchor>
  <xdr:twoCellAnchor editAs="oneCell">
    <xdr:from>
      <xdr:col>1</xdr:col>
      <xdr:colOff>91109</xdr:colOff>
      <xdr:row>5</xdr:row>
      <xdr:rowOff>1</xdr:rowOff>
    </xdr:from>
    <xdr:to>
      <xdr:col>1</xdr:col>
      <xdr:colOff>1700418</xdr:colOff>
      <xdr:row>10</xdr:row>
      <xdr:rowOff>0</xdr:rowOff>
    </xdr:to>
    <xdr:pic>
      <xdr:nvPicPr>
        <xdr:cNvPr id="26" name="Gráfico 25" descr="Documento con relleno sólido">
          <a:extLst>
            <a:ext uri="{FF2B5EF4-FFF2-40B4-BE49-F238E27FC236}">
              <a16:creationId xmlns:a16="http://schemas.microsoft.com/office/drawing/2014/main" id="{00000000-0008-0000-0400-00001A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rcRect t="12687" b="12687"/>
        <a:stretch/>
      </xdr:blipFill>
      <xdr:spPr>
        <a:xfrm>
          <a:off x="240196" y="1789044"/>
          <a:ext cx="1609309" cy="1200977"/>
        </a:xfrm>
        <a:prstGeom prst="rect">
          <a:avLst/>
        </a:prstGeom>
      </xdr:spPr>
    </xdr:pic>
    <xdr:clientData/>
  </xdr:twoCellAnchor>
  <xdr:twoCellAnchor>
    <xdr:from>
      <xdr:col>1</xdr:col>
      <xdr:colOff>0</xdr:colOff>
      <xdr:row>105</xdr:row>
      <xdr:rowOff>74547</xdr:rowOff>
    </xdr:from>
    <xdr:to>
      <xdr:col>4</xdr:col>
      <xdr:colOff>811695</xdr:colOff>
      <xdr:row>105</xdr:row>
      <xdr:rowOff>434547</xdr:rowOff>
    </xdr:to>
    <xdr:sp macro="" textlink="">
      <xdr:nvSpPr>
        <xdr:cNvPr id="27" name="Forma libre: forma 26">
          <a:extLst>
            <a:ext uri="{FF2B5EF4-FFF2-40B4-BE49-F238E27FC236}">
              <a16:creationId xmlns:a16="http://schemas.microsoft.com/office/drawing/2014/main" id="{00000000-0008-0000-0400-00001B000000}"/>
            </a:ext>
          </a:extLst>
        </xdr:cNvPr>
        <xdr:cNvSpPr/>
      </xdr:nvSpPr>
      <xdr:spPr>
        <a:xfrm>
          <a:off x="149087" y="58939047"/>
          <a:ext cx="5068956" cy="360000"/>
        </a:xfrm>
        <a:custGeom>
          <a:avLst/>
          <a:gdLst>
            <a:gd name="connsiteX0" fmla="*/ 4912015 w 5068956"/>
            <a:gd name="connsiteY0" fmla="*/ 16567 h 360000"/>
            <a:gd name="connsiteX1" fmla="*/ 5068956 w 5068956"/>
            <a:gd name="connsiteY1" fmla="*/ 16567 h 360000"/>
            <a:gd name="connsiteX2" fmla="*/ 5068956 w 5068956"/>
            <a:gd name="connsiteY2" fmla="*/ 185588 h 360000"/>
            <a:gd name="connsiteX3" fmla="*/ 4912015 w 5068956"/>
            <a:gd name="connsiteY3" fmla="*/ 185588 h 360000"/>
            <a:gd name="connsiteX4" fmla="*/ 180000 w 5068956"/>
            <a:gd name="connsiteY4" fmla="*/ 0 h 360000"/>
            <a:gd name="connsiteX5" fmla="*/ 250064 w 5068956"/>
            <a:gd name="connsiteY5" fmla="*/ 14145 h 360000"/>
            <a:gd name="connsiteX6" fmla="*/ 306456 w 5068956"/>
            <a:gd name="connsiteY6" fmla="*/ 52166 h 360000"/>
            <a:gd name="connsiteX7" fmla="*/ 306456 w 5068956"/>
            <a:gd name="connsiteY7" fmla="*/ 16567 h 360000"/>
            <a:gd name="connsiteX8" fmla="*/ 4755074 w 5068956"/>
            <a:gd name="connsiteY8" fmla="*/ 16567 h 360000"/>
            <a:gd name="connsiteX9" fmla="*/ 4755074 w 5068956"/>
            <a:gd name="connsiteY9" fmla="*/ 339589 h 360000"/>
            <a:gd name="connsiteX10" fmla="*/ 306456 w 5068956"/>
            <a:gd name="connsiteY10" fmla="*/ 339589 h 360000"/>
            <a:gd name="connsiteX11" fmla="*/ 306456 w 5068956"/>
            <a:gd name="connsiteY11" fmla="*/ 307834 h 360000"/>
            <a:gd name="connsiteX12" fmla="*/ 250064 w 5068956"/>
            <a:gd name="connsiteY12" fmla="*/ 345855 h 360000"/>
            <a:gd name="connsiteX13" fmla="*/ 180000 w 5068956"/>
            <a:gd name="connsiteY13" fmla="*/ 360000 h 360000"/>
            <a:gd name="connsiteX14" fmla="*/ 0 w 5068956"/>
            <a:gd name="connsiteY14" fmla="*/ 180000 h 360000"/>
            <a:gd name="connsiteX15" fmla="*/ 180000 w 5068956"/>
            <a:gd name="connsiteY15" fmla="*/ 0 h 36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5068956" h="360000">
              <a:moveTo>
                <a:pt x="4912015" y="16567"/>
              </a:moveTo>
              <a:lnTo>
                <a:pt x="5068956" y="16567"/>
              </a:lnTo>
              <a:lnTo>
                <a:pt x="5068956" y="185588"/>
              </a:lnTo>
              <a:lnTo>
                <a:pt x="4912015" y="185588"/>
              </a:lnTo>
              <a:close/>
              <a:moveTo>
                <a:pt x="180000" y="0"/>
              </a:moveTo>
              <a:cubicBezTo>
                <a:pt x="204853" y="0"/>
                <a:pt x="228529" y="5037"/>
                <a:pt x="250064" y="14145"/>
              </a:cubicBezTo>
              <a:lnTo>
                <a:pt x="306456" y="52166"/>
              </a:lnTo>
              <a:lnTo>
                <a:pt x="306456" y="16567"/>
              </a:lnTo>
              <a:lnTo>
                <a:pt x="4755074" y="16567"/>
              </a:lnTo>
              <a:lnTo>
                <a:pt x="4755074" y="339589"/>
              </a:lnTo>
              <a:lnTo>
                <a:pt x="306456" y="339589"/>
              </a:lnTo>
              <a:lnTo>
                <a:pt x="306456" y="307834"/>
              </a:lnTo>
              <a:lnTo>
                <a:pt x="250064" y="345855"/>
              </a:lnTo>
              <a:cubicBezTo>
                <a:pt x="228529" y="354963"/>
                <a:pt x="204853" y="360000"/>
                <a:pt x="180000" y="360000"/>
              </a:cubicBezTo>
              <a:cubicBezTo>
                <a:pt x="80589" y="360000"/>
                <a:pt x="0" y="279411"/>
                <a:pt x="0" y="180000"/>
              </a:cubicBezTo>
              <a:cubicBezTo>
                <a:pt x="0" y="80589"/>
                <a:pt x="80589" y="0"/>
                <a:pt x="180000" y="0"/>
              </a:cubicBez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lang="es-CO" sz="1600" b="1">
              <a:latin typeface="Calibri" panose="020F0502020204030204" pitchFamily="34" charset="0"/>
              <a:ea typeface="Calibri" panose="020F0502020204030204" pitchFamily="34" charset="0"/>
              <a:cs typeface="Calibri" panose="020F0502020204030204" pitchFamily="34" charset="0"/>
            </a:rPr>
            <a:t>1.    Autoevaluación</a:t>
          </a:r>
        </a:p>
      </xdr:txBody>
    </xdr:sp>
    <xdr:clientData/>
  </xdr:twoCellAnchor>
  <xdr:twoCellAnchor editAs="oneCell">
    <xdr:from>
      <xdr:col>2</xdr:col>
      <xdr:colOff>861393</xdr:colOff>
      <xdr:row>107</xdr:row>
      <xdr:rowOff>41412</xdr:rowOff>
    </xdr:from>
    <xdr:to>
      <xdr:col>3</xdr:col>
      <xdr:colOff>57980</xdr:colOff>
      <xdr:row>107</xdr:row>
      <xdr:rowOff>480391</xdr:rowOff>
    </xdr:to>
    <xdr:pic>
      <xdr:nvPicPr>
        <xdr:cNvPr id="29" name="Gráfico 28" descr="Portapapeles comprobado con relleno sólido">
          <a:extLst>
            <a:ext uri="{FF2B5EF4-FFF2-40B4-BE49-F238E27FC236}">
              <a16:creationId xmlns:a16="http://schemas.microsoft.com/office/drawing/2014/main" id="{00000000-0008-0000-0400-00001D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2782958" y="61266455"/>
          <a:ext cx="438979" cy="438979"/>
        </a:xfrm>
        <a:prstGeom prst="rect">
          <a:avLst/>
        </a:prstGeom>
      </xdr:spPr>
    </xdr:pic>
    <xdr:clientData/>
  </xdr:twoCellAnchor>
  <xdr:twoCellAnchor>
    <xdr:from>
      <xdr:col>2</xdr:col>
      <xdr:colOff>919370</xdr:colOff>
      <xdr:row>109</xdr:row>
      <xdr:rowOff>44727</xdr:rowOff>
    </xdr:from>
    <xdr:to>
      <xdr:col>3</xdr:col>
      <xdr:colOff>49695</xdr:colOff>
      <xdr:row>109</xdr:row>
      <xdr:rowOff>419731</xdr:rowOff>
    </xdr:to>
    <xdr:pic>
      <xdr:nvPicPr>
        <xdr:cNvPr id="31" name="Gráfico 30" descr="Regla con relleno sólido">
          <a:extLst>
            <a:ext uri="{FF2B5EF4-FFF2-40B4-BE49-F238E27FC236}">
              <a16:creationId xmlns:a16="http://schemas.microsoft.com/office/drawing/2014/main" id="{00000000-0008-0000-0400-00001F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2840935" y="62462466"/>
          <a:ext cx="372717" cy="375004"/>
        </a:xfrm>
        <a:prstGeom prst="rect">
          <a:avLst/>
        </a:prstGeom>
      </xdr:spPr>
    </xdr:pic>
    <xdr:clientData/>
  </xdr:twoCellAnchor>
  <xdr:twoCellAnchor>
    <xdr:from>
      <xdr:col>2</xdr:col>
      <xdr:colOff>889179</xdr:colOff>
      <xdr:row>110</xdr:row>
      <xdr:rowOff>49696</xdr:rowOff>
    </xdr:from>
    <xdr:to>
      <xdr:col>3</xdr:col>
      <xdr:colOff>156456</xdr:colOff>
      <xdr:row>110</xdr:row>
      <xdr:rowOff>472109</xdr:rowOff>
    </xdr:to>
    <xdr:pic>
      <xdr:nvPicPr>
        <xdr:cNvPr id="32" name="Gráfico 31" descr="Portapapeles comprobado con relleno sólido">
          <a:extLst>
            <a:ext uri="{FF2B5EF4-FFF2-40B4-BE49-F238E27FC236}">
              <a16:creationId xmlns:a16="http://schemas.microsoft.com/office/drawing/2014/main" id="{00000000-0008-0000-0400-000020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2810744" y="62980957"/>
          <a:ext cx="509669" cy="422413"/>
        </a:xfrm>
        <a:prstGeom prst="rect">
          <a:avLst/>
        </a:prstGeom>
      </xdr:spPr>
    </xdr:pic>
    <xdr:clientData/>
  </xdr:twoCellAnchor>
  <xdr:twoCellAnchor>
    <xdr:from>
      <xdr:col>3</xdr:col>
      <xdr:colOff>720585</xdr:colOff>
      <xdr:row>103</xdr:row>
      <xdr:rowOff>16565</xdr:rowOff>
    </xdr:from>
    <xdr:to>
      <xdr:col>4</xdr:col>
      <xdr:colOff>48782</xdr:colOff>
      <xdr:row>103</xdr:row>
      <xdr:rowOff>521306</xdr:rowOff>
    </xdr:to>
    <xdr:pic>
      <xdr:nvPicPr>
        <xdr:cNvPr id="34" name="Gráfico 33" descr="Usuarios con relleno sólido">
          <a:extLst>
            <a:ext uri="{FF2B5EF4-FFF2-40B4-BE49-F238E27FC236}">
              <a16:creationId xmlns:a16="http://schemas.microsoft.com/office/drawing/2014/main" id="{00000000-0008-0000-0400-000022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3884542" y="57779478"/>
          <a:ext cx="570588" cy="504741"/>
        </a:xfrm>
        <a:prstGeom prst="rect">
          <a:avLst/>
        </a:prstGeom>
      </xdr:spPr>
    </xdr:pic>
    <xdr:clientData/>
  </xdr:twoCellAnchor>
  <xdr:twoCellAnchor>
    <xdr:from>
      <xdr:col>2</xdr:col>
      <xdr:colOff>679175</xdr:colOff>
      <xdr:row>71</xdr:row>
      <xdr:rowOff>49695</xdr:rowOff>
    </xdr:from>
    <xdr:to>
      <xdr:col>2</xdr:col>
      <xdr:colOff>1158653</xdr:colOff>
      <xdr:row>72</xdr:row>
      <xdr:rowOff>15652</xdr:rowOff>
    </xdr:to>
    <xdr:pic>
      <xdr:nvPicPr>
        <xdr:cNvPr id="36" name="Gráfico 35" descr="Mapa con marcador con relleno sólido">
          <a:extLst>
            <a:ext uri="{FF2B5EF4-FFF2-40B4-BE49-F238E27FC236}">
              <a16:creationId xmlns:a16="http://schemas.microsoft.com/office/drawing/2014/main" id="{00000000-0008-0000-0400-000024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2600740" y="24019565"/>
          <a:ext cx="479478" cy="479478"/>
        </a:xfrm>
        <a:prstGeom prst="rect">
          <a:avLst/>
        </a:prstGeom>
      </xdr:spPr>
    </xdr:pic>
    <xdr:clientData/>
  </xdr:twoCellAnchor>
  <xdr:twoCellAnchor>
    <xdr:from>
      <xdr:col>2</xdr:col>
      <xdr:colOff>331304</xdr:colOff>
      <xdr:row>60</xdr:row>
      <xdr:rowOff>33130</xdr:rowOff>
    </xdr:from>
    <xdr:to>
      <xdr:col>2</xdr:col>
      <xdr:colOff>794218</xdr:colOff>
      <xdr:row>60</xdr:row>
      <xdr:rowOff>496043</xdr:rowOff>
    </xdr:to>
    <xdr:pic>
      <xdr:nvPicPr>
        <xdr:cNvPr id="38" name="Gráfico 37" descr="Calendario con relleno sólido">
          <a:extLst>
            <a:ext uri="{FF2B5EF4-FFF2-40B4-BE49-F238E27FC236}">
              <a16:creationId xmlns:a16="http://schemas.microsoft.com/office/drawing/2014/main" id="{00000000-0008-0000-0400-000026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2252869" y="17691652"/>
          <a:ext cx="462914" cy="462913"/>
        </a:xfrm>
        <a:prstGeom prst="rect">
          <a:avLst/>
        </a:prstGeom>
      </xdr:spPr>
    </xdr:pic>
    <xdr:clientData/>
  </xdr:twoCellAnchor>
  <xdr:twoCellAnchor>
    <xdr:from>
      <xdr:col>3</xdr:col>
      <xdr:colOff>74544</xdr:colOff>
      <xdr:row>112</xdr:row>
      <xdr:rowOff>33131</xdr:rowOff>
    </xdr:from>
    <xdr:to>
      <xdr:col>3</xdr:col>
      <xdr:colOff>521805</xdr:colOff>
      <xdr:row>112</xdr:row>
      <xdr:rowOff>480392</xdr:rowOff>
    </xdr:to>
    <xdr:pic>
      <xdr:nvPicPr>
        <xdr:cNvPr id="39" name="Gráfico 38" descr="Lluvia de ideas de grupo con relleno sólido">
          <a:extLst>
            <a:ext uri="{FF2B5EF4-FFF2-40B4-BE49-F238E27FC236}">
              <a16:creationId xmlns:a16="http://schemas.microsoft.com/office/drawing/2014/main" id="{00000000-0008-0000-0400-000027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rcRect/>
        <a:stretch/>
      </xdr:blipFill>
      <xdr:spPr>
        <a:xfrm>
          <a:off x="3238501" y="64264761"/>
          <a:ext cx="447261" cy="447261"/>
        </a:xfrm>
        <a:prstGeom prst="rect">
          <a:avLst/>
        </a:prstGeom>
      </xdr:spPr>
    </xdr:pic>
    <xdr:clientData/>
  </xdr:twoCellAnchor>
  <xdr:twoCellAnchor>
    <xdr:from>
      <xdr:col>1</xdr:col>
      <xdr:colOff>0</xdr:colOff>
      <xdr:row>113</xdr:row>
      <xdr:rowOff>49698</xdr:rowOff>
    </xdr:from>
    <xdr:to>
      <xdr:col>4</xdr:col>
      <xdr:colOff>811695</xdr:colOff>
      <xdr:row>113</xdr:row>
      <xdr:rowOff>409698</xdr:rowOff>
    </xdr:to>
    <xdr:sp macro="" textlink="">
      <xdr:nvSpPr>
        <xdr:cNvPr id="40" name="Forma libre: forma 39">
          <a:extLst>
            <a:ext uri="{FF2B5EF4-FFF2-40B4-BE49-F238E27FC236}">
              <a16:creationId xmlns:a16="http://schemas.microsoft.com/office/drawing/2014/main" id="{00000000-0008-0000-0400-000028000000}"/>
            </a:ext>
          </a:extLst>
        </xdr:cNvPr>
        <xdr:cNvSpPr/>
      </xdr:nvSpPr>
      <xdr:spPr>
        <a:xfrm>
          <a:off x="149087" y="65275241"/>
          <a:ext cx="5068956" cy="360000"/>
        </a:xfrm>
        <a:custGeom>
          <a:avLst/>
          <a:gdLst>
            <a:gd name="connsiteX0" fmla="*/ 180000 w 5068956"/>
            <a:gd name="connsiteY0" fmla="*/ 0 h 360000"/>
            <a:gd name="connsiteX1" fmla="*/ 250064 w 5068956"/>
            <a:gd name="connsiteY1" fmla="*/ 14145 h 360000"/>
            <a:gd name="connsiteX2" fmla="*/ 306456 w 5068956"/>
            <a:gd name="connsiteY2" fmla="*/ 52166 h 360000"/>
            <a:gd name="connsiteX3" fmla="*/ 306456 w 5068956"/>
            <a:gd name="connsiteY3" fmla="*/ 16567 h 360000"/>
            <a:gd name="connsiteX4" fmla="*/ 5068956 w 5068956"/>
            <a:gd name="connsiteY4" fmla="*/ 16567 h 360000"/>
            <a:gd name="connsiteX5" fmla="*/ 5068956 w 5068956"/>
            <a:gd name="connsiteY5" fmla="*/ 195623 h 360000"/>
            <a:gd name="connsiteX6" fmla="*/ 4912015 w 5068956"/>
            <a:gd name="connsiteY6" fmla="*/ 195623 h 360000"/>
            <a:gd name="connsiteX7" fmla="*/ 4912015 w 5068956"/>
            <a:gd name="connsiteY7" fmla="*/ 19887 h 360000"/>
            <a:gd name="connsiteX8" fmla="*/ 4755074 w 5068956"/>
            <a:gd name="connsiteY8" fmla="*/ 19887 h 360000"/>
            <a:gd name="connsiteX9" fmla="*/ 4755074 w 5068956"/>
            <a:gd name="connsiteY9" fmla="*/ 339589 h 360000"/>
            <a:gd name="connsiteX10" fmla="*/ 306456 w 5068956"/>
            <a:gd name="connsiteY10" fmla="*/ 339589 h 360000"/>
            <a:gd name="connsiteX11" fmla="*/ 306456 w 5068956"/>
            <a:gd name="connsiteY11" fmla="*/ 307834 h 360000"/>
            <a:gd name="connsiteX12" fmla="*/ 250064 w 5068956"/>
            <a:gd name="connsiteY12" fmla="*/ 345855 h 360000"/>
            <a:gd name="connsiteX13" fmla="*/ 180000 w 5068956"/>
            <a:gd name="connsiteY13" fmla="*/ 360000 h 360000"/>
            <a:gd name="connsiteX14" fmla="*/ 0 w 5068956"/>
            <a:gd name="connsiteY14" fmla="*/ 180000 h 360000"/>
            <a:gd name="connsiteX15" fmla="*/ 180000 w 5068956"/>
            <a:gd name="connsiteY15" fmla="*/ 0 h 36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5068956" h="360000">
              <a:moveTo>
                <a:pt x="180000" y="0"/>
              </a:moveTo>
              <a:cubicBezTo>
                <a:pt x="204853" y="0"/>
                <a:pt x="228529" y="5037"/>
                <a:pt x="250064" y="14145"/>
              </a:cubicBezTo>
              <a:lnTo>
                <a:pt x="306456" y="52166"/>
              </a:lnTo>
              <a:lnTo>
                <a:pt x="306456" y="16567"/>
              </a:lnTo>
              <a:lnTo>
                <a:pt x="5068956" y="16567"/>
              </a:lnTo>
              <a:lnTo>
                <a:pt x="5068956" y="195623"/>
              </a:lnTo>
              <a:lnTo>
                <a:pt x="4912015" y="195623"/>
              </a:lnTo>
              <a:lnTo>
                <a:pt x="4912015" y="19887"/>
              </a:lnTo>
              <a:lnTo>
                <a:pt x="4755074" y="19887"/>
              </a:lnTo>
              <a:lnTo>
                <a:pt x="4755074" y="339589"/>
              </a:lnTo>
              <a:lnTo>
                <a:pt x="306456" y="339589"/>
              </a:lnTo>
              <a:lnTo>
                <a:pt x="306456" y="307834"/>
              </a:lnTo>
              <a:lnTo>
                <a:pt x="250064" y="345855"/>
              </a:lnTo>
              <a:cubicBezTo>
                <a:pt x="228529" y="354963"/>
                <a:pt x="204853" y="360000"/>
                <a:pt x="180000" y="360000"/>
              </a:cubicBezTo>
              <a:cubicBezTo>
                <a:pt x="80589" y="360000"/>
                <a:pt x="0" y="279411"/>
                <a:pt x="0" y="180000"/>
              </a:cubicBezTo>
              <a:cubicBezTo>
                <a:pt x="0" y="80589"/>
                <a:pt x="80589" y="0"/>
                <a:pt x="180000" y="0"/>
              </a:cubicBez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lang="es-CO" sz="1600" b="1">
              <a:latin typeface="Calibri" panose="020F0502020204030204" pitchFamily="34" charset="0"/>
              <a:ea typeface="Calibri" panose="020F0502020204030204" pitchFamily="34" charset="0"/>
              <a:cs typeface="Calibri" panose="020F0502020204030204" pitchFamily="34" charset="0"/>
            </a:rPr>
            <a:t>2.    Selección de Procesos a Mejorar</a:t>
          </a:r>
        </a:p>
      </xdr:txBody>
    </xdr:sp>
    <xdr:clientData/>
  </xdr:twoCellAnchor>
  <xdr:twoCellAnchor>
    <xdr:from>
      <xdr:col>2</xdr:col>
      <xdr:colOff>601995</xdr:colOff>
      <xdr:row>115</xdr:row>
      <xdr:rowOff>72395</xdr:rowOff>
    </xdr:from>
    <xdr:to>
      <xdr:col>2</xdr:col>
      <xdr:colOff>993032</xdr:colOff>
      <xdr:row>115</xdr:row>
      <xdr:rowOff>481521</xdr:rowOff>
    </xdr:to>
    <xdr:pic>
      <xdr:nvPicPr>
        <xdr:cNvPr id="41" name="Gráfico 40" descr="Flecha circular con relleno sólido">
          <a:extLst>
            <a:ext uri="{FF2B5EF4-FFF2-40B4-BE49-F238E27FC236}">
              <a16:creationId xmlns:a16="http://schemas.microsoft.com/office/drawing/2014/main" id="{00000000-0008-0000-0400-000029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 uri="{96DAC541-7B7A-43D3-8B79-37D633B846F1}">
              <asvg:svgBlip xmlns:asvg="http://schemas.microsoft.com/office/drawing/2016/SVG/main" r:embed="rId22"/>
            </a:ext>
          </a:extLst>
        </a:blip>
        <a:srcRect/>
        <a:stretch/>
      </xdr:blipFill>
      <xdr:spPr>
        <a:xfrm>
          <a:off x="2532972" y="70384213"/>
          <a:ext cx="391037" cy="409126"/>
        </a:xfrm>
        <a:prstGeom prst="rect">
          <a:avLst/>
        </a:prstGeom>
      </xdr:spPr>
    </xdr:pic>
    <xdr:clientData/>
  </xdr:twoCellAnchor>
  <xdr:twoCellAnchor>
    <xdr:from>
      <xdr:col>2</xdr:col>
      <xdr:colOff>662610</xdr:colOff>
      <xdr:row>117</xdr:row>
      <xdr:rowOff>38929</xdr:rowOff>
    </xdr:from>
    <xdr:to>
      <xdr:col>2</xdr:col>
      <xdr:colOff>1166311</xdr:colOff>
      <xdr:row>117</xdr:row>
      <xdr:rowOff>496957</xdr:rowOff>
    </xdr:to>
    <xdr:pic>
      <xdr:nvPicPr>
        <xdr:cNvPr id="42" name="Gráfico 41" descr="Mapa con marcador con relleno sólido">
          <a:extLst>
            <a:ext uri="{FF2B5EF4-FFF2-40B4-BE49-F238E27FC236}">
              <a16:creationId xmlns:a16="http://schemas.microsoft.com/office/drawing/2014/main" id="{00000000-0008-0000-0400-00002A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2584175" y="68345603"/>
          <a:ext cx="503701" cy="458028"/>
        </a:xfrm>
        <a:prstGeom prst="rect">
          <a:avLst/>
        </a:prstGeom>
      </xdr:spPr>
    </xdr:pic>
    <xdr:clientData/>
  </xdr:twoCellAnchor>
  <xdr:twoCellAnchor>
    <xdr:from>
      <xdr:col>1</xdr:col>
      <xdr:colOff>0</xdr:colOff>
      <xdr:row>119</xdr:row>
      <xdr:rowOff>41415</xdr:rowOff>
    </xdr:from>
    <xdr:to>
      <xdr:col>4</xdr:col>
      <xdr:colOff>811695</xdr:colOff>
      <xdr:row>119</xdr:row>
      <xdr:rowOff>401415</xdr:rowOff>
    </xdr:to>
    <xdr:sp macro="" textlink="">
      <xdr:nvSpPr>
        <xdr:cNvPr id="43" name="Forma libre: forma 42">
          <a:extLst>
            <a:ext uri="{FF2B5EF4-FFF2-40B4-BE49-F238E27FC236}">
              <a16:creationId xmlns:a16="http://schemas.microsoft.com/office/drawing/2014/main" id="{00000000-0008-0000-0400-00002B000000}"/>
            </a:ext>
          </a:extLst>
        </xdr:cNvPr>
        <xdr:cNvSpPr/>
      </xdr:nvSpPr>
      <xdr:spPr>
        <a:xfrm>
          <a:off x="149087" y="69648458"/>
          <a:ext cx="5068956" cy="360000"/>
        </a:xfrm>
        <a:custGeom>
          <a:avLst/>
          <a:gdLst>
            <a:gd name="connsiteX0" fmla="*/ 4912015 w 5068956"/>
            <a:gd name="connsiteY0" fmla="*/ 16567 h 360000"/>
            <a:gd name="connsiteX1" fmla="*/ 5068956 w 5068956"/>
            <a:gd name="connsiteY1" fmla="*/ 16567 h 360000"/>
            <a:gd name="connsiteX2" fmla="*/ 5068956 w 5068956"/>
            <a:gd name="connsiteY2" fmla="*/ 180788 h 360000"/>
            <a:gd name="connsiteX3" fmla="*/ 4912015 w 5068956"/>
            <a:gd name="connsiteY3" fmla="*/ 180788 h 360000"/>
            <a:gd name="connsiteX4" fmla="*/ 180000 w 5068956"/>
            <a:gd name="connsiteY4" fmla="*/ 0 h 360000"/>
            <a:gd name="connsiteX5" fmla="*/ 250064 w 5068956"/>
            <a:gd name="connsiteY5" fmla="*/ 14145 h 360000"/>
            <a:gd name="connsiteX6" fmla="*/ 306456 w 5068956"/>
            <a:gd name="connsiteY6" fmla="*/ 52166 h 360000"/>
            <a:gd name="connsiteX7" fmla="*/ 306456 w 5068956"/>
            <a:gd name="connsiteY7" fmla="*/ 16567 h 360000"/>
            <a:gd name="connsiteX8" fmla="*/ 4755074 w 5068956"/>
            <a:gd name="connsiteY8" fmla="*/ 16567 h 360000"/>
            <a:gd name="connsiteX9" fmla="*/ 4755074 w 5068956"/>
            <a:gd name="connsiteY9" fmla="*/ 337729 h 360000"/>
            <a:gd name="connsiteX10" fmla="*/ 5068956 w 5068956"/>
            <a:gd name="connsiteY10" fmla="*/ 337729 h 360000"/>
            <a:gd name="connsiteX11" fmla="*/ 5068956 w 5068956"/>
            <a:gd name="connsiteY11" fmla="*/ 339589 h 360000"/>
            <a:gd name="connsiteX12" fmla="*/ 306456 w 5068956"/>
            <a:gd name="connsiteY12" fmla="*/ 339589 h 360000"/>
            <a:gd name="connsiteX13" fmla="*/ 306456 w 5068956"/>
            <a:gd name="connsiteY13" fmla="*/ 307834 h 360000"/>
            <a:gd name="connsiteX14" fmla="*/ 250064 w 5068956"/>
            <a:gd name="connsiteY14" fmla="*/ 345855 h 360000"/>
            <a:gd name="connsiteX15" fmla="*/ 180000 w 5068956"/>
            <a:gd name="connsiteY15" fmla="*/ 360000 h 360000"/>
            <a:gd name="connsiteX16" fmla="*/ 0 w 5068956"/>
            <a:gd name="connsiteY16" fmla="*/ 180000 h 360000"/>
            <a:gd name="connsiteX17" fmla="*/ 180000 w 5068956"/>
            <a:gd name="connsiteY17" fmla="*/ 0 h 36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Lst>
          <a:rect l="l" t="t" r="r" b="b"/>
          <a:pathLst>
            <a:path w="5068956" h="360000">
              <a:moveTo>
                <a:pt x="4912015" y="16567"/>
              </a:moveTo>
              <a:lnTo>
                <a:pt x="5068956" y="16567"/>
              </a:lnTo>
              <a:lnTo>
                <a:pt x="5068956" y="180788"/>
              </a:lnTo>
              <a:lnTo>
                <a:pt x="4912015" y="180788"/>
              </a:lnTo>
              <a:close/>
              <a:moveTo>
                <a:pt x="180000" y="0"/>
              </a:moveTo>
              <a:cubicBezTo>
                <a:pt x="204853" y="0"/>
                <a:pt x="228529" y="5037"/>
                <a:pt x="250064" y="14145"/>
              </a:cubicBezTo>
              <a:lnTo>
                <a:pt x="306456" y="52166"/>
              </a:lnTo>
              <a:lnTo>
                <a:pt x="306456" y="16567"/>
              </a:lnTo>
              <a:lnTo>
                <a:pt x="4755074" y="16567"/>
              </a:lnTo>
              <a:lnTo>
                <a:pt x="4755074" y="337729"/>
              </a:lnTo>
              <a:lnTo>
                <a:pt x="5068956" y="337729"/>
              </a:lnTo>
              <a:lnTo>
                <a:pt x="5068956" y="339589"/>
              </a:lnTo>
              <a:lnTo>
                <a:pt x="306456" y="339589"/>
              </a:lnTo>
              <a:lnTo>
                <a:pt x="306456" y="307834"/>
              </a:lnTo>
              <a:lnTo>
                <a:pt x="250064" y="345855"/>
              </a:lnTo>
              <a:cubicBezTo>
                <a:pt x="228529" y="354963"/>
                <a:pt x="204853" y="360000"/>
                <a:pt x="180000" y="360000"/>
              </a:cubicBezTo>
              <a:cubicBezTo>
                <a:pt x="80589" y="360000"/>
                <a:pt x="0" y="279411"/>
                <a:pt x="0" y="180000"/>
              </a:cubicBezTo>
              <a:cubicBezTo>
                <a:pt x="0" y="80589"/>
                <a:pt x="80589" y="0"/>
                <a:pt x="180000" y="0"/>
              </a:cubicBez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lang="es-CO" sz="1600" b="1">
              <a:latin typeface="Calibri" panose="020F0502020204030204" pitchFamily="34" charset="0"/>
              <a:ea typeface="Calibri" panose="020F0502020204030204" pitchFamily="34" charset="0"/>
              <a:cs typeface="Calibri" panose="020F0502020204030204" pitchFamily="34" charset="0"/>
            </a:rPr>
            <a:t>3.    Priorización de Procesos</a:t>
          </a:r>
        </a:p>
      </xdr:txBody>
    </xdr:sp>
    <xdr:clientData/>
  </xdr:twoCellAnchor>
  <xdr:twoCellAnchor>
    <xdr:from>
      <xdr:col>2</xdr:col>
      <xdr:colOff>8281</xdr:colOff>
      <xdr:row>121</xdr:row>
      <xdr:rowOff>45583</xdr:rowOff>
    </xdr:from>
    <xdr:to>
      <xdr:col>2</xdr:col>
      <xdr:colOff>430696</xdr:colOff>
      <xdr:row>121</xdr:row>
      <xdr:rowOff>467997</xdr:rowOff>
    </xdr:to>
    <xdr:pic>
      <xdr:nvPicPr>
        <xdr:cNvPr id="44" name="Gráfico 43" descr="Casilla marcada con relleno sólido">
          <a:extLst>
            <a:ext uri="{FF2B5EF4-FFF2-40B4-BE49-F238E27FC236}">
              <a16:creationId xmlns:a16="http://schemas.microsoft.com/office/drawing/2014/main" id="{00000000-0008-0000-0400-00002C00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 uri="{96DAC541-7B7A-43D3-8B79-37D633B846F1}">
              <asvg:svgBlip xmlns:asvg="http://schemas.microsoft.com/office/drawing/2016/SVG/main" r:embed="rId24"/>
            </a:ext>
          </a:extLst>
        </a:blip>
        <a:srcRect/>
        <a:stretch/>
      </xdr:blipFill>
      <xdr:spPr>
        <a:xfrm>
          <a:off x="1929846" y="71955192"/>
          <a:ext cx="422415" cy="422414"/>
        </a:xfrm>
        <a:prstGeom prst="rect">
          <a:avLst/>
        </a:prstGeom>
      </xdr:spPr>
    </xdr:pic>
    <xdr:clientData/>
  </xdr:twoCellAnchor>
  <xdr:twoCellAnchor>
    <xdr:from>
      <xdr:col>1</xdr:col>
      <xdr:colOff>0</xdr:colOff>
      <xdr:row>122</xdr:row>
      <xdr:rowOff>41415</xdr:rowOff>
    </xdr:from>
    <xdr:to>
      <xdr:col>4</xdr:col>
      <xdr:colOff>811695</xdr:colOff>
      <xdr:row>122</xdr:row>
      <xdr:rowOff>401415</xdr:rowOff>
    </xdr:to>
    <xdr:sp macro="" textlink="">
      <xdr:nvSpPr>
        <xdr:cNvPr id="45" name="Forma libre: forma 44">
          <a:extLst>
            <a:ext uri="{FF2B5EF4-FFF2-40B4-BE49-F238E27FC236}">
              <a16:creationId xmlns:a16="http://schemas.microsoft.com/office/drawing/2014/main" id="{00000000-0008-0000-0400-00002D000000}"/>
            </a:ext>
          </a:extLst>
        </xdr:cNvPr>
        <xdr:cNvSpPr/>
      </xdr:nvSpPr>
      <xdr:spPr>
        <a:xfrm>
          <a:off x="149087" y="72944937"/>
          <a:ext cx="5068956" cy="360000"/>
        </a:xfrm>
        <a:custGeom>
          <a:avLst/>
          <a:gdLst>
            <a:gd name="connsiteX0" fmla="*/ 4912015 w 5068956"/>
            <a:gd name="connsiteY0" fmla="*/ 16567 h 360000"/>
            <a:gd name="connsiteX1" fmla="*/ 5068956 w 5068956"/>
            <a:gd name="connsiteY1" fmla="*/ 16567 h 360000"/>
            <a:gd name="connsiteX2" fmla="*/ 5068956 w 5068956"/>
            <a:gd name="connsiteY2" fmla="*/ 183947 h 360000"/>
            <a:gd name="connsiteX3" fmla="*/ 4912015 w 5068956"/>
            <a:gd name="connsiteY3" fmla="*/ 183947 h 360000"/>
            <a:gd name="connsiteX4" fmla="*/ 180000 w 5068956"/>
            <a:gd name="connsiteY4" fmla="*/ 0 h 360000"/>
            <a:gd name="connsiteX5" fmla="*/ 250064 w 5068956"/>
            <a:gd name="connsiteY5" fmla="*/ 14145 h 360000"/>
            <a:gd name="connsiteX6" fmla="*/ 306456 w 5068956"/>
            <a:gd name="connsiteY6" fmla="*/ 52166 h 360000"/>
            <a:gd name="connsiteX7" fmla="*/ 306456 w 5068956"/>
            <a:gd name="connsiteY7" fmla="*/ 16567 h 360000"/>
            <a:gd name="connsiteX8" fmla="*/ 4755074 w 5068956"/>
            <a:gd name="connsiteY8" fmla="*/ 16567 h 360000"/>
            <a:gd name="connsiteX9" fmla="*/ 4755074 w 5068956"/>
            <a:gd name="connsiteY9" fmla="*/ 339589 h 360000"/>
            <a:gd name="connsiteX10" fmla="*/ 306456 w 5068956"/>
            <a:gd name="connsiteY10" fmla="*/ 339589 h 360000"/>
            <a:gd name="connsiteX11" fmla="*/ 306456 w 5068956"/>
            <a:gd name="connsiteY11" fmla="*/ 307834 h 360000"/>
            <a:gd name="connsiteX12" fmla="*/ 250064 w 5068956"/>
            <a:gd name="connsiteY12" fmla="*/ 345855 h 360000"/>
            <a:gd name="connsiteX13" fmla="*/ 180000 w 5068956"/>
            <a:gd name="connsiteY13" fmla="*/ 360000 h 360000"/>
            <a:gd name="connsiteX14" fmla="*/ 0 w 5068956"/>
            <a:gd name="connsiteY14" fmla="*/ 180000 h 360000"/>
            <a:gd name="connsiteX15" fmla="*/ 180000 w 5068956"/>
            <a:gd name="connsiteY15" fmla="*/ 0 h 36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5068956" h="360000">
              <a:moveTo>
                <a:pt x="4912015" y="16567"/>
              </a:moveTo>
              <a:lnTo>
                <a:pt x="5068956" y="16567"/>
              </a:lnTo>
              <a:lnTo>
                <a:pt x="5068956" y="183947"/>
              </a:lnTo>
              <a:lnTo>
                <a:pt x="4912015" y="183947"/>
              </a:lnTo>
              <a:close/>
              <a:moveTo>
                <a:pt x="180000" y="0"/>
              </a:moveTo>
              <a:cubicBezTo>
                <a:pt x="204853" y="0"/>
                <a:pt x="228529" y="5037"/>
                <a:pt x="250064" y="14145"/>
              </a:cubicBezTo>
              <a:lnTo>
                <a:pt x="306456" y="52166"/>
              </a:lnTo>
              <a:lnTo>
                <a:pt x="306456" y="16567"/>
              </a:lnTo>
              <a:lnTo>
                <a:pt x="4755074" y="16567"/>
              </a:lnTo>
              <a:lnTo>
                <a:pt x="4755074" y="339589"/>
              </a:lnTo>
              <a:lnTo>
                <a:pt x="306456" y="339589"/>
              </a:lnTo>
              <a:lnTo>
                <a:pt x="306456" y="307834"/>
              </a:lnTo>
              <a:lnTo>
                <a:pt x="250064" y="345855"/>
              </a:lnTo>
              <a:cubicBezTo>
                <a:pt x="228529" y="354963"/>
                <a:pt x="204853" y="360000"/>
                <a:pt x="180000" y="360000"/>
              </a:cubicBezTo>
              <a:cubicBezTo>
                <a:pt x="80589" y="360000"/>
                <a:pt x="0" y="279411"/>
                <a:pt x="0" y="180000"/>
              </a:cubicBezTo>
              <a:cubicBezTo>
                <a:pt x="0" y="80589"/>
                <a:pt x="80589" y="0"/>
                <a:pt x="180000" y="0"/>
              </a:cubicBez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lang="es-CO" sz="1600" b="1">
              <a:latin typeface="Calibri" panose="020F0502020204030204" pitchFamily="34" charset="0"/>
              <a:ea typeface="Calibri" panose="020F0502020204030204" pitchFamily="34" charset="0"/>
              <a:cs typeface="Calibri" panose="020F0502020204030204" pitchFamily="34" charset="0"/>
            </a:rPr>
            <a:t>4.    Definición de la Calidad Esperada</a:t>
          </a:r>
        </a:p>
      </xdr:txBody>
    </xdr:sp>
    <xdr:clientData/>
  </xdr:twoCellAnchor>
  <xdr:twoCellAnchor>
    <xdr:from>
      <xdr:col>2</xdr:col>
      <xdr:colOff>484116</xdr:colOff>
      <xdr:row>124</xdr:row>
      <xdr:rowOff>41413</xdr:rowOff>
    </xdr:from>
    <xdr:to>
      <xdr:col>2</xdr:col>
      <xdr:colOff>921748</xdr:colOff>
      <xdr:row>124</xdr:row>
      <xdr:rowOff>480391</xdr:rowOff>
    </xdr:to>
    <xdr:pic>
      <xdr:nvPicPr>
        <xdr:cNvPr id="46" name="Gráfico 45" descr="Indicador con relleno sólido">
          <a:extLst>
            <a:ext uri="{FF2B5EF4-FFF2-40B4-BE49-F238E27FC236}">
              <a16:creationId xmlns:a16="http://schemas.microsoft.com/office/drawing/2014/main" id="{00000000-0008-0000-0400-00002E00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 uri="{96DAC541-7B7A-43D3-8B79-37D633B846F1}">
              <asvg:svgBlip xmlns:asvg="http://schemas.microsoft.com/office/drawing/2016/SVG/main" r:embed="rId26"/>
            </a:ext>
          </a:extLst>
        </a:blip>
        <a:srcRect/>
        <a:stretch/>
      </xdr:blipFill>
      <xdr:spPr>
        <a:xfrm>
          <a:off x="2405681" y="73822891"/>
          <a:ext cx="437632" cy="438978"/>
        </a:xfrm>
        <a:prstGeom prst="rect">
          <a:avLst/>
        </a:prstGeom>
      </xdr:spPr>
    </xdr:pic>
    <xdr:clientData/>
  </xdr:twoCellAnchor>
  <xdr:twoCellAnchor>
    <xdr:from>
      <xdr:col>1</xdr:col>
      <xdr:colOff>0</xdr:colOff>
      <xdr:row>125</xdr:row>
      <xdr:rowOff>57978</xdr:rowOff>
    </xdr:from>
    <xdr:to>
      <xdr:col>4</xdr:col>
      <xdr:colOff>811695</xdr:colOff>
      <xdr:row>125</xdr:row>
      <xdr:rowOff>417978</xdr:rowOff>
    </xdr:to>
    <xdr:sp macro="" textlink="">
      <xdr:nvSpPr>
        <xdr:cNvPr id="47" name="Forma libre: forma 46">
          <a:extLst>
            <a:ext uri="{FF2B5EF4-FFF2-40B4-BE49-F238E27FC236}">
              <a16:creationId xmlns:a16="http://schemas.microsoft.com/office/drawing/2014/main" id="{00000000-0008-0000-0400-00002F000000}"/>
            </a:ext>
          </a:extLst>
        </xdr:cNvPr>
        <xdr:cNvSpPr/>
      </xdr:nvSpPr>
      <xdr:spPr>
        <a:xfrm>
          <a:off x="149087" y="74833369"/>
          <a:ext cx="5068956" cy="360000"/>
        </a:xfrm>
        <a:custGeom>
          <a:avLst/>
          <a:gdLst>
            <a:gd name="connsiteX0" fmla="*/ 4912015 w 5068956"/>
            <a:gd name="connsiteY0" fmla="*/ 16567 h 360000"/>
            <a:gd name="connsiteX1" fmla="*/ 5068956 w 5068956"/>
            <a:gd name="connsiteY1" fmla="*/ 16567 h 360000"/>
            <a:gd name="connsiteX2" fmla="*/ 5068956 w 5068956"/>
            <a:gd name="connsiteY2" fmla="*/ 191907 h 360000"/>
            <a:gd name="connsiteX3" fmla="*/ 4912015 w 5068956"/>
            <a:gd name="connsiteY3" fmla="*/ 191907 h 360000"/>
            <a:gd name="connsiteX4" fmla="*/ 180000 w 5068956"/>
            <a:gd name="connsiteY4" fmla="*/ 0 h 360000"/>
            <a:gd name="connsiteX5" fmla="*/ 250064 w 5068956"/>
            <a:gd name="connsiteY5" fmla="*/ 14145 h 360000"/>
            <a:gd name="connsiteX6" fmla="*/ 306456 w 5068956"/>
            <a:gd name="connsiteY6" fmla="*/ 52166 h 360000"/>
            <a:gd name="connsiteX7" fmla="*/ 306456 w 5068956"/>
            <a:gd name="connsiteY7" fmla="*/ 16567 h 360000"/>
            <a:gd name="connsiteX8" fmla="*/ 4755074 w 5068956"/>
            <a:gd name="connsiteY8" fmla="*/ 16567 h 360000"/>
            <a:gd name="connsiteX9" fmla="*/ 4755074 w 5068956"/>
            <a:gd name="connsiteY9" fmla="*/ 339589 h 360000"/>
            <a:gd name="connsiteX10" fmla="*/ 306456 w 5068956"/>
            <a:gd name="connsiteY10" fmla="*/ 339589 h 360000"/>
            <a:gd name="connsiteX11" fmla="*/ 306456 w 5068956"/>
            <a:gd name="connsiteY11" fmla="*/ 307834 h 360000"/>
            <a:gd name="connsiteX12" fmla="*/ 250064 w 5068956"/>
            <a:gd name="connsiteY12" fmla="*/ 345855 h 360000"/>
            <a:gd name="connsiteX13" fmla="*/ 180000 w 5068956"/>
            <a:gd name="connsiteY13" fmla="*/ 360000 h 360000"/>
            <a:gd name="connsiteX14" fmla="*/ 0 w 5068956"/>
            <a:gd name="connsiteY14" fmla="*/ 180000 h 360000"/>
            <a:gd name="connsiteX15" fmla="*/ 180000 w 5068956"/>
            <a:gd name="connsiteY15" fmla="*/ 0 h 36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5068956" h="360000">
              <a:moveTo>
                <a:pt x="4912015" y="16567"/>
              </a:moveTo>
              <a:lnTo>
                <a:pt x="5068956" y="16567"/>
              </a:lnTo>
              <a:lnTo>
                <a:pt x="5068956" y="191907"/>
              </a:lnTo>
              <a:lnTo>
                <a:pt x="4912015" y="191907"/>
              </a:lnTo>
              <a:close/>
              <a:moveTo>
                <a:pt x="180000" y="0"/>
              </a:moveTo>
              <a:cubicBezTo>
                <a:pt x="204853" y="0"/>
                <a:pt x="228529" y="5037"/>
                <a:pt x="250064" y="14145"/>
              </a:cubicBezTo>
              <a:lnTo>
                <a:pt x="306456" y="52166"/>
              </a:lnTo>
              <a:lnTo>
                <a:pt x="306456" y="16567"/>
              </a:lnTo>
              <a:lnTo>
                <a:pt x="4755074" y="16567"/>
              </a:lnTo>
              <a:lnTo>
                <a:pt x="4755074" y="339589"/>
              </a:lnTo>
              <a:lnTo>
                <a:pt x="306456" y="339589"/>
              </a:lnTo>
              <a:lnTo>
                <a:pt x="306456" y="307834"/>
              </a:lnTo>
              <a:lnTo>
                <a:pt x="250064" y="345855"/>
              </a:lnTo>
              <a:cubicBezTo>
                <a:pt x="228529" y="354963"/>
                <a:pt x="204853" y="360000"/>
                <a:pt x="180000" y="360000"/>
              </a:cubicBezTo>
              <a:cubicBezTo>
                <a:pt x="80589" y="360000"/>
                <a:pt x="0" y="279411"/>
                <a:pt x="0" y="180000"/>
              </a:cubicBezTo>
              <a:cubicBezTo>
                <a:pt x="0" y="80589"/>
                <a:pt x="80589" y="0"/>
                <a:pt x="180000" y="0"/>
              </a:cubicBez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lang="es-CO" sz="1600" b="1">
              <a:latin typeface="Calibri" panose="020F0502020204030204" pitchFamily="34" charset="0"/>
              <a:ea typeface="Calibri" panose="020F0502020204030204" pitchFamily="34" charset="0"/>
              <a:cs typeface="Calibri" panose="020F0502020204030204" pitchFamily="34" charset="0"/>
            </a:rPr>
            <a:t>5.    Medición Inicial del Desempeño</a:t>
          </a:r>
        </a:p>
      </xdr:txBody>
    </xdr:sp>
    <xdr:clientData/>
  </xdr:twoCellAnchor>
  <xdr:twoCellAnchor>
    <xdr:from>
      <xdr:col>2</xdr:col>
      <xdr:colOff>91108</xdr:colOff>
      <xdr:row>127</xdr:row>
      <xdr:rowOff>16565</xdr:rowOff>
    </xdr:from>
    <xdr:to>
      <xdr:col>2</xdr:col>
      <xdr:colOff>538369</xdr:colOff>
      <xdr:row>127</xdr:row>
      <xdr:rowOff>463826</xdr:rowOff>
    </xdr:to>
    <xdr:pic>
      <xdr:nvPicPr>
        <xdr:cNvPr id="49" name="Gráfico 48" descr="Calendario con relleno sólido">
          <a:extLst>
            <a:ext uri="{FF2B5EF4-FFF2-40B4-BE49-F238E27FC236}">
              <a16:creationId xmlns:a16="http://schemas.microsoft.com/office/drawing/2014/main" id="{00000000-0008-0000-0400-000031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2012673" y="75429717"/>
          <a:ext cx="447261" cy="447261"/>
        </a:xfrm>
        <a:prstGeom prst="rect">
          <a:avLst/>
        </a:prstGeom>
      </xdr:spPr>
    </xdr:pic>
    <xdr:clientData/>
  </xdr:twoCellAnchor>
  <xdr:twoCellAnchor>
    <xdr:from>
      <xdr:col>2</xdr:col>
      <xdr:colOff>450985</xdr:colOff>
      <xdr:row>129</xdr:row>
      <xdr:rowOff>39756</xdr:rowOff>
    </xdr:from>
    <xdr:to>
      <xdr:col>2</xdr:col>
      <xdr:colOff>918128</xdr:colOff>
      <xdr:row>129</xdr:row>
      <xdr:rowOff>496956</xdr:rowOff>
    </xdr:to>
    <xdr:pic>
      <xdr:nvPicPr>
        <xdr:cNvPr id="50" name="Gráfico 49" descr="Indicador con relleno sólido">
          <a:extLst>
            <a:ext uri="{FF2B5EF4-FFF2-40B4-BE49-F238E27FC236}">
              <a16:creationId xmlns:a16="http://schemas.microsoft.com/office/drawing/2014/main" id="{00000000-0008-0000-0400-00003200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 uri="{96DAC541-7B7A-43D3-8B79-37D633B846F1}">
              <asvg:svgBlip xmlns:asvg="http://schemas.microsoft.com/office/drawing/2016/SVG/main" r:embed="rId26"/>
            </a:ext>
          </a:extLst>
        </a:blip>
        <a:srcRect/>
        <a:stretch/>
      </xdr:blipFill>
      <xdr:spPr>
        <a:xfrm>
          <a:off x="2372550" y="76388843"/>
          <a:ext cx="467143" cy="457200"/>
        </a:xfrm>
        <a:prstGeom prst="rect">
          <a:avLst/>
        </a:prstGeom>
      </xdr:spPr>
    </xdr:pic>
    <xdr:clientData/>
  </xdr:twoCellAnchor>
  <xdr:twoCellAnchor>
    <xdr:from>
      <xdr:col>1</xdr:col>
      <xdr:colOff>0</xdr:colOff>
      <xdr:row>130</xdr:row>
      <xdr:rowOff>57978</xdr:rowOff>
    </xdr:from>
    <xdr:to>
      <xdr:col>4</xdr:col>
      <xdr:colOff>811695</xdr:colOff>
      <xdr:row>130</xdr:row>
      <xdr:rowOff>417978</xdr:rowOff>
    </xdr:to>
    <xdr:sp macro="" textlink="">
      <xdr:nvSpPr>
        <xdr:cNvPr id="4" name="Forma libre: forma 3">
          <a:extLst>
            <a:ext uri="{FF2B5EF4-FFF2-40B4-BE49-F238E27FC236}">
              <a16:creationId xmlns:a16="http://schemas.microsoft.com/office/drawing/2014/main" id="{C5307E8E-7C26-1859-38B5-CC80577D2AFC}"/>
            </a:ext>
          </a:extLst>
        </xdr:cNvPr>
        <xdr:cNvSpPr/>
      </xdr:nvSpPr>
      <xdr:spPr>
        <a:xfrm>
          <a:off x="149087" y="77400978"/>
          <a:ext cx="5068956" cy="360000"/>
        </a:xfrm>
        <a:custGeom>
          <a:avLst/>
          <a:gdLst>
            <a:gd name="connsiteX0" fmla="*/ 4912015 w 5068956"/>
            <a:gd name="connsiteY0" fmla="*/ 16567 h 360000"/>
            <a:gd name="connsiteX1" fmla="*/ 5068956 w 5068956"/>
            <a:gd name="connsiteY1" fmla="*/ 16567 h 360000"/>
            <a:gd name="connsiteX2" fmla="*/ 5068956 w 5068956"/>
            <a:gd name="connsiteY2" fmla="*/ 180878 h 360000"/>
            <a:gd name="connsiteX3" fmla="*/ 4912015 w 5068956"/>
            <a:gd name="connsiteY3" fmla="*/ 180878 h 360000"/>
            <a:gd name="connsiteX4" fmla="*/ 180000 w 5068956"/>
            <a:gd name="connsiteY4" fmla="*/ 0 h 360000"/>
            <a:gd name="connsiteX5" fmla="*/ 250064 w 5068956"/>
            <a:gd name="connsiteY5" fmla="*/ 14145 h 360000"/>
            <a:gd name="connsiteX6" fmla="*/ 306456 w 5068956"/>
            <a:gd name="connsiteY6" fmla="*/ 52166 h 360000"/>
            <a:gd name="connsiteX7" fmla="*/ 306456 w 5068956"/>
            <a:gd name="connsiteY7" fmla="*/ 16567 h 360000"/>
            <a:gd name="connsiteX8" fmla="*/ 4755074 w 5068956"/>
            <a:gd name="connsiteY8" fmla="*/ 16567 h 360000"/>
            <a:gd name="connsiteX9" fmla="*/ 4755074 w 5068956"/>
            <a:gd name="connsiteY9" fmla="*/ 337819 h 360000"/>
            <a:gd name="connsiteX10" fmla="*/ 5068956 w 5068956"/>
            <a:gd name="connsiteY10" fmla="*/ 337819 h 360000"/>
            <a:gd name="connsiteX11" fmla="*/ 5068956 w 5068956"/>
            <a:gd name="connsiteY11" fmla="*/ 339589 h 360000"/>
            <a:gd name="connsiteX12" fmla="*/ 306456 w 5068956"/>
            <a:gd name="connsiteY12" fmla="*/ 339589 h 360000"/>
            <a:gd name="connsiteX13" fmla="*/ 306456 w 5068956"/>
            <a:gd name="connsiteY13" fmla="*/ 307834 h 360000"/>
            <a:gd name="connsiteX14" fmla="*/ 250064 w 5068956"/>
            <a:gd name="connsiteY14" fmla="*/ 345855 h 360000"/>
            <a:gd name="connsiteX15" fmla="*/ 180000 w 5068956"/>
            <a:gd name="connsiteY15" fmla="*/ 360000 h 360000"/>
            <a:gd name="connsiteX16" fmla="*/ 0 w 5068956"/>
            <a:gd name="connsiteY16" fmla="*/ 180000 h 360000"/>
            <a:gd name="connsiteX17" fmla="*/ 180000 w 5068956"/>
            <a:gd name="connsiteY17" fmla="*/ 0 h 36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Lst>
          <a:rect l="l" t="t" r="r" b="b"/>
          <a:pathLst>
            <a:path w="5068956" h="360000">
              <a:moveTo>
                <a:pt x="4912015" y="16567"/>
              </a:moveTo>
              <a:lnTo>
                <a:pt x="5068956" y="16567"/>
              </a:lnTo>
              <a:lnTo>
                <a:pt x="5068956" y="180878"/>
              </a:lnTo>
              <a:lnTo>
                <a:pt x="4912015" y="180878"/>
              </a:lnTo>
              <a:close/>
              <a:moveTo>
                <a:pt x="180000" y="0"/>
              </a:moveTo>
              <a:cubicBezTo>
                <a:pt x="204853" y="0"/>
                <a:pt x="228529" y="5037"/>
                <a:pt x="250064" y="14145"/>
              </a:cubicBezTo>
              <a:lnTo>
                <a:pt x="306456" y="52166"/>
              </a:lnTo>
              <a:lnTo>
                <a:pt x="306456" y="16567"/>
              </a:lnTo>
              <a:lnTo>
                <a:pt x="4755074" y="16567"/>
              </a:lnTo>
              <a:lnTo>
                <a:pt x="4755074" y="337819"/>
              </a:lnTo>
              <a:lnTo>
                <a:pt x="5068956" y="337819"/>
              </a:lnTo>
              <a:lnTo>
                <a:pt x="5068956" y="339589"/>
              </a:lnTo>
              <a:lnTo>
                <a:pt x="306456" y="339589"/>
              </a:lnTo>
              <a:lnTo>
                <a:pt x="306456" y="307834"/>
              </a:lnTo>
              <a:lnTo>
                <a:pt x="250064" y="345855"/>
              </a:lnTo>
              <a:cubicBezTo>
                <a:pt x="228529" y="354963"/>
                <a:pt x="204853" y="360000"/>
                <a:pt x="180000" y="360000"/>
              </a:cubicBezTo>
              <a:cubicBezTo>
                <a:pt x="80589" y="360000"/>
                <a:pt x="0" y="279411"/>
                <a:pt x="0" y="180000"/>
              </a:cubicBezTo>
              <a:cubicBezTo>
                <a:pt x="0" y="80589"/>
                <a:pt x="80589" y="0"/>
                <a:pt x="180000" y="0"/>
              </a:cubicBez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lang="es-CO" sz="1600" b="1">
              <a:latin typeface="Calibri" panose="020F0502020204030204" pitchFamily="34" charset="0"/>
              <a:ea typeface="Calibri" panose="020F0502020204030204" pitchFamily="34" charset="0"/>
              <a:cs typeface="Calibri" panose="020F0502020204030204" pitchFamily="34" charset="0"/>
            </a:rPr>
            <a:t>6.    Plan de Acción</a:t>
          </a:r>
        </a:p>
      </xdr:txBody>
    </xdr:sp>
    <xdr:clientData/>
  </xdr:twoCellAnchor>
  <xdr:twoCellAnchor>
    <xdr:from>
      <xdr:col>1</xdr:col>
      <xdr:colOff>1222605</xdr:colOff>
      <xdr:row>132</xdr:row>
      <xdr:rowOff>29402</xdr:rowOff>
    </xdr:from>
    <xdr:to>
      <xdr:col>1</xdr:col>
      <xdr:colOff>1673594</xdr:colOff>
      <xdr:row>132</xdr:row>
      <xdr:rowOff>480391</xdr:rowOff>
    </xdr:to>
    <xdr:pic>
      <xdr:nvPicPr>
        <xdr:cNvPr id="5" name="Gráfico 4" descr="Plano con relleno sólido">
          <a:extLst>
            <a:ext uri="{FF2B5EF4-FFF2-40B4-BE49-F238E27FC236}">
              <a16:creationId xmlns:a16="http://schemas.microsoft.com/office/drawing/2014/main" id="{952E8D5D-C170-4029-825A-C8A832A497F8}"/>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 uri="{96DAC541-7B7A-43D3-8B79-37D633B846F1}">
              <asvg:svgBlip xmlns:asvg="http://schemas.microsoft.com/office/drawing/2016/SVG/main" r:embed="rId28"/>
            </a:ext>
          </a:extLst>
        </a:blip>
        <a:srcRect/>
        <a:stretch/>
      </xdr:blipFill>
      <xdr:spPr>
        <a:xfrm>
          <a:off x="1371692" y="78001880"/>
          <a:ext cx="450989" cy="450989"/>
        </a:xfrm>
        <a:prstGeom prst="rect">
          <a:avLst/>
        </a:prstGeom>
      </xdr:spPr>
    </xdr:pic>
    <xdr:clientData/>
  </xdr:twoCellAnchor>
  <xdr:twoCellAnchor>
    <xdr:from>
      <xdr:col>1</xdr:col>
      <xdr:colOff>8283</xdr:colOff>
      <xdr:row>133</xdr:row>
      <xdr:rowOff>91109</xdr:rowOff>
    </xdr:from>
    <xdr:to>
      <xdr:col>4</xdr:col>
      <xdr:colOff>819978</xdr:colOff>
      <xdr:row>133</xdr:row>
      <xdr:rowOff>451109</xdr:rowOff>
    </xdr:to>
    <xdr:sp macro="" textlink="">
      <xdr:nvSpPr>
        <xdr:cNvPr id="6" name="Forma libre: forma 5">
          <a:extLst>
            <a:ext uri="{FF2B5EF4-FFF2-40B4-BE49-F238E27FC236}">
              <a16:creationId xmlns:a16="http://schemas.microsoft.com/office/drawing/2014/main" id="{0E6BDA30-9E8B-00A6-8365-CBB0911716E2}"/>
            </a:ext>
          </a:extLst>
        </xdr:cNvPr>
        <xdr:cNvSpPr/>
      </xdr:nvSpPr>
      <xdr:spPr>
        <a:xfrm>
          <a:off x="157370" y="79057500"/>
          <a:ext cx="5068956" cy="360000"/>
        </a:xfrm>
        <a:custGeom>
          <a:avLst/>
          <a:gdLst>
            <a:gd name="connsiteX0" fmla="*/ 4912015 w 5068956"/>
            <a:gd name="connsiteY0" fmla="*/ 16567 h 360000"/>
            <a:gd name="connsiteX1" fmla="*/ 5068956 w 5068956"/>
            <a:gd name="connsiteY1" fmla="*/ 16567 h 360000"/>
            <a:gd name="connsiteX2" fmla="*/ 5068956 w 5068956"/>
            <a:gd name="connsiteY2" fmla="*/ 188498 h 360000"/>
            <a:gd name="connsiteX3" fmla="*/ 4912015 w 5068956"/>
            <a:gd name="connsiteY3" fmla="*/ 188498 h 360000"/>
            <a:gd name="connsiteX4" fmla="*/ 180000 w 5068956"/>
            <a:gd name="connsiteY4" fmla="*/ 0 h 360000"/>
            <a:gd name="connsiteX5" fmla="*/ 250064 w 5068956"/>
            <a:gd name="connsiteY5" fmla="*/ 14145 h 360000"/>
            <a:gd name="connsiteX6" fmla="*/ 306456 w 5068956"/>
            <a:gd name="connsiteY6" fmla="*/ 52166 h 360000"/>
            <a:gd name="connsiteX7" fmla="*/ 306456 w 5068956"/>
            <a:gd name="connsiteY7" fmla="*/ 16567 h 360000"/>
            <a:gd name="connsiteX8" fmla="*/ 4755074 w 5068956"/>
            <a:gd name="connsiteY8" fmla="*/ 16567 h 360000"/>
            <a:gd name="connsiteX9" fmla="*/ 4755074 w 5068956"/>
            <a:gd name="connsiteY9" fmla="*/ 339589 h 360000"/>
            <a:gd name="connsiteX10" fmla="*/ 306456 w 5068956"/>
            <a:gd name="connsiteY10" fmla="*/ 339589 h 360000"/>
            <a:gd name="connsiteX11" fmla="*/ 306456 w 5068956"/>
            <a:gd name="connsiteY11" fmla="*/ 307834 h 360000"/>
            <a:gd name="connsiteX12" fmla="*/ 250064 w 5068956"/>
            <a:gd name="connsiteY12" fmla="*/ 345855 h 360000"/>
            <a:gd name="connsiteX13" fmla="*/ 180000 w 5068956"/>
            <a:gd name="connsiteY13" fmla="*/ 360000 h 360000"/>
            <a:gd name="connsiteX14" fmla="*/ 0 w 5068956"/>
            <a:gd name="connsiteY14" fmla="*/ 180000 h 360000"/>
            <a:gd name="connsiteX15" fmla="*/ 180000 w 5068956"/>
            <a:gd name="connsiteY15" fmla="*/ 0 h 36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5068956" h="360000">
              <a:moveTo>
                <a:pt x="4912015" y="16567"/>
              </a:moveTo>
              <a:lnTo>
                <a:pt x="5068956" y="16567"/>
              </a:lnTo>
              <a:lnTo>
                <a:pt x="5068956" y="188498"/>
              </a:lnTo>
              <a:lnTo>
                <a:pt x="4912015" y="188498"/>
              </a:lnTo>
              <a:close/>
              <a:moveTo>
                <a:pt x="180000" y="0"/>
              </a:moveTo>
              <a:cubicBezTo>
                <a:pt x="204853" y="0"/>
                <a:pt x="228529" y="5037"/>
                <a:pt x="250064" y="14145"/>
              </a:cubicBezTo>
              <a:lnTo>
                <a:pt x="306456" y="52166"/>
              </a:lnTo>
              <a:lnTo>
                <a:pt x="306456" y="16567"/>
              </a:lnTo>
              <a:lnTo>
                <a:pt x="4755074" y="16567"/>
              </a:lnTo>
              <a:lnTo>
                <a:pt x="4755074" y="339589"/>
              </a:lnTo>
              <a:lnTo>
                <a:pt x="306456" y="339589"/>
              </a:lnTo>
              <a:lnTo>
                <a:pt x="306456" y="307834"/>
              </a:lnTo>
              <a:lnTo>
                <a:pt x="250064" y="345855"/>
              </a:lnTo>
              <a:cubicBezTo>
                <a:pt x="228529" y="354963"/>
                <a:pt x="204853" y="360000"/>
                <a:pt x="180000" y="360000"/>
              </a:cubicBezTo>
              <a:cubicBezTo>
                <a:pt x="80589" y="360000"/>
                <a:pt x="0" y="279411"/>
                <a:pt x="0" y="180000"/>
              </a:cubicBezTo>
              <a:cubicBezTo>
                <a:pt x="0" y="80589"/>
                <a:pt x="80589" y="0"/>
                <a:pt x="180000" y="0"/>
              </a:cubicBez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lang="es-CO" sz="1600" b="1">
              <a:latin typeface="Calibri" panose="020F0502020204030204" pitchFamily="34" charset="0"/>
              <a:ea typeface="Calibri" panose="020F0502020204030204" pitchFamily="34" charset="0"/>
              <a:cs typeface="Calibri" panose="020F0502020204030204" pitchFamily="34" charset="0"/>
            </a:rPr>
            <a:t>7.    Ejecución y Seguimiento al Plan de Acción</a:t>
          </a:r>
        </a:p>
      </xdr:txBody>
    </xdr:sp>
    <xdr:clientData/>
  </xdr:twoCellAnchor>
  <xdr:twoCellAnchor>
    <xdr:from>
      <xdr:col>3</xdr:col>
      <xdr:colOff>8592</xdr:colOff>
      <xdr:row>135</xdr:row>
      <xdr:rowOff>33129</xdr:rowOff>
    </xdr:from>
    <xdr:to>
      <xdr:col>3</xdr:col>
      <xdr:colOff>480391</xdr:colOff>
      <xdr:row>135</xdr:row>
      <xdr:rowOff>504928</xdr:rowOff>
    </xdr:to>
    <xdr:pic>
      <xdr:nvPicPr>
        <xdr:cNvPr id="7" name="Gráfico 6" descr="Lupa con relleno sólido">
          <a:extLst>
            <a:ext uri="{FF2B5EF4-FFF2-40B4-BE49-F238E27FC236}">
              <a16:creationId xmlns:a16="http://schemas.microsoft.com/office/drawing/2014/main" id="{93FC2DEE-1B4B-4A9A-959B-96A1D7EDD487}"/>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 uri="{96DAC541-7B7A-43D3-8B79-37D633B846F1}">
              <asvg:svgBlip xmlns:asvg="http://schemas.microsoft.com/office/drawing/2016/SVG/main" r:embed="rId30"/>
            </a:ext>
          </a:extLst>
        </a:blip>
        <a:srcRect/>
        <a:stretch/>
      </xdr:blipFill>
      <xdr:spPr>
        <a:xfrm>
          <a:off x="3172549" y="79935455"/>
          <a:ext cx="471799" cy="471799"/>
        </a:xfrm>
        <a:prstGeom prst="rect">
          <a:avLst/>
        </a:prstGeom>
      </xdr:spPr>
    </xdr:pic>
    <xdr:clientData/>
  </xdr:twoCellAnchor>
  <xdr:twoCellAnchor>
    <xdr:from>
      <xdr:col>1</xdr:col>
      <xdr:colOff>0</xdr:colOff>
      <xdr:row>136</xdr:row>
      <xdr:rowOff>74543</xdr:rowOff>
    </xdr:from>
    <xdr:to>
      <xdr:col>4</xdr:col>
      <xdr:colOff>811695</xdr:colOff>
      <xdr:row>136</xdr:row>
      <xdr:rowOff>434543</xdr:rowOff>
    </xdr:to>
    <xdr:sp macro="" textlink="">
      <xdr:nvSpPr>
        <xdr:cNvPr id="8" name="Forma libre: forma 7">
          <a:extLst>
            <a:ext uri="{FF2B5EF4-FFF2-40B4-BE49-F238E27FC236}">
              <a16:creationId xmlns:a16="http://schemas.microsoft.com/office/drawing/2014/main" id="{69E4422D-10D9-F3E9-5FF6-6AC161F2ABB0}"/>
            </a:ext>
          </a:extLst>
        </xdr:cNvPr>
        <xdr:cNvSpPr/>
      </xdr:nvSpPr>
      <xdr:spPr>
        <a:xfrm>
          <a:off x="149087" y="80970782"/>
          <a:ext cx="5068956" cy="360000"/>
        </a:xfrm>
        <a:custGeom>
          <a:avLst/>
          <a:gdLst>
            <a:gd name="connsiteX0" fmla="*/ 4912015 w 5068956"/>
            <a:gd name="connsiteY0" fmla="*/ 16567 h 360000"/>
            <a:gd name="connsiteX1" fmla="*/ 5068956 w 5068956"/>
            <a:gd name="connsiteY1" fmla="*/ 16567 h 360000"/>
            <a:gd name="connsiteX2" fmla="*/ 5068956 w 5068956"/>
            <a:gd name="connsiteY2" fmla="*/ 189397 h 360000"/>
            <a:gd name="connsiteX3" fmla="*/ 4912015 w 5068956"/>
            <a:gd name="connsiteY3" fmla="*/ 189397 h 360000"/>
            <a:gd name="connsiteX4" fmla="*/ 180000 w 5068956"/>
            <a:gd name="connsiteY4" fmla="*/ 0 h 360000"/>
            <a:gd name="connsiteX5" fmla="*/ 250064 w 5068956"/>
            <a:gd name="connsiteY5" fmla="*/ 14145 h 360000"/>
            <a:gd name="connsiteX6" fmla="*/ 306456 w 5068956"/>
            <a:gd name="connsiteY6" fmla="*/ 52166 h 360000"/>
            <a:gd name="connsiteX7" fmla="*/ 306456 w 5068956"/>
            <a:gd name="connsiteY7" fmla="*/ 16567 h 360000"/>
            <a:gd name="connsiteX8" fmla="*/ 4755074 w 5068956"/>
            <a:gd name="connsiteY8" fmla="*/ 16567 h 360000"/>
            <a:gd name="connsiteX9" fmla="*/ 4755074 w 5068956"/>
            <a:gd name="connsiteY9" fmla="*/ 339589 h 360000"/>
            <a:gd name="connsiteX10" fmla="*/ 306456 w 5068956"/>
            <a:gd name="connsiteY10" fmla="*/ 339589 h 360000"/>
            <a:gd name="connsiteX11" fmla="*/ 306456 w 5068956"/>
            <a:gd name="connsiteY11" fmla="*/ 307834 h 360000"/>
            <a:gd name="connsiteX12" fmla="*/ 250064 w 5068956"/>
            <a:gd name="connsiteY12" fmla="*/ 345855 h 360000"/>
            <a:gd name="connsiteX13" fmla="*/ 180000 w 5068956"/>
            <a:gd name="connsiteY13" fmla="*/ 360000 h 360000"/>
            <a:gd name="connsiteX14" fmla="*/ 0 w 5068956"/>
            <a:gd name="connsiteY14" fmla="*/ 180000 h 360000"/>
            <a:gd name="connsiteX15" fmla="*/ 180000 w 5068956"/>
            <a:gd name="connsiteY15" fmla="*/ 0 h 36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5068956" h="360000">
              <a:moveTo>
                <a:pt x="4912015" y="16567"/>
              </a:moveTo>
              <a:lnTo>
                <a:pt x="5068956" y="16567"/>
              </a:lnTo>
              <a:lnTo>
                <a:pt x="5068956" y="189397"/>
              </a:lnTo>
              <a:lnTo>
                <a:pt x="4912015" y="189397"/>
              </a:lnTo>
              <a:close/>
              <a:moveTo>
                <a:pt x="180000" y="0"/>
              </a:moveTo>
              <a:cubicBezTo>
                <a:pt x="204853" y="0"/>
                <a:pt x="228529" y="5037"/>
                <a:pt x="250064" y="14145"/>
              </a:cubicBezTo>
              <a:lnTo>
                <a:pt x="306456" y="52166"/>
              </a:lnTo>
              <a:lnTo>
                <a:pt x="306456" y="16567"/>
              </a:lnTo>
              <a:lnTo>
                <a:pt x="4755074" y="16567"/>
              </a:lnTo>
              <a:lnTo>
                <a:pt x="4755074" y="339589"/>
              </a:lnTo>
              <a:lnTo>
                <a:pt x="306456" y="339589"/>
              </a:lnTo>
              <a:lnTo>
                <a:pt x="306456" y="307834"/>
              </a:lnTo>
              <a:lnTo>
                <a:pt x="250064" y="345855"/>
              </a:lnTo>
              <a:cubicBezTo>
                <a:pt x="228529" y="354963"/>
                <a:pt x="204853" y="360000"/>
                <a:pt x="180000" y="360000"/>
              </a:cubicBezTo>
              <a:cubicBezTo>
                <a:pt x="80589" y="360000"/>
                <a:pt x="0" y="279411"/>
                <a:pt x="0" y="180000"/>
              </a:cubicBezTo>
              <a:cubicBezTo>
                <a:pt x="0" y="80589"/>
                <a:pt x="80589" y="0"/>
                <a:pt x="180000" y="0"/>
              </a:cubicBez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lang="es-CO" sz="1600" b="1">
              <a:latin typeface="Calibri" panose="020F0502020204030204" pitchFamily="34" charset="0"/>
              <a:ea typeface="Calibri" panose="020F0502020204030204" pitchFamily="34" charset="0"/>
              <a:cs typeface="Calibri" panose="020F0502020204030204" pitchFamily="34" charset="0"/>
            </a:rPr>
            <a:t>8.    Evaluación del Mejoramiento</a:t>
          </a:r>
        </a:p>
      </xdr:txBody>
    </xdr:sp>
    <xdr:clientData/>
  </xdr:twoCellAnchor>
  <xdr:twoCellAnchor>
    <xdr:from>
      <xdr:col>2</xdr:col>
      <xdr:colOff>49798</xdr:colOff>
      <xdr:row>138</xdr:row>
      <xdr:rowOff>40998</xdr:rowOff>
    </xdr:from>
    <xdr:to>
      <xdr:col>2</xdr:col>
      <xdr:colOff>489193</xdr:colOff>
      <xdr:row>138</xdr:row>
      <xdr:rowOff>480392</xdr:rowOff>
    </xdr:to>
    <xdr:pic>
      <xdr:nvPicPr>
        <xdr:cNvPr id="9" name="Gráfico 8" descr="Búsqueda de carpetas con relleno sólido">
          <a:extLst>
            <a:ext uri="{FF2B5EF4-FFF2-40B4-BE49-F238E27FC236}">
              <a16:creationId xmlns:a16="http://schemas.microsoft.com/office/drawing/2014/main" id="{097846AE-A050-4CF7-846F-DAD47CEF22A3}"/>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 uri="{96DAC541-7B7A-43D3-8B79-37D633B846F1}">
              <asvg:svgBlip xmlns:asvg="http://schemas.microsoft.com/office/drawing/2016/SVG/main" r:embed="rId32"/>
            </a:ext>
          </a:extLst>
        </a:blip>
        <a:srcRect/>
        <a:stretch/>
      </xdr:blipFill>
      <xdr:spPr>
        <a:xfrm>
          <a:off x="1971363" y="81732368"/>
          <a:ext cx="439395" cy="439394"/>
        </a:xfrm>
        <a:prstGeom prst="rect">
          <a:avLst/>
        </a:prstGeom>
      </xdr:spPr>
    </xdr:pic>
    <xdr:clientData/>
  </xdr:twoCellAnchor>
  <xdr:twoCellAnchor>
    <xdr:from>
      <xdr:col>2</xdr:col>
      <xdr:colOff>442702</xdr:colOff>
      <xdr:row>140</xdr:row>
      <xdr:rowOff>41413</xdr:rowOff>
    </xdr:from>
    <xdr:to>
      <xdr:col>2</xdr:col>
      <xdr:colOff>853109</xdr:colOff>
      <xdr:row>140</xdr:row>
      <xdr:rowOff>436418</xdr:rowOff>
    </xdr:to>
    <xdr:pic>
      <xdr:nvPicPr>
        <xdr:cNvPr id="11" name="Gráfico 10" descr="Indicador con relleno sólido">
          <a:extLst>
            <a:ext uri="{FF2B5EF4-FFF2-40B4-BE49-F238E27FC236}">
              <a16:creationId xmlns:a16="http://schemas.microsoft.com/office/drawing/2014/main" id="{2E2CE1DB-1B22-4AAD-9F00-E327CDB2555B}"/>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 uri="{96DAC541-7B7A-43D3-8B79-37D633B846F1}">
              <asvg:svgBlip xmlns:asvg="http://schemas.microsoft.com/office/drawing/2016/SVG/main" r:embed="rId26"/>
            </a:ext>
          </a:extLst>
        </a:blip>
        <a:srcRect/>
        <a:stretch/>
      </xdr:blipFill>
      <xdr:spPr>
        <a:xfrm>
          <a:off x="2364267" y="83820000"/>
          <a:ext cx="410407" cy="395005"/>
        </a:xfrm>
        <a:prstGeom prst="rect">
          <a:avLst/>
        </a:prstGeom>
      </xdr:spPr>
    </xdr:pic>
    <xdr:clientData/>
  </xdr:twoCellAnchor>
  <xdr:twoCellAnchor>
    <xdr:from>
      <xdr:col>1</xdr:col>
      <xdr:colOff>0</xdr:colOff>
      <xdr:row>141</xdr:row>
      <xdr:rowOff>82826</xdr:rowOff>
    </xdr:from>
    <xdr:to>
      <xdr:col>4</xdr:col>
      <xdr:colOff>811695</xdr:colOff>
      <xdr:row>141</xdr:row>
      <xdr:rowOff>442826</xdr:rowOff>
    </xdr:to>
    <xdr:sp macro="" textlink="">
      <xdr:nvSpPr>
        <xdr:cNvPr id="28" name="Forma libre: forma 27">
          <a:extLst>
            <a:ext uri="{FF2B5EF4-FFF2-40B4-BE49-F238E27FC236}">
              <a16:creationId xmlns:a16="http://schemas.microsoft.com/office/drawing/2014/main" id="{D5AB30F5-EB91-259F-366F-AB0470F7B2F3}"/>
            </a:ext>
          </a:extLst>
        </xdr:cNvPr>
        <xdr:cNvSpPr/>
      </xdr:nvSpPr>
      <xdr:spPr>
        <a:xfrm>
          <a:off x="149087" y="84830478"/>
          <a:ext cx="5068956" cy="360000"/>
        </a:xfrm>
        <a:custGeom>
          <a:avLst/>
          <a:gdLst>
            <a:gd name="connsiteX0" fmla="*/ 4912015 w 5068956"/>
            <a:gd name="connsiteY0" fmla="*/ 16567 h 360000"/>
            <a:gd name="connsiteX1" fmla="*/ 5068956 w 5068956"/>
            <a:gd name="connsiteY1" fmla="*/ 16567 h 360000"/>
            <a:gd name="connsiteX2" fmla="*/ 5068956 w 5068956"/>
            <a:gd name="connsiteY2" fmla="*/ 186236 h 360000"/>
            <a:gd name="connsiteX3" fmla="*/ 4912015 w 5068956"/>
            <a:gd name="connsiteY3" fmla="*/ 186236 h 360000"/>
            <a:gd name="connsiteX4" fmla="*/ 180000 w 5068956"/>
            <a:gd name="connsiteY4" fmla="*/ 0 h 360000"/>
            <a:gd name="connsiteX5" fmla="*/ 250064 w 5068956"/>
            <a:gd name="connsiteY5" fmla="*/ 14145 h 360000"/>
            <a:gd name="connsiteX6" fmla="*/ 306456 w 5068956"/>
            <a:gd name="connsiteY6" fmla="*/ 52166 h 360000"/>
            <a:gd name="connsiteX7" fmla="*/ 306456 w 5068956"/>
            <a:gd name="connsiteY7" fmla="*/ 16567 h 360000"/>
            <a:gd name="connsiteX8" fmla="*/ 4755074 w 5068956"/>
            <a:gd name="connsiteY8" fmla="*/ 16567 h 360000"/>
            <a:gd name="connsiteX9" fmla="*/ 4755074 w 5068956"/>
            <a:gd name="connsiteY9" fmla="*/ 339589 h 360000"/>
            <a:gd name="connsiteX10" fmla="*/ 306456 w 5068956"/>
            <a:gd name="connsiteY10" fmla="*/ 339589 h 360000"/>
            <a:gd name="connsiteX11" fmla="*/ 306456 w 5068956"/>
            <a:gd name="connsiteY11" fmla="*/ 307834 h 360000"/>
            <a:gd name="connsiteX12" fmla="*/ 250064 w 5068956"/>
            <a:gd name="connsiteY12" fmla="*/ 345855 h 360000"/>
            <a:gd name="connsiteX13" fmla="*/ 180000 w 5068956"/>
            <a:gd name="connsiteY13" fmla="*/ 360000 h 360000"/>
            <a:gd name="connsiteX14" fmla="*/ 0 w 5068956"/>
            <a:gd name="connsiteY14" fmla="*/ 180000 h 360000"/>
            <a:gd name="connsiteX15" fmla="*/ 180000 w 5068956"/>
            <a:gd name="connsiteY15" fmla="*/ 0 h 36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5068956" h="360000">
              <a:moveTo>
                <a:pt x="4912015" y="16567"/>
              </a:moveTo>
              <a:lnTo>
                <a:pt x="5068956" y="16567"/>
              </a:lnTo>
              <a:lnTo>
                <a:pt x="5068956" y="186236"/>
              </a:lnTo>
              <a:lnTo>
                <a:pt x="4912015" y="186236"/>
              </a:lnTo>
              <a:close/>
              <a:moveTo>
                <a:pt x="180000" y="0"/>
              </a:moveTo>
              <a:cubicBezTo>
                <a:pt x="204853" y="0"/>
                <a:pt x="228529" y="5037"/>
                <a:pt x="250064" y="14145"/>
              </a:cubicBezTo>
              <a:lnTo>
                <a:pt x="306456" y="52166"/>
              </a:lnTo>
              <a:lnTo>
                <a:pt x="306456" y="16567"/>
              </a:lnTo>
              <a:lnTo>
                <a:pt x="4755074" y="16567"/>
              </a:lnTo>
              <a:lnTo>
                <a:pt x="4755074" y="339589"/>
              </a:lnTo>
              <a:lnTo>
                <a:pt x="306456" y="339589"/>
              </a:lnTo>
              <a:lnTo>
                <a:pt x="306456" y="307834"/>
              </a:lnTo>
              <a:lnTo>
                <a:pt x="250064" y="345855"/>
              </a:lnTo>
              <a:cubicBezTo>
                <a:pt x="228529" y="354963"/>
                <a:pt x="204853" y="360000"/>
                <a:pt x="180000" y="360000"/>
              </a:cubicBezTo>
              <a:cubicBezTo>
                <a:pt x="80589" y="360000"/>
                <a:pt x="0" y="279411"/>
                <a:pt x="0" y="180000"/>
              </a:cubicBezTo>
              <a:cubicBezTo>
                <a:pt x="0" y="80589"/>
                <a:pt x="80589" y="0"/>
                <a:pt x="180000" y="0"/>
              </a:cubicBez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lang="es-CO" sz="1600" b="1">
              <a:latin typeface="Calibri" panose="020F0502020204030204" pitchFamily="34" charset="0"/>
              <a:ea typeface="Calibri" panose="020F0502020204030204" pitchFamily="34" charset="0"/>
              <a:cs typeface="Calibri" panose="020F0502020204030204" pitchFamily="34" charset="0"/>
            </a:rPr>
            <a:t>9.    Aprendizaje Organizacional</a:t>
          </a:r>
        </a:p>
      </xdr:txBody>
    </xdr:sp>
    <xdr:clientData/>
  </xdr:twoCellAnchor>
  <xdr:twoCellAnchor>
    <xdr:from>
      <xdr:col>3</xdr:col>
      <xdr:colOff>981070</xdr:colOff>
      <xdr:row>143</xdr:row>
      <xdr:rowOff>49695</xdr:rowOff>
    </xdr:from>
    <xdr:to>
      <xdr:col>4</xdr:col>
      <xdr:colOff>252680</xdr:colOff>
      <xdr:row>143</xdr:row>
      <xdr:rowOff>505239</xdr:rowOff>
    </xdr:to>
    <xdr:pic>
      <xdr:nvPicPr>
        <xdr:cNvPr id="33" name="Gráfico 32" descr="Aula de clases con relleno sólido">
          <a:extLst>
            <a:ext uri="{FF2B5EF4-FFF2-40B4-BE49-F238E27FC236}">
              <a16:creationId xmlns:a16="http://schemas.microsoft.com/office/drawing/2014/main" id="{E8FF274B-3BC2-4E97-BA08-AD8640A66651}"/>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 uri="{96DAC541-7B7A-43D3-8B79-37D633B846F1}">
              <asvg:svgBlip xmlns:asvg="http://schemas.microsoft.com/office/drawing/2016/SVG/main" r:embed="rId34"/>
            </a:ext>
          </a:extLst>
        </a:blip>
        <a:srcRect/>
        <a:stretch/>
      </xdr:blipFill>
      <xdr:spPr>
        <a:xfrm>
          <a:off x="4145027" y="85915499"/>
          <a:ext cx="514001" cy="455544"/>
        </a:xfrm>
        <a:prstGeom prst="rect">
          <a:avLst/>
        </a:prstGeom>
      </xdr:spPr>
    </xdr:pic>
    <xdr:clientData/>
  </xdr:twoCellAnchor>
  <xdr:twoCellAnchor>
    <xdr:from>
      <xdr:col>2</xdr:col>
      <xdr:colOff>732593</xdr:colOff>
      <xdr:row>145</xdr:row>
      <xdr:rowOff>25787</xdr:rowOff>
    </xdr:from>
    <xdr:to>
      <xdr:col>3</xdr:col>
      <xdr:colOff>24846</xdr:colOff>
      <xdr:row>145</xdr:row>
      <xdr:rowOff>478762</xdr:rowOff>
    </xdr:to>
    <xdr:pic>
      <xdr:nvPicPr>
        <xdr:cNvPr id="35" name="Gráfico 34" descr="Aula de clases con relleno sólido">
          <a:extLst>
            <a:ext uri="{FF2B5EF4-FFF2-40B4-BE49-F238E27FC236}">
              <a16:creationId xmlns:a16="http://schemas.microsoft.com/office/drawing/2014/main" id="{8678FBB8-E038-41DE-984B-E0454F16DDB8}"/>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 uri="{96DAC541-7B7A-43D3-8B79-37D633B846F1}">
              <asvg:svgBlip xmlns:asvg="http://schemas.microsoft.com/office/drawing/2016/SVG/main" r:embed="rId34"/>
            </a:ext>
          </a:extLst>
        </a:blip>
        <a:srcRect/>
        <a:stretch/>
      </xdr:blipFill>
      <xdr:spPr>
        <a:xfrm>
          <a:off x="2654158" y="87920830"/>
          <a:ext cx="534645" cy="45297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xdr:col>
          <xdr:colOff>95250</xdr:colOff>
          <xdr:row>0</xdr:row>
          <xdr:rowOff>0</xdr:rowOff>
        </xdr:from>
        <xdr:to>
          <xdr:col>1</xdr:col>
          <xdr:colOff>1685925</xdr:colOff>
          <xdr:row>1</xdr:row>
          <xdr:rowOff>9525</xdr:rowOff>
        </xdr:to>
        <xdr:pic>
          <xdr:nvPicPr>
            <xdr:cNvPr id="279900" name="Imagen 1">
              <a:extLst>
                <a:ext uri="{FF2B5EF4-FFF2-40B4-BE49-F238E27FC236}">
                  <a16:creationId xmlns:a16="http://schemas.microsoft.com/office/drawing/2014/main" id="{43BC27CA-CCBC-F4ED-0C73-48D5FD04ED4A}"/>
                </a:ext>
              </a:extLst>
            </xdr:cNvPr>
            <xdr:cNvPicPr>
              <a:picLocks noChangeAspect="1" noChangeArrowheads="1"/>
              <a:extLst>
                <a:ext uri="{84589F7E-364E-4C9E-8A38-B11213B215E9}">
                  <a14:cameraTool cellRange="LOGO!$A$1" spid="_x0000_s623640"/>
                </a:ext>
              </a:extLst>
            </xdr:cNvPicPr>
          </xdr:nvPicPr>
          <xdr:blipFill>
            <a:blip xmlns:r="http://schemas.openxmlformats.org/officeDocument/2006/relationships" r:embed="rId1"/>
            <a:srcRect/>
            <a:stretch>
              <a:fillRect/>
            </a:stretch>
          </xdr:blipFill>
          <xdr:spPr bwMode="auto">
            <a:xfrm>
              <a:off x="247650" y="0"/>
              <a:ext cx="1590675" cy="952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2</xdr:col>
      <xdr:colOff>1290204</xdr:colOff>
      <xdr:row>52</xdr:row>
      <xdr:rowOff>190204</xdr:rowOff>
    </xdr:from>
    <xdr:to>
      <xdr:col>6</xdr:col>
      <xdr:colOff>194781</xdr:colOff>
      <xdr:row>52</xdr:row>
      <xdr:rowOff>2179005</xdr:rowOff>
    </xdr:to>
    <xdr:pic>
      <xdr:nvPicPr>
        <xdr:cNvPr id="30" name="Imagen 29">
          <a:extLst>
            <a:ext uri="{FF2B5EF4-FFF2-40B4-BE49-F238E27FC236}">
              <a16:creationId xmlns:a16="http://schemas.microsoft.com/office/drawing/2014/main" id="{0D00986F-3C06-0779-FE2B-653726CC349E}"/>
            </a:ext>
          </a:extLst>
        </xdr:cNvPr>
        <xdr:cNvPicPr>
          <a:picLocks noChangeAspect="1"/>
        </xdr:cNvPicPr>
      </xdr:nvPicPr>
      <xdr:blipFill>
        <a:blip xmlns:r="http://schemas.openxmlformats.org/officeDocument/2006/relationships" r:embed="rId35"/>
        <a:stretch>
          <a:fillRect/>
        </a:stretch>
      </xdr:blipFill>
      <xdr:spPr>
        <a:xfrm>
          <a:off x="3489613" y="23344613"/>
          <a:ext cx="3338032" cy="19888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488675</xdr:colOff>
          <xdr:row>0</xdr:row>
          <xdr:rowOff>0</xdr:rowOff>
        </xdr:from>
        <xdr:to>
          <xdr:col>1</xdr:col>
          <xdr:colOff>1855305</xdr:colOff>
          <xdr:row>0</xdr:row>
          <xdr:rowOff>809838</xdr:rowOff>
        </xdr:to>
        <xdr:pic>
          <xdr:nvPicPr>
            <xdr:cNvPr id="2" name="Imagen 1">
              <a:extLst>
                <a:ext uri="{FF2B5EF4-FFF2-40B4-BE49-F238E27FC236}">
                  <a16:creationId xmlns:a16="http://schemas.microsoft.com/office/drawing/2014/main" id="{00000000-0008-0000-0500-000002000000}"/>
                </a:ext>
              </a:extLst>
            </xdr:cNvPr>
            <xdr:cNvPicPr>
              <a:picLocks noChangeAspect="1" noChangeArrowheads="1"/>
              <a:extLst>
                <a:ext uri="{84589F7E-364E-4C9E-8A38-B11213B215E9}">
                  <a14:cameraTool cellRange="LOGO!$A$1" spid="_x0000_s282243"/>
                </a:ext>
              </a:extLst>
            </xdr:cNvPicPr>
          </xdr:nvPicPr>
          <xdr:blipFill>
            <a:blip xmlns:r="http://schemas.openxmlformats.org/officeDocument/2006/relationships" r:embed="rId1"/>
            <a:srcRect/>
            <a:stretch>
              <a:fillRect/>
            </a:stretch>
          </xdr:blipFill>
          <xdr:spPr bwMode="auto">
            <a:xfrm>
              <a:off x="637762" y="0"/>
              <a:ext cx="1366630" cy="80983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2</xdr:col>
      <xdr:colOff>5623892</xdr:colOff>
      <xdr:row>0</xdr:row>
      <xdr:rowOff>140804</xdr:rowOff>
    </xdr:from>
    <xdr:to>
      <xdr:col>2</xdr:col>
      <xdr:colOff>6211957</xdr:colOff>
      <xdr:row>0</xdr:row>
      <xdr:rowOff>728869</xdr:rowOff>
    </xdr:to>
    <xdr:pic>
      <xdr:nvPicPr>
        <xdr:cNvPr id="3" name="Gráfico 2" descr="Hogar con relleno sólido">
          <a:hlinkClick xmlns:r="http://schemas.openxmlformats.org/officeDocument/2006/relationships" r:id="rId2" tooltip="Regresar al inicio"/>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133522" y="140804"/>
          <a:ext cx="588065" cy="5880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392206</xdr:colOff>
          <xdr:row>0</xdr:row>
          <xdr:rowOff>44824</xdr:rowOff>
        </xdr:from>
        <xdr:to>
          <xdr:col>1</xdr:col>
          <xdr:colOff>1983441</xdr:colOff>
          <xdr:row>0</xdr:row>
          <xdr:rowOff>987759</xdr:rowOff>
        </xdr:to>
        <xdr:pic>
          <xdr:nvPicPr>
            <xdr:cNvPr id="2" name="Imagen 1">
              <a:extLst>
                <a:ext uri="{FF2B5EF4-FFF2-40B4-BE49-F238E27FC236}">
                  <a16:creationId xmlns:a16="http://schemas.microsoft.com/office/drawing/2014/main" id="{00000000-0008-0000-0600-000002000000}"/>
                </a:ext>
              </a:extLst>
            </xdr:cNvPr>
            <xdr:cNvPicPr>
              <a:picLocks noChangeAspect="1" noChangeArrowheads="1"/>
              <a:extLst>
                <a:ext uri="{84589F7E-364E-4C9E-8A38-B11213B215E9}">
                  <a14:cameraTool cellRange="LOGO!$A$1" spid="_x0000_s283265"/>
                </a:ext>
              </a:extLst>
            </xdr:cNvPicPr>
          </xdr:nvPicPr>
          <xdr:blipFill>
            <a:blip xmlns:r="http://schemas.openxmlformats.org/officeDocument/2006/relationships" r:embed="rId1"/>
            <a:srcRect/>
            <a:stretch>
              <a:fillRect/>
            </a:stretch>
          </xdr:blipFill>
          <xdr:spPr bwMode="auto">
            <a:xfrm>
              <a:off x="549088" y="44824"/>
              <a:ext cx="1591235" cy="94293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11</xdr:col>
      <xdr:colOff>638736</xdr:colOff>
      <xdr:row>0</xdr:row>
      <xdr:rowOff>224118</xdr:rowOff>
    </xdr:from>
    <xdr:to>
      <xdr:col>11</xdr:col>
      <xdr:colOff>1226801</xdr:colOff>
      <xdr:row>0</xdr:row>
      <xdr:rowOff>812183</xdr:rowOff>
    </xdr:to>
    <xdr:pic>
      <xdr:nvPicPr>
        <xdr:cNvPr id="3" name="Gráfico 2" descr="Hogar con relleno sólido">
          <a:hlinkClick xmlns:r="http://schemas.openxmlformats.org/officeDocument/2006/relationships" r:id="rId2" tooltip="Regresar al inicio"/>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3312589" y="224118"/>
          <a:ext cx="588065" cy="5880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absoluteAnchor>
    <xdr:pos x="0" y="0"/>
    <xdr:ext cx="31005517" cy="21020690"/>
    <xdr:graphicFrame macro="">
      <xdr:nvGraphicFramePr>
        <xdr:cNvPr id="2" name="Gráfico 1">
          <a:extLst>
            <a:ext uri="{FF2B5EF4-FFF2-40B4-BE49-F238E27FC236}">
              <a16:creationId xmlns:a16="http://schemas.microsoft.com/office/drawing/2014/main" id="{00000000-0008-0000-0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c:userShapes xmlns:c="http://schemas.openxmlformats.org/drawingml/2006/chart">
  <cdr:relSizeAnchor xmlns:cdr="http://schemas.openxmlformats.org/drawingml/2006/chartDrawing">
    <cdr:from>
      <cdr:x>0.921</cdr:x>
      <cdr:y>0.00348</cdr:y>
    </cdr:from>
    <cdr:to>
      <cdr:x>0.9888</cdr:x>
      <cdr:y>0.09672</cdr:y>
    </cdr:to>
    <cdr:pic>
      <cdr:nvPicPr>
        <cdr:cNvPr id="3" name="Gráfico 2" descr="Hogar con relleno sólido">
          <a:hlinkClick xmlns:a="http://schemas.openxmlformats.org/drawingml/2006/main" xmlns:r="http://schemas.openxmlformats.org/officeDocument/2006/relationships" r:id="rId1" tooltip="Regresar al inicio"/>
          <a:extLst xmlns:a="http://schemas.openxmlformats.org/drawingml/2006/main">
            <a:ext uri="{FF2B5EF4-FFF2-40B4-BE49-F238E27FC236}">
              <a16:creationId xmlns:a16="http://schemas.microsoft.com/office/drawing/2014/main" id="{CD757EEC-534B-47CA-B164-0ED9CEBD020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7988300" y="21936"/>
          <a:ext cx="588065" cy="588065"/>
        </a:xfrm>
        <a:prstGeom xmlns:a="http://schemas.openxmlformats.org/drawingml/2006/main" prst="rect">
          <a:avLst/>
        </a:prstGeom>
      </cdr:spPr>
    </cdr:pic>
  </cdr:relSizeAnchor>
</c:userShapes>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85726</xdr:colOff>
          <xdr:row>0</xdr:row>
          <xdr:rowOff>0</xdr:rowOff>
        </xdr:from>
        <xdr:to>
          <xdr:col>2</xdr:col>
          <xdr:colOff>857251</xdr:colOff>
          <xdr:row>0</xdr:row>
          <xdr:rowOff>722474</xdr:rowOff>
        </xdr:to>
        <xdr:pic>
          <xdr:nvPicPr>
            <xdr:cNvPr id="2" name="Imagen 1">
              <a:extLst>
                <a:ext uri="{FF2B5EF4-FFF2-40B4-BE49-F238E27FC236}">
                  <a16:creationId xmlns:a16="http://schemas.microsoft.com/office/drawing/2014/main" id="{00000000-0008-0000-0900-000002000000}"/>
                </a:ext>
              </a:extLst>
            </xdr:cNvPr>
            <xdr:cNvPicPr>
              <a:picLocks noChangeAspect="1" noChangeArrowheads="1"/>
              <a:extLst>
                <a:ext uri="{84589F7E-364E-4C9E-8A38-B11213B215E9}">
                  <a14:cameraTool cellRange="LOGO!$A$1" spid="_x0000_s281233"/>
                </a:ext>
              </a:extLst>
            </xdr:cNvPicPr>
          </xdr:nvPicPr>
          <xdr:blipFill>
            <a:blip xmlns:r="http://schemas.openxmlformats.org/officeDocument/2006/relationships" r:embed="rId1"/>
            <a:srcRect/>
            <a:stretch>
              <a:fillRect/>
            </a:stretch>
          </xdr:blipFill>
          <xdr:spPr bwMode="auto">
            <a:xfrm>
              <a:off x="219076" y="0"/>
              <a:ext cx="1219200" cy="72247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6</xdr:col>
      <xdr:colOff>688282</xdr:colOff>
      <xdr:row>0</xdr:row>
      <xdr:rowOff>31617</xdr:rowOff>
    </xdr:from>
    <xdr:to>
      <xdr:col>6</xdr:col>
      <xdr:colOff>1276347</xdr:colOff>
      <xdr:row>0</xdr:row>
      <xdr:rowOff>619682</xdr:rowOff>
    </xdr:to>
    <xdr:pic>
      <xdr:nvPicPr>
        <xdr:cNvPr id="3" name="Gráfico 2" descr="Hogar con relleno sólido">
          <a:hlinkClick xmlns:r="http://schemas.openxmlformats.org/officeDocument/2006/relationships" r:id="rId2" tooltip="Regresar al inicio"/>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896341" y="31617"/>
          <a:ext cx="588065" cy="588065"/>
        </a:xfrm>
        <a:prstGeom prst="rect">
          <a:avLst/>
        </a:prstGeom>
      </xdr:spPr>
    </xdr:pic>
    <xdr:clientData/>
  </xdr:twoCellAnchor>
  <xdr:twoCellAnchor>
    <xdr:from>
      <xdr:col>1</xdr:col>
      <xdr:colOff>38100</xdr:colOff>
      <xdr:row>1</xdr:row>
      <xdr:rowOff>57150</xdr:rowOff>
    </xdr:from>
    <xdr:to>
      <xdr:col>3</xdr:col>
      <xdr:colOff>733426</xdr:colOff>
      <xdr:row>2</xdr:row>
      <xdr:rowOff>524741</xdr:rowOff>
    </xdr:to>
    <xdr:grpSp>
      <xdr:nvGrpSpPr>
        <xdr:cNvPr id="15" name="Grupo 14">
          <a:hlinkClick xmlns:r="http://schemas.openxmlformats.org/officeDocument/2006/relationships" r:id="rId5" tooltip="Autoevaluación Cuantitativa Individual"/>
          <a:extLst>
            <a:ext uri="{FF2B5EF4-FFF2-40B4-BE49-F238E27FC236}">
              <a16:creationId xmlns:a16="http://schemas.microsoft.com/office/drawing/2014/main" id="{00000000-0008-0000-0900-00000F000000}"/>
            </a:ext>
          </a:extLst>
        </xdr:cNvPr>
        <xdr:cNvGrpSpPr/>
      </xdr:nvGrpSpPr>
      <xdr:grpSpPr>
        <a:xfrm>
          <a:off x="114300" y="785283"/>
          <a:ext cx="2126193" cy="653858"/>
          <a:chOff x="171450" y="790575"/>
          <a:chExt cx="2085976" cy="658091"/>
        </a:xfrm>
      </xdr:grpSpPr>
      <xdr:sp macro="" textlink="">
        <xdr:nvSpPr>
          <xdr:cNvPr id="12" name="Rectángulo: esquinas redondeadas 11">
            <a:extLst>
              <a:ext uri="{FF2B5EF4-FFF2-40B4-BE49-F238E27FC236}">
                <a16:creationId xmlns:a16="http://schemas.microsoft.com/office/drawing/2014/main" id="{00000000-0008-0000-0900-00000C000000}"/>
              </a:ext>
            </a:extLst>
          </xdr:cNvPr>
          <xdr:cNvSpPr/>
        </xdr:nvSpPr>
        <xdr:spPr>
          <a:xfrm>
            <a:off x="171450" y="790575"/>
            <a:ext cx="2047875" cy="658091"/>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latin typeface="Calibri" panose="020F0502020204030204" pitchFamily="34" charset="0"/>
              <a:ea typeface="Calibri" panose="020F0502020204030204" pitchFamily="34" charset="0"/>
              <a:cs typeface="Calibri" panose="020F0502020204030204" pitchFamily="34" charset="0"/>
            </a:endParaRPr>
          </a:p>
        </xdr:txBody>
      </xdr:sp>
      <xdr:grpSp>
        <xdr:nvGrpSpPr>
          <xdr:cNvPr id="9" name="Grupo 8">
            <a:hlinkClick xmlns:r="http://schemas.openxmlformats.org/officeDocument/2006/relationships" r:id="rId6" tooltip="Autoevaluación Cualitativa Individual"/>
            <a:extLst>
              <a:ext uri="{FF2B5EF4-FFF2-40B4-BE49-F238E27FC236}">
                <a16:creationId xmlns:a16="http://schemas.microsoft.com/office/drawing/2014/main" id="{00000000-0008-0000-0900-000009000000}"/>
              </a:ext>
            </a:extLst>
          </xdr:cNvPr>
          <xdr:cNvGrpSpPr/>
        </xdr:nvGrpSpPr>
        <xdr:grpSpPr>
          <a:xfrm>
            <a:off x="226200" y="883059"/>
            <a:ext cx="2031226" cy="528638"/>
            <a:chOff x="264300" y="723224"/>
            <a:chExt cx="2031226" cy="528638"/>
          </a:xfrm>
        </xdr:grpSpPr>
        <xdr:pic>
          <xdr:nvPicPr>
            <xdr:cNvPr id="7" name="Gráfico 6" descr="Usuario con relleno sólido">
              <a:extLst>
                <a:ext uri="{FF2B5EF4-FFF2-40B4-BE49-F238E27FC236}">
                  <a16:creationId xmlns:a16="http://schemas.microsoft.com/office/drawing/2014/main" id="{00000000-0008-0000-0900-000007000000}"/>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rcRect t="12348" b="12182"/>
            <a:stretch/>
          </xdr:blipFill>
          <xdr:spPr>
            <a:xfrm>
              <a:off x="264300" y="723224"/>
              <a:ext cx="631050" cy="476251"/>
            </a:xfrm>
            <a:prstGeom prst="rect">
              <a:avLst/>
            </a:prstGeom>
          </xdr:spPr>
        </xdr:pic>
        <xdr:sp macro="" textlink="">
          <xdr:nvSpPr>
            <xdr:cNvPr id="8" name="CuadroTexto 7">
              <a:extLst>
                <a:ext uri="{FF2B5EF4-FFF2-40B4-BE49-F238E27FC236}">
                  <a16:creationId xmlns:a16="http://schemas.microsoft.com/office/drawing/2014/main" id="{00000000-0008-0000-0900-000008000000}"/>
                </a:ext>
              </a:extLst>
            </xdr:cNvPr>
            <xdr:cNvSpPr txBox="1"/>
          </xdr:nvSpPr>
          <xdr:spPr>
            <a:xfrm>
              <a:off x="762000" y="785137"/>
              <a:ext cx="1533526"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1">
                  <a:latin typeface="Calibri" panose="020F0502020204030204" pitchFamily="34" charset="0"/>
                  <a:ea typeface="Calibri" panose="020F0502020204030204" pitchFamily="34" charset="0"/>
                  <a:cs typeface="Calibri" panose="020F0502020204030204" pitchFamily="34" charset="0"/>
                </a:rPr>
                <a:t>Autoevaluación</a:t>
              </a:r>
            </a:p>
            <a:p>
              <a:r>
                <a:rPr lang="es-CO" sz="1100" b="1">
                  <a:latin typeface="Calibri" panose="020F0502020204030204" pitchFamily="34" charset="0"/>
                  <a:ea typeface="Calibri" panose="020F0502020204030204" pitchFamily="34" charset="0"/>
                  <a:cs typeface="Calibri" panose="020F0502020204030204" pitchFamily="34" charset="0"/>
                </a:rPr>
                <a:t>Cuantitativa Individual</a:t>
              </a:r>
            </a:p>
          </xdr:txBody>
        </xdr:sp>
      </xdr:grpSp>
    </xdr:grpSp>
    <xdr:clientData/>
  </xdr:twoCellAnchor>
  <xdr:twoCellAnchor>
    <xdr:from>
      <xdr:col>3</xdr:col>
      <xdr:colOff>933450</xdr:colOff>
      <xdr:row>1</xdr:row>
      <xdr:rowOff>47625</xdr:rowOff>
    </xdr:from>
    <xdr:to>
      <xdr:col>5</xdr:col>
      <xdr:colOff>333375</xdr:colOff>
      <xdr:row>2</xdr:row>
      <xdr:rowOff>515216</xdr:rowOff>
    </xdr:to>
    <xdr:grpSp>
      <xdr:nvGrpSpPr>
        <xdr:cNvPr id="14" name="Grupo 13">
          <a:hlinkClick xmlns:r="http://schemas.openxmlformats.org/officeDocument/2006/relationships" r:id="rId9" tooltip="Autoevaluación Cuantitativa Múltiple - 10 Evaluadores"/>
          <a:extLst>
            <a:ext uri="{FF2B5EF4-FFF2-40B4-BE49-F238E27FC236}">
              <a16:creationId xmlns:a16="http://schemas.microsoft.com/office/drawing/2014/main" id="{00000000-0008-0000-0900-00000E000000}"/>
            </a:ext>
          </a:extLst>
        </xdr:cNvPr>
        <xdr:cNvGrpSpPr/>
      </xdr:nvGrpSpPr>
      <xdr:grpSpPr>
        <a:xfrm>
          <a:off x="2440517" y="775758"/>
          <a:ext cx="2219325" cy="653858"/>
          <a:chOff x="2457450" y="781050"/>
          <a:chExt cx="2143125" cy="658091"/>
        </a:xfrm>
      </xdr:grpSpPr>
      <xdr:sp macro="" textlink="">
        <xdr:nvSpPr>
          <xdr:cNvPr id="13" name="Rectángulo: esquinas redondeadas 12">
            <a:extLst>
              <a:ext uri="{FF2B5EF4-FFF2-40B4-BE49-F238E27FC236}">
                <a16:creationId xmlns:a16="http://schemas.microsoft.com/office/drawing/2014/main" id="{00000000-0008-0000-0900-00000D000000}"/>
              </a:ext>
            </a:extLst>
          </xdr:cNvPr>
          <xdr:cNvSpPr/>
        </xdr:nvSpPr>
        <xdr:spPr>
          <a:xfrm>
            <a:off x="2466975" y="781050"/>
            <a:ext cx="2105025" cy="658091"/>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latin typeface="Calibri" panose="020F0502020204030204" pitchFamily="34" charset="0"/>
              <a:ea typeface="Calibri" panose="020F0502020204030204" pitchFamily="34" charset="0"/>
              <a:cs typeface="Calibri" panose="020F0502020204030204" pitchFamily="34" charset="0"/>
            </a:endParaRPr>
          </a:p>
        </xdr:txBody>
      </xdr:sp>
      <xdr:grpSp>
        <xdr:nvGrpSpPr>
          <xdr:cNvPr id="11" name="Grupo 10">
            <a:hlinkClick xmlns:r="http://schemas.openxmlformats.org/officeDocument/2006/relationships" r:id="rId10" tooltip="Autoevaluación Cuantitativa Múltiple (10 evaluadores)"/>
            <a:extLst>
              <a:ext uri="{FF2B5EF4-FFF2-40B4-BE49-F238E27FC236}">
                <a16:creationId xmlns:a16="http://schemas.microsoft.com/office/drawing/2014/main" id="{00000000-0008-0000-0900-00000B000000}"/>
              </a:ext>
            </a:extLst>
          </xdr:cNvPr>
          <xdr:cNvGrpSpPr/>
        </xdr:nvGrpSpPr>
        <xdr:grpSpPr>
          <a:xfrm>
            <a:off x="2457450" y="925922"/>
            <a:ext cx="2143125" cy="504825"/>
            <a:chOff x="2381250" y="814819"/>
            <a:chExt cx="2143125" cy="504825"/>
          </a:xfrm>
        </xdr:grpSpPr>
        <xdr:pic>
          <xdr:nvPicPr>
            <xdr:cNvPr id="5" name="Gráfico 4" descr="Usuarios con relleno sólido">
              <a:extLst>
                <a:ext uri="{FF2B5EF4-FFF2-40B4-BE49-F238E27FC236}">
                  <a16:creationId xmlns:a16="http://schemas.microsoft.com/office/drawing/2014/main" id="{00000000-0008-0000-0900-000005000000}"/>
                </a:ext>
              </a:extLst>
            </xdr:cNvPr>
            <xdr:cNvPicPr>
              <a:picLocks noChangeAspect="1"/>
            </xdr:cNvPicPr>
          </xdr:nvPicPr>
          <xdr:blipFill rotWithShape="1">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rcRect t="20852" b="18179"/>
            <a:stretch/>
          </xdr:blipFill>
          <xdr:spPr>
            <a:xfrm>
              <a:off x="2381250" y="814819"/>
              <a:ext cx="828000" cy="504825"/>
            </a:xfrm>
            <a:prstGeom prst="rect">
              <a:avLst/>
            </a:prstGeom>
          </xdr:spPr>
        </xdr:pic>
        <xdr:sp macro="" textlink="">
          <xdr:nvSpPr>
            <xdr:cNvPr id="10" name="CuadroTexto 9">
              <a:extLst>
                <a:ext uri="{FF2B5EF4-FFF2-40B4-BE49-F238E27FC236}">
                  <a16:creationId xmlns:a16="http://schemas.microsoft.com/office/drawing/2014/main" id="{00000000-0008-0000-0900-00000A000000}"/>
                </a:ext>
              </a:extLst>
            </xdr:cNvPr>
            <xdr:cNvSpPr txBox="1"/>
          </xdr:nvSpPr>
          <xdr:spPr>
            <a:xfrm>
              <a:off x="3105150" y="833869"/>
              <a:ext cx="141922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1">
                  <a:latin typeface="Calibri" panose="020F0502020204030204" pitchFamily="34" charset="0"/>
                  <a:ea typeface="Calibri" panose="020F0502020204030204" pitchFamily="34" charset="0"/>
                  <a:cs typeface="Calibri" panose="020F0502020204030204" pitchFamily="34" charset="0"/>
                </a:rPr>
                <a:t>Autoevaluación</a:t>
              </a:r>
            </a:p>
            <a:p>
              <a:r>
                <a:rPr lang="es-CO" sz="1100" b="1">
                  <a:latin typeface="Calibri" panose="020F0502020204030204" pitchFamily="34" charset="0"/>
                  <a:ea typeface="Calibri" panose="020F0502020204030204" pitchFamily="34" charset="0"/>
                  <a:cs typeface="Calibri" panose="020F0502020204030204" pitchFamily="34" charset="0"/>
                </a:rPr>
                <a:t>Cuantitativa Múltiple</a:t>
              </a:r>
            </a:p>
          </xdr:txBody>
        </xdr:sp>
      </xdr:grpSp>
    </xdr:grpSp>
    <xdr:clientData/>
  </xdr:twoCellAnchor>
  <xdr:twoCellAnchor>
    <xdr:from>
      <xdr:col>5</xdr:col>
      <xdr:colOff>603446</xdr:colOff>
      <xdr:row>1</xdr:row>
      <xdr:rowOff>56030</xdr:rowOff>
    </xdr:from>
    <xdr:to>
      <xdr:col>6</xdr:col>
      <xdr:colOff>716025</xdr:colOff>
      <xdr:row>2</xdr:row>
      <xdr:rowOff>523621</xdr:rowOff>
    </xdr:to>
    <xdr:grpSp>
      <xdr:nvGrpSpPr>
        <xdr:cNvPr id="21" name="Grupo 20">
          <a:hlinkClick xmlns:r="http://schemas.openxmlformats.org/officeDocument/2006/relationships" r:id="rId13" tooltip="Consolidado Resultados Autoevaluación"/>
          <a:extLst>
            <a:ext uri="{FF2B5EF4-FFF2-40B4-BE49-F238E27FC236}">
              <a16:creationId xmlns:a16="http://schemas.microsoft.com/office/drawing/2014/main" id="{00000000-0008-0000-0900-000015000000}"/>
            </a:ext>
          </a:extLst>
        </xdr:cNvPr>
        <xdr:cNvGrpSpPr/>
      </xdr:nvGrpSpPr>
      <xdr:grpSpPr>
        <a:xfrm>
          <a:off x="4929913" y="784163"/>
          <a:ext cx="2161512" cy="653858"/>
          <a:chOff x="4816858" y="784412"/>
          <a:chExt cx="2107226" cy="658091"/>
        </a:xfrm>
      </xdr:grpSpPr>
      <xdr:sp macro="" textlink="">
        <xdr:nvSpPr>
          <xdr:cNvPr id="6" name="Rectángulo: esquinas redondeadas 5">
            <a:extLst>
              <a:ext uri="{FF2B5EF4-FFF2-40B4-BE49-F238E27FC236}">
                <a16:creationId xmlns:a16="http://schemas.microsoft.com/office/drawing/2014/main" id="{00000000-0008-0000-0900-000006000000}"/>
              </a:ext>
            </a:extLst>
          </xdr:cNvPr>
          <xdr:cNvSpPr/>
        </xdr:nvSpPr>
        <xdr:spPr>
          <a:xfrm>
            <a:off x="4816858" y="784412"/>
            <a:ext cx="2107226" cy="658091"/>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8" name="CuadroTexto 17">
            <a:extLst>
              <a:ext uri="{FF2B5EF4-FFF2-40B4-BE49-F238E27FC236}">
                <a16:creationId xmlns:a16="http://schemas.microsoft.com/office/drawing/2014/main" id="{00000000-0008-0000-0900-000012000000}"/>
              </a:ext>
            </a:extLst>
          </xdr:cNvPr>
          <xdr:cNvSpPr txBox="1"/>
        </xdr:nvSpPr>
        <xdr:spPr>
          <a:xfrm>
            <a:off x="5733685" y="925922"/>
            <a:ext cx="106828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1">
                <a:latin typeface="Calibri" panose="020F0502020204030204" pitchFamily="34" charset="0"/>
                <a:ea typeface="Calibri" panose="020F0502020204030204" pitchFamily="34" charset="0"/>
                <a:cs typeface="Calibri" panose="020F0502020204030204" pitchFamily="34" charset="0"/>
              </a:rPr>
              <a:t>Resultados</a:t>
            </a:r>
            <a:r>
              <a:rPr lang="es-CO" sz="1100" b="1" baseline="0">
                <a:latin typeface="Calibri" panose="020F0502020204030204" pitchFamily="34" charset="0"/>
                <a:ea typeface="Calibri" panose="020F0502020204030204" pitchFamily="34" charset="0"/>
                <a:cs typeface="Calibri" panose="020F0502020204030204" pitchFamily="34" charset="0"/>
              </a:rPr>
              <a:t> consolidados</a:t>
            </a:r>
            <a:endParaRPr lang="es-CO" sz="1100" b="1">
              <a:latin typeface="Calibri" panose="020F0502020204030204" pitchFamily="34" charset="0"/>
              <a:ea typeface="Calibri" panose="020F0502020204030204" pitchFamily="34" charset="0"/>
              <a:cs typeface="Calibri" panose="020F0502020204030204" pitchFamily="34" charset="0"/>
            </a:endParaRPr>
          </a:p>
        </xdr:txBody>
      </xdr:sp>
      <xdr:pic>
        <xdr:nvPicPr>
          <xdr:cNvPr id="20" name="Gráfico 19" descr="Gráfico de barras con tendencia alcista con relleno sólido">
            <a:extLst>
              <a:ext uri="{FF2B5EF4-FFF2-40B4-BE49-F238E27FC236}">
                <a16:creationId xmlns:a16="http://schemas.microsoft.com/office/drawing/2014/main" id="{00000000-0008-0000-0900-000014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5065059" y="806823"/>
            <a:ext cx="627530" cy="627530"/>
          </a:xfrm>
          <a:prstGeom prst="rect">
            <a:avLst/>
          </a:prstGeom>
        </xdr:spPr>
      </xdr:pic>
    </xdr:grpSp>
    <xdr:clientData/>
  </xdr:twoCellAnchor>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314325</xdr:colOff>
          <xdr:row>0</xdr:row>
          <xdr:rowOff>0</xdr:rowOff>
        </xdr:from>
        <xdr:to>
          <xdr:col>1</xdr:col>
          <xdr:colOff>1676400</xdr:colOff>
          <xdr:row>0</xdr:row>
          <xdr:rowOff>807139</xdr:rowOff>
        </xdr:to>
        <xdr:pic>
          <xdr:nvPicPr>
            <xdr:cNvPr id="2" name="Imagen 1">
              <a:extLst>
                <a:ext uri="{FF2B5EF4-FFF2-40B4-BE49-F238E27FC236}">
                  <a16:creationId xmlns:a16="http://schemas.microsoft.com/office/drawing/2014/main" id="{00000000-0008-0000-0A00-000002000000}"/>
                </a:ext>
              </a:extLst>
            </xdr:cNvPr>
            <xdr:cNvPicPr>
              <a:picLocks noChangeAspect="1" noChangeArrowheads="1"/>
              <a:extLst>
                <a:ext uri="{84589F7E-364E-4C9E-8A38-B11213B215E9}">
                  <a14:cameraTool cellRange="LOGO!$A$1" spid="_x0000_s284273"/>
                </a:ext>
              </a:extLst>
            </xdr:cNvPicPr>
          </xdr:nvPicPr>
          <xdr:blipFill>
            <a:blip xmlns:r="http://schemas.openxmlformats.org/officeDocument/2006/relationships" r:embed="rId1"/>
            <a:srcRect/>
            <a:stretch>
              <a:fillRect/>
            </a:stretch>
          </xdr:blipFill>
          <xdr:spPr bwMode="auto">
            <a:xfrm>
              <a:off x="438150" y="0"/>
              <a:ext cx="1362075" cy="80713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6</xdr:col>
      <xdr:colOff>1190625</xdr:colOff>
      <xdr:row>0</xdr:row>
      <xdr:rowOff>85725</xdr:rowOff>
    </xdr:from>
    <xdr:to>
      <xdr:col>6</xdr:col>
      <xdr:colOff>1778690</xdr:colOff>
      <xdr:row>0</xdr:row>
      <xdr:rowOff>673790</xdr:rowOff>
    </xdr:to>
    <xdr:pic>
      <xdr:nvPicPr>
        <xdr:cNvPr id="3" name="Gráfico 2" descr="Hogar con relleno sólido">
          <a:hlinkClick xmlns:r="http://schemas.openxmlformats.org/officeDocument/2006/relationships" r:id="rId2" tooltip="Regresar al inicio"/>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0887075" y="85725"/>
          <a:ext cx="588065" cy="58806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8284</xdr:colOff>
          <xdr:row>0</xdr:row>
          <xdr:rowOff>16566</xdr:rowOff>
        </xdr:from>
        <xdr:to>
          <xdr:col>2</xdr:col>
          <xdr:colOff>1184414</xdr:colOff>
          <xdr:row>0</xdr:row>
          <xdr:rowOff>713518</xdr:rowOff>
        </xdr:to>
        <xdr:pic>
          <xdr:nvPicPr>
            <xdr:cNvPr id="2" name="Imagen 1">
              <a:extLst>
                <a:ext uri="{FF2B5EF4-FFF2-40B4-BE49-F238E27FC236}">
                  <a16:creationId xmlns:a16="http://schemas.microsoft.com/office/drawing/2014/main" id="{00000000-0008-0000-0B00-000002000000}"/>
                </a:ext>
              </a:extLst>
            </xdr:cNvPr>
            <xdr:cNvPicPr>
              <a:picLocks noChangeAspect="1" noChangeArrowheads="1"/>
              <a:extLst>
                <a:ext uri="{84589F7E-364E-4C9E-8A38-B11213B215E9}">
                  <a14:cameraTool cellRange="LOGO!$A$1" spid="_x0000_s278194"/>
                </a:ext>
              </a:extLst>
            </xdr:cNvPicPr>
          </xdr:nvPicPr>
          <xdr:blipFill>
            <a:blip xmlns:r="http://schemas.openxmlformats.org/officeDocument/2006/relationships" r:embed="rId1"/>
            <a:srcRect/>
            <a:stretch>
              <a:fillRect/>
            </a:stretch>
          </xdr:blipFill>
          <xdr:spPr bwMode="auto">
            <a:xfrm>
              <a:off x="588067" y="16566"/>
              <a:ext cx="1176130" cy="69695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11</xdr:col>
      <xdr:colOff>262973</xdr:colOff>
      <xdr:row>0</xdr:row>
      <xdr:rowOff>23606</xdr:rowOff>
    </xdr:from>
    <xdr:to>
      <xdr:col>12</xdr:col>
      <xdr:colOff>89038</xdr:colOff>
      <xdr:row>0</xdr:row>
      <xdr:rowOff>611671</xdr:rowOff>
    </xdr:to>
    <xdr:pic>
      <xdr:nvPicPr>
        <xdr:cNvPr id="3" name="Gráfico 2" descr="Hogar con relleno sólido">
          <a:hlinkClick xmlns:r="http://schemas.openxmlformats.org/officeDocument/2006/relationships" r:id="rId2" tooltip="Regresar al inicio"/>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873948" y="23606"/>
          <a:ext cx="588065" cy="588065"/>
        </a:xfrm>
        <a:prstGeom prst="rect">
          <a:avLst/>
        </a:prstGeom>
      </xdr:spPr>
    </xdr:pic>
    <xdr:clientData/>
  </xdr:twoCellAnchor>
  <xdr:twoCellAnchor editAs="oneCell">
    <xdr:from>
      <xdr:col>5</xdr:col>
      <xdr:colOff>1427950</xdr:colOff>
      <xdr:row>2</xdr:row>
      <xdr:rowOff>167368</xdr:rowOff>
    </xdr:from>
    <xdr:to>
      <xdr:col>6</xdr:col>
      <xdr:colOff>378839</xdr:colOff>
      <xdr:row>2</xdr:row>
      <xdr:rowOff>519794</xdr:rowOff>
    </xdr:to>
    <xdr:pic>
      <xdr:nvPicPr>
        <xdr:cNvPr id="5" name="Gráfico 4" descr="Flecha lineal: vuelta en U horizontal con relleno sólido">
          <a:hlinkClick xmlns:r="http://schemas.openxmlformats.org/officeDocument/2006/relationships" r:id="rId5" tooltip="Volver a evaluación cualitativa"/>
          <a:extLst>
            <a:ext uri="{FF2B5EF4-FFF2-40B4-BE49-F238E27FC236}">
              <a16:creationId xmlns:a16="http://schemas.microsoft.com/office/drawing/2014/main" id="{00000000-0008-0000-0B00-000005000000}"/>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rcRect t="19298" b="15790"/>
        <a:stretch/>
      </xdr:blipFill>
      <xdr:spPr>
        <a:xfrm>
          <a:off x="7064509" y="1086250"/>
          <a:ext cx="542124" cy="352426"/>
        </a:xfrm>
        <a:prstGeom prst="rect">
          <a:avLst/>
        </a:prstGeom>
      </xdr:spPr>
    </xdr:pic>
    <xdr:clientData/>
  </xdr:twoCellAnchor>
  <xdr:twoCellAnchor>
    <xdr:from>
      <xdr:col>6</xdr:col>
      <xdr:colOff>576623</xdr:colOff>
      <xdr:row>1</xdr:row>
      <xdr:rowOff>147997</xdr:rowOff>
    </xdr:from>
    <xdr:to>
      <xdr:col>6</xdr:col>
      <xdr:colOff>2176823</xdr:colOff>
      <xdr:row>2</xdr:row>
      <xdr:rowOff>615588</xdr:rowOff>
    </xdr:to>
    <xdr:grpSp>
      <xdr:nvGrpSpPr>
        <xdr:cNvPr id="4" name="Grupo 3">
          <a:hlinkClick xmlns:r="http://schemas.openxmlformats.org/officeDocument/2006/relationships" r:id="rId8" tooltip="Hoja Radar"/>
          <a:extLst>
            <a:ext uri="{FF2B5EF4-FFF2-40B4-BE49-F238E27FC236}">
              <a16:creationId xmlns:a16="http://schemas.microsoft.com/office/drawing/2014/main" id="{00000000-0008-0000-0B00-000004000000}"/>
            </a:ext>
          </a:extLst>
        </xdr:cNvPr>
        <xdr:cNvGrpSpPr/>
      </xdr:nvGrpSpPr>
      <xdr:grpSpPr>
        <a:xfrm>
          <a:off x="7999399" y="883103"/>
          <a:ext cx="1600200" cy="646885"/>
          <a:chOff x="7854043" y="934811"/>
          <a:chExt cx="1600200" cy="658091"/>
        </a:xfrm>
      </xdr:grpSpPr>
      <xdr:grpSp>
        <xdr:nvGrpSpPr>
          <xdr:cNvPr id="13" name="Grupo 12">
            <a:extLst>
              <a:ext uri="{FF2B5EF4-FFF2-40B4-BE49-F238E27FC236}">
                <a16:creationId xmlns:a16="http://schemas.microsoft.com/office/drawing/2014/main" id="{00000000-0008-0000-0B00-00000D000000}"/>
              </a:ext>
            </a:extLst>
          </xdr:cNvPr>
          <xdr:cNvGrpSpPr/>
        </xdr:nvGrpSpPr>
        <xdr:grpSpPr>
          <a:xfrm>
            <a:off x="7854043" y="934811"/>
            <a:ext cx="1600200" cy="658091"/>
            <a:chOff x="833005" y="796636"/>
            <a:chExt cx="1600200" cy="658091"/>
          </a:xfrm>
        </xdr:grpSpPr>
        <xdr:sp macro="" textlink="">
          <xdr:nvSpPr>
            <xdr:cNvPr id="15" name="Rectángulo: esquinas redondeadas 14">
              <a:extLst>
                <a:ext uri="{FF2B5EF4-FFF2-40B4-BE49-F238E27FC236}">
                  <a16:creationId xmlns:a16="http://schemas.microsoft.com/office/drawing/2014/main" id="{00000000-0008-0000-0B00-00000F000000}"/>
                </a:ext>
              </a:extLst>
            </xdr:cNvPr>
            <xdr:cNvSpPr/>
          </xdr:nvSpPr>
          <xdr:spPr>
            <a:xfrm>
              <a:off x="833005" y="796636"/>
              <a:ext cx="1600200" cy="658091"/>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6" name="CuadroTexto 15">
              <a:extLst>
                <a:ext uri="{FF2B5EF4-FFF2-40B4-BE49-F238E27FC236}">
                  <a16:creationId xmlns:a16="http://schemas.microsoft.com/office/drawing/2014/main" id="{00000000-0008-0000-0B00-000010000000}"/>
                </a:ext>
              </a:extLst>
            </xdr:cNvPr>
            <xdr:cNvSpPr txBox="1"/>
          </xdr:nvSpPr>
          <xdr:spPr>
            <a:xfrm>
              <a:off x="871106" y="985405"/>
              <a:ext cx="990600" cy="2684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1">
                  <a:solidFill>
                    <a:srgbClr val="156082"/>
                  </a:solidFill>
                  <a:latin typeface="Calibri" panose="020F0502020204030204" pitchFamily="34" charset="0"/>
                  <a:ea typeface="Calibri" panose="020F0502020204030204" pitchFamily="34" charset="0"/>
                  <a:cs typeface="Calibri" panose="020F0502020204030204" pitchFamily="34" charset="0"/>
                </a:rPr>
                <a:t>Hoja</a:t>
              </a:r>
              <a:r>
                <a:rPr lang="es-CO" sz="1100" b="1" baseline="0">
                  <a:solidFill>
                    <a:srgbClr val="156082"/>
                  </a:solidFill>
                  <a:latin typeface="Calibri" panose="020F0502020204030204" pitchFamily="34" charset="0"/>
                  <a:ea typeface="Calibri" panose="020F0502020204030204" pitchFamily="34" charset="0"/>
                  <a:cs typeface="Calibri" panose="020F0502020204030204" pitchFamily="34" charset="0"/>
                </a:rPr>
                <a:t> Radar</a:t>
              </a:r>
              <a:endParaRPr lang="es-CO" sz="1100" b="1">
                <a:solidFill>
                  <a:srgbClr val="156082"/>
                </a:solidFill>
                <a:latin typeface="Calibri" panose="020F0502020204030204" pitchFamily="34" charset="0"/>
                <a:ea typeface="Calibri" panose="020F0502020204030204" pitchFamily="34" charset="0"/>
                <a:cs typeface="Calibri" panose="020F0502020204030204" pitchFamily="34" charset="0"/>
              </a:endParaRPr>
            </a:p>
          </xdr:txBody>
        </xdr:sp>
      </xdr:grpSp>
      <xdr:pic>
        <xdr:nvPicPr>
          <xdr:cNvPr id="14" name="Gráfico 13" descr="Bombilla y equipo con relleno sólido">
            <a:extLst>
              <a:ext uri="{FF2B5EF4-FFF2-40B4-BE49-F238E27FC236}">
                <a16:creationId xmlns:a16="http://schemas.microsoft.com/office/drawing/2014/main" id="{00000000-0008-0000-0B00-00000E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8796150" y="934811"/>
            <a:ext cx="640773" cy="640773"/>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66261</xdr:colOff>
          <xdr:row>0</xdr:row>
          <xdr:rowOff>8284</xdr:rowOff>
        </xdr:from>
        <xdr:to>
          <xdr:col>2</xdr:col>
          <xdr:colOff>778565</xdr:colOff>
          <xdr:row>0</xdr:row>
          <xdr:rowOff>695420</xdr:rowOff>
        </xdr:to>
        <xdr:pic>
          <xdr:nvPicPr>
            <xdr:cNvPr id="2" name="Imagen 1">
              <a:extLst>
                <a:ext uri="{FF2B5EF4-FFF2-40B4-BE49-F238E27FC236}">
                  <a16:creationId xmlns:a16="http://schemas.microsoft.com/office/drawing/2014/main" id="{00000000-0008-0000-0C00-000002000000}"/>
                </a:ext>
              </a:extLst>
            </xdr:cNvPr>
            <xdr:cNvPicPr>
              <a:picLocks noChangeAspect="1" noChangeArrowheads="1"/>
              <a:extLst>
                <a:ext uri="{84589F7E-364E-4C9E-8A38-B11213B215E9}">
                  <a14:cameraTool cellRange="LOGO!$A$1" spid="_x0000_s285293"/>
                </a:ext>
              </a:extLst>
            </xdr:cNvPicPr>
          </xdr:nvPicPr>
          <xdr:blipFill>
            <a:blip xmlns:r="http://schemas.openxmlformats.org/officeDocument/2006/relationships" r:embed="rId1"/>
            <a:srcRect/>
            <a:stretch>
              <a:fillRect/>
            </a:stretch>
          </xdr:blipFill>
          <xdr:spPr bwMode="auto">
            <a:xfrm>
              <a:off x="198783" y="8284"/>
              <a:ext cx="1159565" cy="68713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3</xdr:col>
      <xdr:colOff>689941</xdr:colOff>
      <xdr:row>0</xdr:row>
      <xdr:rowOff>52180</xdr:rowOff>
    </xdr:from>
    <xdr:to>
      <xdr:col>3</xdr:col>
      <xdr:colOff>1283804</xdr:colOff>
      <xdr:row>0</xdr:row>
      <xdr:rowOff>640245</xdr:rowOff>
    </xdr:to>
    <xdr:pic>
      <xdr:nvPicPr>
        <xdr:cNvPr id="3" name="Gráfico 2" descr="Hogar con relleno sólido">
          <a:hlinkClick xmlns:r="http://schemas.openxmlformats.org/officeDocument/2006/relationships" r:id="rId2" tooltip="Regresar al inicio"/>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128216" y="52180"/>
          <a:ext cx="593863" cy="588065"/>
        </a:xfrm>
        <a:prstGeom prst="rect">
          <a:avLst/>
        </a:prstGeom>
      </xdr:spPr>
    </xdr:pic>
    <xdr:clientData/>
  </xdr:twoCellAnchor>
  <xdr:twoCellAnchor editAs="oneCell">
    <xdr:from>
      <xdr:col>6</xdr:col>
      <xdr:colOff>152400</xdr:colOff>
      <xdr:row>2</xdr:row>
      <xdr:rowOff>133350</xdr:rowOff>
    </xdr:from>
    <xdr:to>
      <xdr:col>6</xdr:col>
      <xdr:colOff>695325</xdr:colOff>
      <xdr:row>3</xdr:row>
      <xdr:rowOff>295276</xdr:rowOff>
    </xdr:to>
    <xdr:pic>
      <xdr:nvPicPr>
        <xdr:cNvPr id="4" name="Gráfico 3" descr="Flecha lineal: vuelta en U horizontal con relleno sólido">
          <a:hlinkClick xmlns:r="http://schemas.openxmlformats.org/officeDocument/2006/relationships" r:id="rId5" tooltip="Volver a evaluación cualitativa"/>
          <a:extLst>
            <a:ext uri="{FF2B5EF4-FFF2-40B4-BE49-F238E27FC236}">
              <a16:creationId xmlns:a16="http://schemas.microsoft.com/office/drawing/2014/main" id="{00000000-0008-0000-0C00-000004000000}"/>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rcRect t="19298" b="15790"/>
        <a:stretch/>
      </xdr:blipFill>
      <xdr:spPr>
        <a:xfrm>
          <a:off x="6553200" y="1066800"/>
          <a:ext cx="542925" cy="352426"/>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51955</xdr:colOff>
          <xdr:row>0</xdr:row>
          <xdr:rowOff>0</xdr:rowOff>
        </xdr:from>
        <xdr:to>
          <xdr:col>2</xdr:col>
          <xdr:colOff>753341</xdr:colOff>
          <xdr:row>0</xdr:row>
          <xdr:rowOff>682451</xdr:rowOff>
        </xdr:to>
        <xdr:pic>
          <xdr:nvPicPr>
            <xdr:cNvPr id="2" name="Imagen 1">
              <a:extLst>
                <a:ext uri="{FF2B5EF4-FFF2-40B4-BE49-F238E27FC236}">
                  <a16:creationId xmlns:a16="http://schemas.microsoft.com/office/drawing/2014/main" id="{00000000-0008-0000-0D00-000002000000}"/>
                </a:ext>
              </a:extLst>
            </xdr:cNvPr>
            <xdr:cNvPicPr>
              <a:picLocks noChangeAspect="1" noChangeArrowheads="1"/>
              <a:extLst>
                <a:ext uri="{84589F7E-364E-4C9E-8A38-B11213B215E9}">
                  <a14:cameraTool cellRange="LOGO!$A$1" spid="_x0000_s544994"/>
                </a:ext>
              </a:extLst>
            </xdr:cNvPicPr>
          </xdr:nvPicPr>
          <xdr:blipFill>
            <a:blip xmlns:r="http://schemas.openxmlformats.org/officeDocument/2006/relationships" r:embed="rId1"/>
            <a:srcRect/>
            <a:stretch>
              <a:fillRect/>
            </a:stretch>
          </xdr:blipFill>
          <xdr:spPr bwMode="auto">
            <a:xfrm>
              <a:off x="181841" y="0"/>
              <a:ext cx="1151659" cy="68245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6</xdr:col>
      <xdr:colOff>1316182</xdr:colOff>
      <xdr:row>0</xdr:row>
      <xdr:rowOff>25977</xdr:rowOff>
    </xdr:from>
    <xdr:to>
      <xdr:col>7</xdr:col>
      <xdr:colOff>449520</xdr:colOff>
      <xdr:row>0</xdr:row>
      <xdr:rowOff>614042</xdr:rowOff>
    </xdr:to>
    <xdr:pic>
      <xdr:nvPicPr>
        <xdr:cNvPr id="3" name="Gráfico 2" descr="Hogar con relleno sólido">
          <a:hlinkClick xmlns:r="http://schemas.openxmlformats.org/officeDocument/2006/relationships" r:id="rId2" tooltip="Regresar al inicio"/>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7767205" y="25977"/>
          <a:ext cx="588065" cy="588065"/>
        </a:xfrm>
        <a:prstGeom prst="rect">
          <a:avLst/>
        </a:prstGeom>
      </xdr:spPr>
    </xdr:pic>
    <xdr:clientData/>
  </xdr:twoCellAnchor>
  <xdr:twoCellAnchor>
    <xdr:from>
      <xdr:col>1</xdr:col>
      <xdr:colOff>17319</xdr:colOff>
      <xdr:row>1</xdr:row>
      <xdr:rowOff>60613</xdr:rowOff>
    </xdr:from>
    <xdr:to>
      <xdr:col>3</xdr:col>
      <xdr:colOff>1411432</xdr:colOff>
      <xdr:row>2</xdr:row>
      <xdr:rowOff>164522</xdr:rowOff>
    </xdr:to>
    <xdr:grpSp>
      <xdr:nvGrpSpPr>
        <xdr:cNvPr id="10" name="Grupo 9">
          <a:hlinkClick xmlns:r="http://schemas.openxmlformats.org/officeDocument/2006/relationships" r:id="rId5" tooltip="Procesos vs Cantidad de oportunidad de mejoras"/>
          <a:extLst>
            <a:ext uri="{FF2B5EF4-FFF2-40B4-BE49-F238E27FC236}">
              <a16:creationId xmlns:a16="http://schemas.microsoft.com/office/drawing/2014/main" id="{00000000-0008-0000-0D00-00000A000000}"/>
            </a:ext>
          </a:extLst>
        </xdr:cNvPr>
        <xdr:cNvGrpSpPr/>
      </xdr:nvGrpSpPr>
      <xdr:grpSpPr>
        <a:xfrm>
          <a:off x="151790" y="795719"/>
          <a:ext cx="2747783" cy="650756"/>
          <a:chOff x="147205" y="796636"/>
          <a:chExt cx="2701636" cy="658091"/>
        </a:xfrm>
      </xdr:grpSpPr>
      <xdr:sp macro="" textlink="">
        <xdr:nvSpPr>
          <xdr:cNvPr id="9" name="Rectángulo: esquinas redondeadas 8">
            <a:extLst>
              <a:ext uri="{FF2B5EF4-FFF2-40B4-BE49-F238E27FC236}">
                <a16:creationId xmlns:a16="http://schemas.microsoft.com/office/drawing/2014/main" id="{00000000-0008-0000-0D00-000009000000}"/>
              </a:ext>
            </a:extLst>
          </xdr:cNvPr>
          <xdr:cNvSpPr/>
        </xdr:nvSpPr>
        <xdr:spPr>
          <a:xfrm>
            <a:off x="155864" y="796636"/>
            <a:ext cx="2692977" cy="658091"/>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latin typeface="Calibri" panose="020F0502020204030204" pitchFamily="34" charset="0"/>
              <a:ea typeface="Calibri" panose="020F0502020204030204" pitchFamily="34" charset="0"/>
              <a:cs typeface="Calibri" panose="020F0502020204030204" pitchFamily="34" charset="0"/>
            </a:endParaRPr>
          </a:p>
        </xdr:txBody>
      </xdr:sp>
      <xdr:pic>
        <xdr:nvPicPr>
          <xdr:cNvPr id="7" name="Gráfico 6" descr="Flujo de trabajo con relleno sólido">
            <a:extLst>
              <a:ext uri="{FF2B5EF4-FFF2-40B4-BE49-F238E27FC236}">
                <a16:creationId xmlns:a16="http://schemas.microsoft.com/office/drawing/2014/main" id="{00000000-0008-0000-0D00-000007000000}"/>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rcRect l="12952" t="12005" r="13184" b="10344"/>
          <a:stretch/>
        </xdr:blipFill>
        <xdr:spPr>
          <a:xfrm>
            <a:off x="2182090" y="805295"/>
            <a:ext cx="593043" cy="623455"/>
          </a:xfrm>
          <a:prstGeom prst="rect">
            <a:avLst/>
          </a:prstGeom>
        </xdr:spPr>
      </xdr:pic>
      <xdr:sp macro="" textlink="">
        <xdr:nvSpPr>
          <xdr:cNvPr id="8" name="CuadroTexto 7">
            <a:extLst>
              <a:ext uri="{FF2B5EF4-FFF2-40B4-BE49-F238E27FC236}">
                <a16:creationId xmlns:a16="http://schemas.microsoft.com/office/drawing/2014/main" id="{00000000-0008-0000-0D00-000008000000}"/>
              </a:ext>
            </a:extLst>
          </xdr:cNvPr>
          <xdr:cNvSpPr txBox="1"/>
        </xdr:nvSpPr>
        <xdr:spPr>
          <a:xfrm>
            <a:off x="147205" y="909205"/>
            <a:ext cx="2069522"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1">
                <a:solidFill>
                  <a:srgbClr val="156082"/>
                </a:solidFill>
                <a:latin typeface="Calibri" panose="020F0502020204030204" pitchFamily="34" charset="0"/>
                <a:ea typeface="Calibri" panose="020F0502020204030204" pitchFamily="34" charset="0"/>
                <a:cs typeface="Calibri" panose="020F0502020204030204" pitchFamily="34" charset="0"/>
              </a:rPr>
              <a:t>Consultar Procesos Vs. Cantidad</a:t>
            </a:r>
            <a:r>
              <a:rPr lang="es-CO" sz="1100" b="1" baseline="0">
                <a:solidFill>
                  <a:srgbClr val="156082"/>
                </a:solidFill>
                <a:latin typeface="Calibri" panose="020F0502020204030204" pitchFamily="34" charset="0"/>
                <a:ea typeface="Calibri" panose="020F0502020204030204" pitchFamily="34" charset="0"/>
                <a:cs typeface="Calibri" panose="020F0502020204030204" pitchFamily="34" charset="0"/>
              </a:rPr>
              <a:t> de Oportunidades de Mejora</a:t>
            </a:r>
            <a:endParaRPr lang="es-CO" sz="1100" b="1">
              <a:solidFill>
                <a:srgbClr val="156082"/>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4</xdr:col>
      <xdr:colOff>155864</xdr:colOff>
      <xdr:row>1</xdr:row>
      <xdr:rowOff>60614</xdr:rowOff>
    </xdr:from>
    <xdr:to>
      <xdr:col>5</xdr:col>
      <xdr:colOff>450273</xdr:colOff>
      <xdr:row>2</xdr:row>
      <xdr:rowOff>164523</xdr:rowOff>
    </xdr:to>
    <xdr:grpSp>
      <xdr:nvGrpSpPr>
        <xdr:cNvPr id="15" name="Grupo 14">
          <a:hlinkClick xmlns:r="http://schemas.openxmlformats.org/officeDocument/2006/relationships" r:id="rId8" tooltip="Resumen autoevaluación cuantitativa"/>
          <a:extLst>
            <a:ext uri="{FF2B5EF4-FFF2-40B4-BE49-F238E27FC236}">
              <a16:creationId xmlns:a16="http://schemas.microsoft.com/office/drawing/2014/main" id="{00000000-0008-0000-0D00-00000F000000}"/>
            </a:ext>
          </a:extLst>
        </xdr:cNvPr>
        <xdr:cNvGrpSpPr/>
      </xdr:nvGrpSpPr>
      <xdr:grpSpPr>
        <a:xfrm>
          <a:off x="3105252" y="795720"/>
          <a:ext cx="2347327" cy="650756"/>
          <a:chOff x="3022023" y="796637"/>
          <a:chExt cx="2286000" cy="658091"/>
        </a:xfrm>
      </xdr:grpSpPr>
      <xdr:grpSp>
        <xdr:nvGrpSpPr>
          <xdr:cNvPr id="11" name="Grupo 10">
            <a:extLst>
              <a:ext uri="{FF2B5EF4-FFF2-40B4-BE49-F238E27FC236}">
                <a16:creationId xmlns:a16="http://schemas.microsoft.com/office/drawing/2014/main" id="{00000000-0008-0000-0D00-00000B000000}"/>
              </a:ext>
            </a:extLst>
          </xdr:cNvPr>
          <xdr:cNvGrpSpPr/>
        </xdr:nvGrpSpPr>
        <xdr:grpSpPr>
          <a:xfrm>
            <a:off x="3022023" y="796637"/>
            <a:ext cx="2286000" cy="658091"/>
            <a:chOff x="147205" y="796636"/>
            <a:chExt cx="2286000" cy="658091"/>
          </a:xfrm>
        </xdr:grpSpPr>
        <xdr:sp macro="" textlink="">
          <xdr:nvSpPr>
            <xdr:cNvPr id="12" name="Rectángulo: esquinas redondeadas 11">
              <a:extLst>
                <a:ext uri="{FF2B5EF4-FFF2-40B4-BE49-F238E27FC236}">
                  <a16:creationId xmlns:a16="http://schemas.microsoft.com/office/drawing/2014/main" id="{00000000-0008-0000-0D00-00000C000000}"/>
                </a:ext>
              </a:extLst>
            </xdr:cNvPr>
            <xdr:cNvSpPr/>
          </xdr:nvSpPr>
          <xdr:spPr>
            <a:xfrm>
              <a:off x="155864" y="796636"/>
              <a:ext cx="2277341" cy="658091"/>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4" name="CuadroTexto 13">
              <a:extLst>
                <a:ext uri="{FF2B5EF4-FFF2-40B4-BE49-F238E27FC236}">
                  <a16:creationId xmlns:a16="http://schemas.microsoft.com/office/drawing/2014/main" id="{00000000-0008-0000-0D00-00000E000000}"/>
                </a:ext>
              </a:extLst>
            </xdr:cNvPr>
            <xdr:cNvSpPr txBox="1"/>
          </xdr:nvSpPr>
          <xdr:spPr>
            <a:xfrm>
              <a:off x="147205" y="909205"/>
              <a:ext cx="1679863"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1">
                  <a:solidFill>
                    <a:srgbClr val="156082"/>
                  </a:solidFill>
                  <a:latin typeface="Calibri" panose="020F0502020204030204" pitchFamily="34" charset="0"/>
                  <a:ea typeface="Calibri" panose="020F0502020204030204" pitchFamily="34" charset="0"/>
                  <a:cs typeface="Calibri" panose="020F0502020204030204" pitchFamily="34" charset="0"/>
                </a:rPr>
                <a:t>Resumen autoevaluación</a:t>
              </a:r>
              <a:r>
                <a:rPr lang="es-CO" sz="1100" b="1" baseline="0">
                  <a:solidFill>
                    <a:srgbClr val="156082"/>
                  </a:solidFill>
                  <a:latin typeface="Calibri" panose="020F0502020204030204" pitchFamily="34" charset="0"/>
                  <a:ea typeface="Calibri" panose="020F0502020204030204" pitchFamily="34" charset="0"/>
                  <a:cs typeface="Calibri" panose="020F0502020204030204" pitchFamily="34" charset="0"/>
                </a:rPr>
                <a:t> cuantitativa</a:t>
              </a:r>
              <a:endParaRPr lang="es-CO" sz="1100" b="1">
                <a:solidFill>
                  <a:srgbClr val="156082"/>
                </a:solidFill>
                <a:latin typeface="Calibri" panose="020F0502020204030204" pitchFamily="34" charset="0"/>
                <a:ea typeface="Calibri" panose="020F0502020204030204" pitchFamily="34" charset="0"/>
                <a:cs typeface="Calibri" panose="020F0502020204030204" pitchFamily="34" charset="0"/>
              </a:endParaRPr>
            </a:p>
          </xdr:txBody>
        </xdr:sp>
      </xdr:grpSp>
      <xdr:pic>
        <xdr:nvPicPr>
          <xdr:cNvPr id="5" name="Gráfico 4" descr="Bombilla y equipo con relleno sólido">
            <a:extLst>
              <a:ext uri="{FF2B5EF4-FFF2-40B4-BE49-F238E27FC236}">
                <a16:creationId xmlns:a16="http://schemas.microsoft.com/office/drawing/2014/main" id="{00000000-0008-0000-0D00-000005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4649930" y="796637"/>
            <a:ext cx="640773" cy="640773"/>
          </a:xfrm>
          <a:prstGeom prst="rect">
            <a:avLst/>
          </a:prstGeom>
        </xdr:spPr>
      </xdr:pic>
    </xdr:grpSp>
    <xdr:clientData/>
  </xdr:twoCellAnchor>
  <xdr:twoCellAnchor editAs="oneCell">
    <xdr:from>
      <xdr:col>5</xdr:col>
      <xdr:colOff>705970</xdr:colOff>
      <xdr:row>1</xdr:row>
      <xdr:rowOff>201706</xdr:rowOff>
    </xdr:from>
    <xdr:to>
      <xdr:col>5</xdr:col>
      <xdr:colOff>1248895</xdr:colOff>
      <xdr:row>2</xdr:row>
      <xdr:rowOff>5043</xdr:rowOff>
    </xdr:to>
    <xdr:pic>
      <xdr:nvPicPr>
        <xdr:cNvPr id="4" name="Gráfico 3" descr="Flecha lineal: vuelta en U horizontal con relleno sólido">
          <a:hlinkClick xmlns:r="http://schemas.openxmlformats.org/officeDocument/2006/relationships" r:id="rId11" tooltip="Volver a evaluación cualitativa"/>
          <a:extLst>
            <a:ext uri="{FF2B5EF4-FFF2-40B4-BE49-F238E27FC236}">
              <a16:creationId xmlns:a16="http://schemas.microsoft.com/office/drawing/2014/main" id="{00000000-0008-0000-0D00-000004000000}"/>
            </a:ext>
          </a:extLst>
        </xdr:cNvPr>
        <xdr:cNvPicPr>
          <a:picLocks noChangeAspect="1"/>
        </xdr:cNvPicPr>
      </xdr:nvPicPr>
      <xdr:blipFill rotWithShape="1">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rcRect t="19298" b="15790"/>
        <a:stretch/>
      </xdr:blipFill>
      <xdr:spPr>
        <a:xfrm>
          <a:off x="5580529" y="930088"/>
          <a:ext cx="542925" cy="35242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xdr:col>
          <xdr:colOff>47625</xdr:colOff>
          <xdr:row>0</xdr:row>
          <xdr:rowOff>0</xdr:rowOff>
        </xdr:from>
        <xdr:to>
          <xdr:col>2</xdr:col>
          <xdr:colOff>752475</xdr:colOff>
          <xdr:row>0</xdr:row>
          <xdr:rowOff>685800</xdr:rowOff>
        </xdr:to>
        <xdr:pic>
          <xdr:nvPicPr>
            <xdr:cNvPr id="230553" name="Imagen 1">
              <a:extLst>
                <a:ext uri="{FF2B5EF4-FFF2-40B4-BE49-F238E27FC236}">
                  <a16:creationId xmlns:a16="http://schemas.microsoft.com/office/drawing/2014/main" id="{00000000-0008-0000-0D00-000099840300}"/>
                </a:ext>
              </a:extLst>
            </xdr:cNvPr>
            <xdr:cNvPicPr>
              <a:picLocks noChangeAspect="1" noChangeArrowheads="1"/>
              <a:extLst>
                <a:ext uri="{84589F7E-364E-4C9E-8A38-B11213B215E9}">
                  <a14:cameraTool cellRange="LOGO!$A$1" spid="_x0000_s544995"/>
                </a:ext>
              </a:extLst>
            </xdr:cNvPicPr>
          </xdr:nvPicPr>
          <xdr:blipFill>
            <a:blip xmlns:r="http://schemas.openxmlformats.org/officeDocument/2006/relationships" r:embed="rId1"/>
            <a:srcRect/>
            <a:stretch>
              <a:fillRect/>
            </a:stretch>
          </xdr:blipFill>
          <xdr:spPr bwMode="auto">
            <a:xfrm>
              <a:off x="180975" y="0"/>
              <a:ext cx="1152525" cy="6858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5.xml><?xml version="1.0" encoding="utf-8"?>
<xdr:wsDr xmlns:xdr="http://schemas.openxmlformats.org/drawingml/2006/spreadsheetDrawing" xmlns:a="http://schemas.openxmlformats.org/drawingml/2006/main">
  <xdr:twoCellAnchor>
    <xdr:from>
      <xdr:col>2</xdr:col>
      <xdr:colOff>28575</xdr:colOff>
      <xdr:row>1</xdr:row>
      <xdr:rowOff>180975</xdr:rowOff>
    </xdr:from>
    <xdr:to>
      <xdr:col>2</xdr:col>
      <xdr:colOff>330273</xdr:colOff>
      <xdr:row>27</xdr:row>
      <xdr:rowOff>9525</xdr:rowOff>
    </xdr:to>
    <xdr:sp macro="" textlink="">
      <xdr:nvSpPr>
        <xdr:cNvPr id="2" name="Flecha: pentágono 1">
          <a:extLst>
            <a:ext uri="{FF2B5EF4-FFF2-40B4-BE49-F238E27FC236}">
              <a16:creationId xmlns:a16="http://schemas.microsoft.com/office/drawing/2014/main" id="{00000000-0008-0000-0E00-000002000000}"/>
            </a:ext>
          </a:extLst>
        </xdr:cNvPr>
        <xdr:cNvSpPr/>
      </xdr:nvSpPr>
      <xdr:spPr>
        <a:xfrm>
          <a:off x="685800" y="800100"/>
          <a:ext cx="301698" cy="4781550"/>
        </a:xfrm>
        <a:prstGeom prst="homePlat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ctr"/>
        <a:lstStyle/>
        <a:p>
          <a:pPr algn="ctr"/>
          <a:r>
            <a:rPr lang="es-CO" sz="1100">
              <a:solidFill>
                <a:sysClr val="windowText" lastClr="000000"/>
              </a:solidFill>
            </a:rPr>
            <a:t>Necesidades</a:t>
          </a:r>
          <a:r>
            <a:rPr lang="es-CO" sz="1100" baseline="0">
              <a:solidFill>
                <a:sysClr val="windowText" lastClr="000000"/>
              </a:solidFill>
            </a:rPr>
            <a:t> y expectativas - Requerimientos</a:t>
          </a:r>
          <a:endParaRPr lang="es-CO" sz="1100">
            <a:solidFill>
              <a:sysClr val="windowText" lastClr="000000"/>
            </a:solidFill>
          </a:endParaRPr>
        </a:p>
      </xdr:txBody>
    </xdr:sp>
    <xdr:clientData/>
  </xdr:twoCellAnchor>
  <xdr:twoCellAnchor>
    <xdr:from>
      <xdr:col>17</xdr:col>
      <xdr:colOff>190500</xdr:colOff>
      <xdr:row>1</xdr:row>
      <xdr:rowOff>180974</xdr:rowOff>
    </xdr:from>
    <xdr:to>
      <xdr:col>17</xdr:col>
      <xdr:colOff>492198</xdr:colOff>
      <xdr:row>26</xdr:row>
      <xdr:rowOff>314324</xdr:rowOff>
    </xdr:to>
    <xdr:sp macro="" textlink="">
      <xdr:nvSpPr>
        <xdr:cNvPr id="3" name="Flecha: pentágono 2">
          <a:extLst>
            <a:ext uri="{FF2B5EF4-FFF2-40B4-BE49-F238E27FC236}">
              <a16:creationId xmlns:a16="http://schemas.microsoft.com/office/drawing/2014/main" id="{00000000-0008-0000-0E00-000003000000}"/>
            </a:ext>
          </a:extLst>
        </xdr:cNvPr>
        <xdr:cNvSpPr/>
      </xdr:nvSpPr>
      <xdr:spPr>
        <a:xfrm flipH="1">
          <a:off x="11849100" y="800099"/>
          <a:ext cx="301698" cy="4410075"/>
        </a:xfrm>
        <a:prstGeom prst="homePlat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ctr"/>
        <a:lstStyle/>
        <a:p>
          <a:pPr algn="ctr"/>
          <a:r>
            <a:rPr lang="es-CO" sz="1100">
              <a:solidFill>
                <a:sysClr val="windowText" lastClr="000000"/>
              </a:solidFill>
            </a:rPr>
            <a:t>Necesidades</a:t>
          </a:r>
          <a:r>
            <a:rPr lang="es-CO" sz="1100" baseline="0">
              <a:solidFill>
                <a:sysClr val="windowText" lastClr="000000"/>
              </a:solidFill>
            </a:rPr>
            <a:t> y expectativas satisfechas</a:t>
          </a:r>
          <a:endParaRPr lang="es-CO" sz="1100">
            <a:solidFill>
              <a:sysClr val="windowText" lastClr="000000"/>
            </a:solidFill>
          </a:endParaRPr>
        </a:p>
      </xdr:txBody>
    </xdr:sp>
    <xdr:clientData/>
  </xdr:twoCellAnchor>
  <xdr:twoCellAnchor>
    <xdr:from>
      <xdr:col>3</xdr:col>
      <xdr:colOff>9525</xdr:colOff>
      <xdr:row>3</xdr:row>
      <xdr:rowOff>47625</xdr:rowOff>
    </xdr:from>
    <xdr:to>
      <xdr:col>16</xdr:col>
      <xdr:colOff>571500</xdr:colOff>
      <xdr:row>9</xdr:row>
      <xdr:rowOff>0</xdr:rowOff>
    </xdr:to>
    <xdr:sp macro="" textlink="">
      <xdr:nvSpPr>
        <xdr:cNvPr id="5" name="Rectángulo 4">
          <a:extLst>
            <a:ext uri="{FF2B5EF4-FFF2-40B4-BE49-F238E27FC236}">
              <a16:creationId xmlns:a16="http://schemas.microsoft.com/office/drawing/2014/main" id="{00000000-0008-0000-0E00-000005000000}"/>
            </a:ext>
          </a:extLst>
        </xdr:cNvPr>
        <xdr:cNvSpPr/>
      </xdr:nvSpPr>
      <xdr:spPr>
        <a:xfrm>
          <a:off x="1133475" y="1047750"/>
          <a:ext cx="10515600" cy="1066800"/>
        </a:xfrm>
        <a:prstGeom prst="rect">
          <a:avLst/>
        </a:prstGeom>
        <a:solidFill>
          <a:srgbClr val="D9D9D9">
            <a:alpha val="4588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457200</xdr:colOff>
      <xdr:row>21</xdr:row>
      <xdr:rowOff>47625</xdr:rowOff>
    </xdr:from>
    <xdr:to>
      <xdr:col>17</xdr:col>
      <xdr:colOff>0</xdr:colOff>
      <xdr:row>27</xdr:row>
      <xdr:rowOff>0</xdr:rowOff>
    </xdr:to>
    <xdr:sp macro="" textlink="">
      <xdr:nvSpPr>
        <xdr:cNvPr id="6" name="Rectángulo 5">
          <a:extLst>
            <a:ext uri="{FF2B5EF4-FFF2-40B4-BE49-F238E27FC236}">
              <a16:creationId xmlns:a16="http://schemas.microsoft.com/office/drawing/2014/main" id="{00000000-0008-0000-0E00-000006000000}"/>
            </a:ext>
          </a:extLst>
        </xdr:cNvPr>
        <xdr:cNvSpPr/>
      </xdr:nvSpPr>
      <xdr:spPr>
        <a:xfrm>
          <a:off x="1114425" y="4143375"/>
          <a:ext cx="10544175" cy="1066800"/>
        </a:xfrm>
        <a:prstGeom prst="rect">
          <a:avLst/>
        </a:prstGeom>
        <a:solidFill>
          <a:srgbClr val="D9D9D9">
            <a:alpha val="4588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mc:AlternateContent xmlns:mc="http://schemas.openxmlformats.org/markup-compatibility/2006">
    <mc:Choice xmlns:a14="http://schemas.microsoft.com/office/drawing/2010/main" Requires="a14">
      <xdr:twoCellAnchor editAs="oneCell">
        <xdr:from>
          <xdr:col>1</xdr:col>
          <xdr:colOff>52918</xdr:colOff>
          <xdr:row>0</xdr:row>
          <xdr:rowOff>52917</xdr:rowOff>
        </xdr:from>
        <xdr:to>
          <xdr:col>2</xdr:col>
          <xdr:colOff>595333</xdr:colOff>
          <xdr:row>0</xdr:row>
          <xdr:rowOff>687916</xdr:rowOff>
        </xdr:to>
        <xdr:pic>
          <xdr:nvPicPr>
            <xdr:cNvPr id="4" name="Imagen 3">
              <a:extLst>
                <a:ext uri="{FF2B5EF4-FFF2-40B4-BE49-F238E27FC236}">
                  <a16:creationId xmlns:a16="http://schemas.microsoft.com/office/drawing/2014/main" id="{00000000-0008-0000-0E00-000004000000}"/>
                </a:ext>
              </a:extLst>
            </xdr:cNvPr>
            <xdr:cNvPicPr>
              <a:picLocks noChangeAspect="1" noChangeArrowheads="1"/>
              <a:extLst>
                <a:ext uri="{84589F7E-364E-4C9E-8A38-B11213B215E9}">
                  <a14:cameraTool cellRange="LOGO!$A$1" spid="_x0000_s339533"/>
                </a:ext>
              </a:extLst>
            </xdr:cNvPicPr>
          </xdr:nvPicPr>
          <xdr:blipFill>
            <a:blip xmlns:r="http://schemas.openxmlformats.org/officeDocument/2006/relationships" r:embed="rId1"/>
            <a:srcRect/>
            <a:stretch>
              <a:fillRect/>
            </a:stretch>
          </xdr:blipFill>
          <xdr:spPr bwMode="auto">
            <a:xfrm>
              <a:off x="190501" y="52917"/>
              <a:ext cx="1071582" cy="63499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17</xdr:col>
      <xdr:colOff>232833</xdr:colOff>
      <xdr:row>0</xdr:row>
      <xdr:rowOff>0</xdr:rowOff>
    </xdr:from>
    <xdr:to>
      <xdr:col>18</xdr:col>
      <xdr:colOff>291732</xdr:colOff>
      <xdr:row>0</xdr:row>
      <xdr:rowOff>588065</xdr:rowOff>
    </xdr:to>
    <xdr:pic>
      <xdr:nvPicPr>
        <xdr:cNvPr id="7" name="Gráfico 6" descr="Hogar con relleno sólido">
          <a:hlinkClick xmlns:r="http://schemas.openxmlformats.org/officeDocument/2006/relationships" r:id="rId2" tooltip="Regresar al inicio"/>
          <a:extLst>
            <a:ext uri="{FF2B5EF4-FFF2-40B4-BE49-F238E27FC236}">
              <a16:creationId xmlns:a16="http://schemas.microsoft.com/office/drawing/2014/main" id="{00000000-0008-0000-0E00-000007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2065000" y="0"/>
          <a:ext cx="588065" cy="58806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3</xdr:col>
      <xdr:colOff>84666</xdr:colOff>
      <xdr:row>5</xdr:row>
      <xdr:rowOff>262467</xdr:rowOff>
    </xdr:from>
    <xdr:to>
      <xdr:col>15</xdr:col>
      <xdr:colOff>16782</xdr:colOff>
      <xdr:row>12</xdr:row>
      <xdr:rowOff>61081</xdr:rowOff>
    </xdr:to>
    <xdr:graphicFrame macro="">
      <xdr:nvGraphicFramePr>
        <xdr:cNvPr id="2" name="Gráfico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47625</xdr:colOff>
      <xdr:row>1</xdr:row>
      <xdr:rowOff>457200</xdr:rowOff>
    </xdr:from>
    <xdr:to>
      <xdr:col>11</xdr:col>
      <xdr:colOff>109119</xdr:colOff>
      <xdr:row>3</xdr:row>
      <xdr:rowOff>92622</xdr:rowOff>
    </xdr:to>
    <xdr:pic>
      <xdr:nvPicPr>
        <xdr:cNvPr id="12" name="Imagen 11">
          <a:extLst>
            <a:ext uri="{FF2B5EF4-FFF2-40B4-BE49-F238E27FC236}">
              <a16:creationId xmlns:a16="http://schemas.microsoft.com/office/drawing/2014/main" id="{00000000-0008-0000-0F00-00000C000000}"/>
            </a:ext>
          </a:extLst>
        </xdr:cNvPr>
        <xdr:cNvPicPr>
          <a:picLocks noChangeAspect="1"/>
        </xdr:cNvPicPr>
      </xdr:nvPicPr>
      <xdr:blipFill>
        <a:blip xmlns:r="http://schemas.openxmlformats.org/officeDocument/2006/relationships" r:embed="rId2"/>
        <a:stretch>
          <a:fillRect/>
        </a:stretch>
      </xdr:blipFill>
      <xdr:spPr>
        <a:xfrm>
          <a:off x="4772025" y="1390650"/>
          <a:ext cx="6157494" cy="445047"/>
        </a:xfrm>
        <a:prstGeom prst="rect">
          <a:avLst/>
        </a:prstGeom>
      </xdr:spPr>
    </xdr:pic>
    <xdr:clientData/>
  </xdr:twoCellAnchor>
  <xdr:twoCellAnchor editAs="oneCell">
    <xdr:from>
      <xdr:col>3</xdr:col>
      <xdr:colOff>28575</xdr:colOff>
      <xdr:row>4</xdr:row>
      <xdr:rowOff>76200</xdr:rowOff>
    </xdr:from>
    <xdr:to>
      <xdr:col>12</xdr:col>
      <xdr:colOff>297417</xdr:colOff>
      <xdr:row>5</xdr:row>
      <xdr:rowOff>109764</xdr:rowOff>
    </xdr:to>
    <xdr:pic>
      <xdr:nvPicPr>
        <xdr:cNvPr id="13" name="Imagen 12">
          <a:extLst>
            <a:ext uri="{FF2B5EF4-FFF2-40B4-BE49-F238E27FC236}">
              <a16:creationId xmlns:a16="http://schemas.microsoft.com/office/drawing/2014/main" id="{00000000-0008-0000-0F00-00000D000000}"/>
            </a:ext>
          </a:extLst>
        </xdr:cNvPr>
        <xdr:cNvPicPr>
          <a:picLocks noChangeAspect="1"/>
        </xdr:cNvPicPr>
      </xdr:nvPicPr>
      <xdr:blipFill>
        <a:blip xmlns:r="http://schemas.openxmlformats.org/officeDocument/2006/relationships" r:embed="rId3"/>
        <a:stretch>
          <a:fillRect/>
        </a:stretch>
      </xdr:blipFill>
      <xdr:spPr>
        <a:xfrm>
          <a:off x="4752975" y="1581150"/>
          <a:ext cx="7126842" cy="414564"/>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xdr:col>
          <xdr:colOff>742950</xdr:colOff>
          <xdr:row>0</xdr:row>
          <xdr:rowOff>0</xdr:rowOff>
        </xdr:from>
        <xdr:to>
          <xdr:col>1</xdr:col>
          <xdr:colOff>2334185</xdr:colOff>
          <xdr:row>1</xdr:row>
          <xdr:rowOff>9485</xdr:rowOff>
        </xdr:to>
        <xdr:pic>
          <xdr:nvPicPr>
            <xdr:cNvPr id="3" name="Imagen 2">
              <a:extLst>
                <a:ext uri="{FF2B5EF4-FFF2-40B4-BE49-F238E27FC236}">
                  <a16:creationId xmlns:a16="http://schemas.microsoft.com/office/drawing/2014/main" id="{00000000-0008-0000-0F00-000003000000}"/>
                </a:ext>
              </a:extLst>
            </xdr:cNvPr>
            <xdr:cNvPicPr>
              <a:picLocks noChangeAspect="1" noChangeArrowheads="1"/>
              <a:extLst>
                <a:ext uri="{84589F7E-364E-4C9E-8A38-B11213B215E9}">
                  <a14:cameraTool cellRange="LOGO!$A$1" spid="_x0000_s340556"/>
                </a:ext>
              </a:extLst>
            </xdr:cNvPicPr>
          </xdr:nvPicPr>
          <xdr:blipFill>
            <a:blip xmlns:r="http://schemas.openxmlformats.org/officeDocument/2006/relationships" r:embed="rId4"/>
            <a:srcRect/>
            <a:stretch>
              <a:fillRect/>
            </a:stretch>
          </xdr:blipFill>
          <xdr:spPr bwMode="auto">
            <a:xfrm>
              <a:off x="914400" y="0"/>
              <a:ext cx="1591235" cy="94293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7</xdr:col>
      <xdr:colOff>685800</xdr:colOff>
      <xdr:row>0</xdr:row>
      <xdr:rowOff>152400</xdr:rowOff>
    </xdr:from>
    <xdr:to>
      <xdr:col>8</xdr:col>
      <xdr:colOff>511865</xdr:colOff>
      <xdr:row>0</xdr:row>
      <xdr:rowOff>740465</xdr:rowOff>
    </xdr:to>
    <xdr:pic>
      <xdr:nvPicPr>
        <xdr:cNvPr id="4" name="Gráfico 3" descr="Hogar con relleno sólido">
          <a:hlinkClick xmlns:r="http://schemas.openxmlformats.org/officeDocument/2006/relationships" r:id="rId5" tooltip="Regresar al inicio"/>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8458200" y="152400"/>
          <a:ext cx="588065" cy="588065"/>
        </a:xfrm>
        <a:prstGeom prst="rect">
          <a:avLst/>
        </a:prstGeom>
      </xdr:spPr>
    </xdr:pic>
    <xdr:clientData/>
  </xdr:twoCellAnchor>
  <xdr:twoCellAnchor editAs="oneCell">
    <xdr:from>
      <xdr:col>1</xdr:col>
      <xdr:colOff>85725</xdr:colOff>
      <xdr:row>1</xdr:row>
      <xdr:rowOff>66675</xdr:rowOff>
    </xdr:from>
    <xdr:to>
      <xdr:col>1</xdr:col>
      <xdr:colOff>628650</xdr:colOff>
      <xdr:row>1</xdr:row>
      <xdr:rowOff>417699</xdr:rowOff>
    </xdr:to>
    <xdr:pic>
      <xdr:nvPicPr>
        <xdr:cNvPr id="5" name="Gráfico 4" descr="Flecha lineal: vuelta en U horizontal con relleno sólido">
          <a:hlinkClick xmlns:r="http://schemas.openxmlformats.org/officeDocument/2006/relationships" r:id="rId8" tooltip="Volver a evaluación cualitativa"/>
          <a:extLst>
            <a:ext uri="{FF2B5EF4-FFF2-40B4-BE49-F238E27FC236}">
              <a16:creationId xmlns:a16="http://schemas.microsoft.com/office/drawing/2014/main" id="{00000000-0008-0000-0F00-000005000000}"/>
            </a:ext>
          </a:extLst>
        </xdr:cNvPr>
        <xdr:cNvPicPr>
          <a:picLocks noChangeAspect="1"/>
        </xdr:cNvPicPr>
      </xdr:nvPicPr>
      <xdr:blipFill rotWithShape="1">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rcRect t="19298" b="15790"/>
        <a:stretch/>
      </xdr:blipFill>
      <xdr:spPr>
        <a:xfrm>
          <a:off x="257175" y="1000125"/>
          <a:ext cx="542925" cy="351024"/>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145257</xdr:colOff>
          <xdr:row>0</xdr:row>
          <xdr:rowOff>0</xdr:rowOff>
        </xdr:from>
        <xdr:to>
          <xdr:col>2</xdr:col>
          <xdr:colOff>1500187</xdr:colOff>
          <xdr:row>0</xdr:row>
          <xdr:rowOff>878007</xdr:rowOff>
        </xdr:to>
        <xdr:pic>
          <xdr:nvPicPr>
            <xdr:cNvPr id="4" name="Imagen 3">
              <a:extLst>
                <a:ext uri="{FF2B5EF4-FFF2-40B4-BE49-F238E27FC236}">
                  <a16:creationId xmlns:a16="http://schemas.microsoft.com/office/drawing/2014/main" id="{00000000-0008-0000-1000-000004000000}"/>
                </a:ext>
              </a:extLst>
            </xdr:cNvPr>
            <xdr:cNvPicPr>
              <a:picLocks noChangeAspect="1" noChangeArrowheads="1"/>
              <a:extLst>
                <a:ext uri="{84589F7E-364E-4C9E-8A38-B11213B215E9}">
                  <a14:cameraTool cellRange="LOGO!$A$1" spid="_x0000_s286303"/>
                </a:ext>
              </a:extLst>
            </xdr:cNvPicPr>
          </xdr:nvPicPr>
          <xdr:blipFill>
            <a:blip xmlns:r="http://schemas.openxmlformats.org/officeDocument/2006/relationships" r:embed="rId1"/>
            <a:srcRect/>
            <a:stretch>
              <a:fillRect/>
            </a:stretch>
          </xdr:blipFill>
          <xdr:spPr bwMode="auto">
            <a:xfrm>
              <a:off x="835820" y="0"/>
              <a:ext cx="1354930" cy="87800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8</xdr:col>
      <xdr:colOff>1028700</xdr:colOff>
      <xdr:row>0</xdr:row>
      <xdr:rowOff>180975</xdr:rowOff>
    </xdr:from>
    <xdr:to>
      <xdr:col>8</xdr:col>
      <xdr:colOff>1616765</xdr:colOff>
      <xdr:row>0</xdr:row>
      <xdr:rowOff>769040</xdr:rowOff>
    </xdr:to>
    <xdr:pic>
      <xdr:nvPicPr>
        <xdr:cNvPr id="2" name="Gráfico 1" descr="Hogar con relleno sólido">
          <a:hlinkClick xmlns:r="http://schemas.openxmlformats.org/officeDocument/2006/relationships" r:id="rId2" tooltip="Regresar al inicio"/>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049000" y="180975"/>
          <a:ext cx="588065" cy="588065"/>
        </a:xfrm>
        <a:prstGeom prst="rect">
          <a:avLst/>
        </a:prstGeom>
      </xdr:spPr>
    </xdr:pic>
    <xdr:clientData/>
  </xdr:twoCellAnchor>
  <xdr:twoCellAnchor editAs="absolute">
    <xdr:from>
      <xdr:col>0</xdr:col>
      <xdr:colOff>132484</xdr:colOff>
      <xdr:row>1</xdr:row>
      <xdr:rowOff>84859</xdr:rowOff>
    </xdr:from>
    <xdr:to>
      <xdr:col>2</xdr:col>
      <xdr:colOff>1724025</xdr:colOff>
      <xdr:row>1</xdr:row>
      <xdr:rowOff>744682</xdr:rowOff>
    </xdr:to>
    <xdr:grpSp>
      <xdr:nvGrpSpPr>
        <xdr:cNvPr id="9" name="Grupo 8">
          <a:hlinkClick xmlns:r="http://schemas.openxmlformats.org/officeDocument/2006/relationships" r:id="rId5" tooltip="Programación de Auditorías para Medición del Desempeño"/>
          <a:extLst>
            <a:ext uri="{FF2B5EF4-FFF2-40B4-BE49-F238E27FC236}">
              <a16:creationId xmlns:a16="http://schemas.microsoft.com/office/drawing/2014/main" id="{00000000-0008-0000-1000-000009000000}"/>
            </a:ext>
          </a:extLst>
        </xdr:cNvPr>
        <xdr:cNvGrpSpPr/>
      </xdr:nvGrpSpPr>
      <xdr:grpSpPr>
        <a:xfrm>
          <a:off x="132484" y="972365"/>
          <a:ext cx="2290788" cy="659823"/>
          <a:chOff x="132484" y="979343"/>
          <a:chExt cx="2277341" cy="659823"/>
        </a:xfrm>
      </xdr:grpSpPr>
      <xdr:grpSp>
        <xdr:nvGrpSpPr>
          <xdr:cNvPr id="5" name="Grupo 4">
            <a:extLst>
              <a:ext uri="{FF2B5EF4-FFF2-40B4-BE49-F238E27FC236}">
                <a16:creationId xmlns:a16="http://schemas.microsoft.com/office/drawing/2014/main" id="{00000000-0008-0000-1000-000005000000}"/>
              </a:ext>
            </a:extLst>
          </xdr:cNvPr>
          <xdr:cNvGrpSpPr/>
        </xdr:nvGrpSpPr>
        <xdr:grpSpPr>
          <a:xfrm>
            <a:off x="132484" y="979343"/>
            <a:ext cx="2277341" cy="659823"/>
            <a:chOff x="155864" y="794904"/>
            <a:chExt cx="2277341" cy="659823"/>
          </a:xfrm>
        </xdr:grpSpPr>
        <xdr:sp macro="" textlink="">
          <xdr:nvSpPr>
            <xdr:cNvPr id="7" name="Rectángulo: esquinas redondeadas 6">
              <a:extLst>
                <a:ext uri="{FF2B5EF4-FFF2-40B4-BE49-F238E27FC236}">
                  <a16:creationId xmlns:a16="http://schemas.microsoft.com/office/drawing/2014/main" id="{00000000-0008-0000-1000-000007000000}"/>
                </a:ext>
              </a:extLst>
            </xdr:cNvPr>
            <xdr:cNvSpPr/>
          </xdr:nvSpPr>
          <xdr:spPr>
            <a:xfrm>
              <a:off x="155864" y="796636"/>
              <a:ext cx="2277341" cy="658091"/>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8" name="CuadroTexto 7">
              <a:extLst>
                <a:ext uri="{FF2B5EF4-FFF2-40B4-BE49-F238E27FC236}">
                  <a16:creationId xmlns:a16="http://schemas.microsoft.com/office/drawing/2014/main" id="{00000000-0008-0000-1000-000008000000}"/>
                </a:ext>
              </a:extLst>
            </xdr:cNvPr>
            <xdr:cNvSpPr txBox="1"/>
          </xdr:nvSpPr>
          <xdr:spPr>
            <a:xfrm>
              <a:off x="156730" y="794904"/>
              <a:ext cx="1679863" cy="6494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1">
                  <a:solidFill>
                    <a:srgbClr val="156082"/>
                  </a:solidFill>
                  <a:latin typeface="Calibri" panose="020F0502020204030204" pitchFamily="34" charset="0"/>
                  <a:ea typeface="Calibri" panose="020F0502020204030204" pitchFamily="34" charset="0"/>
                  <a:cs typeface="Calibri" panose="020F0502020204030204" pitchFamily="34" charset="0"/>
                </a:rPr>
                <a:t>Cronograma de Auditorias para Medición del Desempeño</a:t>
              </a:r>
            </a:p>
          </xdr:txBody>
        </xdr:sp>
      </xdr:grpSp>
      <xdr:pic>
        <xdr:nvPicPr>
          <xdr:cNvPr id="6" name="Gráfico 5" descr="Calendario con relleno sólido">
            <a:extLst>
              <a:ext uri="{FF2B5EF4-FFF2-40B4-BE49-F238E27FC236}">
                <a16:creationId xmlns:a16="http://schemas.microsoft.com/office/drawing/2014/main" id="{00000000-0008-0000-1000-000006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rcRect/>
          <a:stretch/>
        </xdr:blipFill>
        <xdr:spPr>
          <a:xfrm>
            <a:off x="1751732" y="981075"/>
            <a:ext cx="640773" cy="640773"/>
          </a:xfrm>
          <a:prstGeom prst="rect">
            <a:avLst/>
          </a:prstGeom>
        </xdr:spPr>
      </xdr:pic>
    </xdr:grpSp>
    <xdr:clientData/>
  </xdr:twoCellAnchor>
  <xdr:twoCellAnchor editAs="absolute">
    <xdr:from>
      <xdr:col>2</xdr:col>
      <xdr:colOff>1895475</xdr:colOff>
      <xdr:row>1</xdr:row>
      <xdr:rowOff>84859</xdr:rowOff>
    </xdr:from>
    <xdr:to>
      <xdr:col>3</xdr:col>
      <xdr:colOff>1915391</xdr:colOff>
      <xdr:row>1</xdr:row>
      <xdr:rowOff>744682</xdr:rowOff>
    </xdr:to>
    <xdr:grpSp>
      <xdr:nvGrpSpPr>
        <xdr:cNvPr id="10" name="Grupo 9">
          <a:hlinkClick xmlns:r="http://schemas.openxmlformats.org/officeDocument/2006/relationships" r:id="rId8" tooltip="Resultado de Auditorías"/>
          <a:extLst>
            <a:ext uri="{FF2B5EF4-FFF2-40B4-BE49-F238E27FC236}">
              <a16:creationId xmlns:a16="http://schemas.microsoft.com/office/drawing/2014/main" id="{00000000-0008-0000-1000-00000A000000}"/>
            </a:ext>
          </a:extLst>
        </xdr:cNvPr>
        <xdr:cNvGrpSpPr/>
      </xdr:nvGrpSpPr>
      <xdr:grpSpPr>
        <a:xfrm>
          <a:off x="2594722" y="972365"/>
          <a:ext cx="2341775" cy="659823"/>
          <a:chOff x="132484" y="979343"/>
          <a:chExt cx="2277341" cy="659823"/>
        </a:xfrm>
      </xdr:grpSpPr>
      <xdr:grpSp>
        <xdr:nvGrpSpPr>
          <xdr:cNvPr id="11" name="Grupo 10">
            <a:extLst>
              <a:ext uri="{FF2B5EF4-FFF2-40B4-BE49-F238E27FC236}">
                <a16:creationId xmlns:a16="http://schemas.microsoft.com/office/drawing/2014/main" id="{00000000-0008-0000-1000-00000B000000}"/>
              </a:ext>
            </a:extLst>
          </xdr:cNvPr>
          <xdr:cNvGrpSpPr/>
        </xdr:nvGrpSpPr>
        <xdr:grpSpPr>
          <a:xfrm>
            <a:off x="132484" y="979343"/>
            <a:ext cx="2277341" cy="659823"/>
            <a:chOff x="155864" y="794904"/>
            <a:chExt cx="2277341" cy="659823"/>
          </a:xfrm>
        </xdr:grpSpPr>
        <xdr:sp macro="" textlink="">
          <xdr:nvSpPr>
            <xdr:cNvPr id="13" name="Rectángulo: esquinas redondeadas 12">
              <a:extLst>
                <a:ext uri="{FF2B5EF4-FFF2-40B4-BE49-F238E27FC236}">
                  <a16:creationId xmlns:a16="http://schemas.microsoft.com/office/drawing/2014/main" id="{00000000-0008-0000-1000-00000D000000}"/>
                </a:ext>
              </a:extLst>
            </xdr:cNvPr>
            <xdr:cNvSpPr/>
          </xdr:nvSpPr>
          <xdr:spPr>
            <a:xfrm>
              <a:off x="155864" y="796636"/>
              <a:ext cx="2277341" cy="658091"/>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4" name="CuadroTexto 13">
              <a:extLst>
                <a:ext uri="{FF2B5EF4-FFF2-40B4-BE49-F238E27FC236}">
                  <a16:creationId xmlns:a16="http://schemas.microsoft.com/office/drawing/2014/main" id="{00000000-0008-0000-1000-00000E000000}"/>
                </a:ext>
              </a:extLst>
            </xdr:cNvPr>
            <xdr:cNvSpPr txBox="1"/>
          </xdr:nvSpPr>
          <xdr:spPr>
            <a:xfrm>
              <a:off x="156730" y="794904"/>
              <a:ext cx="1679863" cy="6494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1">
                  <a:solidFill>
                    <a:srgbClr val="156082"/>
                  </a:solidFill>
                  <a:latin typeface="Calibri" panose="020F0502020204030204" pitchFamily="34" charset="0"/>
                  <a:ea typeface="Calibri" panose="020F0502020204030204" pitchFamily="34" charset="0"/>
                  <a:cs typeface="Calibri" panose="020F0502020204030204" pitchFamily="34" charset="0"/>
                </a:rPr>
                <a:t>Resultado</a:t>
              </a:r>
              <a:r>
                <a:rPr lang="es-CO" sz="1100" b="1" baseline="0">
                  <a:solidFill>
                    <a:srgbClr val="156082"/>
                  </a:solidFill>
                  <a:latin typeface="Calibri" panose="020F0502020204030204" pitchFamily="34" charset="0"/>
                  <a:ea typeface="Calibri" panose="020F0502020204030204" pitchFamily="34" charset="0"/>
                  <a:cs typeface="Calibri" panose="020F0502020204030204" pitchFamily="34" charset="0"/>
                </a:rPr>
                <a:t> de </a:t>
              </a:r>
              <a:r>
                <a:rPr lang="es-CO" sz="1100" b="1">
                  <a:solidFill>
                    <a:srgbClr val="156082"/>
                  </a:solidFill>
                  <a:latin typeface="Calibri" panose="020F0502020204030204" pitchFamily="34" charset="0"/>
                  <a:ea typeface="Calibri" panose="020F0502020204030204" pitchFamily="34" charset="0"/>
                  <a:cs typeface="Calibri" panose="020F0502020204030204" pitchFamily="34" charset="0"/>
                </a:rPr>
                <a:t>Auditorias para Medición del Desempeño</a:t>
              </a:r>
            </a:p>
          </xdr:txBody>
        </xdr:sp>
      </xdr:grpSp>
      <xdr:pic>
        <xdr:nvPicPr>
          <xdr:cNvPr id="12" name="Gráfico 11" descr="Portapapeles comprobado con relleno sólido">
            <a:extLst>
              <a:ext uri="{FF2B5EF4-FFF2-40B4-BE49-F238E27FC236}">
                <a16:creationId xmlns:a16="http://schemas.microsoft.com/office/drawing/2014/main" id="{00000000-0008-0000-1000-00000C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rcRect/>
          <a:stretch/>
        </xdr:blipFill>
        <xdr:spPr>
          <a:xfrm>
            <a:off x="1751732" y="981075"/>
            <a:ext cx="640773" cy="640773"/>
          </a:xfrm>
          <a:prstGeom prst="rect">
            <a:avLst/>
          </a:prstGeom>
        </xdr:spPr>
      </xdr:pic>
    </xdr:grpSp>
    <xdr:clientData/>
  </xdr:twoCellAnchor>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66677</xdr:colOff>
          <xdr:row>0</xdr:row>
          <xdr:rowOff>0</xdr:rowOff>
        </xdr:from>
        <xdr:to>
          <xdr:col>2</xdr:col>
          <xdr:colOff>42241</xdr:colOff>
          <xdr:row>0</xdr:row>
          <xdr:rowOff>838200</xdr:rowOff>
        </xdr:to>
        <xdr:pic>
          <xdr:nvPicPr>
            <xdr:cNvPr id="2" name="Imagen 1">
              <a:extLst>
                <a:ext uri="{FF2B5EF4-FFF2-40B4-BE49-F238E27FC236}">
                  <a16:creationId xmlns:a16="http://schemas.microsoft.com/office/drawing/2014/main" id="{00000000-0008-0000-1100-000002000000}"/>
                </a:ext>
              </a:extLst>
            </xdr:cNvPr>
            <xdr:cNvPicPr>
              <a:picLocks noChangeAspect="1" noChangeArrowheads="1"/>
              <a:extLst>
                <a:ext uri="{84589F7E-364E-4C9E-8A38-B11213B215E9}">
                  <a14:cameraTool cellRange="LOGO!$A$1" spid="_x0000_s288349"/>
                </a:ext>
              </a:extLst>
            </xdr:cNvPicPr>
          </xdr:nvPicPr>
          <xdr:blipFill>
            <a:blip xmlns:r="http://schemas.openxmlformats.org/officeDocument/2006/relationships" r:embed="rId1"/>
            <a:srcRect/>
            <a:stretch>
              <a:fillRect/>
            </a:stretch>
          </xdr:blipFill>
          <xdr:spPr bwMode="auto">
            <a:xfrm>
              <a:off x="228602" y="0"/>
              <a:ext cx="1404314" cy="8382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4</xdr:col>
      <xdr:colOff>465364</xdr:colOff>
      <xdr:row>0</xdr:row>
      <xdr:rowOff>119743</xdr:rowOff>
    </xdr:from>
    <xdr:to>
      <xdr:col>4</xdr:col>
      <xdr:colOff>1053429</xdr:colOff>
      <xdr:row>0</xdr:row>
      <xdr:rowOff>707808</xdr:rowOff>
    </xdr:to>
    <xdr:pic>
      <xdr:nvPicPr>
        <xdr:cNvPr id="3" name="Gráfico 2" descr="Hogar con relleno sólido">
          <a:hlinkClick xmlns:r="http://schemas.openxmlformats.org/officeDocument/2006/relationships" r:id="rId2" tooltip="Regresar al inicio"/>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500007" y="119743"/>
          <a:ext cx="588065" cy="588065"/>
        </a:xfrm>
        <a:prstGeom prst="rect">
          <a:avLst/>
        </a:prstGeom>
      </xdr:spPr>
    </xdr:pic>
    <xdr:clientData/>
  </xdr:twoCellAnchor>
  <xdr:twoCellAnchor editAs="oneCell">
    <xdr:from>
      <xdr:col>1</xdr:col>
      <xdr:colOff>542925</xdr:colOff>
      <xdr:row>1</xdr:row>
      <xdr:rowOff>38100</xdr:rowOff>
    </xdr:from>
    <xdr:to>
      <xdr:col>1</xdr:col>
      <xdr:colOff>1085850</xdr:colOff>
      <xdr:row>1</xdr:row>
      <xdr:rowOff>390526</xdr:rowOff>
    </xdr:to>
    <xdr:pic>
      <xdr:nvPicPr>
        <xdr:cNvPr id="4" name="Gráfico 3" descr="Flecha lineal: vuelta en U horizontal con relleno sólido">
          <a:hlinkClick xmlns:r="http://schemas.openxmlformats.org/officeDocument/2006/relationships" r:id="rId5" tooltip="Volver a Medición del Desempeño"/>
          <a:extLst>
            <a:ext uri="{FF2B5EF4-FFF2-40B4-BE49-F238E27FC236}">
              <a16:creationId xmlns:a16="http://schemas.microsoft.com/office/drawing/2014/main" id="{00000000-0008-0000-1100-000004000000}"/>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rcRect t="19298" b="15790"/>
        <a:stretch/>
      </xdr:blipFill>
      <xdr:spPr>
        <a:xfrm>
          <a:off x="704850" y="933450"/>
          <a:ext cx="542925" cy="35242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104777</xdr:colOff>
          <xdr:row>0</xdr:row>
          <xdr:rowOff>0</xdr:rowOff>
        </xdr:from>
        <xdr:to>
          <xdr:col>1</xdr:col>
          <xdr:colOff>1466850</xdr:colOff>
          <xdr:row>0</xdr:row>
          <xdr:rowOff>812987</xdr:rowOff>
        </xdr:to>
        <xdr:pic>
          <xdr:nvPicPr>
            <xdr:cNvPr id="2" name="Imagen 1">
              <a:extLst>
                <a:ext uri="{FF2B5EF4-FFF2-40B4-BE49-F238E27FC236}">
                  <a16:creationId xmlns:a16="http://schemas.microsoft.com/office/drawing/2014/main" id="{00000000-0008-0000-1200-000002000000}"/>
                </a:ext>
              </a:extLst>
            </xdr:cNvPr>
            <xdr:cNvPicPr>
              <a:picLocks noChangeAspect="1" noChangeArrowheads="1"/>
              <a:extLst>
                <a:ext uri="{84589F7E-364E-4C9E-8A38-B11213B215E9}">
                  <a14:cameraTool cellRange="LOGO!$A$1" spid="_x0000_s338515"/>
                </a:ext>
              </a:extLst>
            </xdr:cNvPicPr>
          </xdr:nvPicPr>
          <xdr:blipFill>
            <a:blip xmlns:r="http://schemas.openxmlformats.org/officeDocument/2006/relationships" r:embed="rId1"/>
            <a:srcRect/>
            <a:stretch>
              <a:fillRect/>
            </a:stretch>
          </xdr:blipFill>
          <xdr:spPr bwMode="auto">
            <a:xfrm>
              <a:off x="266702" y="0"/>
              <a:ext cx="1362073" cy="81298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4</xdr:col>
      <xdr:colOff>169333</xdr:colOff>
      <xdr:row>2</xdr:row>
      <xdr:rowOff>105834</xdr:rowOff>
    </xdr:from>
    <xdr:to>
      <xdr:col>4</xdr:col>
      <xdr:colOff>712258</xdr:colOff>
      <xdr:row>4</xdr:row>
      <xdr:rowOff>77260</xdr:rowOff>
    </xdr:to>
    <xdr:pic>
      <xdr:nvPicPr>
        <xdr:cNvPr id="3" name="Gráfico 2" descr="Flecha lineal: vuelta en U horizontal con relleno sólido">
          <a:hlinkClick xmlns:r="http://schemas.openxmlformats.org/officeDocument/2006/relationships" r:id="rId2" tooltip="Volver a Medición del Desempeño"/>
          <a:extLst>
            <a:ext uri="{FF2B5EF4-FFF2-40B4-BE49-F238E27FC236}">
              <a16:creationId xmlns:a16="http://schemas.microsoft.com/office/drawing/2014/main" id="{00000000-0008-0000-1200-000003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rcRect t="19298" b="15790"/>
        <a:stretch/>
      </xdr:blipFill>
      <xdr:spPr>
        <a:xfrm>
          <a:off x="5651500" y="1195917"/>
          <a:ext cx="542925" cy="352426"/>
        </a:xfrm>
        <a:prstGeom prst="rect">
          <a:avLst/>
        </a:prstGeom>
      </xdr:spPr>
    </xdr:pic>
    <xdr:clientData/>
  </xdr:twoCellAnchor>
  <xdr:twoCellAnchor editAs="oneCell">
    <xdr:from>
      <xdr:col>10</xdr:col>
      <xdr:colOff>433916</xdr:colOff>
      <xdr:row>0</xdr:row>
      <xdr:rowOff>63501</xdr:rowOff>
    </xdr:from>
    <xdr:to>
      <xdr:col>11</xdr:col>
      <xdr:colOff>302315</xdr:colOff>
      <xdr:row>0</xdr:row>
      <xdr:rowOff>651566</xdr:rowOff>
    </xdr:to>
    <xdr:pic>
      <xdr:nvPicPr>
        <xdr:cNvPr id="4" name="Gráfico 3" descr="Hogar con relleno sólido">
          <a:hlinkClick xmlns:r="http://schemas.openxmlformats.org/officeDocument/2006/relationships" r:id="rId5" tooltip="Regresar al inicio"/>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1631083" y="63501"/>
          <a:ext cx="588065" cy="58806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356755</xdr:colOff>
          <xdr:row>0</xdr:row>
          <xdr:rowOff>0</xdr:rowOff>
        </xdr:from>
        <xdr:to>
          <xdr:col>2</xdr:col>
          <xdr:colOff>1276350</xdr:colOff>
          <xdr:row>0</xdr:row>
          <xdr:rowOff>861571</xdr:rowOff>
        </xdr:to>
        <xdr:pic>
          <xdr:nvPicPr>
            <xdr:cNvPr id="2" name="Imagen 1">
              <a:extLst>
                <a:ext uri="{FF2B5EF4-FFF2-40B4-BE49-F238E27FC236}">
                  <a16:creationId xmlns:a16="http://schemas.microsoft.com/office/drawing/2014/main" id="{00000000-0008-0000-1300-000002000000}"/>
                </a:ext>
              </a:extLst>
            </xdr:cNvPr>
            <xdr:cNvPicPr>
              <a:picLocks noChangeAspect="1" noChangeArrowheads="1"/>
              <a:extLst>
                <a:ext uri="{84589F7E-364E-4C9E-8A38-B11213B215E9}">
                  <a14:cameraTool cellRange="LOGO!$A$1" spid="_x0000_s433597"/>
                </a:ext>
              </a:extLst>
            </xdr:cNvPicPr>
          </xdr:nvPicPr>
          <xdr:blipFill>
            <a:blip xmlns:r="http://schemas.openxmlformats.org/officeDocument/2006/relationships" r:embed="rId1"/>
            <a:srcRect/>
            <a:stretch>
              <a:fillRect/>
            </a:stretch>
          </xdr:blipFill>
          <xdr:spPr bwMode="auto">
            <a:xfrm>
              <a:off x="509155" y="0"/>
              <a:ext cx="1443470" cy="86157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5</xdr:col>
      <xdr:colOff>714375</xdr:colOff>
      <xdr:row>0</xdr:row>
      <xdr:rowOff>142875</xdr:rowOff>
    </xdr:from>
    <xdr:to>
      <xdr:col>5</xdr:col>
      <xdr:colOff>1302440</xdr:colOff>
      <xdr:row>0</xdr:row>
      <xdr:rowOff>730940</xdr:rowOff>
    </xdr:to>
    <xdr:pic>
      <xdr:nvPicPr>
        <xdr:cNvPr id="3" name="Gráfico 2" descr="Hogar con relleno sólido">
          <a:hlinkClick xmlns:r="http://schemas.openxmlformats.org/officeDocument/2006/relationships" r:id="rId2" tooltip="Regresar al inicio"/>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7791450" y="142875"/>
          <a:ext cx="588065" cy="58806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335466</xdr:colOff>
          <xdr:row>0</xdr:row>
          <xdr:rowOff>0</xdr:rowOff>
        </xdr:from>
        <xdr:to>
          <xdr:col>2</xdr:col>
          <xdr:colOff>1118909</xdr:colOff>
          <xdr:row>0</xdr:row>
          <xdr:rowOff>781978</xdr:rowOff>
        </xdr:to>
        <xdr:pic>
          <xdr:nvPicPr>
            <xdr:cNvPr id="2" name="Imagen 1">
              <a:extLst>
                <a:ext uri="{FF2B5EF4-FFF2-40B4-BE49-F238E27FC236}">
                  <a16:creationId xmlns:a16="http://schemas.microsoft.com/office/drawing/2014/main" id="{00000000-0008-0000-1400-000002000000}"/>
                </a:ext>
              </a:extLst>
            </xdr:cNvPr>
            <xdr:cNvPicPr>
              <a:picLocks noChangeAspect="1" noChangeArrowheads="1"/>
              <a:extLst>
                <a:ext uri="{84589F7E-364E-4C9E-8A38-B11213B215E9}">
                  <a14:cameraTool cellRange="LOGO!$A$1" spid="_x0000_s434608"/>
                </a:ext>
              </a:extLst>
            </xdr:cNvPicPr>
          </xdr:nvPicPr>
          <xdr:blipFill>
            <a:blip xmlns:r="http://schemas.openxmlformats.org/officeDocument/2006/relationships" r:embed="rId1"/>
            <a:srcRect/>
            <a:stretch>
              <a:fillRect/>
            </a:stretch>
          </xdr:blipFill>
          <xdr:spPr bwMode="auto">
            <a:xfrm>
              <a:off x="492348" y="0"/>
              <a:ext cx="1310120" cy="78197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5</xdr:col>
      <xdr:colOff>459442</xdr:colOff>
      <xdr:row>0</xdr:row>
      <xdr:rowOff>112059</xdr:rowOff>
    </xdr:from>
    <xdr:to>
      <xdr:col>5</xdr:col>
      <xdr:colOff>1047507</xdr:colOff>
      <xdr:row>0</xdr:row>
      <xdr:rowOff>700124</xdr:rowOff>
    </xdr:to>
    <xdr:pic>
      <xdr:nvPicPr>
        <xdr:cNvPr id="3" name="Gráfico 2" descr="Hogar con relleno sólido">
          <a:hlinkClick xmlns:r="http://schemas.openxmlformats.org/officeDocument/2006/relationships" r:id="rId2" tooltip="Regresar al inicio"/>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7093324" y="112059"/>
          <a:ext cx="588065" cy="588065"/>
        </a:xfrm>
        <a:prstGeom prst="rect">
          <a:avLst/>
        </a:prstGeom>
      </xdr:spPr>
    </xdr:pic>
    <xdr:clientData/>
  </xdr:twoCellAnchor>
  <xdr:twoCellAnchor editAs="absolute">
    <xdr:from>
      <xdr:col>1</xdr:col>
      <xdr:colOff>0</xdr:colOff>
      <xdr:row>1</xdr:row>
      <xdr:rowOff>123265</xdr:rowOff>
    </xdr:from>
    <xdr:to>
      <xdr:col>3</xdr:col>
      <xdr:colOff>24958</xdr:colOff>
      <xdr:row>1</xdr:row>
      <xdr:rowOff>783088</xdr:rowOff>
    </xdr:to>
    <xdr:grpSp>
      <xdr:nvGrpSpPr>
        <xdr:cNvPr id="4" name="Grupo 3">
          <a:hlinkClick xmlns:r="http://schemas.openxmlformats.org/officeDocument/2006/relationships" r:id="rId5" tooltip="Resultado de Auditorías"/>
          <a:extLst>
            <a:ext uri="{FF2B5EF4-FFF2-40B4-BE49-F238E27FC236}">
              <a16:creationId xmlns:a16="http://schemas.microsoft.com/office/drawing/2014/main" id="{00000000-0008-0000-1400-000004000000}"/>
            </a:ext>
          </a:extLst>
        </xdr:cNvPr>
        <xdr:cNvGrpSpPr/>
      </xdr:nvGrpSpPr>
      <xdr:grpSpPr>
        <a:xfrm>
          <a:off x="152400" y="1046630"/>
          <a:ext cx="2337852" cy="659823"/>
          <a:chOff x="132484" y="979343"/>
          <a:chExt cx="2277341" cy="659823"/>
        </a:xfrm>
      </xdr:grpSpPr>
      <xdr:grpSp>
        <xdr:nvGrpSpPr>
          <xdr:cNvPr id="5" name="Grupo 4">
            <a:extLst>
              <a:ext uri="{FF2B5EF4-FFF2-40B4-BE49-F238E27FC236}">
                <a16:creationId xmlns:a16="http://schemas.microsoft.com/office/drawing/2014/main" id="{00000000-0008-0000-1400-000005000000}"/>
              </a:ext>
            </a:extLst>
          </xdr:cNvPr>
          <xdr:cNvGrpSpPr/>
        </xdr:nvGrpSpPr>
        <xdr:grpSpPr>
          <a:xfrm>
            <a:off x="132484" y="979343"/>
            <a:ext cx="2277341" cy="659823"/>
            <a:chOff x="155864" y="794904"/>
            <a:chExt cx="2277341" cy="659823"/>
          </a:xfrm>
        </xdr:grpSpPr>
        <xdr:sp macro="" textlink="">
          <xdr:nvSpPr>
            <xdr:cNvPr id="7" name="Rectángulo: esquinas redondeadas 6">
              <a:extLst>
                <a:ext uri="{FF2B5EF4-FFF2-40B4-BE49-F238E27FC236}">
                  <a16:creationId xmlns:a16="http://schemas.microsoft.com/office/drawing/2014/main" id="{00000000-0008-0000-1400-000007000000}"/>
                </a:ext>
              </a:extLst>
            </xdr:cNvPr>
            <xdr:cNvSpPr/>
          </xdr:nvSpPr>
          <xdr:spPr>
            <a:xfrm>
              <a:off x="155864" y="796636"/>
              <a:ext cx="2277341" cy="658091"/>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8" name="CuadroTexto 7">
              <a:hlinkClick xmlns:r="http://schemas.openxmlformats.org/officeDocument/2006/relationships" r:id="rId6" tooltip="Resumen estado de oportunidades de mejora"/>
              <a:extLst>
                <a:ext uri="{FF2B5EF4-FFF2-40B4-BE49-F238E27FC236}">
                  <a16:creationId xmlns:a16="http://schemas.microsoft.com/office/drawing/2014/main" id="{00000000-0008-0000-1400-000008000000}"/>
                </a:ext>
              </a:extLst>
            </xdr:cNvPr>
            <xdr:cNvSpPr txBox="1"/>
          </xdr:nvSpPr>
          <xdr:spPr>
            <a:xfrm>
              <a:off x="156730" y="794904"/>
              <a:ext cx="1679863" cy="6494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1">
                  <a:solidFill>
                    <a:srgbClr val="156082"/>
                  </a:solidFill>
                  <a:latin typeface="Calibri" panose="020F0502020204030204" pitchFamily="34" charset="0"/>
                  <a:ea typeface="Calibri" panose="020F0502020204030204" pitchFamily="34" charset="0"/>
                  <a:cs typeface="Calibri" panose="020F0502020204030204" pitchFamily="34" charset="0"/>
                </a:rPr>
                <a:t>Resumen</a:t>
              </a:r>
              <a:r>
                <a:rPr lang="es-CO" sz="1100" b="1" baseline="0">
                  <a:solidFill>
                    <a:srgbClr val="156082"/>
                  </a:solidFill>
                  <a:latin typeface="Calibri" panose="020F0502020204030204" pitchFamily="34" charset="0"/>
                  <a:ea typeface="Calibri" panose="020F0502020204030204" pitchFamily="34" charset="0"/>
                  <a:cs typeface="Calibri" panose="020F0502020204030204" pitchFamily="34" charset="0"/>
                </a:rPr>
                <a:t> de estado de acciones del Plan de Acción</a:t>
              </a:r>
              <a:endParaRPr lang="es-CO" sz="1100" b="1">
                <a:solidFill>
                  <a:srgbClr val="156082"/>
                </a:solidFill>
                <a:latin typeface="Calibri" panose="020F0502020204030204" pitchFamily="34" charset="0"/>
                <a:ea typeface="Calibri" panose="020F0502020204030204" pitchFamily="34" charset="0"/>
                <a:cs typeface="Calibri" panose="020F0502020204030204" pitchFamily="34" charset="0"/>
              </a:endParaRPr>
            </a:p>
          </xdr:txBody>
        </xdr:sp>
      </xdr:grpSp>
      <xdr:pic>
        <xdr:nvPicPr>
          <xdr:cNvPr id="6" name="Gráfico 5" descr="Gráfico de barras con tendencia alcista con relleno sólido">
            <a:extLst>
              <a:ext uri="{FF2B5EF4-FFF2-40B4-BE49-F238E27FC236}">
                <a16:creationId xmlns:a16="http://schemas.microsoft.com/office/drawing/2014/main" id="{00000000-0008-0000-1400-000006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rcRect/>
          <a:stretch/>
        </xdr:blipFill>
        <xdr:spPr>
          <a:xfrm>
            <a:off x="1751732" y="981890"/>
            <a:ext cx="640773" cy="639142"/>
          </a:xfrm>
          <a:prstGeom prst="rect">
            <a:avLst/>
          </a:prstGeom>
        </xdr:spPr>
      </xdr:pic>
    </xdr:grpSp>
    <xdr:clientData/>
  </xdr:twoCellAnchor>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773474</xdr:colOff>
          <xdr:row>0</xdr:row>
          <xdr:rowOff>0</xdr:rowOff>
        </xdr:from>
        <xdr:to>
          <xdr:col>0</xdr:col>
          <xdr:colOff>2257580</xdr:colOff>
          <xdr:row>0</xdr:row>
          <xdr:rowOff>976312</xdr:rowOff>
        </xdr:to>
        <xdr:pic>
          <xdr:nvPicPr>
            <xdr:cNvPr id="3" name="Imagen 2">
              <a:extLst>
                <a:ext uri="{FF2B5EF4-FFF2-40B4-BE49-F238E27FC236}">
                  <a16:creationId xmlns:a16="http://schemas.microsoft.com/office/drawing/2014/main" id="{00000000-0008-0000-1500-000003000000}"/>
                </a:ext>
              </a:extLst>
            </xdr:cNvPr>
            <xdr:cNvPicPr>
              <a:picLocks noChangeAspect="1" noChangeArrowheads="1"/>
              <a:extLst>
                <a:ext uri="{84589F7E-364E-4C9E-8A38-B11213B215E9}">
                  <a14:cameraTool cellRange="LOGO!$A$1" spid="_x0000_s471380"/>
                </a:ext>
              </a:extLst>
            </xdr:cNvPicPr>
          </xdr:nvPicPr>
          <xdr:blipFill>
            <a:blip xmlns:r="http://schemas.openxmlformats.org/officeDocument/2006/relationships" r:embed="rId1"/>
            <a:srcRect/>
            <a:stretch>
              <a:fillRect/>
            </a:stretch>
          </xdr:blipFill>
          <xdr:spPr bwMode="auto">
            <a:xfrm>
              <a:off x="773474" y="0"/>
              <a:ext cx="1484106" cy="97631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4</xdr:col>
      <xdr:colOff>311944</xdr:colOff>
      <xdr:row>2</xdr:row>
      <xdr:rowOff>92868</xdr:rowOff>
    </xdr:from>
    <xdr:to>
      <xdr:col>13</xdr:col>
      <xdr:colOff>580786</xdr:colOff>
      <xdr:row>4</xdr:row>
      <xdr:rowOff>78807</xdr:rowOff>
    </xdr:to>
    <xdr:pic>
      <xdr:nvPicPr>
        <xdr:cNvPr id="4" name="Imagen 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2"/>
        <a:stretch>
          <a:fillRect/>
        </a:stretch>
      </xdr:blipFill>
      <xdr:spPr>
        <a:xfrm>
          <a:off x="6265069" y="1724024"/>
          <a:ext cx="7126842" cy="414564"/>
        </a:xfrm>
        <a:prstGeom prst="rect">
          <a:avLst/>
        </a:prstGeom>
      </xdr:spPr>
    </xdr:pic>
    <xdr:clientData/>
  </xdr:twoCellAnchor>
  <xdr:twoCellAnchor editAs="oneCell">
    <xdr:from>
      <xdr:col>0</xdr:col>
      <xdr:colOff>945355</xdr:colOff>
      <xdr:row>1</xdr:row>
      <xdr:rowOff>7145</xdr:rowOff>
    </xdr:from>
    <xdr:to>
      <xdr:col>0</xdr:col>
      <xdr:colOff>1533420</xdr:colOff>
      <xdr:row>1</xdr:row>
      <xdr:rowOff>595210</xdr:rowOff>
    </xdr:to>
    <xdr:pic>
      <xdr:nvPicPr>
        <xdr:cNvPr id="2" name="Gráfico 1" descr="Hogar con relleno sólido">
          <a:hlinkClick xmlns:r="http://schemas.openxmlformats.org/officeDocument/2006/relationships" r:id="rId3" tooltip="Regresar al inicio"/>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945355" y="1019176"/>
          <a:ext cx="588065" cy="588065"/>
        </a:xfrm>
        <a:prstGeom prst="rect">
          <a:avLst/>
        </a:prstGeom>
      </xdr:spPr>
    </xdr:pic>
    <xdr:clientData/>
  </xdr:twoCellAnchor>
  <xdr:twoCellAnchor editAs="oneCell">
    <xdr:from>
      <xdr:col>0</xdr:col>
      <xdr:colOff>154781</xdr:colOff>
      <xdr:row>1</xdr:row>
      <xdr:rowOff>202406</xdr:rowOff>
    </xdr:from>
    <xdr:to>
      <xdr:col>0</xdr:col>
      <xdr:colOff>697372</xdr:colOff>
      <xdr:row>1</xdr:row>
      <xdr:rowOff>556005</xdr:rowOff>
    </xdr:to>
    <xdr:pic>
      <xdr:nvPicPr>
        <xdr:cNvPr id="7" name="Imagen 6">
          <a:hlinkClick xmlns:r="http://schemas.openxmlformats.org/officeDocument/2006/relationships" r:id="rId6" tooltip="Seguimiento Plan de Acción"/>
          <a:extLst>
            <a:ext uri="{FF2B5EF4-FFF2-40B4-BE49-F238E27FC236}">
              <a16:creationId xmlns:a16="http://schemas.microsoft.com/office/drawing/2014/main" id="{00000000-0008-0000-1500-000007000000}"/>
            </a:ext>
          </a:extLst>
        </xdr:cNvPr>
        <xdr:cNvPicPr>
          <a:picLocks noChangeAspect="1"/>
        </xdr:cNvPicPr>
      </xdr:nvPicPr>
      <xdr:blipFill>
        <a:blip xmlns:r="http://schemas.openxmlformats.org/officeDocument/2006/relationships" r:embed="rId7"/>
        <a:stretch>
          <a:fillRect/>
        </a:stretch>
      </xdr:blipFill>
      <xdr:spPr>
        <a:xfrm>
          <a:off x="154781" y="1214437"/>
          <a:ext cx="542591" cy="353599"/>
        </a:xfrm>
        <a:prstGeom prst="rect">
          <a:avLst/>
        </a:prstGeom>
      </xdr:spPr>
    </xdr:pic>
    <xdr:clientData/>
  </xdr:twoCellAnchor>
  <xdr:twoCellAnchor>
    <xdr:from>
      <xdr:col>4</xdr:col>
      <xdr:colOff>291702</xdr:colOff>
      <xdr:row>5</xdr:row>
      <xdr:rowOff>47627</xdr:rowOff>
    </xdr:from>
    <xdr:to>
      <xdr:col>14</xdr:col>
      <xdr:colOff>357186</xdr:colOff>
      <xdr:row>12</xdr:row>
      <xdr:rowOff>38102</xdr:rowOff>
    </xdr:to>
    <xdr:graphicFrame macro="">
      <xdr:nvGraphicFramePr>
        <xdr:cNvPr id="5" name="Gráfico 4">
          <a:extLst>
            <a:ext uri="{FF2B5EF4-FFF2-40B4-BE49-F238E27FC236}">
              <a16:creationId xmlns:a16="http://schemas.microsoft.com/office/drawing/2014/main" id="{00000000-0008-0000-1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1</xdr:col>
          <xdr:colOff>10392</xdr:colOff>
          <xdr:row>0</xdr:row>
          <xdr:rowOff>36367</xdr:rowOff>
        </xdr:from>
        <xdr:to>
          <xdr:col>1</xdr:col>
          <xdr:colOff>1182589</xdr:colOff>
          <xdr:row>0</xdr:row>
          <xdr:rowOff>736022</xdr:rowOff>
        </xdr:to>
        <xdr:pic>
          <xdr:nvPicPr>
            <xdr:cNvPr id="2" name="Imagen 1">
              <a:extLst>
                <a:ext uri="{FF2B5EF4-FFF2-40B4-BE49-F238E27FC236}">
                  <a16:creationId xmlns:a16="http://schemas.microsoft.com/office/drawing/2014/main" id="{00000000-0008-0000-1600-000002000000}"/>
                </a:ext>
              </a:extLst>
            </xdr:cNvPr>
            <xdr:cNvPicPr>
              <a:picLocks noChangeAspect="1" noChangeArrowheads="1"/>
              <a:extLst>
                <a:ext uri="{84589F7E-364E-4C9E-8A38-B11213B215E9}">
                  <a14:cameraTool cellRange="LOGO!$A$1" spid="_x0000_s508146"/>
                </a:ext>
              </a:extLst>
            </xdr:cNvPicPr>
          </xdr:nvPicPr>
          <xdr:blipFill>
            <a:blip xmlns:r="http://schemas.openxmlformats.org/officeDocument/2006/relationships" r:embed="rId1"/>
            <a:srcRect/>
            <a:stretch>
              <a:fillRect/>
            </a:stretch>
          </xdr:blipFill>
          <xdr:spPr bwMode="auto">
            <a:xfrm>
              <a:off x="114301" y="36367"/>
              <a:ext cx="1172197" cy="69965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absolute">
    <xdr:from>
      <xdr:col>2</xdr:col>
      <xdr:colOff>1561234</xdr:colOff>
      <xdr:row>0</xdr:row>
      <xdr:rowOff>6061</xdr:rowOff>
    </xdr:from>
    <xdr:to>
      <xdr:col>3</xdr:col>
      <xdr:colOff>270276</xdr:colOff>
      <xdr:row>0</xdr:row>
      <xdr:rowOff>632226</xdr:rowOff>
    </xdr:to>
    <xdr:pic>
      <xdr:nvPicPr>
        <xdr:cNvPr id="3" name="Gráfico 2" descr="Hogar con relleno sólido">
          <a:hlinkClick xmlns:r="http://schemas.openxmlformats.org/officeDocument/2006/relationships" r:id="rId2" tooltip="Regresar al inicio"/>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903393" y="6061"/>
          <a:ext cx="588065" cy="62616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1</xdr:col>
          <xdr:colOff>68746</xdr:colOff>
          <xdr:row>0</xdr:row>
          <xdr:rowOff>0</xdr:rowOff>
        </xdr:from>
        <xdr:to>
          <xdr:col>1</xdr:col>
          <xdr:colOff>1240943</xdr:colOff>
          <xdr:row>1</xdr:row>
          <xdr:rowOff>16483</xdr:rowOff>
        </xdr:to>
        <xdr:pic>
          <xdr:nvPicPr>
            <xdr:cNvPr id="2" name="Imagen 1">
              <a:extLst>
                <a:ext uri="{FF2B5EF4-FFF2-40B4-BE49-F238E27FC236}">
                  <a16:creationId xmlns:a16="http://schemas.microsoft.com/office/drawing/2014/main" id="{00000000-0008-0000-1700-000002000000}"/>
                </a:ext>
              </a:extLst>
            </xdr:cNvPr>
            <xdr:cNvPicPr>
              <a:picLocks noChangeAspect="1" noChangeArrowheads="1"/>
              <a:extLst>
                <a:ext uri="{84589F7E-364E-4C9E-8A38-B11213B215E9}">
                  <a14:cameraTool cellRange="LOGO!$A$1" spid="_x0000_s589893"/>
                </a:ext>
              </a:extLst>
            </xdr:cNvPicPr>
          </xdr:nvPicPr>
          <xdr:blipFill>
            <a:blip xmlns:r="http://schemas.openxmlformats.org/officeDocument/2006/relationships" r:embed="rId1"/>
            <a:srcRect/>
            <a:stretch>
              <a:fillRect/>
            </a:stretch>
          </xdr:blipFill>
          <xdr:spPr bwMode="auto">
            <a:xfrm>
              <a:off x="176420" y="0"/>
              <a:ext cx="1172197" cy="70394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absolute">
    <xdr:from>
      <xdr:col>2</xdr:col>
      <xdr:colOff>1123950</xdr:colOff>
      <xdr:row>0</xdr:row>
      <xdr:rowOff>47625</xdr:rowOff>
    </xdr:from>
    <xdr:to>
      <xdr:col>2</xdr:col>
      <xdr:colOff>1712015</xdr:colOff>
      <xdr:row>0</xdr:row>
      <xdr:rowOff>673790</xdr:rowOff>
    </xdr:to>
    <xdr:pic>
      <xdr:nvPicPr>
        <xdr:cNvPr id="3" name="Gráfico 2" descr="Hogar con relleno sólido">
          <a:hlinkClick xmlns:r="http://schemas.openxmlformats.org/officeDocument/2006/relationships" r:id="rId2" tooltip="Regresar al inicio"/>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514600" y="47625"/>
          <a:ext cx="588065" cy="62616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1</xdr:col>
      <xdr:colOff>42583</xdr:colOff>
      <xdr:row>32</xdr:row>
      <xdr:rowOff>2988</xdr:rowOff>
    </xdr:from>
    <xdr:to>
      <xdr:col>29</xdr:col>
      <xdr:colOff>78441</xdr:colOff>
      <xdr:row>38</xdr:row>
      <xdr:rowOff>414468</xdr:rowOff>
    </xdr:to>
    <xdr:graphicFrame macro="">
      <xdr:nvGraphicFramePr>
        <xdr:cNvPr id="3" name="Gráfico 2">
          <a:extLst>
            <a:ext uri="{FF2B5EF4-FFF2-40B4-BE49-F238E27FC236}">
              <a16:creationId xmlns:a16="http://schemas.microsoft.com/office/drawing/2014/main" id="{00000000-0008-0000-1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11207</xdr:colOff>
      <xdr:row>1</xdr:row>
      <xdr:rowOff>11207</xdr:rowOff>
    </xdr:from>
    <xdr:to>
      <xdr:col>29</xdr:col>
      <xdr:colOff>62754</xdr:colOff>
      <xdr:row>2</xdr:row>
      <xdr:rowOff>443754</xdr:rowOff>
    </xdr:to>
    <xdr:pic>
      <xdr:nvPicPr>
        <xdr:cNvPr id="7" name="Gráfico 6" descr="Hogar con relleno sólido">
          <a:hlinkClick xmlns:r="http://schemas.openxmlformats.org/officeDocument/2006/relationships" r:id="rId2" tooltip="Regresar al listado de indicadores"/>
          <a:extLst>
            <a:ext uri="{FF2B5EF4-FFF2-40B4-BE49-F238E27FC236}">
              <a16:creationId xmlns:a16="http://schemas.microsoft.com/office/drawing/2014/main" id="{00000000-0008-0000-1800-000007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0735236" y="112060"/>
          <a:ext cx="914400" cy="9144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504264</xdr:colOff>
          <xdr:row>1</xdr:row>
          <xdr:rowOff>11206</xdr:rowOff>
        </xdr:from>
        <xdr:to>
          <xdr:col>5</xdr:col>
          <xdr:colOff>481852</xdr:colOff>
          <xdr:row>2</xdr:row>
          <xdr:rowOff>472288</xdr:rowOff>
        </xdr:to>
        <xdr:pic>
          <xdr:nvPicPr>
            <xdr:cNvPr id="5" name="Imagen 4">
              <a:extLst>
                <a:ext uri="{FF2B5EF4-FFF2-40B4-BE49-F238E27FC236}">
                  <a16:creationId xmlns:a16="http://schemas.microsoft.com/office/drawing/2014/main" id="{00000000-0008-0000-1800-000005000000}"/>
                </a:ext>
              </a:extLst>
            </xdr:cNvPr>
            <xdr:cNvPicPr>
              <a:picLocks noChangeAspect="1" noChangeArrowheads="1"/>
              <a:extLst>
                <a:ext uri="{84589F7E-364E-4C9E-8A38-B11213B215E9}">
                  <a14:cameraTool cellRange="LOGO!$A$1" spid="_x0000_s287322"/>
                </a:ext>
              </a:extLst>
            </xdr:cNvPicPr>
          </xdr:nvPicPr>
          <xdr:blipFill>
            <a:blip xmlns:r="http://schemas.openxmlformats.org/officeDocument/2006/relationships" r:embed="rId5"/>
            <a:srcRect/>
            <a:stretch>
              <a:fillRect/>
            </a:stretch>
          </xdr:blipFill>
          <xdr:spPr bwMode="auto">
            <a:xfrm>
              <a:off x="739588" y="112059"/>
              <a:ext cx="1591235" cy="95246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6.xml><?xml version="1.0" encoding="utf-8"?>
<xdr:wsDr xmlns:xdr="http://schemas.openxmlformats.org/drawingml/2006/spreadsheetDrawing" xmlns:a="http://schemas.openxmlformats.org/drawingml/2006/main">
  <xdr:twoCellAnchor>
    <xdr:from>
      <xdr:col>1</xdr:col>
      <xdr:colOff>42582</xdr:colOff>
      <xdr:row>32</xdr:row>
      <xdr:rowOff>2988</xdr:rowOff>
    </xdr:from>
    <xdr:to>
      <xdr:col>28</xdr:col>
      <xdr:colOff>78440</xdr:colOff>
      <xdr:row>38</xdr:row>
      <xdr:rowOff>414468</xdr:rowOff>
    </xdr:to>
    <xdr:graphicFrame macro="">
      <xdr:nvGraphicFramePr>
        <xdr:cNvPr id="2" name="Gráfico 1">
          <a:extLst>
            <a:ext uri="{FF2B5EF4-FFF2-40B4-BE49-F238E27FC236}">
              <a16:creationId xmlns:a16="http://schemas.microsoft.com/office/drawing/2014/main" id="{00000000-0008-0000-1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11207</xdr:colOff>
      <xdr:row>1</xdr:row>
      <xdr:rowOff>11207</xdr:rowOff>
    </xdr:from>
    <xdr:to>
      <xdr:col>29</xdr:col>
      <xdr:colOff>62754</xdr:colOff>
      <xdr:row>2</xdr:row>
      <xdr:rowOff>443754</xdr:rowOff>
    </xdr:to>
    <xdr:pic>
      <xdr:nvPicPr>
        <xdr:cNvPr id="3" name="Gráfico 2" descr="Hogar con relleno sólido">
          <a:hlinkClick xmlns:r="http://schemas.openxmlformats.org/officeDocument/2006/relationships" r:id="rId2" tooltip="Regresar al listado de indicadores"/>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069732" y="106457"/>
          <a:ext cx="918322" cy="90879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459441</xdr:colOff>
          <xdr:row>1</xdr:row>
          <xdr:rowOff>11206</xdr:rowOff>
        </xdr:from>
        <xdr:to>
          <xdr:col>5</xdr:col>
          <xdr:colOff>437029</xdr:colOff>
          <xdr:row>2</xdr:row>
          <xdr:rowOff>472288</xdr:rowOff>
        </xdr:to>
        <xdr:pic>
          <xdr:nvPicPr>
            <xdr:cNvPr id="4" name="Imagen 3">
              <a:extLst>
                <a:ext uri="{FF2B5EF4-FFF2-40B4-BE49-F238E27FC236}">
                  <a16:creationId xmlns:a16="http://schemas.microsoft.com/office/drawing/2014/main" id="{00000000-0008-0000-1900-000004000000}"/>
                </a:ext>
              </a:extLst>
            </xdr:cNvPr>
            <xdr:cNvPicPr>
              <a:picLocks noChangeAspect="1" noChangeArrowheads="1"/>
              <a:extLst>
                <a:ext uri="{84589F7E-364E-4C9E-8A38-B11213B215E9}">
                  <a14:cameraTool cellRange="LOGO!$A$1" spid="_x0000_s341565"/>
                </a:ext>
              </a:extLst>
            </xdr:cNvPicPr>
          </xdr:nvPicPr>
          <xdr:blipFill>
            <a:blip xmlns:r="http://schemas.openxmlformats.org/officeDocument/2006/relationships" r:embed="rId5"/>
            <a:srcRect/>
            <a:stretch>
              <a:fillRect/>
            </a:stretch>
          </xdr:blipFill>
          <xdr:spPr bwMode="auto">
            <a:xfrm>
              <a:off x="694765" y="112059"/>
              <a:ext cx="1591235" cy="94293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7.xml><?xml version="1.0" encoding="utf-8"?>
<xdr:wsDr xmlns:xdr="http://schemas.openxmlformats.org/drawingml/2006/spreadsheetDrawing" xmlns:a="http://schemas.openxmlformats.org/drawingml/2006/main">
  <xdr:twoCellAnchor>
    <xdr:from>
      <xdr:col>1</xdr:col>
      <xdr:colOff>42582</xdr:colOff>
      <xdr:row>32</xdr:row>
      <xdr:rowOff>2988</xdr:rowOff>
    </xdr:from>
    <xdr:to>
      <xdr:col>28</xdr:col>
      <xdr:colOff>78440</xdr:colOff>
      <xdr:row>38</xdr:row>
      <xdr:rowOff>414468</xdr:rowOff>
    </xdr:to>
    <xdr:graphicFrame macro="">
      <xdr:nvGraphicFramePr>
        <xdr:cNvPr id="2" name="Gráfico 1">
          <a:extLst>
            <a:ext uri="{FF2B5EF4-FFF2-40B4-BE49-F238E27FC236}">
              <a16:creationId xmlns:a16="http://schemas.microsoft.com/office/drawing/2014/main" id="{00000000-0008-0000-1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11207</xdr:colOff>
      <xdr:row>1</xdr:row>
      <xdr:rowOff>11207</xdr:rowOff>
    </xdr:from>
    <xdr:to>
      <xdr:col>29</xdr:col>
      <xdr:colOff>62754</xdr:colOff>
      <xdr:row>2</xdr:row>
      <xdr:rowOff>443754</xdr:rowOff>
    </xdr:to>
    <xdr:pic>
      <xdr:nvPicPr>
        <xdr:cNvPr id="3" name="Gráfico 2" descr="Hogar con relleno sólido">
          <a:hlinkClick xmlns:r="http://schemas.openxmlformats.org/officeDocument/2006/relationships" r:id="rId2" tooltip="Regresar al listado de indicadores"/>
          <a:extLst>
            <a:ext uri="{FF2B5EF4-FFF2-40B4-BE49-F238E27FC236}">
              <a16:creationId xmlns:a16="http://schemas.microsoft.com/office/drawing/2014/main" id="{00000000-0008-0000-1A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069732" y="106457"/>
          <a:ext cx="918322" cy="90879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448235</xdr:colOff>
          <xdr:row>1</xdr:row>
          <xdr:rowOff>22412</xdr:rowOff>
        </xdr:from>
        <xdr:to>
          <xdr:col>5</xdr:col>
          <xdr:colOff>425823</xdr:colOff>
          <xdr:row>3</xdr:row>
          <xdr:rowOff>1641</xdr:rowOff>
        </xdr:to>
        <xdr:pic>
          <xdr:nvPicPr>
            <xdr:cNvPr id="4" name="Imagen 3">
              <a:extLst>
                <a:ext uri="{FF2B5EF4-FFF2-40B4-BE49-F238E27FC236}">
                  <a16:creationId xmlns:a16="http://schemas.microsoft.com/office/drawing/2014/main" id="{00000000-0008-0000-1A00-000004000000}"/>
                </a:ext>
              </a:extLst>
            </xdr:cNvPr>
            <xdr:cNvPicPr>
              <a:picLocks noChangeAspect="1" noChangeArrowheads="1"/>
              <a:extLst>
                <a:ext uri="{84589F7E-364E-4C9E-8A38-B11213B215E9}">
                  <a14:cameraTool cellRange="LOGO!$A$1" spid="_x0000_s342584"/>
                </a:ext>
              </a:extLst>
            </xdr:cNvPicPr>
          </xdr:nvPicPr>
          <xdr:blipFill>
            <a:blip xmlns:r="http://schemas.openxmlformats.org/officeDocument/2006/relationships" r:embed="rId5"/>
            <a:srcRect/>
            <a:stretch>
              <a:fillRect/>
            </a:stretch>
          </xdr:blipFill>
          <xdr:spPr bwMode="auto">
            <a:xfrm>
              <a:off x="683559" y="123265"/>
              <a:ext cx="1591235" cy="94293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8.xml><?xml version="1.0" encoding="utf-8"?>
<xdr:wsDr xmlns:xdr="http://schemas.openxmlformats.org/drawingml/2006/spreadsheetDrawing" xmlns:a="http://schemas.openxmlformats.org/drawingml/2006/main">
  <xdr:twoCellAnchor>
    <xdr:from>
      <xdr:col>1</xdr:col>
      <xdr:colOff>42582</xdr:colOff>
      <xdr:row>32</xdr:row>
      <xdr:rowOff>2988</xdr:rowOff>
    </xdr:from>
    <xdr:to>
      <xdr:col>28</xdr:col>
      <xdr:colOff>78440</xdr:colOff>
      <xdr:row>38</xdr:row>
      <xdr:rowOff>414468</xdr:rowOff>
    </xdr:to>
    <xdr:graphicFrame macro="">
      <xdr:nvGraphicFramePr>
        <xdr:cNvPr id="2" name="Gráfico 1">
          <a:extLst>
            <a:ext uri="{FF2B5EF4-FFF2-40B4-BE49-F238E27FC236}">
              <a16:creationId xmlns:a16="http://schemas.microsoft.com/office/drawing/2014/main" id="{00000000-0008-0000-1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11207</xdr:colOff>
      <xdr:row>1</xdr:row>
      <xdr:rowOff>11207</xdr:rowOff>
    </xdr:from>
    <xdr:to>
      <xdr:col>29</xdr:col>
      <xdr:colOff>62754</xdr:colOff>
      <xdr:row>2</xdr:row>
      <xdr:rowOff>443754</xdr:rowOff>
    </xdr:to>
    <xdr:pic>
      <xdr:nvPicPr>
        <xdr:cNvPr id="3" name="Gráfico 2" descr="Hogar con relleno sólido">
          <a:hlinkClick xmlns:r="http://schemas.openxmlformats.org/officeDocument/2006/relationships" r:id="rId2" tooltip="Regresar al listado de indicadores"/>
          <a:extLst>
            <a:ext uri="{FF2B5EF4-FFF2-40B4-BE49-F238E27FC236}">
              <a16:creationId xmlns:a16="http://schemas.microsoft.com/office/drawing/2014/main" id="{00000000-0008-0000-1B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069732" y="106457"/>
          <a:ext cx="918322" cy="90879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481853</xdr:colOff>
          <xdr:row>1</xdr:row>
          <xdr:rowOff>11206</xdr:rowOff>
        </xdr:from>
        <xdr:to>
          <xdr:col>5</xdr:col>
          <xdr:colOff>459441</xdr:colOff>
          <xdr:row>2</xdr:row>
          <xdr:rowOff>472288</xdr:rowOff>
        </xdr:to>
        <xdr:pic>
          <xdr:nvPicPr>
            <xdr:cNvPr id="4" name="Imagen 3">
              <a:extLst>
                <a:ext uri="{FF2B5EF4-FFF2-40B4-BE49-F238E27FC236}">
                  <a16:creationId xmlns:a16="http://schemas.microsoft.com/office/drawing/2014/main" id="{00000000-0008-0000-1B00-000004000000}"/>
                </a:ext>
              </a:extLst>
            </xdr:cNvPr>
            <xdr:cNvPicPr>
              <a:picLocks noChangeAspect="1" noChangeArrowheads="1"/>
              <a:extLst>
                <a:ext uri="{84589F7E-364E-4C9E-8A38-B11213B215E9}">
                  <a14:cameraTool cellRange="LOGO!$A$1" spid="_x0000_s343607"/>
                </a:ext>
              </a:extLst>
            </xdr:cNvPicPr>
          </xdr:nvPicPr>
          <xdr:blipFill>
            <a:blip xmlns:r="http://schemas.openxmlformats.org/officeDocument/2006/relationships" r:embed="rId5"/>
            <a:srcRect/>
            <a:stretch>
              <a:fillRect/>
            </a:stretch>
          </xdr:blipFill>
          <xdr:spPr bwMode="auto">
            <a:xfrm>
              <a:off x="717177" y="112059"/>
              <a:ext cx="1591235" cy="94293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9.xml><?xml version="1.0" encoding="utf-8"?>
<xdr:wsDr xmlns:xdr="http://schemas.openxmlformats.org/drawingml/2006/spreadsheetDrawing" xmlns:a="http://schemas.openxmlformats.org/drawingml/2006/main">
  <xdr:twoCellAnchor>
    <xdr:from>
      <xdr:col>1</xdr:col>
      <xdr:colOff>42582</xdr:colOff>
      <xdr:row>32</xdr:row>
      <xdr:rowOff>2988</xdr:rowOff>
    </xdr:from>
    <xdr:to>
      <xdr:col>28</xdr:col>
      <xdr:colOff>78440</xdr:colOff>
      <xdr:row>38</xdr:row>
      <xdr:rowOff>414468</xdr:rowOff>
    </xdr:to>
    <xdr:graphicFrame macro="">
      <xdr:nvGraphicFramePr>
        <xdr:cNvPr id="2" name="Gráfico 1">
          <a:extLst>
            <a:ext uri="{FF2B5EF4-FFF2-40B4-BE49-F238E27FC236}">
              <a16:creationId xmlns:a16="http://schemas.microsoft.com/office/drawing/2014/main" id="{00000000-0008-0000-1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11207</xdr:colOff>
      <xdr:row>1</xdr:row>
      <xdr:rowOff>11207</xdr:rowOff>
    </xdr:from>
    <xdr:to>
      <xdr:col>29</xdr:col>
      <xdr:colOff>62754</xdr:colOff>
      <xdr:row>2</xdr:row>
      <xdr:rowOff>443754</xdr:rowOff>
    </xdr:to>
    <xdr:pic>
      <xdr:nvPicPr>
        <xdr:cNvPr id="3" name="Gráfico 2" descr="Hogar con relleno sólido">
          <a:hlinkClick xmlns:r="http://schemas.openxmlformats.org/officeDocument/2006/relationships" r:id="rId2" tooltip="Regresar al listado de indicadores"/>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069732" y="106457"/>
          <a:ext cx="918322" cy="90879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470647</xdr:colOff>
          <xdr:row>1</xdr:row>
          <xdr:rowOff>11206</xdr:rowOff>
        </xdr:from>
        <xdr:to>
          <xdr:col>5</xdr:col>
          <xdr:colOff>448235</xdr:colOff>
          <xdr:row>2</xdr:row>
          <xdr:rowOff>472288</xdr:rowOff>
        </xdr:to>
        <xdr:pic>
          <xdr:nvPicPr>
            <xdr:cNvPr id="4" name="Imagen 3">
              <a:extLst>
                <a:ext uri="{FF2B5EF4-FFF2-40B4-BE49-F238E27FC236}">
                  <a16:creationId xmlns:a16="http://schemas.microsoft.com/office/drawing/2014/main" id="{00000000-0008-0000-1C00-000004000000}"/>
                </a:ext>
              </a:extLst>
            </xdr:cNvPr>
            <xdr:cNvPicPr>
              <a:picLocks noChangeAspect="1" noChangeArrowheads="1"/>
              <a:extLst>
                <a:ext uri="{84589F7E-364E-4C9E-8A38-B11213B215E9}">
                  <a14:cameraTool cellRange="LOGO!$A$1" spid="_x0000_s344627"/>
                </a:ext>
              </a:extLst>
            </xdr:cNvPicPr>
          </xdr:nvPicPr>
          <xdr:blipFill>
            <a:blip xmlns:r="http://schemas.openxmlformats.org/officeDocument/2006/relationships" r:embed="rId5"/>
            <a:srcRect/>
            <a:stretch>
              <a:fillRect/>
            </a:stretch>
          </xdr:blipFill>
          <xdr:spPr bwMode="auto">
            <a:xfrm>
              <a:off x="705971" y="112059"/>
              <a:ext cx="1591235" cy="94293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0.xml><?xml version="1.0" encoding="utf-8"?>
<xdr:wsDr xmlns:xdr="http://schemas.openxmlformats.org/drawingml/2006/spreadsheetDrawing" xmlns:a="http://schemas.openxmlformats.org/drawingml/2006/main">
  <xdr:twoCellAnchor>
    <xdr:from>
      <xdr:col>1</xdr:col>
      <xdr:colOff>42582</xdr:colOff>
      <xdr:row>32</xdr:row>
      <xdr:rowOff>2988</xdr:rowOff>
    </xdr:from>
    <xdr:to>
      <xdr:col>28</xdr:col>
      <xdr:colOff>78440</xdr:colOff>
      <xdr:row>38</xdr:row>
      <xdr:rowOff>414468</xdr:rowOff>
    </xdr:to>
    <xdr:graphicFrame macro="">
      <xdr:nvGraphicFramePr>
        <xdr:cNvPr id="2" name="Gráfico 1">
          <a:extLst>
            <a:ext uri="{FF2B5EF4-FFF2-40B4-BE49-F238E27FC236}">
              <a16:creationId xmlns:a16="http://schemas.microsoft.com/office/drawing/2014/main" id="{00000000-0008-0000-1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11207</xdr:colOff>
      <xdr:row>1</xdr:row>
      <xdr:rowOff>11207</xdr:rowOff>
    </xdr:from>
    <xdr:to>
      <xdr:col>29</xdr:col>
      <xdr:colOff>62754</xdr:colOff>
      <xdr:row>2</xdr:row>
      <xdr:rowOff>443754</xdr:rowOff>
    </xdr:to>
    <xdr:pic>
      <xdr:nvPicPr>
        <xdr:cNvPr id="3" name="Gráfico 2" descr="Hogar con relleno sólido">
          <a:hlinkClick xmlns:r="http://schemas.openxmlformats.org/officeDocument/2006/relationships" r:id="rId2" tooltip="Regresar al listado de indicadores"/>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069732" y="106457"/>
          <a:ext cx="918322" cy="908797"/>
        </a:xfrm>
        <a:prstGeom prst="rect">
          <a:avLst/>
        </a:prstGeom>
      </xdr:spPr>
    </xdr:pic>
    <xdr:clientData/>
  </xdr:twoCellAnchor>
  <xdr:twoCellAnchor editAs="oneCell">
    <xdr:from>
      <xdr:col>26</xdr:col>
      <xdr:colOff>11207</xdr:colOff>
      <xdr:row>1</xdr:row>
      <xdr:rowOff>11207</xdr:rowOff>
    </xdr:from>
    <xdr:to>
      <xdr:col>29</xdr:col>
      <xdr:colOff>62754</xdr:colOff>
      <xdr:row>2</xdr:row>
      <xdr:rowOff>443754</xdr:rowOff>
    </xdr:to>
    <xdr:pic>
      <xdr:nvPicPr>
        <xdr:cNvPr id="4" name="Gráfico 3" descr="Hogar con relleno sólido">
          <a:hlinkClick xmlns:r="http://schemas.openxmlformats.org/officeDocument/2006/relationships" r:id="rId2" tooltip="Regresar al listado de indicadores"/>
          <a:extLst>
            <a:ext uri="{FF2B5EF4-FFF2-40B4-BE49-F238E27FC236}">
              <a16:creationId xmlns:a16="http://schemas.microsoft.com/office/drawing/2014/main" id="{00000000-0008-0000-1D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069732" y="106457"/>
          <a:ext cx="918322" cy="90879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459441</xdr:colOff>
          <xdr:row>1</xdr:row>
          <xdr:rowOff>11206</xdr:rowOff>
        </xdr:from>
        <xdr:to>
          <xdr:col>5</xdr:col>
          <xdr:colOff>437029</xdr:colOff>
          <xdr:row>2</xdr:row>
          <xdr:rowOff>472288</xdr:rowOff>
        </xdr:to>
        <xdr:pic>
          <xdr:nvPicPr>
            <xdr:cNvPr id="6" name="Imagen 5">
              <a:extLst>
                <a:ext uri="{FF2B5EF4-FFF2-40B4-BE49-F238E27FC236}">
                  <a16:creationId xmlns:a16="http://schemas.microsoft.com/office/drawing/2014/main" id="{00000000-0008-0000-1D00-000006000000}"/>
                </a:ext>
              </a:extLst>
            </xdr:cNvPr>
            <xdr:cNvPicPr>
              <a:picLocks noChangeAspect="1" noChangeArrowheads="1"/>
              <a:extLst>
                <a:ext uri="{84589F7E-364E-4C9E-8A38-B11213B215E9}">
                  <a14:cameraTool cellRange="LOGO!$A$1" spid="_x0000_s345648"/>
                </a:ext>
              </a:extLst>
            </xdr:cNvPicPr>
          </xdr:nvPicPr>
          <xdr:blipFill>
            <a:blip xmlns:r="http://schemas.openxmlformats.org/officeDocument/2006/relationships" r:embed="rId5"/>
            <a:srcRect/>
            <a:stretch>
              <a:fillRect/>
            </a:stretch>
          </xdr:blipFill>
          <xdr:spPr bwMode="auto">
            <a:xfrm>
              <a:off x="694765" y="112059"/>
              <a:ext cx="1591235" cy="94293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1.xml><?xml version="1.0" encoding="utf-8"?>
<xdr:wsDr xmlns:xdr="http://schemas.openxmlformats.org/drawingml/2006/spreadsheetDrawing" xmlns:a="http://schemas.openxmlformats.org/drawingml/2006/main">
  <xdr:twoCellAnchor>
    <xdr:from>
      <xdr:col>1</xdr:col>
      <xdr:colOff>42582</xdr:colOff>
      <xdr:row>32</xdr:row>
      <xdr:rowOff>2988</xdr:rowOff>
    </xdr:from>
    <xdr:to>
      <xdr:col>28</xdr:col>
      <xdr:colOff>78440</xdr:colOff>
      <xdr:row>38</xdr:row>
      <xdr:rowOff>414468</xdr:rowOff>
    </xdr:to>
    <xdr:graphicFrame macro="">
      <xdr:nvGraphicFramePr>
        <xdr:cNvPr id="2" name="Gráfico 1">
          <a:extLst>
            <a:ext uri="{FF2B5EF4-FFF2-40B4-BE49-F238E27FC236}">
              <a16:creationId xmlns:a16="http://schemas.microsoft.com/office/drawing/2014/main" id="{00000000-0008-0000-1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11207</xdr:colOff>
      <xdr:row>1</xdr:row>
      <xdr:rowOff>11207</xdr:rowOff>
    </xdr:from>
    <xdr:to>
      <xdr:col>29</xdr:col>
      <xdr:colOff>62754</xdr:colOff>
      <xdr:row>2</xdr:row>
      <xdr:rowOff>443754</xdr:rowOff>
    </xdr:to>
    <xdr:pic>
      <xdr:nvPicPr>
        <xdr:cNvPr id="3" name="Gráfico 2" descr="Hogar con relleno sólido">
          <a:hlinkClick xmlns:r="http://schemas.openxmlformats.org/officeDocument/2006/relationships" r:id="rId2" tooltip="Regresar al listado de indicadores"/>
          <a:extLst>
            <a:ext uri="{FF2B5EF4-FFF2-40B4-BE49-F238E27FC236}">
              <a16:creationId xmlns:a16="http://schemas.microsoft.com/office/drawing/2014/main" id="{00000000-0008-0000-1E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069732" y="106457"/>
          <a:ext cx="918322" cy="90879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347382</xdr:colOff>
          <xdr:row>1</xdr:row>
          <xdr:rowOff>33617</xdr:rowOff>
        </xdr:from>
        <xdr:to>
          <xdr:col>5</xdr:col>
          <xdr:colOff>324970</xdr:colOff>
          <xdr:row>3</xdr:row>
          <xdr:rowOff>12846</xdr:rowOff>
        </xdr:to>
        <xdr:pic>
          <xdr:nvPicPr>
            <xdr:cNvPr id="4" name="Imagen 3">
              <a:extLst>
                <a:ext uri="{FF2B5EF4-FFF2-40B4-BE49-F238E27FC236}">
                  <a16:creationId xmlns:a16="http://schemas.microsoft.com/office/drawing/2014/main" id="{00000000-0008-0000-1E00-000004000000}"/>
                </a:ext>
              </a:extLst>
            </xdr:cNvPr>
            <xdr:cNvPicPr>
              <a:picLocks noChangeAspect="1" noChangeArrowheads="1"/>
              <a:extLst>
                <a:ext uri="{84589F7E-364E-4C9E-8A38-B11213B215E9}">
                  <a14:cameraTool cellRange="LOGO!$A$1" spid="_x0000_s346671"/>
                </a:ext>
              </a:extLst>
            </xdr:cNvPicPr>
          </xdr:nvPicPr>
          <xdr:blipFill>
            <a:blip xmlns:r="http://schemas.openxmlformats.org/officeDocument/2006/relationships" r:embed="rId5"/>
            <a:srcRect/>
            <a:stretch>
              <a:fillRect/>
            </a:stretch>
          </xdr:blipFill>
          <xdr:spPr bwMode="auto">
            <a:xfrm>
              <a:off x="582706" y="134470"/>
              <a:ext cx="1591235" cy="94293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2.xml><?xml version="1.0" encoding="utf-8"?>
<xdr:wsDr xmlns:xdr="http://schemas.openxmlformats.org/drawingml/2006/spreadsheetDrawing" xmlns:a="http://schemas.openxmlformats.org/drawingml/2006/main">
  <xdr:twoCellAnchor>
    <xdr:from>
      <xdr:col>1</xdr:col>
      <xdr:colOff>42582</xdr:colOff>
      <xdr:row>32</xdr:row>
      <xdr:rowOff>2988</xdr:rowOff>
    </xdr:from>
    <xdr:to>
      <xdr:col>28</xdr:col>
      <xdr:colOff>78440</xdr:colOff>
      <xdr:row>38</xdr:row>
      <xdr:rowOff>414468</xdr:rowOff>
    </xdr:to>
    <xdr:graphicFrame macro="">
      <xdr:nvGraphicFramePr>
        <xdr:cNvPr id="2" name="Gráfico 1">
          <a:extLst>
            <a:ext uri="{FF2B5EF4-FFF2-40B4-BE49-F238E27FC236}">
              <a16:creationId xmlns:a16="http://schemas.microsoft.com/office/drawing/2014/main" id="{00000000-0008-0000-1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11207</xdr:colOff>
      <xdr:row>1</xdr:row>
      <xdr:rowOff>11207</xdr:rowOff>
    </xdr:from>
    <xdr:to>
      <xdr:col>29</xdr:col>
      <xdr:colOff>62754</xdr:colOff>
      <xdr:row>2</xdr:row>
      <xdr:rowOff>443754</xdr:rowOff>
    </xdr:to>
    <xdr:pic>
      <xdr:nvPicPr>
        <xdr:cNvPr id="3" name="Gráfico 2" descr="Hogar con relleno sólido">
          <a:hlinkClick xmlns:r="http://schemas.openxmlformats.org/officeDocument/2006/relationships" r:id="rId2" tooltip="Regresar al listado de indicadores"/>
          <a:extLst>
            <a:ext uri="{FF2B5EF4-FFF2-40B4-BE49-F238E27FC236}">
              <a16:creationId xmlns:a16="http://schemas.microsoft.com/office/drawing/2014/main" id="{00000000-0008-0000-1F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069732" y="106457"/>
          <a:ext cx="918322" cy="90879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380999</xdr:colOff>
          <xdr:row>1</xdr:row>
          <xdr:rowOff>22412</xdr:rowOff>
        </xdr:from>
        <xdr:to>
          <xdr:col>5</xdr:col>
          <xdr:colOff>358587</xdr:colOff>
          <xdr:row>3</xdr:row>
          <xdr:rowOff>1641</xdr:rowOff>
        </xdr:to>
        <xdr:pic>
          <xdr:nvPicPr>
            <xdr:cNvPr id="4" name="Imagen 3">
              <a:extLst>
                <a:ext uri="{FF2B5EF4-FFF2-40B4-BE49-F238E27FC236}">
                  <a16:creationId xmlns:a16="http://schemas.microsoft.com/office/drawing/2014/main" id="{00000000-0008-0000-1F00-000004000000}"/>
                </a:ext>
              </a:extLst>
            </xdr:cNvPr>
            <xdr:cNvPicPr>
              <a:picLocks noChangeAspect="1" noChangeArrowheads="1"/>
              <a:extLst>
                <a:ext uri="{84589F7E-364E-4C9E-8A38-B11213B215E9}">
                  <a14:cameraTool cellRange="LOGO!$A$1" spid="_x0000_s383531"/>
                </a:ext>
              </a:extLst>
            </xdr:cNvPicPr>
          </xdr:nvPicPr>
          <xdr:blipFill>
            <a:blip xmlns:r="http://schemas.openxmlformats.org/officeDocument/2006/relationships" r:embed="rId5"/>
            <a:srcRect/>
            <a:stretch>
              <a:fillRect/>
            </a:stretch>
          </xdr:blipFill>
          <xdr:spPr bwMode="auto">
            <a:xfrm>
              <a:off x="616323" y="123265"/>
              <a:ext cx="1591235" cy="94293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3.xml><?xml version="1.0" encoding="utf-8"?>
<xdr:wsDr xmlns:xdr="http://schemas.openxmlformats.org/drawingml/2006/spreadsheetDrawing" xmlns:a="http://schemas.openxmlformats.org/drawingml/2006/main">
  <xdr:twoCellAnchor>
    <xdr:from>
      <xdr:col>1</xdr:col>
      <xdr:colOff>42582</xdr:colOff>
      <xdr:row>32</xdr:row>
      <xdr:rowOff>2988</xdr:rowOff>
    </xdr:from>
    <xdr:to>
      <xdr:col>28</xdr:col>
      <xdr:colOff>78440</xdr:colOff>
      <xdr:row>38</xdr:row>
      <xdr:rowOff>414468</xdr:rowOff>
    </xdr:to>
    <xdr:graphicFrame macro="">
      <xdr:nvGraphicFramePr>
        <xdr:cNvPr id="2" name="Gráfico 1">
          <a:extLst>
            <a:ext uri="{FF2B5EF4-FFF2-40B4-BE49-F238E27FC236}">
              <a16:creationId xmlns:a16="http://schemas.microsoft.com/office/drawing/2014/main" id="{00000000-0008-0000-2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11207</xdr:colOff>
      <xdr:row>1</xdr:row>
      <xdr:rowOff>11207</xdr:rowOff>
    </xdr:from>
    <xdr:to>
      <xdr:col>29</xdr:col>
      <xdr:colOff>62754</xdr:colOff>
      <xdr:row>2</xdr:row>
      <xdr:rowOff>443754</xdr:rowOff>
    </xdr:to>
    <xdr:pic>
      <xdr:nvPicPr>
        <xdr:cNvPr id="3" name="Gráfico 2" descr="Hogar con relleno sólido">
          <a:hlinkClick xmlns:r="http://schemas.openxmlformats.org/officeDocument/2006/relationships" r:id="rId2" tooltip="Regresar al listado de indicadores"/>
          <a:extLst>
            <a:ext uri="{FF2B5EF4-FFF2-40B4-BE49-F238E27FC236}">
              <a16:creationId xmlns:a16="http://schemas.microsoft.com/office/drawing/2014/main" id="{00000000-0008-0000-20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069732" y="106457"/>
          <a:ext cx="918322" cy="90879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448235</xdr:colOff>
          <xdr:row>1</xdr:row>
          <xdr:rowOff>22412</xdr:rowOff>
        </xdr:from>
        <xdr:to>
          <xdr:col>5</xdr:col>
          <xdr:colOff>425823</xdr:colOff>
          <xdr:row>3</xdr:row>
          <xdr:rowOff>1641</xdr:rowOff>
        </xdr:to>
        <xdr:pic>
          <xdr:nvPicPr>
            <xdr:cNvPr id="4" name="Imagen 3">
              <a:extLst>
                <a:ext uri="{FF2B5EF4-FFF2-40B4-BE49-F238E27FC236}">
                  <a16:creationId xmlns:a16="http://schemas.microsoft.com/office/drawing/2014/main" id="{00000000-0008-0000-2000-000004000000}"/>
                </a:ext>
              </a:extLst>
            </xdr:cNvPr>
            <xdr:cNvPicPr>
              <a:picLocks noChangeAspect="1" noChangeArrowheads="1"/>
              <a:extLst>
                <a:ext uri="{84589F7E-364E-4C9E-8A38-B11213B215E9}">
                  <a14:cameraTool cellRange="LOGO!$A$1" spid="_x0000_s408106"/>
                </a:ext>
              </a:extLst>
            </xdr:cNvPicPr>
          </xdr:nvPicPr>
          <xdr:blipFill>
            <a:blip xmlns:r="http://schemas.openxmlformats.org/officeDocument/2006/relationships" r:embed="rId5"/>
            <a:srcRect/>
            <a:stretch>
              <a:fillRect/>
            </a:stretch>
          </xdr:blipFill>
          <xdr:spPr bwMode="auto">
            <a:xfrm>
              <a:off x="683559" y="123265"/>
              <a:ext cx="1591235" cy="94293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4.xml><?xml version="1.0" encoding="utf-8"?>
<xdr:wsDr xmlns:xdr="http://schemas.openxmlformats.org/drawingml/2006/spreadsheetDrawing" xmlns:a="http://schemas.openxmlformats.org/drawingml/2006/main">
  <xdr:twoCellAnchor>
    <xdr:from>
      <xdr:col>1</xdr:col>
      <xdr:colOff>42582</xdr:colOff>
      <xdr:row>32</xdr:row>
      <xdr:rowOff>2988</xdr:rowOff>
    </xdr:from>
    <xdr:to>
      <xdr:col>28</xdr:col>
      <xdr:colOff>78440</xdr:colOff>
      <xdr:row>38</xdr:row>
      <xdr:rowOff>414468</xdr:rowOff>
    </xdr:to>
    <xdr:graphicFrame macro="">
      <xdr:nvGraphicFramePr>
        <xdr:cNvPr id="2" name="Gráfico 1">
          <a:extLst>
            <a:ext uri="{FF2B5EF4-FFF2-40B4-BE49-F238E27FC236}">
              <a16:creationId xmlns:a16="http://schemas.microsoft.com/office/drawing/2014/main" id="{00000000-0008-0000-2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11207</xdr:colOff>
      <xdr:row>1</xdr:row>
      <xdr:rowOff>11207</xdr:rowOff>
    </xdr:from>
    <xdr:to>
      <xdr:col>29</xdr:col>
      <xdr:colOff>62754</xdr:colOff>
      <xdr:row>2</xdr:row>
      <xdr:rowOff>443754</xdr:rowOff>
    </xdr:to>
    <xdr:pic>
      <xdr:nvPicPr>
        <xdr:cNvPr id="3" name="Gráfico 2" descr="Hogar con relleno sólido">
          <a:hlinkClick xmlns:r="http://schemas.openxmlformats.org/officeDocument/2006/relationships" r:id="rId2" tooltip="Regresar al listado de indicadores"/>
          <a:extLst>
            <a:ext uri="{FF2B5EF4-FFF2-40B4-BE49-F238E27FC236}">
              <a16:creationId xmlns:a16="http://schemas.microsoft.com/office/drawing/2014/main" id="{00000000-0008-0000-21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069732" y="106457"/>
          <a:ext cx="918322" cy="90879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493058</xdr:colOff>
          <xdr:row>1</xdr:row>
          <xdr:rowOff>22412</xdr:rowOff>
        </xdr:from>
        <xdr:to>
          <xdr:col>5</xdr:col>
          <xdr:colOff>470646</xdr:colOff>
          <xdr:row>3</xdr:row>
          <xdr:rowOff>1641</xdr:rowOff>
        </xdr:to>
        <xdr:pic>
          <xdr:nvPicPr>
            <xdr:cNvPr id="4" name="Imagen 3">
              <a:extLst>
                <a:ext uri="{FF2B5EF4-FFF2-40B4-BE49-F238E27FC236}">
                  <a16:creationId xmlns:a16="http://schemas.microsoft.com/office/drawing/2014/main" id="{00000000-0008-0000-2100-000004000000}"/>
                </a:ext>
              </a:extLst>
            </xdr:cNvPr>
            <xdr:cNvPicPr>
              <a:picLocks noChangeAspect="1" noChangeArrowheads="1"/>
              <a:extLst>
                <a:ext uri="{84589F7E-364E-4C9E-8A38-B11213B215E9}">
                  <a14:cameraTool cellRange="LOGO!$A$1" spid="_x0000_s409128"/>
                </a:ext>
              </a:extLst>
            </xdr:cNvPicPr>
          </xdr:nvPicPr>
          <xdr:blipFill>
            <a:blip xmlns:r="http://schemas.openxmlformats.org/officeDocument/2006/relationships" r:embed="rId5"/>
            <a:srcRect/>
            <a:stretch>
              <a:fillRect/>
            </a:stretch>
          </xdr:blipFill>
          <xdr:spPr bwMode="auto">
            <a:xfrm>
              <a:off x="728382" y="123265"/>
              <a:ext cx="1591235" cy="94293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5.xml><?xml version="1.0" encoding="utf-8"?>
<xdr:wsDr xmlns:xdr="http://schemas.openxmlformats.org/drawingml/2006/spreadsheetDrawing" xmlns:a="http://schemas.openxmlformats.org/drawingml/2006/main">
  <xdr:twoCellAnchor>
    <xdr:from>
      <xdr:col>1</xdr:col>
      <xdr:colOff>42582</xdr:colOff>
      <xdr:row>32</xdr:row>
      <xdr:rowOff>2988</xdr:rowOff>
    </xdr:from>
    <xdr:to>
      <xdr:col>28</xdr:col>
      <xdr:colOff>78440</xdr:colOff>
      <xdr:row>38</xdr:row>
      <xdr:rowOff>414468</xdr:rowOff>
    </xdr:to>
    <xdr:graphicFrame macro="">
      <xdr:nvGraphicFramePr>
        <xdr:cNvPr id="2" name="Gráfico 1">
          <a:extLst>
            <a:ext uri="{FF2B5EF4-FFF2-40B4-BE49-F238E27FC236}">
              <a16:creationId xmlns:a16="http://schemas.microsoft.com/office/drawing/2014/main" id="{00000000-0008-0000-2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11207</xdr:colOff>
      <xdr:row>1</xdr:row>
      <xdr:rowOff>11207</xdr:rowOff>
    </xdr:from>
    <xdr:to>
      <xdr:col>29</xdr:col>
      <xdr:colOff>62754</xdr:colOff>
      <xdr:row>2</xdr:row>
      <xdr:rowOff>443754</xdr:rowOff>
    </xdr:to>
    <xdr:pic>
      <xdr:nvPicPr>
        <xdr:cNvPr id="3" name="Gráfico 2" descr="Hogar con relleno sólido">
          <a:hlinkClick xmlns:r="http://schemas.openxmlformats.org/officeDocument/2006/relationships" r:id="rId2" tooltip="Regresar al listado de indicadores"/>
          <a:extLst>
            <a:ext uri="{FF2B5EF4-FFF2-40B4-BE49-F238E27FC236}">
              <a16:creationId xmlns:a16="http://schemas.microsoft.com/office/drawing/2014/main" id="{00000000-0008-0000-22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069732" y="106457"/>
          <a:ext cx="918322" cy="90879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470647</xdr:colOff>
          <xdr:row>1</xdr:row>
          <xdr:rowOff>11205</xdr:rowOff>
        </xdr:from>
        <xdr:to>
          <xdr:col>5</xdr:col>
          <xdr:colOff>448235</xdr:colOff>
          <xdr:row>2</xdr:row>
          <xdr:rowOff>472287</xdr:rowOff>
        </xdr:to>
        <xdr:pic>
          <xdr:nvPicPr>
            <xdr:cNvPr id="4" name="Imagen 3">
              <a:extLst>
                <a:ext uri="{FF2B5EF4-FFF2-40B4-BE49-F238E27FC236}">
                  <a16:creationId xmlns:a16="http://schemas.microsoft.com/office/drawing/2014/main" id="{00000000-0008-0000-2200-000004000000}"/>
                </a:ext>
              </a:extLst>
            </xdr:cNvPr>
            <xdr:cNvPicPr>
              <a:picLocks noChangeAspect="1" noChangeArrowheads="1"/>
              <a:extLst>
                <a:ext uri="{84589F7E-364E-4C9E-8A38-B11213B215E9}">
                  <a14:cameraTool cellRange="LOGO!$A$1" spid="_x0000_s410152"/>
                </a:ext>
              </a:extLst>
            </xdr:cNvPicPr>
          </xdr:nvPicPr>
          <xdr:blipFill>
            <a:blip xmlns:r="http://schemas.openxmlformats.org/officeDocument/2006/relationships" r:embed="rId5"/>
            <a:srcRect/>
            <a:stretch>
              <a:fillRect/>
            </a:stretch>
          </xdr:blipFill>
          <xdr:spPr bwMode="auto">
            <a:xfrm>
              <a:off x="705971" y="112058"/>
              <a:ext cx="1591235" cy="94293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6.xml><?xml version="1.0" encoding="utf-8"?>
<xdr:wsDr xmlns:xdr="http://schemas.openxmlformats.org/drawingml/2006/spreadsheetDrawing" xmlns:a="http://schemas.openxmlformats.org/drawingml/2006/main">
  <xdr:twoCellAnchor>
    <xdr:from>
      <xdr:col>1</xdr:col>
      <xdr:colOff>42582</xdr:colOff>
      <xdr:row>32</xdr:row>
      <xdr:rowOff>2988</xdr:rowOff>
    </xdr:from>
    <xdr:to>
      <xdr:col>28</xdr:col>
      <xdr:colOff>78440</xdr:colOff>
      <xdr:row>38</xdr:row>
      <xdr:rowOff>414468</xdr:rowOff>
    </xdr:to>
    <xdr:graphicFrame macro="">
      <xdr:nvGraphicFramePr>
        <xdr:cNvPr id="2" name="Gráfico 1">
          <a:extLst>
            <a:ext uri="{FF2B5EF4-FFF2-40B4-BE49-F238E27FC236}">
              <a16:creationId xmlns:a16="http://schemas.microsoft.com/office/drawing/2014/main" id="{00000000-0008-0000-2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11207</xdr:colOff>
      <xdr:row>1</xdr:row>
      <xdr:rowOff>11207</xdr:rowOff>
    </xdr:from>
    <xdr:to>
      <xdr:col>29</xdr:col>
      <xdr:colOff>62754</xdr:colOff>
      <xdr:row>2</xdr:row>
      <xdr:rowOff>443754</xdr:rowOff>
    </xdr:to>
    <xdr:pic>
      <xdr:nvPicPr>
        <xdr:cNvPr id="3" name="Gráfico 2" descr="Hogar con relleno sólido">
          <a:hlinkClick xmlns:r="http://schemas.openxmlformats.org/officeDocument/2006/relationships" r:id="rId2" tooltip="Regresar al listado de indicadores"/>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069732" y="106457"/>
          <a:ext cx="918322" cy="90879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481853</xdr:colOff>
          <xdr:row>1</xdr:row>
          <xdr:rowOff>11206</xdr:rowOff>
        </xdr:from>
        <xdr:to>
          <xdr:col>5</xdr:col>
          <xdr:colOff>459441</xdr:colOff>
          <xdr:row>2</xdr:row>
          <xdr:rowOff>472288</xdr:rowOff>
        </xdr:to>
        <xdr:pic>
          <xdr:nvPicPr>
            <xdr:cNvPr id="4" name="Imagen 3">
              <a:extLst>
                <a:ext uri="{FF2B5EF4-FFF2-40B4-BE49-F238E27FC236}">
                  <a16:creationId xmlns:a16="http://schemas.microsoft.com/office/drawing/2014/main" id="{00000000-0008-0000-2300-000004000000}"/>
                </a:ext>
              </a:extLst>
            </xdr:cNvPr>
            <xdr:cNvPicPr>
              <a:picLocks noChangeAspect="1" noChangeArrowheads="1"/>
              <a:extLst>
                <a:ext uri="{84589F7E-364E-4C9E-8A38-B11213B215E9}">
                  <a14:cameraTool cellRange="LOGO!$A$1" spid="_x0000_s411171"/>
                </a:ext>
              </a:extLst>
            </xdr:cNvPicPr>
          </xdr:nvPicPr>
          <xdr:blipFill>
            <a:blip xmlns:r="http://schemas.openxmlformats.org/officeDocument/2006/relationships" r:embed="rId5"/>
            <a:srcRect/>
            <a:stretch>
              <a:fillRect/>
            </a:stretch>
          </xdr:blipFill>
          <xdr:spPr bwMode="auto">
            <a:xfrm>
              <a:off x="717177" y="112059"/>
              <a:ext cx="1591235" cy="94293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7.xml><?xml version="1.0" encoding="utf-8"?>
<xdr:wsDr xmlns:xdr="http://schemas.openxmlformats.org/drawingml/2006/spreadsheetDrawing" xmlns:a="http://schemas.openxmlformats.org/drawingml/2006/main">
  <xdr:twoCellAnchor>
    <xdr:from>
      <xdr:col>1</xdr:col>
      <xdr:colOff>42582</xdr:colOff>
      <xdr:row>32</xdr:row>
      <xdr:rowOff>2988</xdr:rowOff>
    </xdr:from>
    <xdr:to>
      <xdr:col>28</xdr:col>
      <xdr:colOff>78440</xdr:colOff>
      <xdr:row>38</xdr:row>
      <xdr:rowOff>414468</xdr:rowOff>
    </xdr:to>
    <xdr:graphicFrame macro="">
      <xdr:nvGraphicFramePr>
        <xdr:cNvPr id="2" name="Gráfico 1">
          <a:extLst>
            <a:ext uri="{FF2B5EF4-FFF2-40B4-BE49-F238E27FC236}">
              <a16:creationId xmlns:a16="http://schemas.microsoft.com/office/drawing/2014/main" id="{00000000-0008-0000-2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11207</xdr:colOff>
      <xdr:row>1</xdr:row>
      <xdr:rowOff>11207</xdr:rowOff>
    </xdr:from>
    <xdr:to>
      <xdr:col>29</xdr:col>
      <xdr:colOff>62754</xdr:colOff>
      <xdr:row>2</xdr:row>
      <xdr:rowOff>443754</xdr:rowOff>
    </xdr:to>
    <xdr:pic>
      <xdr:nvPicPr>
        <xdr:cNvPr id="3" name="Gráfico 2" descr="Hogar con relleno sólido">
          <a:hlinkClick xmlns:r="http://schemas.openxmlformats.org/officeDocument/2006/relationships" r:id="rId2" tooltip="Regresar al listado de indicadores"/>
          <a:extLst>
            <a:ext uri="{FF2B5EF4-FFF2-40B4-BE49-F238E27FC236}">
              <a16:creationId xmlns:a16="http://schemas.microsoft.com/office/drawing/2014/main" id="{00000000-0008-0000-24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069732" y="106457"/>
          <a:ext cx="918322" cy="90879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481853</xdr:colOff>
          <xdr:row>1</xdr:row>
          <xdr:rowOff>11205</xdr:rowOff>
        </xdr:from>
        <xdr:to>
          <xdr:col>5</xdr:col>
          <xdr:colOff>459441</xdr:colOff>
          <xdr:row>2</xdr:row>
          <xdr:rowOff>472287</xdr:rowOff>
        </xdr:to>
        <xdr:pic>
          <xdr:nvPicPr>
            <xdr:cNvPr id="4" name="Imagen 3">
              <a:extLst>
                <a:ext uri="{FF2B5EF4-FFF2-40B4-BE49-F238E27FC236}">
                  <a16:creationId xmlns:a16="http://schemas.microsoft.com/office/drawing/2014/main" id="{00000000-0008-0000-2400-000004000000}"/>
                </a:ext>
              </a:extLst>
            </xdr:cNvPr>
            <xdr:cNvPicPr>
              <a:picLocks noChangeAspect="1" noChangeArrowheads="1"/>
              <a:extLst>
                <a:ext uri="{84589F7E-364E-4C9E-8A38-B11213B215E9}">
                  <a14:cameraTool cellRange="LOGO!$A$1" spid="_x0000_s412194"/>
                </a:ext>
              </a:extLst>
            </xdr:cNvPicPr>
          </xdr:nvPicPr>
          <xdr:blipFill>
            <a:blip xmlns:r="http://schemas.openxmlformats.org/officeDocument/2006/relationships" r:embed="rId5"/>
            <a:srcRect/>
            <a:stretch>
              <a:fillRect/>
            </a:stretch>
          </xdr:blipFill>
          <xdr:spPr bwMode="auto">
            <a:xfrm>
              <a:off x="717177" y="112058"/>
              <a:ext cx="1591235" cy="94293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8.xml><?xml version="1.0" encoding="utf-8"?>
<xdr:wsDr xmlns:xdr="http://schemas.openxmlformats.org/drawingml/2006/spreadsheetDrawing" xmlns:a="http://schemas.openxmlformats.org/drawingml/2006/main">
  <xdr:twoCellAnchor>
    <xdr:from>
      <xdr:col>1</xdr:col>
      <xdr:colOff>42582</xdr:colOff>
      <xdr:row>32</xdr:row>
      <xdr:rowOff>2988</xdr:rowOff>
    </xdr:from>
    <xdr:to>
      <xdr:col>28</xdr:col>
      <xdr:colOff>78440</xdr:colOff>
      <xdr:row>38</xdr:row>
      <xdr:rowOff>414468</xdr:rowOff>
    </xdr:to>
    <xdr:graphicFrame macro="">
      <xdr:nvGraphicFramePr>
        <xdr:cNvPr id="2" name="Gráfico 1">
          <a:extLst>
            <a:ext uri="{FF2B5EF4-FFF2-40B4-BE49-F238E27FC236}">
              <a16:creationId xmlns:a16="http://schemas.microsoft.com/office/drawing/2014/main" id="{00000000-0008-0000-2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11207</xdr:colOff>
      <xdr:row>1</xdr:row>
      <xdr:rowOff>11207</xdr:rowOff>
    </xdr:from>
    <xdr:to>
      <xdr:col>29</xdr:col>
      <xdr:colOff>62754</xdr:colOff>
      <xdr:row>2</xdr:row>
      <xdr:rowOff>443754</xdr:rowOff>
    </xdr:to>
    <xdr:pic>
      <xdr:nvPicPr>
        <xdr:cNvPr id="3" name="Gráfico 2" descr="Hogar con relleno sólido">
          <a:hlinkClick xmlns:r="http://schemas.openxmlformats.org/officeDocument/2006/relationships" r:id="rId2" tooltip="Regresar al listado de indicadores"/>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069732" y="106457"/>
          <a:ext cx="918322" cy="90879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414617</xdr:colOff>
          <xdr:row>1</xdr:row>
          <xdr:rowOff>22412</xdr:rowOff>
        </xdr:from>
        <xdr:to>
          <xdr:col>5</xdr:col>
          <xdr:colOff>392205</xdr:colOff>
          <xdr:row>3</xdr:row>
          <xdr:rowOff>1641</xdr:rowOff>
        </xdr:to>
        <xdr:pic>
          <xdr:nvPicPr>
            <xdr:cNvPr id="4" name="Imagen 3">
              <a:extLst>
                <a:ext uri="{FF2B5EF4-FFF2-40B4-BE49-F238E27FC236}">
                  <a16:creationId xmlns:a16="http://schemas.microsoft.com/office/drawing/2014/main" id="{00000000-0008-0000-2500-000004000000}"/>
                </a:ext>
              </a:extLst>
            </xdr:cNvPr>
            <xdr:cNvPicPr>
              <a:picLocks noChangeAspect="1" noChangeArrowheads="1"/>
              <a:extLst>
                <a:ext uri="{84589F7E-364E-4C9E-8A38-B11213B215E9}">
                  <a14:cameraTool cellRange="LOGO!$A$1" spid="_x0000_s413218"/>
                </a:ext>
              </a:extLst>
            </xdr:cNvPicPr>
          </xdr:nvPicPr>
          <xdr:blipFill>
            <a:blip xmlns:r="http://schemas.openxmlformats.org/officeDocument/2006/relationships" r:embed="rId5"/>
            <a:srcRect/>
            <a:stretch>
              <a:fillRect/>
            </a:stretch>
          </xdr:blipFill>
          <xdr:spPr bwMode="auto">
            <a:xfrm>
              <a:off x="649941" y="123265"/>
              <a:ext cx="1591235" cy="94293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9.xml><?xml version="1.0" encoding="utf-8"?>
<xdr:wsDr xmlns:xdr="http://schemas.openxmlformats.org/drawingml/2006/spreadsheetDrawing" xmlns:a="http://schemas.openxmlformats.org/drawingml/2006/main">
  <xdr:twoCellAnchor>
    <xdr:from>
      <xdr:col>1</xdr:col>
      <xdr:colOff>42582</xdr:colOff>
      <xdr:row>32</xdr:row>
      <xdr:rowOff>2988</xdr:rowOff>
    </xdr:from>
    <xdr:to>
      <xdr:col>28</xdr:col>
      <xdr:colOff>78440</xdr:colOff>
      <xdr:row>38</xdr:row>
      <xdr:rowOff>414468</xdr:rowOff>
    </xdr:to>
    <xdr:graphicFrame macro="">
      <xdr:nvGraphicFramePr>
        <xdr:cNvPr id="2" name="Gráfico 1">
          <a:extLst>
            <a:ext uri="{FF2B5EF4-FFF2-40B4-BE49-F238E27FC236}">
              <a16:creationId xmlns:a16="http://schemas.microsoft.com/office/drawing/2014/main" id="{00000000-0008-0000-2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11207</xdr:colOff>
      <xdr:row>1</xdr:row>
      <xdr:rowOff>11207</xdr:rowOff>
    </xdr:from>
    <xdr:to>
      <xdr:col>29</xdr:col>
      <xdr:colOff>62754</xdr:colOff>
      <xdr:row>2</xdr:row>
      <xdr:rowOff>443754</xdr:rowOff>
    </xdr:to>
    <xdr:pic>
      <xdr:nvPicPr>
        <xdr:cNvPr id="3" name="Gráfico 2" descr="Hogar con relleno sólido">
          <a:hlinkClick xmlns:r="http://schemas.openxmlformats.org/officeDocument/2006/relationships" r:id="rId2" tooltip="Regresar al listado de indicadores"/>
          <a:extLst>
            <a:ext uri="{FF2B5EF4-FFF2-40B4-BE49-F238E27FC236}">
              <a16:creationId xmlns:a16="http://schemas.microsoft.com/office/drawing/2014/main" id="{00000000-0008-0000-26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069732" y="106457"/>
          <a:ext cx="918322" cy="90879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448235</xdr:colOff>
          <xdr:row>1</xdr:row>
          <xdr:rowOff>0</xdr:rowOff>
        </xdr:from>
        <xdr:to>
          <xdr:col>5</xdr:col>
          <xdr:colOff>425823</xdr:colOff>
          <xdr:row>2</xdr:row>
          <xdr:rowOff>461082</xdr:rowOff>
        </xdr:to>
        <xdr:pic>
          <xdr:nvPicPr>
            <xdr:cNvPr id="4" name="Imagen 3">
              <a:extLst>
                <a:ext uri="{FF2B5EF4-FFF2-40B4-BE49-F238E27FC236}">
                  <a16:creationId xmlns:a16="http://schemas.microsoft.com/office/drawing/2014/main" id="{00000000-0008-0000-2600-000004000000}"/>
                </a:ext>
              </a:extLst>
            </xdr:cNvPr>
            <xdr:cNvPicPr>
              <a:picLocks noChangeAspect="1" noChangeArrowheads="1"/>
              <a:extLst>
                <a:ext uri="{84589F7E-364E-4C9E-8A38-B11213B215E9}">
                  <a14:cameraTool cellRange="LOGO!$A$1" spid="_x0000_s414242"/>
                </a:ext>
              </a:extLst>
            </xdr:cNvPicPr>
          </xdr:nvPicPr>
          <xdr:blipFill>
            <a:blip xmlns:r="http://schemas.openxmlformats.org/officeDocument/2006/relationships" r:embed="rId5"/>
            <a:srcRect/>
            <a:stretch>
              <a:fillRect/>
            </a:stretch>
          </xdr:blipFill>
          <xdr:spPr bwMode="auto">
            <a:xfrm>
              <a:off x="683559" y="100853"/>
              <a:ext cx="1591235" cy="94293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0.xml><?xml version="1.0" encoding="utf-8"?>
<xdr:wsDr xmlns:xdr="http://schemas.openxmlformats.org/drawingml/2006/spreadsheetDrawing" xmlns:a="http://schemas.openxmlformats.org/drawingml/2006/main">
  <xdr:twoCellAnchor>
    <xdr:from>
      <xdr:col>1</xdr:col>
      <xdr:colOff>42582</xdr:colOff>
      <xdr:row>32</xdr:row>
      <xdr:rowOff>2988</xdr:rowOff>
    </xdr:from>
    <xdr:to>
      <xdr:col>28</xdr:col>
      <xdr:colOff>78440</xdr:colOff>
      <xdr:row>38</xdr:row>
      <xdr:rowOff>414468</xdr:rowOff>
    </xdr:to>
    <xdr:graphicFrame macro="">
      <xdr:nvGraphicFramePr>
        <xdr:cNvPr id="2" name="Gráfico 1">
          <a:extLst>
            <a:ext uri="{FF2B5EF4-FFF2-40B4-BE49-F238E27FC236}">
              <a16:creationId xmlns:a16="http://schemas.microsoft.com/office/drawing/2014/main" id="{00000000-0008-0000-2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11207</xdr:colOff>
      <xdr:row>1</xdr:row>
      <xdr:rowOff>11207</xdr:rowOff>
    </xdr:from>
    <xdr:to>
      <xdr:col>29</xdr:col>
      <xdr:colOff>62754</xdr:colOff>
      <xdr:row>2</xdr:row>
      <xdr:rowOff>443754</xdr:rowOff>
    </xdr:to>
    <xdr:pic>
      <xdr:nvPicPr>
        <xdr:cNvPr id="3" name="Gráfico 2" descr="Hogar con relleno sólido">
          <a:hlinkClick xmlns:r="http://schemas.openxmlformats.org/officeDocument/2006/relationships" r:id="rId2" tooltip="Regresar al listado de indicadores"/>
          <a:extLst>
            <a:ext uri="{FF2B5EF4-FFF2-40B4-BE49-F238E27FC236}">
              <a16:creationId xmlns:a16="http://schemas.microsoft.com/office/drawing/2014/main" id="{00000000-0008-0000-27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069732" y="106457"/>
          <a:ext cx="918322" cy="90879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481853</xdr:colOff>
          <xdr:row>1</xdr:row>
          <xdr:rowOff>0</xdr:rowOff>
        </xdr:from>
        <xdr:to>
          <xdr:col>5</xdr:col>
          <xdr:colOff>459441</xdr:colOff>
          <xdr:row>2</xdr:row>
          <xdr:rowOff>461082</xdr:rowOff>
        </xdr:to>
        <xdr:pic>
          <xdr:nvPicPr>
            <xdr:cNvPr id="4" name="Imagen 3">
              <a:extLst>
                <a:ext uri="{FF2B5EF4-FFF2-40B4-BE49-F238E27FC236}">
                  <a16:creationId xmlns:a16="http://schemas.microsoft.com/office/drawing/2014/main" id="{00000000-0008-0000-2700-000004000000}"/>
                </a:ext>
              </a:extLst>
            </xdr:cNvPr>
            <xdr:cNvPicPr>
              <a:picLocks noChangeAspect="1" noChangeArrowheads="1"/>
              <a:extLst>
                <a:ext uri="{84589F7E-364E-4C9E-8A38-B11213B215E9}">
                  <a14:cameraTool cellRange="LOGO!$A$1" spid="_x0000_s415265"/>
                </a:ext>
              </a:extLst>
            </xdr:cNvPicPr>
          </xdr:nvPicPr>
          <xdr:blipFill>
            <a:blip xmlns:r="http://schemas.openxmlformats.org/officeDocument/2006/relationships" r:embed="rId5"/>
            <a:srcRect/>
            <a:stretch>
              <a:fillRect/>
            </a:stretch>
          </xdr:blipFill>
          <xdr:spPr bwMode="auto">
            <a:xfrm>
              <a:off x="717177" y="100853"/>
              <a:ext cx="1591235" cy="94293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1.xml><?xml version="1.0" encoding="utf-8"?>
<xdr:wsDr xmlns:xdr="http://schemas.openxmlformats.org/drawingml/2006/spreadsheetDrawing" xmlns:a="http://schemas.openxmlformats.org/drawingml/2006/main">
  <xdr:twoCellAnchor>
    <xdr:from>
      <xdr:col>1</xdr:col>
      <xdr:colOff>42582</xdr:colOff>
      <xdr:row>32</xdr:row>
      <xdr:rowOff>2988</xdr:rowOff>
    </xdr:from>
    <xdr:to>
      <xdr:col>28</xdr:col>
      <xdr:colOff>78440</xdr:colOff>
      <xdr:row>38</xdr:row>
      <xdr:rowOff>414468</xdr:rowOff>
    </xdr:to>
    <xdr:graphicFrame macro="">
      <xdr:nvGraphicFramePr>
        <xdr:cNvPr id="2" name="Gráfico 1">
          <a:extLst>
            <a:ext uri="{FF2B5EF4-FFF2-40B4-BE49-F238E27FC236}">
              <a16:creationId xmlns:a16="http://schemas.microsoft.com/office/drawing/2014/main" id="{00000000-0008-0000-2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11207</xdr:colOff>
      <xdr:row>1</xdr:row>
      <xdr:rowOff>11207</xdr:rowOff>
    </xdr:from>
    <xdr:to>
      <xdr:col>29</xdr:col>
      <xdr:colOff>62754</xdr:colOff>
      <xdr:row>2</xdr:row>
      <xdr:rowOff>443754</xdr:rowOff>
    </xdr:to>
    <xdr:pic>
      <xdr:nvPicPr>
        <xdr:cNvPr id="3" name="Gráfico 2" descr="Hogar con relleno sólido">
          <a:hlinkClick xmlns:r="http://schemas.openxmlformats.org/officeDocument/2006/relationships" r:id="rId2" tooltip="Regresar al listado de indicadores"/>
          <a:extLst>
            <a:ext uri="{FF2B5EF4-FFF2-40B4-BE49-F238E27FC236}">
              <a16:creationId xmlns:a16="http://schemas.microsoft.com/office/drawing/2014/main" id="{00000000-0008-0000-28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069732" y="106457"/>
          <a:ext cx="918322" cy="90879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537882</xdr:colOff>
          <xdr:row>1</xdr:row>
          <xdr:rowOff>22412</xdr:rowOff>
        </xdr:from>
        <xdr:to>
          <xdr:col>5</xdr:col>
          <xdr:colOff>515470</xdr:colOff>
          <xdr:row>3</xdr:row>
          <xdr:rowOff>1641</xdr:rowOff>
        </xdr:to>
        <xdr:pic>
          <xdr:nvPicPr>
            <xdr:cNvPr id="4" name="Imagen 3">
              <a:extLst>
                <a:ext uri="{FF2B5EF4-FFF2-40B4-BE49-F238E27FC236}">
                  <a16:creationId xmlns:a16="http://schemas.microsoft.com/office/drawing/2014/main" id="{00000000-0008-0000-2800-000004000000}"/>
                </a:ext>
              </a:extLst>
            </xdr:cNvPr>
            <xdr:cNvPicPr>
              <a:picLocks noChangeAspect="1" noChangeArrowheads="1"/>
              <a:extLst>
                <a:ext uri="{84589F7E-364E-4C9E-8A38-B11213B215E9}">
                  <a14:cameraTool cellRange="LOGO!$A$1" spid="_x0000_s418332"/>
                </a:ext>
              </a:extLst>
            </xdr:cNvPicPr>
          </xdr:nvPicPr>
          <xdr:blipFill>
            <a:blip xmlns:r="http://schemas.openxmlformats.org/officeDocument/2006/relationships" r:embed="rId5"/>
            <a:srcRect/>
            <a:stretch>
              <a:fillRect/>
            </a:stretch>
          </xdr:blipFill>
          <xdr:spPr bwMode="auto">
            <a:xfrm>
              <a:off x="773206" y="123265"/>
              <a:ext cx="1591235" cy="94293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2.xml><?xml version="1.0" encoding="utf-8"?>
<xdr:wsDr xmlns:xdr="http://schemas.openxmlformats.org/drawingml/2006/spreadsheetDrawing" xmlns:a="http://schemas.openxmlformats.org/drawingml/2006/main">
  <xdr:twoCellAnchor>
    <xdr:from>
      <xdr:col>1</xdr:col>
      <xdr:colOff>42582</xdr:colOff>
      <xdr:row>32</xdr:row>
      <xdr:rowOff>2988</xdr:rowOff>
    </xdr:from>
    <xdr:to>
      <xdr:col>28</xdr:col>
      <xdr:colOff>78440</xdr:colOff>
      <xdr:row>38</xdr:row>
      <xdr:rowOff>414468</xdr:rowOff>
    </xdr:to>
    <xdr:graphicFrame macro="">
      <xdr:nvGraphicFramePr>
        <xdr:cNvPr id="2" name="Gráfico 1">
          <a:extLst>
            <a:ext uri="{FF2B5EF4-FFF2-40B4-BE49-F238E27FC236}">
              <a16:creationId xmlns:a16="http://schemas.microsoft.com/office/drawing/2014/main" id="{00000000-0008-0000-2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11207</xdr:colOff>
      <xdr:row>1</xdr:row>
      <xdr:rowOff>11207</xdr:rowOff>
    </xdr:from>
    <xdr:to>
      <xdr:col>29</xdr:col>
      <xdr:colOff>62754</xdr:colOff>
      <xdr:row>2</xdr:row>
      <xdr:rowOff>443754</xdr:rowOff>
    </xdr:to>
    <xdr:pic>
      <xdr:nvPicPr>
        <xdr:cNvPr id="3" name="Gráfico 2" descr="Hogar con relleno sólido">
          <a:hlinkClick xmlns:r="http://schemas.openxmlformats.org/officeDocument/2006/relationships" r:id="rId2" tooltip="Regresar al listado de indicadores"/>
          <a:extLst>
            <a:ext uri="{FF2B5EF4-FFF2-40B4-BE49-F238E27FC236}">
              <a16:creationId xmlns:a16="http://schemas.microsoft.com/office/drawing/2014/main" id="{00000000-0008-0000-29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069732" y="106457"/>
          <a:ext cx="918322" cy="90879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493058</xdr:colOff>
          <xdr:row>1</xdr:row>
          <xdr:rowOff>33617</xdr:rowOff>
        </xdr:from>
        <xdr:to>
          <xdr:col>5</xdr:col>
          <xdr:colOff>470646</xdr:colOff>
          <xdr:row>3</xdr:row>
          <xdr:rowOff>12846</xdr:rowOff>
        </xdr:to>
        <xdr:pic>
          <xdr:nvPicPr>
            <xdr:cNvPr id="4" name="Imagen 3">
              <a:extLst>
                <a:ext uri="{FF2B5EF4-FFF2-40B4-BE49-F238E27FC236}">
                  <a16:creationId xmlns:a16="http://schemas.microsoft.com/office/drawing/2014/main" id="{00000000-0008-0000-2900-000004000000}"/>
                </a:ext>
              </a:extLst>
            </xdr:cNvPr>
            <xdr:cNvPicPr>
              <a:picLocks noChangeAspect="1" noChangeArrowheads="1"/>
              <a:extLst>
                <a:ext uri="{84589F7E-364E-4C9E-8A38-B11213B215E9}">
                  <a14:cameraTool cellRange="LOGO!$A$1" spid="_x0000_s419356"/>
                </a:ext>
              </a:extLst>
            </xdr:cNvPicPr>
          </xdr:nvPicPr>
          <xdr:blipFill>
            <a:blip xmlns:r="http://schemas.openxmlformats.org/officeDocument/2006/relationships" r:embed="rId5"/>
            <a:srcRect/>
            <a:stretch>
              <a:fillRect/>
            </a:stretch>
          </xdr:blipFill>
          <xdr:spPr bwMode="auto">
            <a:xfrm>
              <a:off x="728382" y="134470"/>
              <a:ext cx="1591235" cy="94293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3.xml><?xml version="1.0" encoding="utf-8"?>
<xdr:wsDr xmlns:xdr="http://schemas.openxmlformats.org/drawingml/2006/spreadsheetDrawing" xmlns:a="http://schemas.openxmlformats.org/drawingml/2006/main">
  <xdr:twoCellAnchor>
    <xdr:from>
      <xdr:col>1</xdr:col>
      <xdr:colOff>42582</xdr:colOff>
      <xdr:row>32</xdr:row>
      <xdr:rowOff>2988</xdr:rowOff>
    </xdr:from>
    <xdr:to>
      <xdr:col>28</xdr:col>
      <xdr:colOff>78440</xdr:colOff>
      <xdr:row>38</xdr:row>
      <xdr:rowOff>414468</xdr:rowOff>
    </xdr:to>
    <xdr:graphicFrame macro="">
      <xdr:nvGraphicFramePr>
        <xdr:cNvPr id="2" name="Gráfico 1">
          <a:extLst>
            <a:ext uri="{FF2B5EF4-FFF2-40B4-BE49-F238E27FC236}">
              <a16:creationId xmlns:a16="http://schemas.microsoft.com/office/drawing/2014/main" id="{00000000-0008-0000-2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11207</xdr:colOff>
      <xdr:row>1</xdr:row>
      <xdr:rowOff>11207</xdr:rowOff>
    </xdr:from>
    <xdr:to>
      <xdr:col>29</xdr:col>
      <xdr:colOff>62754</xdr:colOff>
      <xdr:row>2</xdr:row>
      <xdr:rowOff>443754</xdr:rowOff>
    </xdr:to>
    <xdr:pic>
      <xdr:nvPicPr>
        <xdr:cNvPr id="3" name="Gráfico 2" descr="Hogar con relleno sólido">
          <a:hlinkClick xmlns:r="http://schemas.openxmlformats.org/officeDocument/2006/relationships" r:id="rId2" tooltip="Regresar al listado de indicadores"/>
          <a:extLst>
            <a:ext uri="{FF2B5EF4-FFF2-40B4-BE49-F238E27FC236}">
              <a16:creationId xmlns:a16="http://schemas.microsoft.com/office/drawing/2014/main" id="{00000000-0008-0000-2A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069732" y="106457"/>
          <a:ext cx="918322" cy="90879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571500</xdr:colOff>
          <xdr:row>1</xdr:row>
          <xdr:rowOff>0</xdr:rowOff>
        </xdr:from>
        <xdr:to>
          <xdr:col>5</xdr:col>
          <xdr:colOff>549088</xdr:colOff>
          <xdr:row>2</xdr:row>
          <xdr:rowOff>461082</xdr:rowOff>
        </xdr:to>
        <xdr:pic>
          <xdr:nvPicPr>
            <xdr:cNvPr id="4" name="Imagen 3">
              <a:extLst>
                <a:ext uri="{FF2B5EF4-FFF2-40B4-BE49-F238E27FC236}">
                  <a16:creationId xmlns:a16="http://schemas.microsoft.com/office/drawing/2014/main" id="{00000000-0008-0000-2A00-000004000000}"/>
                </a:ext>
              </a:extLst>
            </xdr:cNvPr>
            <xdr:cNvPicPr>
              <a:picLocks noChangeAspect="1" noChangeArrowheads="1"/>
              <a:extLst>
                <a:ext uri="{84589F7E-364E-4C9E-8A38-B11213B215E9}">
                  <a14:cameraTool cellRange="LOGO!$A$1" spid="_x0000_s420380"/>
                </a:ext>
              </a:extLst>
            </xdr:cNvPicPr>
          </xdr:nvPicPr>
          <xdr:blipFill>
            <a:blip xmlns:r="http://schemas.openxmlformats.org/officeDocument/2006/relationships" r:embed="rId5"/>
            <a:srcRect/>
            <a:stretch>
              <a:fillRect/>
            </a:stretch>
          </xdr:blipFill>
          <xdr:spPr bwMode="auto">
            <a:xfrm>
              <a:off x="806824" y="100853"/>
              <a:ext cx="1591235" cy="94293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4.xml><?xml version="1.0" encoding="utf-8"?>
<xdr:wsDr xmlns:xdr="http://schemas.openxmlformats.org/drawingml/2006/spreadsheetDrawing" xmlns:a="http://schemas.openxmlformats.org/drawingml/2006/main">
  <xdr:twoCellAnchor>
    <xdr:from>
      <xdr:col>1</xdr:col>
      <xdr:colOff>42582</xdr:colOff>
      <xdr:row>32</xdr:row>
      <xdr:rowOff>2988</xdr:rowOff>
    </xdr:from>
    <xdr:to>
      <xdr:col>28</xdr:col>
      <xdr:colOff>78440</xdr:colOff>
      <xdr:row>38</xdr:row>
      <xdr:rowOff>414468</xdr:rowOff>
    </xdr:to>
    <xdr:graphicFrame macro="">
      <xdr:nvGraphicFramePr>
        <xdr:cNvPr id="2" name="Gráfico 1">
          <a:extLst>
            <a:ext uri="{FF2B5EF4-FFF2-40B4-BE49-F238E27FC236}">
              <a16:creationId xmlns:a16="http://schemas.microsoft.com/office/drawing/2014/main" id="{00000000-0008-0000-2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11207</xdr:colOff>
      <xdr:row>1</xdr:row>
      <xdr:rowOff>11207</xdr:rowOff>
    </xdr:from>
    <xdr:to>
      <xdr:col>29</xdr:col>
      <xdr:colOff>62754</xdr:colOff>
      <xdr:row>2</xdr:row>
      <xdr:rowOff>443754</xdr:rowOff>
    </xdr:to>
    <xdr:pic>
      <xdr:nvPicPr>
        <xdr:cNvPr id="3" name="Gráfico 2" descr="Hogar con relleno sólido">
          <a:hlinkClick xmlns:r="http://schemas.openxmlformats.org/officeDocument/2006/relationships" r:id="rId2" tooltip="Regresar al listado de indicadores"/>
          <a:extLst>
            <a:ext uri="{FF2B5EF4-FFF2-40B4-BE49-F238E27FC236}">
              <a16:creationId xmlns:a16="http://schemas.microsoft.com/office/drawing/2014/main" id="{00000000-0008-0000-2B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069732" y="106457"/>
          <a:ext cx="918322" cy="90879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549088</xdr:colOff>
          <xdr:row>1</xdr:row>
          <xdr:rowOff>0</xdr:rowOff>
        </xdr:from>
        <xdr:to>
          <xdr:col>5</xdr:col>
          <xdr:colOff>526676</xdr:colOff>
          <xdr:row>2</xdr:row>
          <xdr:rowOff>461082</xdr:rowOff>
        </xdr:to>
        <xdr:pic>
          <xdr:nvPicPr>
            <xdr:cNvPr id="4" name="Imagen 3">
              <a:extLst>
                <a:ext uri="{FF2B5EF4-FFF2-40B4-BE49-F238E27FC236}">
                  <a16:creationId xmlns:a16="http://schemas.microsoft.com/office/drawing/2014/main" id="{00000000-0008-0000-2B00-000004000000}"/>
                </a:ext>
              </a:extLst>
            </xdr:cNvPr>
            <xdr:cNvPicPr>
              <a:picLocks noChangeAspect="1" noChangeArrowheads="1"/>
              <a:extLst>
                <a:ext uri="{84589F7E-364E-4C9E-8A38-B11213B215E9}">
                  <a14:cameraTool cellRange="LOGO!$A$1" spid="_x0000_s416286"/>
                </a:ext>
              </a:extLst>
            </xdr:cNvPicPr>
          </xdr:nvPicPr>
          <xdr:blipFill>
            <a:blip xmlns:r="http://schemas.openxmlformats.org/officeDocument/2006/relationships" r:embed="rId5"/>
            <a:srcRect/>
            <a:stretch>
              <a:fillRect/>
            </a:stretch>
          </xdr:blipFill>
          <xdr:spPr bwMode="auto">
            <a:xfrm>
              <a:off x="784412" y="100853"/>
              <a:ext cx="1591235" cy="94293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5.xml><?xml version="1.0" encoding="utf-8"?>
<xdr:wsDr xmlns:xdr="http://schemas.openxmlformats.org/drawingml/2006/spreadsheetDrawing" xmlns:a="http://schemas.openxmlformats.org/drawingml/2006/main">
  <xdr:twoCellAnchor>
    <xdr:from>
      <xdr:col>1</xdr:col>
      <xdr:colOff>42582</xdr:colOff>
      <xdr:row>32</xdr:row>
      <xdr:rowOff>2988</xdr:rowOff>
    </xdr:from>
    <xdr:to>
      <xdr:col>28</xdr:col>
      <xdr:colOff>78440</xdr:colOff>
      <xdr:row>38</xdr:row>
      <xdr:rowOff>414468</xdr:rowOff>
    </xdr:to>
    <xdr:graphicFrame macro="">
      <xdr:nvGraphicFramePr>
        <xdr:cNvPr id="2" name="Gráfico 1">
          <a:extLst>
            <a:ext uri="{FF2B5EF4-FFF2-40B4-BE49-F238E27FC236}">
              <a16:creationId xmlns:a16="http://schemas.microsoft.com/office/drawing/2014/main" id="{00000000-0008-0000-2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11207</xdr:colOff>
      <xdr:row>1</xdr:row>
      <xdr:rowOff>11207</xdr:rowOff>
    </xdr:from>
    <xdr:to>
      <xdr:col>29</xdr:col>
      <xdr:colOff>62754</xdr:colOff>
      <xdr:row>2</xdr:row>
      <xdr:rowOff>443754</xdr:rowOff>
    </xdr:to>
    <xdr:pic>
      <xdr:nvPicPr>
        <xdr:cNvPr id="3" name="Gráfico 2" descr="Hogar con relleno sólido">
          <a:hlinkClick xmlns:r="http://schemas.openxmlformats.org/officeDocument/2006/relationships" r:id="rId2" tooltip="Regresar al listado de indicadores"/>
          <a:extLst>
            <a:ext uri="{FF2B5EF4-FFF2-40B4-BE49-F238E27FC236}">
              <a16:creationId xmlns:a16="http://schemas.microsoft.com/office/drawing/2014/main" id="{00000000-0008-0000-2C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069732" y="106457"/>
          <a:ext cx="918322" cy="90879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526676</xdr:colOff>
          <xdr:row>1</xdr:row>
          <xdr:rowOff>33618</xdr:rowOff>
        </xdr:from>
        <xdr:to>
          <xdr:col>5</xdr:col>
          <xdr:colOff>504264</xdr:colOff>
          <xdr:row>3</xdr:row>
          <xdr:rowOff>12847</xdr:rowOff>
        </xdr:to>
        <xdr:pic>
          <xdr:nvPicPr>
            <xdr:cNvPr id="4" name="Imagen 3">
              <a:extLst>
                <a:ext uri="{FF2B5EF4-FFF2-40B4-BE49-F238E27FC236}">
                  <a16:creationId xmlns:a16="http://schemas.microsoft.com/office/drawing/2014/main" id="{00000000-0008-0000-2C00-000004000000}"/>
                </a:ext>
              </a:extLst>
            </xdr:cNvPr>
            <xdr:cNvPicPr>
              <a:picLocks noChangeAspect="1" noChangeArrowheads="1"/>
              <a:extLst>
                <a:ext uri="{84589F7E-364E-4C9E-8A38-B11213B215E9}">
                  <a14:cameraTool cellRange="LOGO!$A$1" spid="_x0000_s421403"/>
                </a:ext>
              </a:extLst>
            </xdr:cNvPicPr>
          </xdr:nvPicPr>
          <xdr:blipFill>
            <a:blip xmlns:r="http://schemas.openxmlformats.org/officeDocument/2006/relationships" r:embed="rId5"/>
            <a:srcRect/>
            <a:stretch>
              <a:fillRect/>
            </a:stretch>
          </xdr:blipFill>
          <xdr:spPr bwMode="auto">
            <a:xfrm>
              <a:off x="762000" y="134471"/>
              <a:ext cx="1591235" cy="94293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6.xml><?xml version="1.0" encoding="utf-8"?>
<xdr:wsDr xmlns:xdr="http://schemas.openxmlformats.org/drawingml/2006/spreadsheetDrawing" xmlns:a="http://schemas.openxmlformats.org/drawingml/2006/main">
  <xdr:twoCellAnchor>
    <xdr:from>
      <xdr:col>1</xdr:col>
      <xdr:colOff>42582</xdr:colOff>
      <xdr:row>32</xdr:row>
      <xdr:rowOff>2988</xdr:rowOff>
    </xdr:from>
    <xdr:to>
      <xdr:col>28</xdr:col>
      <xdr:colOff>78440</xdr:colOff>
      <xdr:row>38</xdr:row>
      <xdr:rowOff>414468</xdr:rowOff>
    </xdr:to>
    <xdr:graphicFrame macro="">
      <xdr:nvGraphicFramePr>
        <xdr:cNvPr id="2" name="Gráfico 1">
          <a:extLst>
            <a:ext uri="{FF2B5EF4-FFF2-40B4-BE49-F238E27FC236}">
              <a16:creationId xmlns:a16="http://schemas.microsoft.com/office/drawing/2014/main" id="{00000000-0008-0000-2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11207</xdr:colOff>
      <xdr:row>1</xdr:row>
      <xdr:rowOff>11207</xdr:rowOff>
    </xdr:from>
    <xdr:to>
      <xdr:col>29</xdr:col>
      <xdr:colOff>62754</xdr:colOff>
      <xdr:row>2</xdr:row>
      <xdr:rowOff>443754</xdr:rowOff>
    </xdr:to>
    <xdr:pic>
      <xdr:nvPicPr>
        <xdr:cNvPr id="3" name="Gráfico 2" descr="Hogar con relleno sólido">
          <a:hlinkClick xmlns:r="http://schemas.openxmlformats.org/officeDocument/2006/relationships" r:id="rId2" tooltip="Regresar al listado de indicadores"/>
          <a:extLst>
            <a:ext uri="{FF2B5EF4-FFF2-40B4-BE49-F238E27FC236}">
              <a16:creationId xmlns:a16="http://schemas.microsoft.com/office/drawing/2014/main" id="{00000000-0008-0000-2D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069732" y="106457"/>
          <a:ext cx="918322" cy="90879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571500</xdr:colOff>
          <xdr:row>1</xdr:row>
          <xdr:rowOff>33618</xdr:rowOff>
        </xdr:from>
        <xdr:to>
          <xdr:col>5</xdr:col>
          <xdr:colOff>549088</xdr:colOff>
          <xdr:row>3</xdr:row>
          <xdr:rowOff>12847</xdr:rowOff>
        </xdr:to>
        <xdr:pic>
          <xdr:nvPicPr>
            <xdr:cNvPr id="4" name="Imagen 3">
              <a:extLst>
                <a:ext uri="{FF2B5EF4-FFF2-40B4-BE49-F238E27FC236}">
                  <a16:creationId xmlns:a16="http://schemas.microsoft.com/office/drawing/2014/main" id="{00000000-0008-0000-2D00-000004000000}"/>
                </a:ext>
              </a:extLst>
            </xdr:cNvPr>
            <xdr:cNvPicPr>
              <a:picLocks noChangeAspect="1" noChangeArrowheads="1"/>
              <a:extLst>
                <a:ext uri="{84589F7E-364E-4C9E-8A38-B11213B215E9}">
                  <a14:cameraTool cellRange="LOGO!$A$1" spid="_x0000_s417309"/>
                </a:ext>
              </a:extLst>
            </xdr:cNvPicPr>
          </xdr:nvPicPr>
          <xdr:blipFill>
            <a:blip xmlns:r="http://schemas.openxmlformats.org/officeDocument/2006/relationships" r:embed="rId5"/>
            <a:srcRect/>
            <a:stretch>
              <a:fillRect/>
            </a:stretch>
          </xdr:blipFill>
          <xdr:spPr bwMode="auto">
            <a:xfrm>
              <a:off x="806824" y="134471"/>
              <a:ext cx="1591235" cy="94293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7.xml><?xml version="1.0" encoding="utf-8"?>
<xdr:wsDr xmlns:xdr="http://schemas.openxmlformats.org/drawingml/2006/spreadsheetDrawing" xmlns:a="http://schemas.openxmlformats.org/drawingml/2006/main">
  <xdr:twoCellAnchor>
    <xdr:from>
      <xdr:col>1</xdr:col>
      <xdr:colOff>42582</xdr:colOff>
      <xdr:row>32</xdr:row>
      <xdr:rowOff>2988</xdr:rowOff>
    </xdr:from>
    <xdr:to>
      <xdr:col>28</xdr:col>
      <xdr:colOff>78440</xdr:colOff>
      <xdr:row>38</xdr:row>
      <xdr:rowOff>414468</xdr:rowOff>
    </xdr:to>
    <xdr:graphicFrame macro="">
      <xdr:nvGraphicFramePr>
        <xdr:cNvPr id="2" name="Gráfico 1">
          <a:extLst>
            <a:ext uri="{FF2B5EF4-FFF2-40B4-BE49-F238E27FC236}">
              <a16:creationId xmlns:a16="http://schemas.microsoft.com/office/drawing/2014/main" id="{00000000-0008-0000-2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11207</xdr:colOff>
      <xdr:row>1</xdr:row>
      <xdr:rowOff>11207</xdr:rowOff>
    </xdr:from>
    <xdr:to>
      <xdr:col>29</xdr:col>
      <xdr:colOff>62754</xdr:colOff>
      <xdr:row>2</xdr:row>
      <xdr:rowOff>443754</xdr:rowOff>
    </xdr:to>
    <xdr:pic>
      <xdr:nvPicPr>
        <xdr:cNvPr id="3" name="Gráfico 2" descr="Hogar con relleno sólido">
          <a:hlinkClick xmlns:r="http://schemas.openxmlformats.org/officeDocument/2006/relationships" r:id="rId2" tooltip="Regresar al listado de indicadores"/>
          <a:extLst>
            <a:ext uri="{FF2B5EF4-FFF2-40B4-BE49-F238E27FC236}">
              <a16:creationId xmlns:a16="http://schemas.microsoft.com/office/drawing/2014/main" id="{00000000-0008-0000-2E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069732" y="106457"/>
          <a:ext cx="918322" cy="90879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537882</xdr:colOff>
          <xdr:row>1</xdr:row>
          <xdr:rowOff>0</xdr:rowOff>
        </xdr:from>
        <xdr:to>
          <xdr:col>5</xdr:col>
          <xdr:colOff>515470</xdr:colOff>
          <xdr:row>2</xdr:row>
          <xdr:rowOff>461082</xdr:rowOff>
        </xdr:to>
        <xdr:pic>
          <xdr:nvPicPr>
            <xdr:cNvPr id="4" name="Imagen 3">
              <a:extLst>
                <a:ext uri="{FF2B5EF4-FFF2-40B4-BE49-F238E27FC236}">
                  <a16:creationId xmlns:a16="http://schemas.microsoft.com/office/drawing/2014/main" id="{00000000-0008-0000-2E00-000004000000}"/>
                </a:ext>
              </a:extLst>
            </xdr:cNvPr>
            <xdr:cNvPicPr>
              <a:picLocks noChangeAspect="1" noChangeArrowheads="1"/>
              <a:extLst>
                <a:ext uri="{84589F7E-364E-4C9E-8A38-B11213B215E9}">
                  <a14:cameraTool cellRange="LOGO!$A$1" spid="_x0000_s424473"/>
                </a:ext>
              </a:extLst>
            </xdr:cNvPicPr>
          </xdr:nvPicPr>
          <xdr:blipFill>
            <a:blip xmlns:r="http://schemas.openxmlformats.org/officeDocument/2006/relationships" r:embed="rId5"/>
            <a:srcRect/>
            <a:stretch>
              <a:fillRect/>
            </a:stretch>
          </xdr:blipFill>
          <xdr:spPr bwMode="auto">
            <a:xfrm>
              <a:off x="773206" y="100853"/>
              <a:ext cx="1591235" cy="94293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8.xml><?xml version="1.0" encoding="utf-8"?>
<xdr:wsDr xmlns:xdr="http://schemas.openxmlformats.org/drawingml/2006/spreadsheetDrawing" xmlns:a="http://schemas.openxmlformats.org/drawingml/2006/main">
  <xdr:twoCellAnchor>
    <xdr:from>
      <xdr:col>1</xdr:col>
      <xdr:colOff>42582</xdr:colOff>
      <xdr:row>32</xdr:row>
      <xdr:rowOff>2988</xdr:rowOff>
    </xdr:from>
    <xdr:to>
      <xdr:col>28</xdr:col>
      <xdr:colOff>78440</xdr:colOff>
      <xdr:row>38</xdr:row>
      <xdr:rowOff>414468</xdr:rowOff>
    </xdr:to>
    <xdr:graphicFrame macro="">
      <xdr:nvGraphicFramePr>
        <xdr:cNvPr id="2" name="Gráfico 1">
          <a:extLst>
            <a:ext uri="{FF2B5EF4-FFF2-40B4-BE49-F238E27FC236}">
              <a16:creationId xmlns:a16="http://schemas.microsoft.com/office/drawing/2014/main" id="{00000000-0008-0000-2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11207</xdr:colOff>
      <xdr:row>1</xdr:row>
      <xdr:rowOff>11207</xdr:rowOff>
    </xdr:from>
    <xdr:to>
      <xdr:col>29</xdr:col>
      <xdr:colOff>62754</xdr:colOff>
      <xdr:row>2</xdr:row>
      <xdr:rowOff>443754</xdr:rowOff>
    </xdr:to>
    <xdr:pic>
      <xdr:nvPicPr>
        <xdr:cNvPr id="3" name="Gráfico 2" descr="Hogar con relleno sólido">
          <a:hlinkClick xmlns:r="http://schemas.openxmlformats.org/officeDocument/2006/relationships" r:id="rId2" tooltip="Regresar al listado de indicadores"/>
          <a:extLst>
            <a:ext uri="{FF2B5EF4-FFF2-40B4-BE49-F238E27FC236}">
              <a16:creationId xmlns:a16="http://schemas.microsoft.com/office/drawing/2014/main" id="{00000000-0008-0000-2F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069732" y="106457"/>
          <a:ext cx="918322" cy="90879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526676</xdr:colOff>
          <xdr:row>1</xdr:row>
          <xdr:rowOff>11206</xdr:rowOff>
        </xdr:from>
        <xdr:to>
          <xdr:col>5</xdr:col>
          <xdr:colOff>504264</xdr:colOff>
          <xdr:row>2</xdr:row>
          <xdr:rowOff>472288</xdr:rowOff>
        </xdr:to>
        <xdr:pic>
          <xdr:nvPicPr>
            <xdr:cNvPr id="4" name="Imagen 3">
              <a:extLst>
                <a:ext uri="{FF2B5EF4-FFF2-40B4-BE49-F238E27FC236}">
                  <a16:creationId xmlns:a16="http://schemas.microsoft.com/office/drawing/2014/main" id="{00000000-0008-0000-2F00-000004000000}"/>
                </a:ext>
              </a:extLst>
            </xdr:cNvPr>
            <xdr:cNvPicPr>
              <a:picLocks noChangeAspect="1" noChangeArrowheads="1"/>
              <a:extLst>
                <a:ext uri="{84589F7E-364E-4C9E-8A38-B11213B215E9}">
                  <a14:cameraTool cellRange="LOGO!$A$1" spid="_x0000_s422429"/>
                </a:ext>
              </a:extLst>
            </xdr:cNvPicPr>
          </xdr:nvPicPr>
          <xdr:blipFill>
            <a:blip xmlns:r="http://schemas.openxmlformats.org/officeDocument/2006/relationships" r:embed="rId5"/>
            <a:srcRect/>
            <a:stretch>
              <a:fillRect/>
            </a:stretch>
          </xdr:blipFill>
          <xdr:spPr bwMode="auto">
            <a:xfrm>
              <a:off x="762000" y="112059"/>
              <a:ext cx="1591235" cy="94293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9.xml><?xml version="1.0" encoding="utf-8"?>
<xdr:wsDr xmlns:xdr="http://schemas.openxmlformats.org/drawingml/2006/spreadsheetDrawing" xmlns:a="http://schemas.openxmlformats.org/drawingml/2006/main">
  <xdr:twoCellAnchor>
    <xdr:from>
      <xdr:col>1</xdr:col>
      <xdr:colOff>42582</xdr:colOff>
      <xdr:row>32</xdr:row>
      <xdr:rowOff>2988</xdr:rowOff>
    </xdr:from>
    <xdr:to>
      <xdr:col>28</xdr:col>
      <xdr:colOff>78440</xdr:colOff>
      <xdr:row>38</xdr:row>
      <xdr:rowOff>414468</xdr:rowOff>
    </xdr:to>
    <xdr:graphicFrame macro="">
      <xdr:nvGraphicFramePr>
        <xdr:cNvPr id="2" name="Gráfico 1">
          <a:extLst>
            <a:ext uri="{FF2B5EF4-FFF2-40B4-BE49-F238E27FC236}">
              <a16:creationId xmlns:a16="http://schemas.microsoft.com/office/drawing/2014/main" id="{00000000-0008-0000-3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11207</xdr:colOff>
      <xdr:row>1</xdr:row>
      <xdr:rowOff>11207</xdr:rowOff>
    </xdr:from>
    <xdr:to>
      <xdr:col>29</xdr:col>
      <xdr:colOff>62754</xdr:colOff>
      <xdr:row>2</xdr:row>
      <xdr:rowOff>443754</xdr:rowOff>
    </xdr:to>
    <xdr:pic>
      <xdr:nvPicPr>
        <xdr:cNvPr id="3" name="Gráfico 2" descr="Hogar con relleno sólido">
          <a:hlinkClick xmlns:r="http://schemas.openxmlformats.org/officeDocument/2006/relationships" r:id="rId2" tooltip="Regresar al listado de indicadores"/>
          <a:extLst>
            <a:ext uri="{FF2B5EF4-FFF2-40B4-BE49-F238E27FC236}">
              <a16:creationId xmlns:a16="http://schemas.microsoft.com/office/drawing/2014/main" id="{00000000-0008-0000-30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069732" y="106457"/>
          <a:ext cx="918322" cy="90879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481853</xdr:colOff>
          <xdr:row>1</xdr:row>
          <xdr:rowOff>11206</xdr:rowOff>
        </xdr:from>
        <xdr:to>
          <xdr:col>5</xdr:col>
          <xdr:colOff>459441</xdr:colOff>
          <xdr:row>2</xdr:row>
          <xdr:rowOff>472288</xdr:rowOff>
        </xdr:to>
        <xdr:pic>
          <xdr:nvPicPr>
            <xdr:cNvPr id="4" name="Imagen 3">
              <a:extLst>
                <a:ext uri="{FF2B5EF4-FFF2-40B4-BE49-F238E27FC236}">
                  <a16:creationId xmlns:a16="http://schemas.microsoft.com/office/drawing/2014/main" id="{00000000-0008-0000-3000-000004000000}"/>
                </a:ext>
              </a:extLst>
            </xdr:cNvPr>
            <xdr:cNvPicPr>
              <a:picLocks noChangeAspect="1" noChangeArrowheads="1"/>
              <a:extLst>
                <a:ext uri="{84589F7E-364E-4C9E-8A38-B11213B215E9}">
                  <a14:cameraTool cellRange="LOGO!$A$1" spid="_x0000_s423452"/>
                </a:ext>
              </a:extLst>
            </xdr:cNvPicPr>
          </xdr:nvPicPr>
          <xdr:blipFill>
            <a:blip xmlns:r="http://schemas.openxmlformats.org/officeDocument/2006/relationships" r:embed="rId5"/>
            <a:srcRect/>
            <a:stretch>
              <a:fillRect/>
            </a:stretch>
          </xdr:blipFill>
          <xdr:spPr bwMode="auto">
            <a:xfrm>
              <a:off x="717177" y="112059"/>
              <a:ext cx="1591235" cy="94293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0.xml><?xml version="1.0" encoding="utf-8"?>
<xdr:wsDr xmlns:xdr="http://schemas.openxmlformats.org/drawingml/2006/spreadsheetDrawing" xmlns:a="http://schemas.openxmlformats.org/drawingml/2006/main">
  <xdr:twoCellAnchor>
    <xdr:from>
      <xdr:col>1</xdr:col>
      <xdr:colOff>42582</xdr:colOff>
      <xdr:row>32</xdr:row>
      <xdr:rowOff>2988</xdr:rowOff>
    </xdr:from>
    <xdr:to>
      <xdr:col>28</xdr:col>
      <xdr:colOff>78440</xdr:colOff>
      <xdr:row>38</xdr:row>
      <xdr:rowOff>414468</xdr:rowOff>
    </xdr:to>
    <xdr:graphicFrame macro="">
      <xdr:nvGraphicFramePr>
        <xdr:cNvPr id="2" name="Gráfico 1">
          <a:extLst>
            <a:ext uri="{FF2B5EF4-FFF2-40B4-BE49-F238E27FC236}">
              <a16:creationId xmlns:a16="http://schemas.microsoft.com/office/drawing/2014/main" id="{00000000-0008-0000-3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11207</xdr:colOff>
      <xdr:row>1</xdr:row>
      <xdr:rowOff>11207</xdr:rowOff>
    </xdr:from>
    <xdr:to>
      <xdr:col>29</xdr:col>
      <xdr:colOff>62754</xdr:colOff>
      <xdr:row>2</xdr:row>
      <xdr:rowOff>443754</xdr:rowOff>
    </xdr:to>
    <xdr:pic>
      <xdr:nvPicPr>
        <xdr:cNvPr id="3" name="Gráfico 2" descr="Hogar con relleno sólido">
          <a:hlinkClick xmlns:r="http://schemas.openxmlformats.org/officeDocument/2006/relationships" r:id="rId2" tooltip="Regresar al listado de indicadores"/>
          <a:extLst>
            <a:ext uri="{FF2B5EF4-FFF2-40B4-BE49-F238E27FC236}">
              <a16:creationId xmlns:a16="http://schemas.microsoft.com/office/drawing/2014/main" id="{00000000-0008-0000-31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069732" y="106457"/>
          <a:ext cx="918322" cy="90879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392206</xdr:colOff>
          <xdr:row>1</xdr:row>
          <xdr:rowOff>11206</xdr:rowOff>
        </xdr:from>
        <xdr:to>
          <xdr:col>5</xdr:col>
          <xdr:colOff>369794</xdr:colOff>
          <xdr:row>2</xdr:row>
          <xdr:rowOff>472288</xdr:rowOff>
        </xdr:to>
        <xdr:pic>
          <xdr:nvPicPr>
            <xdr:cNvPr id="4" name="Imagen 3">
              <a:extLst>
                <a:ext uri="{FF2B5EF4-FFF2-40B4-BE49-F238E27FC236}">
                  <a16:creationId xmlns:a16="http://schemas.microsoft.com/office/drawing/2014/main" id="{00000000-0008-0000-3100-000004000000}"/>
                </a:ext>
              </a:extLst>
            </xdr:cNvPr>
            <xdr:cNvPicPr>
              <a:picLocks noChangeAspect="1" noChangeArrowheads="1"/>
              <a:extLst>
                <a:ext uri="{84589F7E-364E-4C9E-8A38-B11213B215E9}">
                  <a14:cameraTool cellRange="LOGO!$A$1" spid="_x0000_s425497"/>
                </a:ext>
              </a:extLst>
            </xdr:cNvPicPr>
          </xdr:nvPicPr>
          <xdr:blipFill>
            <a:blip xmlns:r="http://schemas.openxmlformats.org/officeDocument/2006/relationships" r:embed="rId5"/>
            <a:srcRect/>
            <a:stretch>
              <a:fillRect/>
            </a:stretch>
          </xdr:blipFill>
          <xdr:spPr bwMode="auto">
            <a:xfrm>
              <a:off x="627530" y="112059"/>
              <a:ext cx="1591235" cy="94293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1.xml><?xml version="1.0" encoding="utf-8"?>
<xdr:wsDr xmlns:xdr="http://schemas.openxmlformats.org/drawingml/2006/spreadsheetDrawing" xmlns:a="http://schemas.openxmlformats.org/drawingml/2006/main">
  <xdr:twoCellAnchor>
    <xdr:from>
      <xdr:col>1</xdr:col>
      <xdr:colOff>42582</xdr:colOff>
      <xdr:row>32</xdr:row>
      <xdr:rowOff>2988</xdr:rowOff>
    </xdr:from>
    <xdr:to>
      <xdr:col>28</xdr:col>
      <xdr:colOff>78440</xdr:colOff>
      <xdr:row>38</xdr:row>
      <xdr:rowOff>414468</xdr:rowOff>
    </xdr:to>
    <xdr:graphicFrame macro="">
      <xdr:nvGraphicFramePr>
        <xdr:cNvPr id="2" name="Gráfico 1">
          <a:extLst>
            <a:ext uri="{FF2B5EF4-FFF2-40B4-BE49-F238E27FC236}">
              <a16:creationId xmlns:a16="http://schemas.microsoft.com/office/drawing/2014/main" id="{00000000-0008-0000-3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11207</xdr:colOff>
      <xdr:row>1</xdr:row>
      <xdr:rowOff>11207</xdr:rowOff>
    </xdr:from>
    <xdr:to>
      <xdr:col>29</xdr:col>
      <xdr:colOff>62754</xdr:colOff>
      <xdr:row>2</xdr:row>
      <xdr:rowOff>443754</xdr:rowOff>
    </xdr:to>
    <xdr:pic>
      <xdr:nvPicPr>
        <xdr:cNvPr id="3" name="Gráfico 2" descr="Hogar con relleno sólido">
          <a:hlinkClick xmlns:r="http://schemas.openxmlformats.org/officeDocument/2006/relationships" r:id="rId2" tooltip="Regresar al listado de indicadores"/>
          <a:extLst>
            <a:ext uri="{FF2B5EF4-FFF2-40B4-BE49-F238E27FC236}">
              <a16:creationId xmlns:a16="http://schemas.microsoft.com/office/drawing/2014/main" id="{00000000-0008-0000-32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069732" y="106457"/>
          <a:ext cx="918322" cy="90879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481853</xdr:colOff>
          <xdr:row>1</xdr:row>
          <xdr:rowOff>0</xdr:rowOff>
        </xdr:from>
        <xdr:to>
          <xdr:col>5</xdr:col>
          <xdr:colOff>459441</xdr:colOff>
          <xdr:row>2</xdr:row>
          <xdr:rowOff>461082</xdr:rowOff>
        </xdr:to>
        <xdr:pic>
          <xdr:nvPicPr>
            <xdr:cNvPr id="4" name="Imagen 3">
              <a:extLst>
                <a:ext uri="{FF2B5EF4-FFF2-40B4-BE49-F238E27FC236}">
                  <a16:creationId xmlns:a16="http://schemas.microsoft.com/office/drawing/2014/main" id="{00000000-0008-0000-3200-000004000000}"/>
                </a:ext>
              </a:extLst>
            </xdr:cNvPr>
            <xdr:cNvPicPr>
              <a:picLocks noChangeAspect="1" noChangeArrowheads="1"/>
              <a:extLst>
                <a:ext uri="{84589F7E-364E-4C9E-8A38-B11213B215E9}">
                  <a14:cameraTool cellRange="LOGO!$A$1" spid="_x0000_s427542"/>
                </a:ext>
              </a:extLst>
            </xdr:cNvPicPr>
          </xdr:nvPicPr>
          <xdr:blipFill>
            <a:blip xmlns:r="http://schemas.openxmlformats.org/officeDocument/2006/relationships" r:embed="rId5"/>
            <a:srcRect/>
            <a:stretch>
              <a:fillRect/>
            </a:stretch>
          </xdr:blipFill>
          <xdr:spPr bwMode="auto">
            <a:xfrm>
              <a:off x="717177" y="100853"/>
              <a:ext cx="1591235" cy="94293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2.xml><?xml version="1.0" encoding="utf-8"?>
<xdr:wsDr xmlns:xdr="http://schemas.openxmlformats.org/drawingml/2006/spreadsheetDrawing" xmlns:a="http://schemas.openxmlformats.org/drawingml/2006/main">
  <xdr:twoCellAnchor>
    <xdr:from>
      <xdr:col>1</xdr:col>
      <xdr:colOff>42582</xdr:colOff>
      <xdr:row>32</xdr:row>
      <xdr:rowOff>2988</xdr:rowOff>
    </xdr:from>
    <xdr:to>
      <xdr:col>28</xdr:col>
      <xdr:colOff>78440</xdr:colOff>
      <xdr:row>38</xdr:row>
      <xdr:rowOff>414468</xdr:rowOff>
    </xdr:to>
    <xdr:graphicFrame macro="">
      <xdr:nvGraphicFramePr>
        <xdr:cNvPr id="2" name="Gráfico 1">
          <a:extLst>
            <a:ext uri="{FF2B5EF4-FFF2-40B4-BE49-F238E27FC236}">
              <a16:creationId xmlns:a16="http://schemas.microsoft.com/office/drawing/2014/main" id="{00000000-0008-0000-3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11207</xdr:colOff>
      <xdr:row>1</xdr:row>
      <xdr:rowOff>11207</xdr:rowOff>
    </xdr:from>
    <xdr:to>
      <xdr:col>29</xdr:col>
      <xdr:colOff>62754</xdr:colOff>
      <xdr:row>2</xdr:row>
      <xdr:rowOff>443754</xdr:rowOff>
    </xdr:to>
    <xdr:pic>
      <xdr:nvPicPr>
        <xdr:cNvPr id="3" name="Gráfico 2" descr="Hogar con relleno sólido">
          <a:hlinkClick xmlns:r="http://schemas.openxmlformats.org/officeDocument/2006/relationships" r:id="rId2" tooltip="Regresar al listado de indicadores"/>
          <a:extLst>
            <a:ext uri="{FF2B5EF4-FFF2-40B4-BE49-F238E27FC236}">
              <a16:creationId xmlns:a16="http://schemas.microsoft.com/office/drawing/2014/main" id="{00000000-0008-0000-33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069732" y="106457"/>
          <a:ext cx="918322" cy="90879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493059</xdr:colOff>
          <xdr:row>1</xdr:row>
          <xdr:rowOff>11206</xdr:rowOff>
        </xdr:from>
        <xdr:to>
          <xdr:col>5</xdr:col>
          <xdr:colOff>470647</xdr:colOff>
          <xdr:row>2</xdr:row>
          <xdr:rowOff>472288</xdr:rowOff>
        </xdr:to>
        <xdr:pic>
          <xdr:nvPicPr>
            <xdr:cNvPr id="4" name="Imagen 3">
              <a:extLst>
                <a:ext uri="{FF2B5EF4-FFF2-40B4-BE49-F238E27FC236}">
                  <a16:creationId xmlns:a16="http://schemas.microsoft.com/office/drawing/2014/main" id="{00000000-0008-0000-3300-000004000000}"/>
                </a:ext>
              </a:extLst>
            </xdr:cNvPr>
            <xdr:cNvPicPr>
              <a:picLocks noChangeAspect="1" noChangeArrowheads="1"/>
              <a:extLst>
                <a:ext uri="{84589F7E-364E-4C9E-8A38-B11213B215E9}">
                  <a14:cameraTool cellRange="LOGO!$A$1" spid="_x0000_s426520"/>
                </a:ext>
              </a:extLst>
            </xdr:cNvPicPr>
          </xdr:nvPicPr>
          <xdr:blipFill>
            <a:blip xmlns:r="http://schemas.openxmlformats.org/officeDocument/2006/relationships" r:embed="rId5"/>
            <a:srcRect/>
            <a:stretch>
              <a:fillRect/>
            </a:stretch>
          </xdr:blipFill>
          <xdr:spPr bwMode="auto">
            <a:xfrm>
              <a:off x="728383" y="112059"/>
              <a:ext cx="1591235" cy="94293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3.xml><?xml version="1.0" encoding="utf-8"?>
<xdr:wsDr xmlns:xdr="http://schemas.openxmlformats.org/drawingml/2006/spreadsheetDrawing" xmlns:a="http://schemas.openxmlformats.org/drawingml/2006/main">
  <xdr:twoCellAnchor>
    <xdr:from>
      <xdr:col>1</xdr:col>
      <xdr:colOff>42582</xdr:colOff>
      <xdr:row>32</xdr:row>
      <xdr:rowOff>2988</xdr:rowOff>
    </xdr:from>
    <xdr:to>
      <xdr:col>28</xdr:col>
      <xdr:colOff>78440</xdr:colOff>
      <xdr:row>38</xdr:row>
      <xdr:rowOff>414468</xdr:rowOff>
    </xdr:to>
    <xdr:graphicFrame macro="">
      <xdr:nvGraphicFramePr>
        <xdr:cNvPr id="2" name="Gráfico 1">
          <a:extLst>
            <a:ext uri="{FF2B5EF4-FFF2-40B4-BE49-F238E27FC236}">
              <a16:creationId xmlns:a16="http://schemas.microsoft.com/office/drawing/2014/main" id="{00000000-0008-0000-3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11207</xdr:colOff>
      <xdr:row>1</xdr:row>
      <xdr:rowOff>11207</xdr:rowOff>
    </xdr:from>
    <xdr:to>
      <xdr:col>29</xdr:col>
      <xdr:colOff>62754</xdr:colOff>
      <xdr:row>2</xdr:row>
      <xdr:rowOff>443754</xdr:rowOff>
    </xdr:to>
    <xdr:pic>
      <xdr:nvPicPr>
        <xdr:cNvPr id="3" name="Gráfico 2" descr="Hogar con relleno sólido">
          <a:hlinkClick xmlns:r="http://schemas.openxmlformats.org/officeDocument/2006/relationships" r:id="rId2" tooltip="Regresar al listado de indicadores"/>
          <a:extLst>
            <a:ext uri="{FF2B5EF4-FFF2-40B4-BE49-F238E27FC236}">
              <a16:creationId xmlns:a16="http://schemas.microsoft.com/office/drawing/2014/main" id="{00000000-0008-0000-34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069732" y="106457"/>
          <a:ext cx="918322" cy="90879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470647</xdr:colOff>
          <xdr:row>1</xdr:row>
          <xdr:rowOff>22412</xdr:rowOff>
        </xdr:from>
        <xdr:to>
          <xdr:col>5</xdr:col>
          <xdr:colOff>448235</xdr:colOff>
          <xdr:row>3</xdr:row>
          <xdr:rowOff>1641</xdr:rowOff>
        </xdr:to>
        <xdr:pic>
          <xdr:nvPicPr>
            <xdr:cNvPr id="4" name="Imagen 3">
              <a:extLst>
                <a:ext uri="{FF2B5EF4-FFF2-40B4-BE49-F238E27FC236}">
                  <a16:creationId xmlns:a16="http://schemas.microsoft.com/office/drawing/2014/main" id="{00000000-0008-0000-3400-000004000000}"/>
                </a:ext>
              </a:extLst>
            </xdr:cNvPr>
            <xdr:cNvPicPr>
              <a:picLocks noChangeAspect="1" noChangeArrowheads="1"/>
              <a:extLst>
                <a:ext uri="{84589F7E-364E-4C9E-8A38-B11213B215E9}">
                  <a14:cameraTool cellRange="LOGO!$A$1" spid="_x0000_s429589"/>
                </a:ext>
              </a:extLst>
            </xdr:cNvPicPr>
          </xdr:nvPicPr>
          <xdr:blipFill>
            <a:blip xmlns:r="http://schemas.openxmlformats.org/officeDocument/2006/relationships" r:embed="rId5"/>
            <a:srcRect/>
            <a:stretch>
              <a:fillRect/>
            </a:stretch>
          </xdr:blipFill>
          <xdr:spPr bwMode="auto">
            <a:xfrm>
              <a:off x="705971" y="123265"/>
              <a:ext cx="1591235" cy="94293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4.xml><?xml version="1.0" encoding="utf-8"?>
<xdr:wsDr xmlns:xdr="http://schemas.openxmlformats.org/drawingml/2006/spreadsheetDrawing" xmlns:a="http://schemas.openxmlformats.org/drawingml/2006/main">
  <xdr:twoCellAnchor>
    <xdr:from>
      <xdr:col>1</xdr:col>
      <xdr:colOff>42582</xdr:colOff>
      <xdr:row>32</xdr:row>
      <xdr:rowOff>2988</xdr:rowOff>
    </xdr:from>
    <xdr:to>
      <xdr:col>28</xdr:col>
      <xdr:colOff>78440</xdr:colOff>
      <xdr:row>38</xdr:row>
      <xdr:rowOff>414468</xdr:rowOff>
    </xdr:to>
    <xdr:graphicFrame macro="">
      <xdr:nvGraphicFramePr>
        <xdr:cNvPr id="2" name="Gráfico 1">
          <a:extLst>
            <a:ext uri="{FF2B5EF4-FFF2-40B4-BE49-F238E27FC236}">
              <a16:creationId xmlns:a16="http://schemas.microsoft.com/office/drawing/2014/main" id="{00000000-0008-0000-3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11207</xdr:colOff>
      <xdr:row>1</xdr:row>
      <xdr:rowOff>11207</xdr:rowOff>
    </xdr:from>
    <xdr:to>
      <xdr:col>29</xdr:col>
      <xdr:colOff>62754</xdr:colOff>
      <xdr:row>2</xdr:row>
      <xdr:rowOff>443754</xdr:rowOff>
    </xdr:to>
    <xdr:pic>
      <xdr:nvPicPr>
        <xdr:cNvPr id="3" name="Gráfico 2" descr="Hogar con relleno sólido">
          <a:hlinkClick xmlns:r="http://schemas.openxmlformats.org/officeDocument/2006/relationships" r:id="rId2" tooltip="Regresar al listado de indicadores"/>
          <a:extLst>
            <a:ext uri="{FF2B5EF4-FFF2-40B4-BE49-F238E27FC236}">
              <a16:creationId xmlns:a16="http://schemas.microsoft.com/office/drawing/2014/main" id="{00000000-0008-0000-35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069732" y="106457"/>
          <a:ext cx="918322" cy="90879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515470</xdr:colOff>
          <xdr:row>1</xdr:row>
          <xdr:rowOff>33618</xdr:rowOff>
        </xdr:from>
        <xdr:to>
          <xdr:col>5</xdr:col>
          <xdr:colOff>493058</xdr:colOff>
          <xdr:row>3</xdr:row>
          <xdr:rowOff>12847</xdr:rowOff>
        </xdr:to>
        <xdr:pic>
          <xdr:nvPicPr>
            <xdr:cNvPr id="4" name="Imagen 3">
              <a:extLst>
                <a:ext uri="{FF2B5EF4-FFF2-40B4-BE49-F238E27FC236}">
                  <a16:creationId xmlns:a16="http://schemas.microsoft.com/office/drawing/2014/main" id="{00000000-0008-0000-3500-000004000000}"/>
                </a:ext>
              </a:extLst>
            </xdr:cNvPr>
            <xdr:cNvPicPr>
              <a:picLocks noChangeAspect="1" noChangeArrowheads="1"/>
              <a:extLst>
                <a:ext uri="{84589F7E-364E-4C9E-8A38-B11213B215E9}">
                  <a14:cameraTool cellRange="LOGO!$A$1" spid="_x0000_s428566"/>
                </a:ext>
              </a:extLst>
            </xdr:cNvPicPr>
          </xdr:nvPicPr>
          <xdr:blipFill>
            <a:blip xmlns:r="http://schemas.openxmlformats.org/officeDocument/2006/relationships" r:embed="rId5"/>
            <a:srcRect/>
            <a:stretch>
              <a:fillRect/>
            </a:stretch>
          </xdr:blipFill>
          <xdr:spPr bwMode="auto">
            <a:xfrm>
              <a:off x="750794" y="134471"/>
              <a:ext cx="1591235" cy="94293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752475</xdr:colOff>
      <xdr:row>1</xdr:row>
      <xdr:rowOff>29253</xdr:rowOff>
    </xdr:to>
    <xdr:pic>
      <xdr:nvPicPr>
        <xdr:cNvPr id="2" name="Imagen 1">
          <a:extLst>
            <a:ext uri="{FF2B5EF4-FFF2-40B4-BE49-F238E27FC236}">
              <a16:creationId xmlns:a16="http://schemas.microsoft.com/office/drawing/2014/main" id="{22A672E0-563E-4FF9-BCFC-FB33C39A46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800475" cy="3610653"/>
        </a:xfrm>
        <a:prstGeom prst="rect">
          <a:avLst/>
        </a:prstGeom>
      </xdr:spPr>
    </xdr:pic>
    <xdr:clientData/>
  </xdr:twoCellAnchor>
  <xdr:twoCellAnchor editAs="oneCell">
    <xdr:from>
      <xdr:col>0</xdr:col>
      <xdr:colOff>0</xdr:colOff>
      <xdr:row>0</xdr:row>
      <xdr:rowOff>0</xdr:rowOff>
    </xdr:from>
    <xdr:to>
      <xdr:col>4</xdr:col>
      <xdr:colOff>752475</xdr:colOff>
      <xdr:row>1</xdr:row>
      <xdr:rowOff>29253</xdr:rowOff>
    </xdr:to>
    <xdr:pic>
      <xdr:nvPicPr>
        <xdr:cNvPr id="3" name="Imagen 2">
          <a:extLst>
            <a:ext uri="{FF2B5EF4-FFF2-40B4-BE49-F238E27FC236}">
              <a16:creationId xmlns:a16="http://schemas.microsoft.com/office/drawing/2014/main" id="{0D4795D1-A169-4947-9489-7F7B564D7A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800475" cy="3610653"/>
        </a:xfrm>
        <a:prstGeom prst="rect">
          <a:avLst/>
        </a:prstGeom>
      </xdr:spPr>
    </xdr:pic>
    <xdr:clientData/>
  </xdr:twoCellAnchor>
  <xdr:twoCellAnchor editAs="oneCell">
    <xdr:from>
      <xdr:col>0</xdr:col>
      <xdr:colOff>0</xdr:colOff>
      <xdr:row>0</xdr:row>
      <xdr:rowOff>0</xdr:rowOff>
    </xdr:from>
    <xdr:to>
      <xdr:col>4</xdr:col>
      <xdr:colOff>752475</xdr:colOff>
      <xdr:row>1</xdr:row>
      <xdr:rowOff>29253</xdr:rowOff>
    </xdr:to>
    <xdr:pic>
      <xdr:nvPicPr>
        <xdr:cNvPr id="4" name="Imagen 3">
          <a:extLst>
            <a:ext uri="{FF2B5EF4-FFF2-40B4-BE49-F238E27FC236}">
              <a16:creationId xmlns:a16="http://schemas.microsoft.com/office/drawing/2014/main" id="{D3E05081-4116-4BED-ACE3-0AF0B60A5D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800475" cy="3610653"/>
        </a:xfrm>
        <a:prstGeom prst="rect">
          <a:avLst/>
        </a:prstGeom>
      </xdr:spPr>
    </xdr:pic>
    <xdr:clientData/>
  </xdr:twoCellAnchor>
  <xdr:twoCellAnchor>
    <xdr:from>
      <xdr:col>4</xdr:col>
      <xdr:colOff>752475</xdr:colOff>
      <xdr:row>0</xdr:row>
      <xdr:rowOff>19050</xdr:rowOff>
    </xdr:from>
    <xdr:to>
      <xdr:col>15</xdr:col>
      <xdr:colOff>171450</xdr:colOff>
      <xdr:row>1</xdr:row>
      <xdr:rowOff>19050</xdr:rowOff>
    </xdr:to>
    <xdr:sp macro="" textlink="">
      <xdr:nvSpPr>
        <xdr:cNvPr id="5" name="CuadroTexto 4">
          <a:extLst>
            <a:ext uri="{FF2B5EF4-FFF2-40B4-BE49-F238E27FC236}">
              <a16:creationId xmlns:a16="http://schemas.microsoft.com/office/drawing/2014/main" id="{83DB0008-5D44-A5D2-7F36-DBABF8048234}"/>
            </a:ext>
          </a:extLst>
        </xdr:cNvPr>
        <xdr:cNvSpPr txBox="1"/>
      </xdr:nvSpPr>
      <xdr:spPr>
        <a:xfrm>
          <a:off x="3800475" y="19050"/>
          <a:ext cx="7800975" cy="3581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1">
              <a:solidFill>
                <a:schemeClr val="dk1"/>
              </a:solidFill>
              <a:effectLst/>
              <a:latin typeface="+mn-lt"/>
              <a:ea typeface="+mn-ea"/>
              <a:cs typeface="+mn-cs"/>
            </a:rPr>
            <a:t>Herramienta programa y diseñada por Ing. Fabio Velez e Ing. </a:t>
          </a:r>
          <a:r>
            <a:rPr lang="es-CO" sz="1100" b="1" baseline="0">
              <a:solidFill>
                <a:schemeClr val="dk1"/>
              </a:solidFill>
              <a:effectLst/>
              <a:latin typeface="+mn-lt"/>
              <a:ea typeface="+mn-ea"/>
              <a:cs typeface="+mn-cs"/>
            </a:rPr>
            <a:t>Andrea Arias</a:t>
          </a:r>
          <a:endParaRPr lang="es-CO">
            <a:effectLst/>
          </a:endParaRPr>
        </a:p>
        <a:p>
          <a:r>
            <a:rPr lang="es-CO" sz="1100">
              <a:solidFill>
                <a:schemeClr val="dk1"/>
              </a:solidFill>
              <a:effectLst/>
              <a:latin typeface="+mn-lt"/>
              <a:ea typeface="+mn-ea"/>
              <a:cs typeface="+mn-cs"/>
            </a:rPr>
            <a:t>Este archivo de Excel y su contenido están protegidos por derechos de autor. Todos los derechos están reservados. La adquisición de este archivo y su uso están sujetos a los siguientes términos y condiciones:</a:t>
          </a:r>
          <a:endParaRPr lang="es-CO">
            <a:effectLst/>
          </a:endParaRPr>
        </a:p>
        <a:p>
          <a:r>
            <a:rPr lang="es-CO" sz="1100">
              <a:solidFill>
                <a:schemeClr val="dk1"/>
              </a:solidFill>
              <a:effectLst/>
              <a:latin typeface="+mn-lt"/>
              <a:ea typeface="+mn-ea"/>
              <a:cs typeface="+mn-cs"/>
            </a:rPr>
            <a:t>1. Este archivo es para uso exclusivo del comprador original y no puede ser transferido, distribuido ni compartido con terceros sin el consentimiento previo por escrito del titular de los derechos de autor.</a:t>
          </a:r>
          <a:endParaRPr lang="es-CO">
            <a:effectLst/>
          </a:endParaRPr>
        </a:p>
        <a:p>
          <a:r>
            <a:rPr lang="es-CO" sz="1100">
              <a:solidFill>
                <a:schemeClr val="dk1"/>
              </a:solidFill>
              <a:effectLst/>
              <a:latin typeface="+mn-lt"/>
              <a:ea typeface="+mn-ea"/>
              <a:cs typeface="+mn-cs"/>
            </a:rPr>
            <a:t>2. El comprador original tiene derecho a utilizar este archivo para su uso personal, profesional o educativo, sin restricciones de tiempo o cantidad de uso.</a:t>
          </a:r>
          <a:endParaRPr lang="es-CO">
            <a:effectLst/>
          </a:endParaRPr>
        </a:p>
        <a:p>
          <a:r>
            <a:rPr lang="es-CO" sz="1100">
              <a:solidFill>
                <a:schemeClr val="dk1"/>
              </a:solidFill>
              <a:effectLst/>
              <a:latin typeface="+mn-lt"/>
              <a:ea typeface="+mn-ea"/>
              <a:cs typeface="+mn-cs"/>
            </a:rPr>
            <a:t>3. Cualquier modificación, reproducción, copia, redistribución o cualquier otro uso no autorizado de este archivo está estrictamente prohibido y puede ser objeto de acciones legales.</a:t>
          </a:r>
          <a:endParaRPr lang="es-CO">
            <a:effectLst/>
          </a:endParaRPr>
        </a:p>
        <a:p>
          <a:r>
            <a:rPr lang="es-CO" sz="1100">
              <a:solidFill>
                <a:schemeClr val="dk1"/>
              </a:solidFill>
              <a:effectLst/>
              <a:latin typeface="+mn-lt"/>
              <a:ea typeface="+mn-ea"/>
              <a:cs typeface="+mn-cs"/>
            </a:rPr>
            <a:t>4. El titular de los derechos de autor no otorga garantía alguna sobre la funcionalidad o precisión de este archivo y no se hace responsable de cualquier daño o pérdida derivada de su uso.</a:t>
          </a:r>
          <a:endParaRPr lang="es-CO">
            <a:effectLst/>
          </a:endParaRPr>
        </a:p>
        <a:p>
          <a:r>
            <a:rPr lang="es-CO" sz="1100">
              <a:solidFill>
                <a:schemeClr val="dk1"/>
              </a:solidFill>
              <a:effectLst/>
              <a:latin typeface="+mn-lt"/>
              <a:ea typeface="+mn-ea"/>
              <a:cs typeface="+mn-cs"/>
            </a:rPr>
            <a:t>5. Cualquier infracción de los derechos de autor será perseguida en virtud de las leyes aplicables.</a:t>
          </a:r>
          <a:endParaRPr lang="es-CO">
            <a:effectLst/>
          </a:endParaRPr>
        </a:p>
        <a:p>
          <a:r>
            <a:rPr lang="es-CO" sz="1100">
              <a:solidFill>
                <a:schemeClr val="dk1"/>
              </a:solidFill>
              <a:effectLst/>
              <a:latin typeface="+mn-lt"/>
              <a:ea typeface="+mn-ea"/>
              <a:cs typeface="+mn-cs"/>
            </a:rPr>
            <a:t>Al utilizar este archivo, el comprador original acepta cumplir con los términos y condiciones establecidos anteriormente y reconoce que cualquier incumplimiento puede dar lugar a consecuencias legales.</a:t>
          </a:r>
          <a:endParaRPr lang="es-CO">
            <a:effectLst/>
          </a:endParaRPr>
        </a:p>
        <a:p>
          <a:r>
            <a:rPr lang="es-CO" sz="1100">
              <a:solidFill>
                <a:schemeClr val="dk1"/>
              </a:solidFill>
              <a:effectLst/>
              <a:latin typeface="+mn-lt"/>
              <a:ea typeface="+mn-ea"/>
              <a:cs typeface="+mn-cs"/>
            </a:rPr>
            <a:t>6. Microsoft Excel es una marca registrada de Microsoft Corporation. Para utilizar esta herramienta, los usuarios deben poseer una licencia válida de Microsoft Excel. El titular de los derechos de autor no se hace responsable de la obtención de la licencia de Excel por parte del usuario. Cualquier uso de esta herramienta sin una licencia válida de Excel es responsabilidad exclusiva del usuario</a:t>
          </a:r>
          <a:endParaRPr lang="es-CO">
            <a:effectLst/>
          </a:endParaRPr>
        </a:p>
        <a:p>
          <a:r>
            <a:rPr lang="es-CO" sz="1100">
              <a:solidFill>
                <a:schemeClr val="dk1"/>
              </a:solidFill>
              <a:effectLst/>
              <a:latin typeface="+mn-lt"/>
              <a:ea typeface="+mn-ea"/>
              <a:cs typeface="+mn-cs"/>
            </a:rPr>
            <a:t>7. Para obtener el consentimiento para transferir o utilizar este archivo en un contexto diferente al permitido, por favor, póngase en contacto con el titular de los derechos de autor en la siguiente dirección de correo electrónico: formatoscalidadsalud@gmail.com</a:t>
          </a:r>
          <a:endParaRPr lang="es-CO">
            <a:effectLst/>
          </a:endParaRPr>
        </a:p>
        <a:p>
          <a:r>
            <a:rPr lang="es-CO" sz="1100">
              <a:solidFill>
                <a:schemeClr val="dk1"/>
              </a:solidFill>
              <a:effectLst/>
              <a:latin typeface="+mn-lt"/>
              <a:ea typeface="+mn-ea"/>
              <a:cs typeface="+mn-cs"/>
            </a:rPr>
            <a:t>¡Gracias por respetar los derechos de autor!</a:t>
          </a:r>
          <a:r>
            <a:rPr lang="es-CO" sz="1100" baseline="0">
              <a:solidFill>
                <a:schemeClr val="dk1"/>
              </a:solidFill>
              <a:effectLst/>
              <a:latin typeface="+mn-lt"/>
              <a:ea typeface="+mn-ea"/>
              <a:cs typeface="+mn-cs"/>
            </a:rPr>
            <a:t>.</a:t>
          </a:r>
          <a:endParaRPr lang="es-CO">
            <a:effectLst/>
          </a:endParaRPr>
        </a:p>
        <a:p>
          <a:endParaRPr lang="es-CO" sz="1100"/>
        </a:p>
      </xdr:txBody>
    </xdr:sp>
    <xdr:clientData/>
  </xdr:twoCellAnchor>
  <xdr:twoCellAnchor editAs="oneCell">
    <xdr:from>
      <xdr:col>0</xdr:col>
      <xdr:colOff>85725</xdr:colOff>
      <xdr:row>0</xdr:row>
      <xdr:rowOff>0</xdr:rowOff>
    </xdr:from>
    <xdr:to>
      <xdr:col>0</xdr:col>
      <xdr:colOff>733425</xdr:colOff>
      <xdr:row>0</xdr:row>
      <xdr:rowOff>647700</xdr:rowOff>
    </xdr:to>
    <xdr:pic>
      <xdr:nvPicPr>
        <xdr:cNvPr id="6" name="Gráfico 5" descr="Hogar con relleno sólido">
          <a:hlinkClick xmlns:r="http://schemas.openxmlformats.org/officeDocument/2006/relationships" r:id="rId2" tooltip="Regresar al listado de indicadores"/>
          <a:extLst>
            <a:ext uri="{FF2B5EF4-FFF2-40B4-BE49-F238E27FC236}">
              <a16:creationId xmlns:a16="http://schemas.microsoft.com/office/drawing/2014/main" id="{FB9A6CDB-942B-428F-B6E4-6C9DD29E918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5725" y="0"/>
          <a:ext cx="647700" cy="6477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ormatos Calidad Salud" refreshedDate="45271.463315162036" missingItemsLimit="0" createdVersion="8" refreshedVersion="8" minRefreshableVersion="3" recordCount="200" xr:uid="{D19A66C7-4486-4D77-B84E-074CFEB1DE49}">
  <cacheSource type="worksheet">
    <worksheetSource ref="C4:O204" sheet="CONS AUTOEV"/>
  </cacheSource>
  <cacheFields count="13">
    <cacheField name="Eje de Seguridad" numFmtId="0">
      <sharedItems containsSemiMixedTypes="0" containsString="0" containsNumber="1" containsInteger="1" minValue="0" maxValue="0" count="1">
        <n v="0"/>
      </sharedItems>
    </cacheField>
    <cacheField name="Práctica Segura" numFmtId="0">
      <sharedItems containsSemiMixedTypes="0" containsString="0" containsNumber="1" containsInteger="1" minValue="0" maxValue="0" count="1">
        <n v="0"/>
      </sharedItems>
    </cacheField>
    <cacheField name="Criterio" numFmtId="0">
      <sharedItems containsSemiMixedTypes="0" containsString="0" containsNumber="1" containsInteger="1" minValue="0" maxValue="0"/>
    </cacheField>
    <cacheField name="Fortaleza" numFmtId="0">
      <sharedItems containsSemiMixedTypes="0" containsString="0" containsNumber="1" containsInteger="1" minValue="0" maxValue="0"/>
    </cacheField>
    <cacheField name="Oportunidad de Mejora" numFmtId="0">
      <sharedItems containsSemiMixedTypes="0" containsString="0" containsNumber="1" containsInteger="1" minValue="0" maxValue="0"/>
    </cacheField>
    <cacheField name="Calificación Cuantitativa" numFmtId="164">
      <sharedItems/>
    </cacheField>
    <cacheField name="Cantidad de procesos asociados" numFmtId="0">
      <sharedItems containsSemiMixedTypes="0" containsString="0" containsNumber="1" containsInteger="1" minValue="0" maxValue="0"/>
    </cacheField>
    <cacheField name="Procesos involucrados" numFmtId="0">
      <sharedItems/>
    </cacheField>
    <cacheField name="¿Seleccionar Proceso?" numFmtId="0">
      <sharedItems containsNonDate="0" containsString="0" containsBlank="1"/>
    </cacheField>
    <cacheField name="Costo" numFmtId="0">
      <sharedItems containsNonDate="0" containsString="0" containsBlank="1"/>
    </cacheField>
    <cacheField name="Riesgo" numFmtId="0">
      <sharedItems containsNonDate="0" containsString="0" containsBlank="1"/>
    </cacheField>
    <cacheField name="Volumen" numFmtId="0">
      <sharedItems containsNonDate="0" containsString="0" containsBlank="1"/>
    </cacheField>
    <cacheField name="Total Priorización"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ula Andrea Arias Baena" refreshedDate="45271.48428773148" missingItemsLimit="0" createdVersion="8" refreshedVersion="8" minRefreshableVersion="3" recordCount="200" xr:uid="{5543EAC4-7844-4562-BDB0-B067E57BE23C}">
  <cacheSource type="worksheet">
    <worksheetSource name="planaccion"/>
  </cacheSource>
  <cacheFields count="13">
    <cacheField name="Consec." numFmtId="0">
      <sharedItems containsSemiMixedTypes="0" containsString="0" containsNumber="1" containsInteger="1" minValue="1" maxValue="200"/>
    </cacheField>
    <cacheField name="Eje Seguridad" numFmtId="0">
      <sharedItems/>
    </cacheField>
    <cacheField name="Práctica Segura" numFmtId="0">
      <sharedItems count="1">
        <s v=""/>
      </sharedItems>
    </cacheField>
    <cacheField name="Criterio" numFmtId="0">
      <sharedItems count="1">
        <s v=""/>
      </sharedItems>
    </cacheField>
    <cacheField name="Oportunidad de Mejora" numFmtId="0">
      <sharedItems/>
    </cacheField>
    <cacheField name="Qué /  Acción" numFmtId="0">
      <sharedItems/>
    </cacheField>
    <cacheField name="Cómo" numFmtId="0">
      <sharedItems containsNonDate="0" containsString="0" containsBlank="1"/>
    </cacheField>
    <cacheField name="Por qué" numFmtId="0">
      <sharedItems containsNonDate="0" containsString="0" containsBlank="1"/>
    </cacheField>
    <cacheField name="Dónde" numFmtId="0">
      <sharedItems containsNonDate="0" containsString="0" containsBlank="1"/>
    </cacheField>
    <cacheField name="Quién" numFmtId="0">
      <sharedItems containsNonDate="0" containsString="0" containsBlank="1"/>
    </cacheField>
    <cacheField name="Cuándo inicia" numFmtId="14">
      <sharedItems containsNonDate="0" containsString="0" containsBlank="1"/>
    </cacheField>
    <cacheField name="Cuando Finaliza" numFmtId="14">
      <sharedItems containsNonDate="0" containsString="0" containsBlank="1"/>
    </cacheField>
    <cacheField name="Estado" numFmtId="0">
      <sharedItems count="1">
        <s v=""/>
      </sharedItems>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6C782D-5B67-4C07-BC71-81EC8A7E0A90}" name="TablaDinámica1" cacheId="0" applyNumberFormats="0" applyBorderFormats="0" applyFontFormats="0" applyPatternFormats="0" applyAlignmentFormats="0" applyWidthHeightFormats="1" dataCaption="Valores" updatedVersion="8" minRefreshableVersion="3" itemPrintTitles="1" createdVersion="8" indent="0" outline="1" outlineData="1" multipleFieldFilters="0" chartFormat="4" rowHeaderCaption="Práctica Segura">
  <location ref="B5:C6" firstHeaderRow="1" firstDataRow="1" firstDataCol="1" rowPageCount="1" colPageCount="1"/>
  <pivotFields count="13">
    <pivotField axis="axisPage" showAll="0">
      <items count="2">
        <item x="0"/>
        <item t="default"/>
      </items>
    </pivotField>
    <pivotField axis="axisRow" showAll="0" measureFilter="1" sortType="descending">
      <items count="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pivotFields>
  <rowFields count="1">
    <field x="1"/>
  </rowFields>
  <rowItems count="1">
    <i t="grand">
      <x/>
    </i>
  </rowItems>
  <colItems count="1">
    <i/>
  </colItems>
  <pageFields count="1">
    <pageField fld="0" hier="-1"/>
  </pageFields>
  <dataFields count="1">
    <dataField name="Calificación Cuantitativa Promedio" fld="5" subtotal="average" baseField="2" baseItem="0" numFmtId="2"/>
  </dataFields>
  <formats count="19">
    <format dxfId="168">
      <pivotArea dataOnly="0" labelOnly="1" fieldPosition="0">
        <references count="1">
          <reference field="1" count="0"/>
        </references>
      </pivotArea>
    </format>
    <format dxfId="167">
      <pivotArea outline="0" collapsedLevelsAreSubtotals="1" fieldPosition="0"/>
    </format>
    <format dxfId="166">
      <pivotArea dataOnly="0" labelOnly="1" grandRow="1" outline="0" fieldPosition="0"/>
    </format>
    <format dxfId="165">
      <pivotArea outline="0" collapsedLevelsAreSubtotals="1" fieldPosition="0"/>
    </format>
    <format dxfId="164">
      <pivotArea dataOnly="0" labelOnly="1" fieldPosition="0">
        <references count="1">
          <reference field="1" count="0"/>
        </references>
      </pivotArea>
    </format>
    <format dxfId="163">
      <pivotArea dataOnly="0" labelOnly="1" grandRow="1" outline="0" fieldPosition="0"/>
    </format>
    <format dxfId="162">
      <pivotArea field="1" type="button" dataOnly="0" labelOnly="1" outline="0" axis="axisRow" fieldPosition="0"/>
    </format>
    <format dxfId="161">
      <pivotArea dataOnly="0" labelOnly="1" outline="0" axis="axisValues" fieldPosition="0"/>
    </format>
    <format dxfId="160">
      <pivotArea field="1" type="button" dataOnly="0" labelOnly="1" outline="0" axis="axisRow" fieldPosition="0"/>
    </format>
    <format dxfId="159">
      <pivotArea dataOnly="0" labelOnly="1" outline="0" axis="axisValues" fieldPosition="0"/>
    </format>
    <format dxfId="158">
      <pivotArea field="1" type="button" dataOnly="0" labelOnly="1" outline="0" axis="axisRow" fieldPosition="0"/>
    </format>
    <format dxfId="157">
      <pivotArea dataOnly="0" labelOnly="1" outline="0" axis="axisValues" fieldPosition="0"/>
    </format>
    <format dxfId="156">
      <pivotArea dataOnly="0" labelOnly="1" fieldPosition="0">
        <references count="1">
          <reference field="1" count="0"/>
        </references>
      </pivotArea>
    </format>
    <format dxfId="155">
      <pivotArea type="all" dataOnly="0" outline="0" fieldPosition="0"/>
    </format>
    <format dxfId="154">
      <pivotArea outline="0" collapsedLevelsAreSubtotals="1" fieldPosition="0"/>
    </format>
    <format dxfId="153">
      <pivotArea field="1" type="button" dataOnly="0" labelOnly="1" outline="0" axis="axisRow" fieldPosition="0"/>
    </format>
    <format dxfId="152">
      <pivotArea dataOnly="0" labelOnly="1" fieldPosition="0">
        <references count="1">
          <reference field="1" count="0"/>
        </references>
      </pivotArea>
    </format>
    <format dxfId="151">
      <pivotArea dataOnly="0" labelOnly="1" grandRow="1" outline="0" fieldPosition="0"/>
    </format>
    <format dxfId="15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22" showRowHeaders="1" showColHeaders="1" showRowStripes="1" showColStripes="0" showLastColumn="1"/>
  <filters count="1">
    <filter fld="1" type="valueGreaterThan" evalOrder="-1" id="3"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C7377A-48EA-4E26-89BB-5EEADD3FA256}" name="TablaDinámica1" cacheId="1" applyNumberFormats="0" applyBorderFormats="0" applyFontFormats="0" applyPatternFormats="0" applyAlignmentFormats="0" applyWidthHeightFormats="1" dataCaption="Valores" updatedVersion="8" minRefreshableVersion="3" colGrandTotals="0" itemPrintTitles="1" createdVersion="8" indent="0" compact="0" compactData="0" multipleFieldFilters="0" chartFormat="10">
  <location ref="A4:B7" firstHeaderRow="1" firstDataRow="2" firstDataCol="1"/>
  <pivotFields count="13">
    <pivotField compact="0" outline="0" showAll="0" defaultSubtotal="0"/>
    <pivotField compact="0" outline="0" subtotalTop="0" showAll="0" defaultSubtotal="0"/>
    <pivotField axis="axisRow" compact="0" outline="0" showAll="0" defaultSubtotal="0">
      <items count="1">
        <item x="0"/>
      </items>
    </pivotField>
    <pivotField compact="0" outline="0" showAll="0" defaultSubtotal="0">
      <items count="1">
        <item x="0"/>
      </items>
    </pivotField>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dataField="1" compact="0" outline="0" subtotalTop="0" showAll="0" defaultSubtotal="0">
      <items count="1">
        <item x="0"/>
      </items>
    </pivotField>
  </pivotFields>
  <rowFields count="1">
    <field x="2"/>
  </rowFields>
  <rowItems count="2">
    <i>
      <x/>
    </i>
    <i t="grand">
      <x/>
    </i>
  </rowItems>
  <colFields count="1">
    <field x="12"/>
  </colFields>
  <colItems count="1">
    <i>
      <x/>
    </i>
  </colItems>
  <dataFields count="1">
    <dataField name="Cuenta de Estado" fld="12" subtotal="count" baseField="0" baseItem="0"/>
  </dataFields>
  <formats count="9">
    <format dxfId="29">
      <pivotArea outline="0" collapsedLevelsAreSubtotals="1" fieldPosition="0"/>
    </format>
    <format dxfId="28">
      <pivotArea field="2" type="button" dataOnly="0" labelOnly="1" outline="0" axis="axisRow" fieldPosition="0"/>
    </format>
    <format dxfId="27">
      <pivotArea field="3" type="button" dataOnly="0" labelOnly="1" outline="0"/>
    </format>
    <format dxfId="26">
      <pivotArea field="2" type="button" dataOnly="0" labelOnly="1" outline="0" axis="axisRow" fieldPosition="0"/>
    </format>
    <format dxfId="25">
      <pivotArea field="3" type="button" dataOnly="0" labelOnly="1" outline="0"/>
    </format>
    <format dxfId="24">
      <pivotArea type="all" dataOnly="0" outline="0" fieldPosition="0"/>
    </format>
    <format dxfId="23">
      <pivotArea dataOnly="0" labelOnly="1" outline="0" fieldPosition="0">
        <references count="1">
          <reference field="12" count="0"/>
        </references>
      </pivotArea>
    </format>
    <format dxfId="22">
      <pivotArea dataOnly="0" labelOnly="1" outline="0" fieldPosition="0">
        <references count="1">
          <reference field="12" count="0"/>
        </references>
      </pivotArea>
    </format>
    <format dxfId="21">
      <pivotArea outline="0" collapsedLevelsAreSubtotals="1" fieldPosition="0"/>
    </format>
  </formats>
  <chartFormats count="2">
    <chartFormat chart="5" format="2" series="1">
      <pivotArea type="data" outline="0" fieldPosition="0">
        <references count="2">
          <reference field="4294967294" count="1" selected="0">
            <x v="0"/>
          </reference>
          <reference field="12"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2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85DAF0-98A8-499A-A124-793DEE449B20}" name="servicios" displayName="servicios" ref="B26:E126" totalsRowShown="0" headerRowDxfId="210" dataDxfId="208" headerRowBorderDxfId="209" tableBorderDxfId="207" totalsRowBorderDxfId="206">
  <autoFilter ref="B26:E126" xr:uid="{DA85DAF0-98A8-499A-A124-793DEE449B20}"/>
  <tableColumns count="4">
    <tableColumn id="1" xr3:uid="{5DF7C8E5-D93F-47D0-A460-53A415595D13}" name="Grupo" dataDxfId="205"/>
    <tableColumn id="2" xr3:uid="{3064BC15-5286-432A-A95F-140E34556AD0}" name="Servicio" dataDxfId="204"/>
    <tableColumn id="3" xr3:uid="{FCBFB25E-94AC-4BF4-8979-3D41C9A3B830}" name="Complejidad" dataDxfId="203"/>
    <tableColumn id="4" xr3:uid="{C7247B45-E559-4D25-8574-68FC5A345869}" name="Modalidad_x000a_(Intramural-Unidad móvil-Domiciliario-Jornada salud-Extramural-Prestador Ref. Telem. Interactiva-Prestador Ref. Telem. no interactiva-Prestador Ref. Telexperticia-Prestador Ref. Telemonitoreo-Prestador Rem. Telemonitoreo-Prestador Rem. Telexpert" dataDxfId="202"/>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930CFCF-269E-4C3C-8463-D68A5F046350}" name="cronograma" displayName="cronograma" ref="B4:L16" totalsRowShown="0" headerRowDxfId="201" dataDxfId="199" headerRowBorderDxfId="200" tableBorderDxfId="198" totalsRowBorderDxfId="197">
  <autoFilter ref="B4:L16" xr:uid="{6930CFCF-269E-4C3C-8463-D68A5F046350}"/>
  <tableColumns count="11">
    <tableColumn id="1" xr3:uid="{75FA7309-F960-4875-BA2F-EEFC912CC7E5}" name="Actividad_x000a_(¿Qué?)" dataDxfId="196"/>
    <tableColumn id="2" xr3:uid="{6BAF7446-18B8-441C-8A50-27A03439BA5E}" name="Responsable_x000a_(¿Quién?)" dataDxfId="195"/>
    <tableColumn id="3" xr3:uid="{10537498-C481-4A61-924D-BDB355BA59F0}" name="Propósito o Actividad_x000a_ (¿Por Qué?)" dataDxfId="194"/>
    <tableColumn id="4" xr3:uid="{A1C4E94F-CE6A-443B-B71B-19D3B60F1153}" name="Fecha de inicio Programada (¿Cuándo?)" dataDxfId="193"/>
    <tableColumn id="5" xr3:uid="{452D9EF0-3664-4F95-B788-C76C63425248}" name="Fecha de fin Programada_x000a_(¿Cuándo?)" dataDxfId="192"/>
    <tableColumn id="6" xr3:uid="{7D661DF5-642A-45F8-9E61-FB26E50E9B90}" name="Días estimados" dataDxfId="191">
      <calculatedColumnFormula>IF(cronograma[[#This Row],[Fecha de fin Programada
(¿Cuándo?)]]="","",cronograma[[#This Row],[Fecha de fin Programada
(¿Cuándo?)]]-cronograma[[#This Row],[Fecha de inicio Programada (¿Cuándo?)]])</calculatedColumnFormula>
    </tableColumn>
    <tableColumn id="7" xr3:uid="{A913E9FF-A167-4F3E-941D-BA72A223623E}" name="Fecha de inicio Real" dataDxfId="190"/>
    <tableColumn id="8" xr3:uid="{416D01FA-195E-4674-9532-BD4E573639CE}" name="Fecha de fin Real" dataDxfId="189"/>
    <tableColumn id="9" xr3:uid="{E6C63936-C3C5-4C35-9705-7D0B1C024560}" name="Días reales" dataDxfId="188">
      <calculatedColumnFormula>IF(cronograma[[#This Row],[Fecha de fin Real]]="","",cronograma[[#This Row],[Fecha de fin Real]]-cronograma[[#This Row],[Fecha de inicio Real]])</calculatedColumnFormula>
    </tableColumn>
    <tableColumn id="10" xr3:uid="{DF656417-773C-47B3-BD0E-AFF7D24B4214}" name="% Ejecución" dataDxfId="187" dataCellStyle="Porcentaje"/>
    <tableColumn id="11" xr3:uid="{35CFB331-8745-44FC-9469-2DEF44121E8E}" name="Estado" dataDxfId="186">
      <calculatedColumnFormula>IF(cronograma[[#This Row],[Fecha de fin Programada
(¿Cuándo?)]]="","",IF(cronograma[[#This Row],[Fecha de fin Real]]&lt;&gt;"","Actividad cumplida",IF(TODAY()-F5&gt;0,"Actividad atrasada "&amp;ABS(TODAY()-F5)&amp;" días","Tiene disponibles "&amp;ABS(TODAY()-F5)&amp;" días")))</calculatedColumnFormula>
    </tableColumn>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B480E4-9593-48F9-B549-F5F6E2E78709}" name="cualitativa" displayName="cualitativa" ref="B4:N204" totalsRowShown="0" headerRowDxfId="185" headerRowBorderDxfId="184" tableBorderDxfId="183" totalsRowBorderDxfId="182">
  <autoFilter ref="B4:N204" xr:uid="{1FB480E4-9593-48F9-B549-F5F6E2E78709}"/>
  <tableColumns count="13">
    <tableColumn id="1" xr3:uid="{A4D74327-6B78-4E6D-95C7-CAFF1BC21973}" name="Num." dataDxfId="181"/>
    <tableColumn id="2" xr3:uid="{19290383-18A7-4010-A28B-6F3B1C9E2366}" name="Eje de Seguridad" dataDxfId="180"/>
    <tableColumn id="3" xr3:uid="{22821863-4966-4040-B874-1873BFD4E629}" name="Práctica Segura" dataDxfId="179"/>
    <tableColumn id="4" xr3:uid="{6E9E37D3-616F-430E-AA20-C8DE1FEDE61C}" name="Categoría" dataDxfId="178"/>
    <tableColumn id="5" xr3:uid="{91FC7716-CCE3-4139-8403-D38A2D325DD9}" name="Criterio" dataDxfId="177"/>
    <tableColumn id="6" xr3:uid="{7BE8578A-908B-451B-AAC5-10657E5B095A}" name="Fortaleza" dataDxfId="176"/>
    <tableColumn id="7" xr3:uid="{67B6332E-3F44-4507-99A2-6B50EC28A6AA}" name="Oportunidad de Mejora" dataDxfId="175"/>
    <tableColumn id="8" xr3:uid="{900C5F08-F924-4314-95DF-3C4C9ED0B1AE}" name="Fuente Oportunidad Mejora" dataDxfId="174"/>
    <tableColumn id="9" xr3:uid="{F870A5F8-FE99-4402-9EE5-6414638F2761}" name="Proceso 1" dataDxfId="173"/>
    <tableColumn id="10" xr3:uid="{CFC2F75C-A896-4663-9318-146D5802430A}" name="Proceso 2" dataDxfId="172"/>
    <tableColumn id="11" xr3:uid="{58575207-1CD7-432D-B332-0945B264FCE7}" name="Proceso 3" dataDxfId="171"/>
    <tableColumn id="12" xr3:uid="{3055586A-71B0-4866-9299-756875A4C019}" name="Proceso 4" dataDxfId="170"/>
    <tableColumn id="13" xr3:uid="{5B3BEE93-5015-48FA-9154-34675CF9CC88}" name="Proceso 5" dataDxfId="169"/>
  </tableColumns>
  <tableStyleInfo name="TableStyleLight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2DFB32E-2901-45C9-8985-DA90F753D2CA}" name="indicadores" displayName="indicadores" ref="B3:I33" totalsRowShown="0" headerRowDxfId="149" dataDxfId="148">
  <autoFilter ref="B3:I33" xr:uid="{42DFB32E-2901-45C9-8985-DA90F753D2CA}"/>
  <tableColumns count="8">
    <tableColumn id="1" xr3:uid="{8BE99A62-6112-4C6B-AA7B-A377A99300C2}" name="Consecutivo" dataDxfId="147"/>
    <tableColumn id="7" xr3:uid="{D05BEAE5-1155-4330-9139-22014BE80C40}" name="Práctica(s) segura asociada(s)" dataDxfId="146">
      <calculatedColumnFormula>'FT1'!$E$11&amp;" - "&amp;'FT1'!$N$11&amp;" - "&amp;'FT1'!$V$11</calculatedColumnFormula>
    </tableColumn>
    <tableColumn id="2" xr3:uid="{B916C9B2-854C-46CD-8631-6AF210A0550D}" name="Nombre del Indicador" dataDxfId="145">
      <calculatedColumnFormula>'FT1'!E7</calculatedColumnFormula>
    </tableColumn>
    <tableColumn id="3" xr3:uid="{C92D5293-6C56-44F8-8F0B-766C8375E061}" name="Objetivo" dataDxfId="144">
      <calculatedColumnFormula>'FT1'!Q7</calculatedColumnFormula>
    </tableColumn>
    <tableColumn id="4" xr3:uid="{EF333EAA-15CA-4275-A7D5-BE0E5E9890FA}" name="Calidad Esperada / Meta" dataDxfId="143">
      <calculatedColumnFormula>'FT1'!AA13</calculatedColumnFormula>
    </tableColumn>
    <tableColumn id="5" xr3:uid="{A41B6477-8950-49A3-A9B5-E7ABDB41D3B5}" name="Medición Inicial del Desempeño" dataDxfId="142">
      <calculatedColumnFormula>'FT1'!F26</calculatedColumnFormula>
    </tableColumn>
    <tableColumn id="6" xr3:uid="{A68E4B57-178D-45E3-B2D5-8E090601415F}" name="Brecha" dataDxfId="141">
      <calculatedColumnFormula>indicadores[[#This Row],[Calidad Esperada / Meta]]-indicadores[[#This Row],[Medición Inicial del Desempeño]]</calculatedColumnFormula>
    </tableColumn>
    <tableColumn id="17" xr3:uid="{E3529E1C-B206-406A-9B66-28DF5791AE28}" name="Acceso" dataDxfId="140" dataCellStyle="Hipervínculo"/>
  </tableColumns>
  <tableStyleInfo name="TableStyleLight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E569665-A1F6-47D6-8F1A-46D35DEA51EA}" name="auditorias" displayName="auditorias" ref="B3:K53" totalsRowShown="0" headerRowDxfId="139" dataDxfId="137" headerRowBorderDxfId="138" tableBorderDxfId="136">
  <autoFilter ref="B3:K53" xr:uid="{BE569665-A1F6-47D6-8F1A-46D35DEA51EA}"/>
  <tableColumns count="10">
    <tableColumn id="1" xr3:uid="{CD3ABF03-FFC0-4496-A352-CDF639455D6C}" name="Etapa" dataDxfId="135"/>
    <tableColumn id="2" xr3:uid="{D9DFF972-8948-4D42-9F8E-DFF2A6A6ABBF}" name="Proceso a auditar" dataDxfId="134"/>
    <tableColumn id="10" xr3:uid="{CBB81996-3AFA-4799-88F8-9F22C2FE805F}" name="Procedimiento/ Actividad a auditar" dataDxfId="133"/>
    <tableColumn id="3" xr3:uid="{B057980C-AEED-4C0A-AA29-C833FBDB198D}" name="Objetivo de la auditoria" dataDxfId="132"/>
    <tableColumn id="11" xr3:uid="{67EBE649-0535-40EC-8830-C594D719389F}" name="Criterios a auditar" dataDxfId="131"/>
    <tableColumn id="4" xr3:uid="{1F8B97F5-A119-4EC7-A8C5-35A12D135C52}" name="Fecha programada de la auditoria" dataDxfId="130"/>
    <tableColumn id="5" xr3:uid="{B6B0D935-2A0F-420E-91A1-31DBAEB5149C}" name="Responsable (s)" dataDxfId="129"/>
    <tableColumn id="6" xr3:uid="{75AB95A2-D468-4A11-9CD5-FE8C31BDE535}" name="Fecha de ejecución de la auditoria" dataDxfId="128"/>
    <tableColumn id="8" xr3:uid="{A4676239-256D-431E-B489-0566BDD70289}" name="Causas de incumplimiento" dataDxfId="127"/>
    <tableColumn id="9" xr3:uid="{626B2D46-1DD9-4F61-AB69-A5A81AF3FD28}" name="Observaciones" dataDxfId="126"/>
  </tableColumns>
  <tableStyleInfo name="TableStyleLight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EED0C1-0DAF-41D2-B805-798CB0CB529C}" name="resultadoauditorias" displayName="resultadoauditorias" ref="B7:O57" totalsRowShown="0" headerRowDxfId="125" dataDxfId="123" headerRowBorderDxfId="124" tableBorderDxfId="122">
  <autoFilter ref="B7:O57" xr:uid="{BE569665-A1F6-47D6-8F1A-46D35DEA51EA}"/>
  <tableColumns count="14">
    <tableColumn id="1" xr3:uid="{CF5D8ACA-DF21-4386-83FF-8A41C82705AB}" name="Etapa" dataDxfId="121">
      <calculatedColumnFormula>AUDITORIAS!B4</calculatedColumnFormula>
    </tableColumn>
    <tableColumn id="2" xr3:uid="{F92C0507-1A84-44C9-8CC2-DB0472FA71D5}" name="Proceso auditado" dataDxfId="120">
      <calculatedColumnFormula>AUDITORIAS!C4</calculatedColumnFormula>
    </tableColumn>
    <tableColumn id="10" xr3:uid="{C1E31CD0-DCA7-4460-9AED-9BC52A58422F}" name="Procedimiento auditado" dataDxfId="119">
      <calculatedColumnFormula>AUDITORIAS!D4</calculatedColumnFormula>
    </tableColumn>
    <tableColumn id="6" xr3:uid="{55A8BAB4-0234-4961-BB94-47C86E968624}" name="Fecha de ejecución" dataDxfId="118">
      <calculatedColumnFormula>AUDITORIAS!I4</calculatedColumnFormula>
    </tableColumn>
    <tableColumn id="7" xr3:uid="{EEAA1B89-4845-42C3-9AA1-E8B156534DE9}" name="¿Se cumplió la auditoria?" dataDxfId="117"/>
    <tableColumn id="8" xr3:uid="{24A378F1-00EB-4D24-BC4C-4827A784BE16}" name="Causas de incumplimiento" dataDxfId="116"/>
    <tableColumn id="14" xr3:uid="{2517D54F-3E3F-4F4C-80C9-EFC774095CDD}" name="Calificación Enfoque" dataDxfId="115"/>
    <tableColumn id="13" xr3:uid="{6B20DE1E-EBBA-4B3E-AE8F-E9DD5211CEFB}" name="Calificación Implemen." dataDxfId="114"/>
    <tableColumn id="12" xr3:uid="{492EA812-C319-427F-8F44-2D3E6CBEBB59}" name="Calificación Resultados" dataDxfId="113"/>
    <tableColumn id="15" xr3:uid="{693AB903-4626-4A92-9680-08E4C43D496D}" name="Calificación Total" dataDxfId="112">
      <calculatedColumnFormula>IFERROR(AVERAGE(resultadoauditorias[[#This Row],[Calificación Enfoque]:[Calificación Resultados]]),"")</calculatedColumnFormula>
    </tableColumn>
    <tableColumn id="16" xr3:uid="{9E26550D-B052-464E-B17C-175DCAFF66FD}" name="Calificación cualitativa" dataDxfId="111">
      <calculatedColumnFormula>IF(resultadoauditorias[[#This Row],[Calificación Total]]="","",IF(resultadoauditorias[[#This Row],[Calificación Total]]&gt;=$D$3,"Óptimo",IF(resultadoauditorias[[#This Row],[Calificación Total]]&gt;=$D$4,"Aceptable",IF(resultadoauditorias[[#This Row],[Calificación Total]]&lt;$D$5,"Insuficiente",""))))</calculatedColumnFormula>
    </tableColumn>
    <tableColumn id="3" xr3:uid="{DFECF68D-05EF-4960-AC6D-675E67A2889F}" name=" Fortalezas evidenciadas" dataDxfId="110"/>
    <tableColumn id="4" xr3:uid="{1BC3BBF0-F0C8-438B-A2E0-1737AAF0E2ED}" name="Hallazgos evidenciados" dataDxfId="109"/>
    <tableColumn id="5" xr3:uid="{71A6F134-A53D-485D-A28B-B00D1C25B81C}" name="Oportunidades de Mejora en el proceso / práctica segura" dataDxfId="108"/>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A5203EF-8BFB-408A-A47F-F2EC3AFE9F24}" name="planaccion" displayName="planaccion" ref="B3:N203" totalsRowShown="0" headerRowDxfId="107" dataDxfId="105" headerRowBorderDxfId="106" tableBorderDxfId="104" totalsRowBorderDxfId="103">
  <autoFilter ref="B3:N203" xr:uid="{0A5203EF-8BFB-408A-A47F-F2EC3AFE9F24}"/>
  <tableColumns count="13">
    <tableColumn id="1" xr3:uid="{5401B151-EDCC-4AB1-AA81-9CC4DD90D973}" name="Consec." dataDxfId="102"/>
    <tableColumn id="2" xr3:uid="{8AA88D1C-BB7D-4417-99FE-CEC534F2821B}" name="Eje Seguridad" dataDxfId="101">
      <calculatedColumnFormula>IFERROR(INDEX('CONS AUTOEV'!$C$5:$C$204,MATCH('PLAN ACCION'!B4,'CONS AUTOEV'!$Q$5:$Q$204,0)), "")</calculatedColumnFormula>
    </tableColumn>
    <tableColumn id="3" xr3:uid="{9C1A8472-21A3-404A-93AF-DD0AE5215172}" name="Práctica Segura" dataDxfId="100">
      <calculatedColumnFormula>IFERROR(INDEX('CONS AUTOEV'!$D$5:$D$204,MATCH('PLAN ACCION'!B4,'CONS AUTOEV'!$Q$5:$Q$204,0)), "")</calculatedColumnFormula>
    </tableColumn>
    <tableColumn id="4" xr3:uid="{F4F80A03-97C8-4D0C-BBE9-3C246D2CB79F}" name="Criterio" dataDxfId="99">
      <calculatedColumnFormula>IFERROR(INDEX('CONS AUTOEV'!$E$5:$E$204,MATCH('PLAN ACCION'!B4,'CONS AUTOEV'!$Q$5:$Q$204,0)), "")</calculatedColumnFormula>
    </tableColumn>
    <tableColumn id="5" xr3:uid="{5D68B38A-5F7A-45A3-9DB8-0E46A6CCD46F}" name="Oportunidad de Mejora" dataDxfId="98">
      <calculatedColumnFormula>IFERROR(INDEX('CONS AUTOEV'!$G$5:$G$204,MATCH('PLAN ACCION'!B4,'CONS AUTOEV'!$Q$5:$Q$204,0)), "")</calculatedColumnFormula>
    </tableColumn>
    <tableColumn id="6" xr3:uid="{4BF6301E-A565-4196-A2D1-50E92E1B85C8}" name="Qué /  Acción" dataDxfId="97"/>
    <tableColumn id="7" xr3:uid="{7A74C990-AA65-4E37-9B4A-3CA97A95D2F0}" name="Cómo" dataDxfId="96"/>
    <tableColumn id="8" xr3:uid="{5523B64E-88F4-4A83-B003-499D64FCA6CB}" name="Por qué" dataDxfId="95"/>
    <tableColumn id="9" xr3:uid="{F59BF221-E9FE-4A11-821A-AC01858029F6}" name="Dónde" dataDxfId="94"/>
    <tableColumn id="12" xr3:uid="{58BD8830-820A-4420-9256-445B06374FE9}" name="Quién" dataDxfId="93"/>
    <tableColumn id="10" xr3:uid="{74784590-3C55-4926-AFA3-45772777E97B}" name="Cuándo inicia" dataDxfId="92"/>
    <tableColumn id="11" xr3:uid="{38235926-47DE-480A-A52D-6A0FAD147F17}" name="Cuando Finaliza" dataDxfId="91"/>
    <tableColumn id="13" xr3:uid="{26B3AA3A-DF50-42EF-B355-8E15059694D9}" name="Estado" dataDxfId="90">
      <calculatedColumnFormula>IF(planaccion[[#This Row],[Eje Seguridad]]="","",seguimientoplan[[#This Row],[Estado Actual]])</calculatedColumnFormula>
    </tableColumn>
  </tableColumns>
  <tableStyleInfo name="TableStyleLight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05F936C-D440-4308-A588-7DE910E70329}" name="seguimientoplan" displayName="seguimientoplan" ref="B3:BD203" totalsRowShown="0" headerRowDxfId="89" dataDxfId="87" headerRowBorderDxfId="88" tableBorderDxfId="86" totalsRowBorderDxfId="85">
  <autoFilter ref="B3:BD203" xr:uid="{0A5203EF-8BFB-408A-A47F-F2EC3AFE9F24}"/>
  <tableColumns count="55">
    <tableColumn id="1" xr3:uid="{71EE93B8-3941-48E4-A94F-EB28FB507C7C}" name="Consec." dataDxfId="84"/>
    <tableColumn id="3" xr3:uid="{00C1C13C-2FDA-4D46-B1F1-D551C32DA4F7}" name="Práctica segura" dataDxfId="83">
      <calculatedColumnFormula>planaccion[[#This Row],[Práctica Segura]]</calculatedColumnFormula>
    </tableColumn>
    <tableColumn id="4" xr3:uid="{2E2478C6-21CB-44FD-93F7-D6B899CFC9BD}" name="Criterio" dataDxfId="82">
      <calculatedColumnFormula>planaccion[[#This Row],[Criterio]]</calculatedColumnFormula>
    </tableColumn>
    <tableColumn id="5" xr3:uid="{A483B821-0277-49D5-BA2D-E3F22C184560}" name="Oportunidad de Mejora" dataDxfId="81">
      <calculatedColumnFormula>planaccion[[#This Row],[Oportunidad de Mejora]]</calculatedColumnFormula>
    </tableColumn>
    <tableColumn id="6" xr3:uid="{C3547A8C-8588-4CEF-A1B3-46B31FC609B0}" name="Qué /  Acción" dataDxfId="80">
      <calculatedColumnFormula>planaccion[[#This Row],[Qué /  Acción]]</calculatedColumnFormula>
    </tableColumn>
    <tableColumn id="55" xr3:uid="{2D19B11B-3852-4934-AF99-42E4FD1770AF}" name="Fecha inicio" dataDxfId="79">
      <calculatedColumnFormula>planaccion[[#This Row],[Cuándo inicia]]</calculatedColumnFormula>
    </tableColumn>
    <tableColumn id="2" xr3:uid="{AF7D2985-762B-47DC-9D81-E023779DCBC7}" name="Estado Actual" dataDxfId="78">
      <calculatedColumnFormula>IF(seguimientoplan[[#This Row],[Práctica segura]]="","",IFERROR(IF(MATCH("Cerrada",seguimientoplan[[#This Row],[Estado Acción Seg. 1]:[Estado Acción Seg. 12]],0),"Cerrada"),"Abierta"))</calculatedColumnFormula>
    </tableColumn>
    <tableColumn id="7" xr3:uid="{473FD139-D4F1-4262-8BDE-0F5D44AA233E}" name="Fecha Seg. 1" dataDxfId="77"/>
    <tableColumn id="8" xr3:uid="{FFBCBBC4-2836-4B7E-B965-948891CFFB44}" name="Observaciones Seg. 1" dataDxfId="76"/>
    <tableColumn id="9" xr3:uid="{72AD43B4-7364-41E6-83AA-C2CF41DF7025}" name="Estado Acción Seg. 1" dataDxfId="75"/>
    <tableColumn id="12" xr3:uid="{2485321B-2888-4A25-9A35-F65AF7B5EA75}" name="Desafíos en la Ejecución del Plan Seg 1" dataDxfId="74"/>
    <tableColumn id="10" xr3:uid="{AF8EF0A8-4B3B-4934-858C-A7336EC90591}" name="Fecha Seg. 2" dataDxfId="73"/>
    <tableColumn id="11" xr3:uid="{BD8FC12A-085D-423B-A924-819B4B2D1636}" name="Observaciones Seg. 2" dataDxfId="72"/>
    <tableColumn id="13" xr3:uid="{952E89A8-0C34-4D6F-BD15-26EAF201DCC5}" name="Estado Acción Seg. 2" dataDxfId="71"/>
    <tableColumn id="14" xr3:uid="{8315D6AF-C046-4BED-B067-D431F9693065}" name="Desafíos en la Ejecución del Plan Seg 2" dataDxfId="70"/>
    <tableColumn id="15" xr3:uid="{75FBD92B-6B7B-4820-8C33-E2F767BC9EC1}" name="Fecha Seg. 3" dataDxfId="69"/>
    <tableColumn id="16" xr3:uid="{8A8262AF-09A1-4B42-864B-CBE347D7D1DD}" name="Observaciones Seg. 3" dataDxfId="68"/>
    <tableColumn id="17" xr3:uid="{9F51316C-0AE9-4CAF-9C06-A89BD6C99521}" name="Estado Acción Seg. 3" dataDxfId="67"/>
    <tableColumn id="18" xr3:uid="{E7ABBA89-6A6A-494E-951A-5C40FB830C4D}" name="Desafíos en la Ejecución del Plan Seg 3" dataDxfId="66"/>
    <tableColumn id="19" xr3:uid="{0FE44053-56DF-4C86-8F1F-9A90BEE6E598}" name="Fecha Seg. 4" dataDxfId="65"/>
    <tableColumn id="20" xr3:uid="{4130741D-F676-445E-8A3A-C640E5C6A5BD}" name="Observaciones Seg. 4" dataDxfId="64"/>
    <tableColumn id="21" xr3:uid="{A9AFA0A0-6200-47D9-95D2-57B3C42AC4F3}" name="Estado Acción Seg. 4" dataDxfId="63"/>
    <tableColumn id="22" xr3:uid="{10A88894-4359-4DC0-9F64-A4530732BC48}" name="Desafíos en la Ejecución del Plan Seg 4" dataDxfId="62"/>
    <tableColumn id="23" xr3:uid="{C0068010-C7E3-4246-849A-34015B47A4EA}" name="Fecha Seg. 5" dataDxfId="61"/>
    <tableColumn id="24" xr3:uid="{6666210F-DE2E-4619-9D2D-2C7D27013EF4}" name="Observaciones Seg. 5" dataDxfId="60"/>
    <tableColumn id="25" xr3:uid="{3DBA57DF-8763-4671-B9BE-5D5121838B0E}" name="Estado Acción Seg. 5" dataDxfId="59"/>
    <tableColumn id="26" xr3:uid="{E935BA30-3921-4A92-A783-C83A702E93C7}" name="Desafíos en la Ejecución del Plan Seg 5" dataDxfId="58"/>
    <tableColumn id="27" xr3:uid="{B5902F7A-5562-4992-8574-A2706EF5CFC5}" name="Fecha Seg. 6" dataDxfId="57"/>
    <tableColumn id="28" xr3:uid="{AD3795AD-37A5-4065-8EA3-0CBA5E5F827D}" name="Observaciones Seg. 6" dataDxfId="56"/>
    <tableColumn id="29" xr3:uid="{F454A718-27D5-4DA5-AC18-48B1F519D851}" name="Estado Acción Seg. 6" dataDxfId="55"/>
    <tableColumn id="30" xr3:uid="{D82D6716-EAA2-4389-8940-4F574FCA0E07}" name="Desafíos en la Ejecución del Plan Seg 6" dataDxfId="54"/>
    <tableColumn id="31" xr3:uid="{FCFEA5C1-1329-4F92-8105-F73D4959BB55}" name="Fecha Seg. 7" dataDxfId="53"/>
    <tableColumn id="32" xr3:uid="{B7384C3F-8CBE-47FB-AC78-F5701A3A6811}" name="Observaciones Seg. 7" dataDxfId="52"/>
    <tableColumn id="33" xr3:uid="{E443F4D1-DC9D-4AFE-8FEF-FBFB1D20D406}" name="Estado Acción Seg. 7" dataDxfId="51"/>
    <tableColumn id="34" xr3:uid="{94A9F4DF-F09E-4322-B6B7-ED941C24DD99}" name="Desafíos en la Ejecución del Plan Seg 7" dataDxfId="50"/>
    <tableColumn id="35" xr3:uid="{F172D183-30D4-4BCA-946F-5711D0EBB47F}" name="Fecha Seg. 8" dataDxfId="49"/>
    <tableColumn id="36" xr3:uid="{C170B3C0-D7F0-4F11-8AA1-F8CA84325387}" name="Observaciones Seg. 8" dataDxfId="48"/>
    <tableColumn id="37" xr3:uid="{7C5AA37D-4D4F-4BC1-85B8-D71F1EDF036D}" name="Estado Acción Seg. 8" dataDxfId="47"/>
    <tableColumn id="38" xr3:uid="{BF209813-F2D5-4657-8497-D2A4669EC0C4}" name="Desafíos en la Ejecución del Plan Seg 8" dataDxfId="46"/>
    <tableColumn id="39" xr3:uid="{85EAC296-41B7-4417-B6AB-656D14FC3D89}" name="Fecha Seg. 9" dataDxfId="45"/>
    <tableColumn id="40" xr3:uid="{C61805CD-9429-48B8-A94A-4EFB47AE33B8}" name="Observaciones Seg. 9" dataDxfId="44"/>
    <tableColumn id="41" xr3:uid="{E3544FD0-4D3E-490D-874F-8DC5B57D4FF3}" name="Estado Acción Seg. 9" dataDxfId="43"/>
    <tableColumn id="42" xr3:uid="{D1C16FD9-54B2-483B-9199-2E302C9FEF50}" name="Desafíos en la Ejecución del Plan Seg 9" dataDxfId="42"/>
    <tableColumn id="43" xr3:uid="{5EDAE006-7374-4BBA-A3B7-0180B1A2973B}" name="Fecha Seg. 10" dataDxfId="41"/>
    <tableColumn id="44" xr3:uid="{5BF258BA-CD66-40C1-87ED-7D64BD668E5A}" name="Observaciones Seg. 10" dataDxfId="40"/>
    <tableColumn id="45" xr3:uid="{4227E04E-CDFB-49A7-A788-4E77C4ACBA71}" name="Estado Acción Seg. 10" dataDxfId="39"/>
    <tableColumn id="46" xr3:uid="{0ADC90FF-FB40-4AE5-ACB8-237133FD719E}" name="Desafíos en la Ejecución del Plan Seg 10" dataDxfId="38"/>
    <tableColumn id="47" xr3:uid="{FE405405-560D-4AB2-980D-30FE2A1D6BD7}" name="Fecha Seg. 11" dataDxfId="37"/>
    <tableColumn id="48" xr3:uid="{0FEFB27B-B8C8-4F34-A8A7-F0CD6B152817}" name="Observaciones Seg. 11" dataDxfId="36"/>
    <tableColumn id="49" xr3:uid="{1F867DD8-8736-4119-9C32-B21F4CA2872E}" name="Estado Acción Seg. 11" dataDxfId="35"/>
    <tableColumn id="50" xr3:uid="{64A04825-2D0B-4965-BFD5-AEF642BDD5E4}" name="Desafíos en la Ejecución del Plan Seg 11" dataDxfId="34"/>
    <tableColumn id="51" xr3:uid="{B98B648D-E32A-4867-97B3-F6CA635EC399}" name="Fecha Seg. 12" dataDxfId="33"/>
    <tableColumn id="52" xr3:uid="{F5FD1048-88C6-4C7C-BC57-76A2A905253B}" name="Observaciones Seg. 12" dataDxfId="32"/>
    <tableColumn id="53" xr3:uid="{0FE5D5B0-D96A-4EB1-AA9B-4E18D668EA7D}" name="Estado Acción Seg. 12" dataDxfId="31"/>
    <tableColumn id="54" xr3:uid="{E064F93C-0ED7-4CC5-8E4C-0BC1C33D3E8E}" name="Desafíos en la Ejecución del Plan Seg 12" dataDxfId="30"/>
  </tableColumns>
  <tableStyleInfo name="TableStyleLight15"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5.bin"/><Relationship Id="rId5" Type="http://schemas.openxmlformats.org/officeDocument/2006/relationships/comments" Target="../comments1.xml"/><Relationship Id="rId4" Type="http://schemas.openxmlformats.org/officeDocument/2006/relationships/table" Target="../tables/table2.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6.vml"/><Relationship Id="rId1" Type="http://schemas.openxmlformats.org/officeDocument/2006/relationships/drawing" Target="../drawings/drawing10.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1.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drawing" Target="../drawings/drawing12.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drawing" Target="../drawings/drawing13.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4.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drawing" Target="../drawings/drawing15.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6.xml"/><Relationship Id="rId1" Type="http://schemas.openxmlformats.org/officeDocument/2006/relationships/pivotTable" Target="../pivotTables/pivotTable1.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7.xml"/><Relationship Id="rId1" Type="http://schemas.openxmlformats.org/officeDocument/2006/relationships/printerSettings" Target="../printerSettings/printerSettings9.bin"/><Relationship Id="rId4" Type="http://schemas.openxmlformats.org/officeDocument/2006/relationships/table" Target="../tables/table4.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8.xml"/><Relationship Id="rId1" Type="http://schemas.openxmlformats.org/officeDocument/2006/relationships/printerSettings" Target="../printerSettings/printerSettings10.bin"/><Relationship Id="rId4" Type="http://schemas.openxmlformats.org/officeDocument/2006/relationships/table" Target="../tables/table5.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9.xml"/><Relationship Id="rId1" Type="http://schemas.openxmlformats.org/officeDocument/2006/relationships/printerSettings" Target="../printerSettings/printerSettings11.bin"/><Relationship Id="rId5" Type="http://schemas.openxmlformats.org/officeDocument/2006/relationships/comments" Target="../comments3.xml"/><Relationship Id="rId4" Type="http://schemas.openxmlformats.org/officeDocument/2006/relationships/table" Target="../tables/table6.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0.xml"/><Relationship Id="rId1" Type="http://schemas.openxmlformats.org/officeDocument/2006/relationships/printerSettings" Target="../printerSettings/printerSettings12.bin"/><Relationship Id="rId4" Type="http://schemas.openxmlformats.org/officeDocument/2006/relationships/table" Target="../tables/table7.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1.xml"/><Relationship Id="rId1" Type="http://schemas.openxmlformats.org/officeDocument/2006/relationships/printerSettings" Target="../printerSettings/printerSettings13.bin"/><Relationship Id="rId4" Type="http://schemas.openxmlformats.org/officeDocument/2006/relationships/table" Target="../tables/table8.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2.xml"/><Relationship Id="rId1" Type="http://schemas.openxmlformats.org/officeDocument/2006/relationships/pivotTable" Target="../pivotTables/pivotTable2.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19.vml"/><Relationship Id="rId1" Type="http://schemas.openxmlformats.org/officeDocument/2006/relationships/drawing" Target="../drawings/drawing23.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4.xml"/><Relationship Id="rId1" Type="http://schemas.openxmlformats.org/officeDocument/2006/relationships/printerSettings" Target="../printerSettings/printerSettings14.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25.xml"/><Relationship Id="rId1" Type="http://schemas.openxmlformats.org/officeDocument/2006/relationships/printerSettings" Target="../printerSettings/printerSettings15.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26.xml"/><Relationship Id="rId1" Type="http://schemas.openxmlformats.org/officeDocument/2006/relationships/printerSettings" Target="../printerSettings/printerSettings16.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27.xml"/><Relationship Id="rId1" Type="http://schemas.openxmlformats.org/officeDocument/2006/relationships/printerSettings" Target="../printerSettings/printerSettings17.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28.xml"/><Relationship Id="rId1"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29.xml"/><Relationship Id="rId1" Type="http://schemas.openxmlformats.org/officeDocument/2006/relationships/printerSettings" Target="../printerSettings/printerSettings19.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drawing" Target="../drawings/drawing30.xml"/><Relationship Id="rId1" Type="http://schemas.openxmlformats.org/officeDocument/2006/relationships/printerSettings" Target="../printerSettings/printerSettings20.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drawing" Target="../drawings/drawing31.xml"/><Relationship Id="rId1" Type="http://schemas.openxmlformats.org/officeDocument/2006/relationships/printerSettings" Target="../printerSettings/printerSettings21.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8.vml"/><Relationship Id="rId2" Type="http://schemas.openxmlformats.org/officeDocument/2006/relationships/drawing" Target="../drawings/drawing32.xml"/><Relationship Id="rId1" Type="http://schemas.openxmlformats.org/officeDocument/2006/relationships/printerSettings" Target="../printerSettings/printerSettings22.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29.vml"/><Relationship Id="rId2" Type="http://schemas.openxmlformats.org/officeDocument/2006/relationships/drawing" Target="../drawings/drawing33.xml"/><Relationship Id="rId1" Type="http://schemas.openxmlformats.org/officeDocument/2006/relationships/printerSettings" Target="../printerSettings/printerSettings23.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30.vml"/><Relationship Id="rId2" Type="http://schemas.openxmlformats.org/officeDocument/2006/relationships/drawing" Target="../drawings/drawing34.xml"/><Relationship Id="rId1" Type="http://schemas.openxmlformats.org/officeDocument/2006/relationships/printerSettings" Target="../printerSettings/printerSettings24.bin"/></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31.vml"/><Relationship Id="rId2" Type="http://schemas.openxmlformats.org/officeDocument/2006/relationships/drawing" Target="../drawings/drawing35.xml"/><Relationship Id="rId1" Type="http://schemas.openxmlformats.org/officeDocument/2006/relationships/printerSettings" Target="../printerSettings/printerSettings25.bin"/></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32.vml"/><Relationship Id="rId2" Type="http://schemas.openxmlformats.org/officeDocument/2006/relationships/drawing" Target="../drawings/drawing36.xml"/><Relationship Id="rId1" Type="http://schemas.openxmlformats.org/officeDocument/2006/relationships/printerSettings" Target="../printerSettings/printerSettings26.bin"/></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33.vml"/><Relationship Id="rId2" Type="http://schemas.openxmlformats.org/officeDocument/2006/relationships/drawing" Target="../drawings/drawing37.xml"/><Relationship Id="rId1" Type="http://schemas.openxmlformats.org/officeDocument/2006/relationships/printerSettings" Target="../printerSettings/printerSettings27.bin"/></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34.vml"/><Relationship Id="rId2" Type="http://schemas.openxmlformats.org/officeDocument/2006/relationships/drawing" Target="../drawings/drawing38.xml"/><Relationship Id="rId1" Type="http://schemas.openxmlformats.org/officeDocument/2006/relationships/printerSettings" Target="../printerSettings/printerSettings28.bin"/></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35.vml"/><Relationship Id="rId2" Type="http://schemas.openxmlformats.org/officeDocument/2006/relationships/drawing" Target="../drawings/drawing39.xml"/><Relationship Id="rId1" Type="http://schemas.openxmlformats.org/officeDocument/2006/relationships/printerSettings" Target="../printerSettings/printerSettings29.bin"/></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36.vml"/><Relationship Id="rId2" Type="http://schemas.openxmlformats.org/officeDocument/2006/relationships/drawing" Target="../drawings/drawing40.xml"/><Relationship Id="rId1" Type="http://schemas.openxmlformats.org/officeDocument/2006/relationships/printerSettings" Target="../printerSettings/printerSettings30.bin"/></Relationships>
</file>

<file path=xl/worksheets/_rels/sheet40.xml.rels><?xml version="1.0" encoding="UTF-8" standalone="yes"?>
<Relationships xmlns="http://schemas.openxmlformats.org/package/2006/relationships"><Relationship Id="rId3" Type="http://schemas.openxmlformats.org/officeDocument/2006/relationships/vmlDrawing" Target="../drawings/vmlDrawing37.vml"/><Relationship Id="rId2" Type="http://schemas.openxmlformats.org/officeDocument/2006/relationships/drawing" Target="../drawings/drawing41.xml"/><Relationship Id="rId1" Type="http://schemas.openxmlformats.org/officeDocument/2006/relationships/printerSettings" Target="../printerSettings/printerSettings31.bin"/></Relationships>
</file>

<file path=xl/worksheets/_rels/sheet41.xml.rels><?xml version="1.0" encoding="UTF-8" standalone="yes"?>
<Relationships xmlns="http://schemas.openxmlformats.org/package/2006/relationships"><Relationship Id="rId3" Type="http://schemas.openxmlformats.org/officeDocument/2006/relationships/vmlDrawing" Target="../drawings/vmlDrawing38.vml"/><Relationship Id="rId2" Type="http://schemas.openxmlformats.org/officeDocument/2006/relationships/drawing" Target="../drawings/drawing42.xml"/><Relationship Id="rId1" Type="http://schemas.openxmlformats.org/officeDocument/2006/relationships/printerSettings" Target="../printerSettings/printerSettings32.bin"/></Relationships>
</file>

<file path=xl/worksheets/_rels/sheet42.xml.rels><?xml version="1.0" encoding="UTF-8" standalone="yes"?>
<Relationships xmlns="http://schemas.openxmlformats.org/package/2006/relationships"><Relationship Id="rId3" Type="http://schemas.openxmlformats.org/officeDocument/2006/relationships/vmlDrawing" Target="../drawings/vmlDrawing39.vml"/><Relationship Id="rId2" Type="http://schemas.openxmlformats.org/officeDocument/2006/relationships/drawing" Target="../drawings/drawing43.xml"/><Relationship Id="rId1" Type="http://schemas.openxmlformats.org/officeDocument/2006/relationships/printerSettings" Target="../printerSettings/printerSettings33.bin"/></Relationships>
</file>

<file path=xl/worksheets/_rels/sheet43.xml.rels><?xml version="1.0" encoding="UTF-8" standalone="yes"?>
<Relationships xmlns="http://schemas.openxmlformats.org/package/2006/relationships"><Relationship Id="rId3" Type="http://schemas.openxmlformats.org/officeDocument/2006/relationships/vmlDrawing" Target="../drawings/vmlDrawing40.vml"/><Relationship Id="rId2" Type="http://schemas.openxmlformats.org/officeDocument/2006/relationships/drawing" Target="../drawings/drawing44.xml"/><Relationship Id="rId1" Type="http://schemas.openxmlformats.org/officeDocument/2006/relationships/printerSettings" Target="../printerSettings/printerSettings34.bin"/></Relationships>
</file>

<file path=xl/worksheets/_rels/sheet44.xml.rels><?xml version="1.0" encoding="UTF-8" standalone="yes"?>
<Relationships xmlns="http://schemas.openxmlformats.org/package/2006/relationships"><Relationship Id="rId3" Type="http://schemas.openxmlformats.org/officeDocument/2006/relationships/vmlDrawing" Target="../drawings/vmlDrawing41.vml"/><Relationship Id="rId2" Type="http://schemas.openxmlformats.org/officeDocument/2006/relationships/drawing" Target="../drawings/drawing45.xml"/><Relationship Id="rId1" Type="http://schemas.openxmlformats.org/officeDocument/2006/relationships/printerSettings" Target="../printerSettings/printerSettings35.bin"/></Relationships>
</file>

<file path=xl/worksheets/_rels/sheet45.xml.rels><?xml version="1.0" encoding="UTF-8" standalone="yes"?>
<Relationships xmlns="http://schemas.openxmlformats.org/package/2006/relationships"><Relationship Id="rId3" Type="http://schemas.openxmlformats.org/officeDocument/2006/relationships/vmlDrawing" Target="../drawings/vmlDrawing42.vml"/><Relationship Id="rId2" Type="http://schemas.openxmlformats.org/officeDocument/2006/relationships/drawing" Target="../drawings/drawing46.xml"/><Relationship Id="rId1" Type="http://schemas.openxmlformats.org/officeDocument/2006/relationships/printerSettings" Target="../printerSettings/printerSettings36.bin"/></Relationships>
</file>

<file path=xl/worksheets/_rels/sheet46.xml.rels><?xml version="1.0" encoding="UTF-8" standalone="yes"?>
<Relationships xmlns="http://schemas.openxmlformats.org/package/2006/relationships"><Relationship Id="rId3" Type="http://schemas.openxmlformats.org/officeDocument/2006/relationships/vmlDrawing" Target="../drawings/vmlDrawing43.vml"/><Relationship Id="rId2" Type="http://schemas.openxmlformats.org/officeDocument/2006/relationships/drawing" Target="../drawings/drawing47.xml"/><Relationship Id="rId1" Type="http://schemas.openxmlformats.org/officeDocument/2006/relationships/printerSettings" Target="../printerSettings/printerSettings37.bin"/></Relationships>
</file>

<file path=xl/worksheets/_rels/sheet47.xml.rels><?xml version="1.0" encoding="UTF-8" standalone="yes"?>
<Relationships xmlns="http://schemas.openxmlformats.org/package/2006/relationships"><Relationship Id="rId3" Type="http://schemas.openxmlformats.org/officeDocument/2006/relationships/vmlDrawing" Target="../drawings/vmlDrawing44.vml"/><Relationship Id="rId2" Type="http://schemas.openxmlformats.org/officeDocument/2006/relationships/drawing" Target="../drawings/drawing48.xml"/><Relationship Id="rId1" Type="http://schemas.openxmlformats.org/officeDocument/2006/relationships/printerSettings" Target="../printerSettings/printerSettings38.bin"/></Relationships>
</file>

<file path=xl/worksheets/_rels/sheet48.xml.rels><?xml version="1.0" encoding="UTF-8" standalone="yes"?>
<Relationships xmlns="http://schemas.openxmlformats.org/package/2006/relationships"><Relationship Id="rId3" Type="http://schemas.openxmlformats.org/officeDocument/2006/relationships/vmlDrawing" Target="../drawings/vmlDrawing45.vml"/><Relationship Id="rId2" Type="http://schemas.openxmlformats.org/officeDocument/2006/relationships/drawing" Target="../drawings/drawing49.xml"/><Relationship Id="rId1" Type="http://schemas.openxmlformats.org/officeDocument/2006/relationships/printerSettings" Target="../printerSettings/printerSettings39.bin"/></Relationships>
</file>

<file path=xl/worksheets/_rels/sheet49.xml.rels><?xml version="1.0" encoding="UTF-8" standalone="yes"?>
<Relationships xmlns="http://schemas.openxmlformats.org/package/2006/relationships"><Relationship Id="rId3" Type="http://schemas.openxmlformats.org/officeDocument/2006/relationships/vmlDrawing" Target="../drawings/vmlDrawing46.vml"/><Relationship Id="rId2" Type="http://schemas.openxmlformats.org/officeDocument/2006/relationships/drawing" Target="../drawings/drawing50.xml"/><Relationship Id="rId1" Type="http://schemas.openxmlformats.org/officeDocument/2006/relationships/printerSettings" Target="../printerSettings/printerSettings40.bin"/></Relationships>
</file>

<file path=xl/worksheets/_rels/sheet50.xml.rels><?xml version="1.0" encoding="UTF-8" standalone="yes"?>
<Relationships xmlns="http://schemas.openxmlformats.org/package/2006/relationships"><Relationship Id="rId3" Type="http://schemas.openxmlformats.org/officeDocument/2006/relationships/vmlDrawing" Target="../drawings/vmlDrawing47.vml"/><Relationship Id="rId2" Type="http://schemas.openxmlformats.org/officeDocument/2006/relationships/drawing" Target="../drawings/drawing51.xml"/><Relationship Id="rId1" Type="http://schemas.openxmlformats.org/officeDocument/2006/relationships/printerSettings" Target="../printerSettings/printerSettings41.bin"/></Relationships>
</file>

<file path=xl/worksheets/_rels/sheet51.xml.rels><?xml version="1.0" encoding="UTF-8" standalone="yes"?>
<Relationships xmlns="http://schemas.openxmlformats.org/package/2006/relationships"><Relationship Id="rId3" Type="http://schemas.openxmlformats.org/officeDocument/2006/relationships/vmlDrawing" Target="../drawings/vmlDrawing48.vml"/><Relationship Id="rId2" Type="http://schemas.openxmlformats.org/officeDocument/2006/relationships/drawing" Target="../drawings/drawing52.xml"/><Relationship Id="rId1" Type="http://schemas.openxmlformats.org/officeDocument/2006/relationships/printerSettings" Target="../printerSettings/printerSettings42.bin"/></Relationships>
</file>

<file path=xl/worksheets/_rels/sheet52.xml.rels><?xml version="1.0" encoding="UTF-8" standalone="yes"?>
<Relationships xmlns="http://schemas.openxmlformats.org/package/2006/relationships"><Relationship Id="rId3" Type="http://schemas.openxmlformats.org/officeDocument/2006/relationships/vmlDrawing" Target="../drawings/vmlDrawing49.vml"/><Relationship Id="rId2" Type="http://schemas.openxmlformats.org/officeDocument/2006/relationships/drawing" Target="../drawings/drawing53.xml"/><Relationship Id="rId1" Type="http://schemas.openxmlformats.org/officeDocument/2006/relationships/printerSettings" Target="../printerSettings/printerSettings43.bin"/></Relationships>
</file>

<file path=xl/worksheets/_rels/sheet53.xml.rels><?xml version="1.0" encoding="UTF-8" standalone="yes"?>
<Relationships xmlns="http://schemas.openxmlformats.org/package/2006/relationships"><Relationship Id="rId3" Type="http://schemas.openxmlformats.org/officeDocument/2006/relationships/vmlDrawing" Target="../drawings/vmlDrawing50.vml"/><Relationship Id="rId2" Type="http://schemas.openxmlformats.org/officeDocument/2006/relationships/drawing" Target="../drawings/drawing54.xml"/><Relationship Id="rId1" Type="http://schemas.openxmlformats.org/officeDocument/2006/relationships/printerSettings" Target="../printerSettings/printerSettings44.bin"/></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5EC89-31D2-411F-B5CE-5EAC005E8D30}">
  <sheetPr codeName="Hoja52"/>
  <dimension ref="A1:O20"/>
  <sheetViews>
    <sheetView showGridLines="0" zoomScale="90" zoomScaleNormal="90" workbookViewId="0">
      <selection activeCell="B3" sqref="B3"/>
    </sheetView>
  </sheetViews>
  <sheetFormatPr baseColWidth="10" defaultColWidth="0" defaultRowHeight="14.4" zeroHeight="1" x14ac:dyDescent="0.3"/>
  <cols>
    <col min="1" max="1" width="30.33203125" customWidth="1"/>
    <col min="2" max="2" width="8.44140625" customWidth="1"/>
    <col min="3" max="4" width="11.33203125" customWidth="1"/>
    <col min="5" max="5" width="10.33203125" customWidth="1"/>
    <col min="6" max="13" width="11.33203125" customWidth="1"/>
    <col min="14" max="14" width="10.21875" customWidth="1"/>
    <col min="15" max="15" width="11.33203125" customWidth="1"/>
    <col min="16" max="16384" width="11.33203125" hidden="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sheetProtection sheet="1" formatCells="0" formatColumns="0" formatRows="0" autoFilter="0" pivotTables="0"/>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3EBEC-25D8-4EF0-9ED0-E17A233CE848}">
  <sheetPr codeName="Hoja1">
    <pageSetUpPr fitToPage="1"/>
  </sheetPr>
  <dimension ref="A1:F128"/>
  <sheetViews>
    <sheetView showGridLines="0" zoomScaleNormal="100" workbookViewId="0">
      <selection activeCell="C6" sqref="C6:E6"/>
    </sheetView>
  </sheetViews>
  <sheetFormatPr baseColWidth="10" defaultColWidth="0" defaultRowHeight="14.4" zeroHeight="1" x14ac:dyDescent="0.3"/>
  <cols>
    <col min="1" max="1" width="1.88671875" customWidth="1"/>
    <col min="2" max="2" width="36" customWidth="1"/>
    <col min="3" max="3" width="31.33203125" customWidth="1"/>
    <col min="4" max="4" width="27.88671875" customWidth="1"/>
    <col min="5" max="5" width="47" customWidth="1"/>
    <col min="6" max="6" width="2.109375" customWidth="1"/>
    <col min="7" max="16384" width="11.33203125" hidden="1"/>
  </cols>
  <sheetData>
    <row r="1" spans="2:5" ht="60.75" customHeight="1" x14ac:dyDescent="0.3">
      <c r="B1" s="92"/>
      <c r="C1" s="303" t="s">
        <v>10</v>
      </c>
      <c r="D1" s="303"/>
      <c r="E1" s="303"/>
    </row>
    <row r="2" spans="2:5" x14ac:dyDescent="0.3">
      <c r="C2" s="1"/>
      <c r="D2" s="1"/>
    </row>
    <row r="3" spans="2:5" ht="15.6" x14ac:dyDescent="0.3">
      <c r="C3" s="10" t="s">
        <v>1</v>
      </c>
      <c r="D3" s="10" t="s">
        <v>2</v>
      </c>
    </row>
    <row r="4" spans="2:5" ht="15.6" x14ac:dyDescent="0.3">
      <c r="B4" s="6" t="s">
        <v>0</v>
      </c>
      <c r="C4" s="247"/>
      <c r="D4" s="247"/>
    </row>
    <row r="5" spans="2:5" ht="7.5" customHeight="1" x14ac:dyDescent="0.3">
      <c r="B5" s="7"/>
    </row>
    <row r="6" spans="2:5" ht="15.6" x14ac:dyDescent="0.3">
      <c r="B6" s="6" t="s">
        <v>3</v>
      </c>
      <c r="C6" s="299" t="s">
        <v>792</v>
      </c>
      <c r="D6" s="297"/>
      <c r="E6" s="298"/>
    </row>
    <row r="7" spans="2:5" ht="7.5" customHeight="1" x14ac:dyDescent="0.3">
      <c r="B7" s="7"/>
    </row>
    <row r="8" spans="2:5" ht="15.6" x14ac:dyDescent="0.3">
      <c r="B8" s="6" t="s">
        <v>4</v>
      </c>
      <c r="C8" s="299"/>
      <c r="D8" s="297"/>
      <c r="E8" s="298"/>
    </row>
    <row r="9" spans="2:5" ht="7.5" customHeight="1" x14ac:dyDescent="0.3">
      <c r="B9" s="7"/>
    </row>
    <row r="10" spans="2:5" ht="15.6" x14ac:dyDescent="0.3">
      <c r="B10" s="6" t="s">
        <v>5</v>
      </c>
      <c r="C10" s="296"/>
      <c r="D10" s="297"/>
      <c r="E10" s="298"/>
    </row>
    <row r="11" spans="2:5" ht="7.5" customHeight="1" x14ac:dyDescent="0.3">
      <c r="B11" s="7"/>
    </row>
    <row r="12" spans="2:5" ht="15.6" x14ac:dyDescent="0.3">
      <c r="B12" s="6" t="s">
        <v>679</v>
      </c>
      <c r="C12" s="299"/>
      <c r="D12" s="297"/>
      <c r="E12" s="298"/>
    </row>
    <row r="13" spans="2:5" ht="7.5" customHeight="1" x14ac:dyDescent="0.3">
      <c r="B13" s="7"/>
    </row>
    <row r="14" spans="2:5" ht="15.6" x14ac:dyDescent="0.3">
      <c r="B14" s="6" t="s">
        <v>6</v>
      </c>
      <c r="C14" s="299"/>
      <c r="D14" s="297"/>
      <c r="E14" s="298"/>
    </row>
    <row r="15" spans="2:5" ht="7.5" customHeight="1" x14ac:dyDescent="0.3">
      <c r="B15" s="7"/>
    </row>
    <row r="16" spans="2:5" ht="15.6" x14ac:dyDescent="0.3">
      <c r="B16" s="6" t="s">
        <v>181</v>
      </c>
      <c r="C16" s="296"/>
      <c r="D16" s="297"/>
      <c r="E16" s="298"/>
    </row>
    <row r="17" spans="2:5" ht="7.5" customHeight="1" x14ac:dyDescent="0.3">
      <c r="B17" s="7"/>
    </row>
    <row r="18" spans="2:5" ht="15.6" x14ac:dyDescent="0.3">
      <c r="B18" s="6" t="s">
        <v>7</v>
      </c>
      <c r="C18" s="299"/>
      <c r="D18" s="297"/>
      <c r="E18" s="298"/>
    </row>
    <row r="19" spans="2:5" ht="7.5" customHeight="1" x14ac:dyDescent="0.3">
      <c r="B19" s="7"/>
    </row>
    <row r="20" spans="2:5" ht="31.2" x14ac:dyDescent="0.3">
      <c r="B20" s="6" t="s">
        <v>9</v>
      </c>
      <c r="C20" s="299"/>
      <c r="D20" s="297"/>
      <c r="E20" s="298"/>
    </row>
    <row r="21" spans="2:5" ht="7.5" customHeight="1" x14ac:dyDescent="0.3">
      <c r="B21" s="8"/>
    </row>
    <row r="22" spans="2:5" ht="120.75" customHeight="1" x14ac:dyDescent="0.3">
      <c r="B22" s="6" t="s">
        <v>8</v>
      </c>
      <c r="C22" s="300"/>
      <c r="D22" s="301"/>
      <c r="E22" s="302"/>
    </row>
    <row r="23" spans="2:5" x14ac:dyDescent="0.3"/>
    <row r="24" spans="2:5" ht="29.25" customHeight="1" x14ac:dyDescent="0.3">
      <c r="B24" s="293" t="str">
        <f>"Servicios Habilitados por el Prestador en la Sede "&amp;C14</f>
        <v xml:space="preserve">Servicios Habilitados por el Prestador en la Sede </v>
      </c>
      <c r="C24" s="294"/>
      <c r="D24" s="294"/>
      <c r="E24" s="295"/>
    </row>
    <row r="25" spans="2:5" ht="6" customHeight="1" x14ac:dyDescent="0.3"/>
    <row r="26" spans="2:5" ht="58.8" x14ac:dyDescent="0.3">
      <c r="B26" s="3" t="s">
        <v>11</v>
      </c>
      <c r="C26" s="4" t="s">
        <v>12</v>
      </c>
      <c r="D26" s="4" t="s">
        <v>13</v>
      </c>
      <c r="E26" s="5" t="s">
        <v>180</v>
      </c>
    </row>
    <row r="27" spans="2:5" x14ac:dyDescent="0.3">
      <c r="B27" s="248"/>
      <c r="C27" s="249"/>
      <c r="D27" s="247"/>
      <c r="E27" s="253"/>
    </row>
    <row r="28" spans="2:5" x14ac:dyDescent="0.3">
      <c r="B28" s="248"/>
      <c r="C28" s="249"/>
      <c r="D28" s="247"/>
      <c r="E28" s="253"/>
    </row>
    <row r="29" spans="2:5" x14ac:dyDescent="0.3">
      <c r="B29" s="248"/>
      <c r="C29" s="249"/>
      <c r="D29" s="247"/>
      <c r="E29" s="253"/>
    </row>
    <row r="30" spans="2:5" x14ac:dyDescent="0.3">
      <c r="B30" s="248"/>
      <c r="C30" s="249"/>
      <c r="D30" s="247"/>
      <c r="E30" s="253"/>
    </row>
    <row r="31" spans="2:5" x14ac:dyDescent="0.3">
      <c r="B31" s="248"/>
      <c r="C31" s="249"/>
      <c r="D31" s="247"/>
      <c r="E31" s="253"/>
    </row>
    <row r="32" spans="2:5" x14ac:dyDescent="0.3">
      <c r="B32" s="248"/>
      <c r="C32" s="249"/>
      <c r="D32" s="247"/>
      <c r="E32" s="253"/>
    </row>
    <row r="33" spans="2:5" x14ac:dyDescent="0.3">
      <c r="B33" s="248"/>
      <c r="C33" s="249"/>
      <c r="D33" s="247"/>
      <c r="E33" s="253"/>
    </row>
    <row r="34" spans="2:5" x14ac:dyDescent="0.3">
      <c r="B34" s="248"/>
      <c r="C34" s="249"/>
      <c r="D34" s="247"/>
      <c r="E34" s="253"/>
    </row>
    <row r="35" spans="2:5" x14ac:dyDescent="0.3">
      <c r="B35" s="248"/>
      <c r="C35" s="249"/>
      <c r="D35" s="247"/>
      <c r="E35" s="253"/>
    </row>
    <row r="36" spans="2:5" x14ac:dyDescent="0.3">
      <c r="B36" s="248"/>
      <c r="C36" s="249"/>
      <c r="D36" s="247"/>
      <c r="E36" s="253"/>
    </row>
    <row r="37" spans="2:5" x14ac:dyDescent="0.3">
      <c r="B37" s="248"/>
      <c r="C37" s="249"/>
      <c r="D37" s="247"/>
      <c r="E37" s="253"/>
    </row>
    <row r="38" spans="2:5" x14ac:dyDescent="0.3">
      <c r="B38" s="248"/>
      <c r="C38" s="249"/>
      <c r="D38" s="247"/>
      <c r="E38" s="253"/>
    </row>
    <row r="39" spans="2:5" x14ac:dyDescent="0.3">
      <c r="B39" s="248"/>
      <c r="C39" s="249"/>
      <c r="D39" s="247"/>
      <c r="E39" s="253"/>
    </row>
    <row r="40" spans="2:5" x14ac:dyDescent="0.3">
      <c r="B40" s="248"/>
      <c r="C40" s="249"/>
      <c r="D40" s="247"/>
      <c r="E40" s="253"/>
    </row>
    <row r="41" spans="2:5" x14ac:dyDescent="0.3">
      <c r="B41" s="248"/>
      <c r="C41" s="249"/>
      <c r="D41" s="247"/>
      <c r="E41" s="253"/>
    </row>
    <row r="42" spans="2:5" x14ac:dyDescent="0.3">
      <c r="B42" s="248"/>
      <c r="C42" s="249"/>
      <c r="D42" s="247"/>
      <c r="E42" s="253"/>
    </row>
    <row r="43" spans="2:5" x14ac:dyDescent="0.3">
      <c r="B43" s="248"/>
      <c r="C43" s="249"/>
      <c r="D43" s="247"/>
      <c r="E43" s="253"/>
    </row>
    <row r="44" spans="2:5" x14ac:dyDescent="0.3">
      <c r="B44" s="248"/>
      <c r="C44" s="249"/>
      <c r="D44" s="247"/>
      <c r="E44" s="253"/>
    </row>
    <row r="45" spans="2:5" x14ac:dyDescent="0.3">
      <c r="B45" s="248"/>
      <c r="C45" s="249"/>
      <c r="D45" s="247"/>
      <c r="E45" s="253"/>
    </row>
    <row r="46" spans="2:5" x14ac:dyDescent="0.3">
      <c r="B46" s="248"/>
      <c r="C46" s="249"/>
      <c r="D46" s="247"/>
      <c r="E46" s="253"/>
    </row>
    <row r="47" spans="2:5" x14ac:dyDescent="0.3">
      <c r="B47" s="248"/>
      <c r="C47" s="249"/>
      <c r="D47" s="247"/>
      <c r="E47" s="253"/>
    </row>
    <row r="48" spans="2:5" x14ac:dyDescent="0.3">
      <c r="B48" s="248"/>
      <c r="C48" s="249"/>
      <c r="D48" s="247"/>
      <c r="E48" s="253"/>
    </row>
    <row r="49" spans="2:5" x14ac:dyDescent="0.3">
      <c r="B49" s="248"/>
      <c r="C49" s="249"/>
      <c r="D49" s="247"/>
      <c r="E49" s="253"/>
    </row>
    <row r="50" spans="2:5" x14ac:dyDescent="0.3">
      <c r="B50" s="248"/>
      <c r="C50" s="249"/>
      <c r="D50" s="247"/>
      <c r="E50" s="253"/>
    </row>
    <row r="51" spans="2:5" x14ac:dyDescent="0.3">
      <c r="B51" s="248"/>
      <c r="C51" s="249"/>
      <c r="D51" s="247"/>
      <c r="E51" s="253"/>
    </row>
    <row r="52" spans="2:5" x14ac:dyDescent="0.3">
      <c r="B52" s="248"/>
      <c r="C52" s="249"/>
      <c r="D52" s="247"/>
      <c r="E52" s="253"/>
    </row>
    <row r="53" spans="2:5" x14ac:dyDescent="0.3">
      <c r="B53" s="248"/>
      <c r="C53" s="249"/>
      <c r="D53" s="247"/>
      <c r="E53" s="253"/>
    </row>
    <row r="54" spans="2:5" x14ac:dyDescent="0.3">
      <c r="B54" s="248"/>
      <c r="C54" s="249"/>
      <c r="D54" s="247"/>
      <c r="E54" s="253"/>
    </row>
    <row r="55" spans="2:5" x14ac:dyDescent="0.3">
      <c r="B55" s="248"/>
      <c r="C55" s="249"/>
      <c r="D55" s="247"/>
      <c r="E55" s="253"/>
    </row>
    <row r="56" spans="2:5" x14ac:dyDescent="0.3">
      <c r="B56" s="248"/>
      <c r="C56" s="249"/>
      <c r="D56" s="247"/>
      <c r="E56" s="253"/>
    </row>
    <row r="57" spans="2:5" x14ac:dyDescent="0.3">
      <c r="B57" s="248"/>
      <c r="C57" s="249"/>
      <c r="D57" s="247"/>
      <c r="E57" s="253"/>
    </row>
    <row r="58" spans="2:5" x14ac:dyDescent="0.3">
      <c r="B58" s="248"/>
      <c r="C58" s="249"/>
      <c r="D58" s="247"/>
      <c r="E58" s="253"/>
    </row>
    <row r="59" spans="2:5" x14ac:dyDescent="0.3">
      <c r="B59" s="248"/>
      <c r="C59" s="249"/>
      <c r="D59" s="247"/>
      <c r="E59" s="253"/>
    </row>
    <row r="60" spans="2:5" x14ac:dyDescent="0.3">
      <c r="B60" s="248"/>
      <c r="C60" s="249"/>
      <c r="D60" s="247"/>
      <c r="E60" s="253"/>
    </row>
    <row r="61" spans="2:5" x14ac:dyDescent="0.3">
      <c r="B61" s="248"/>
      <c r="C61" s="249"/>
      <c r="D61" s="247"/>
      <c r="E61" s="253"/>
    </row>
    <row r="62" spans="2:5" x14ac:dyDescent="0.3">
      <c r="B62" s="248"/>
      <c r="C62" s="249"/>
      <c r="D62" s="247"/>
      <c r="E62" s="253"/>
    </row>
    <row r="63" spans="2:5" x14ac:dyDescent="0.3">
      <c r="B63" s="248"/>
      <c r="C63" s="249"/>
      <c r="D63" s="247"/>
      <c r="E63" s="253"/>
    </row>
    <row r="64" spans="2:5" x14ac:dyDescent="0.3">
      <c r="B64" s="248"/>
      <c r="C64" s="249"/>
      <c r="D64" s="247"/>
      <c r="E64" s="253"/>
    </row>
    <row r="65" spans="2:5" x14ac:dyDescent="0.3">
      <c r="B65" s="248"/>
      <c r="C65" s="249"/>
      <c r="D65" s="247"/>
      <c r="E65" s="253"/>
    </row>
    <row r="66" spans="2:5" x14ac:dyDescent="0.3">
      <c r="B66" s="248"/>
      <c r="C66" s="249"/>
      <c r="D66" s="247"/>
      <c r="E66" s="253"/>
    </row>
    <row r="67" spans="2:5" x14ac:dyDescent="0.3">
      <c r="B67" s="248"/>
      <c r="C67" s="249"/>
      <c r="D67" s="247"/>
      <c r="E67" s="253"/>
    </row>
    <row r="68" spans="2:5" x14ac:dyDescent="0.3">
      <c r="B68" s="248"/>
      <c r="C68" s="249"/>
      <c r="D68" s="247"/>
      <c r="E68" s="253"/>
    </row>
    <row r="69" spans="2:5" x14ac:dyDescent="0.3">
      <c r="B69" s="248"/>
      <c r="C69" s="249"/>
      <c r="D69" s="247"/>
      <c r="E69" s="253"/>
    </row>
    <row r="70" spans="2:5" x14ac:dyDescent="0.3">
      <c r="B70" s="248"/>
      <c r="C70" s="249"/>
      <c r="D70" s="247"/>
      <c r="E70" s="253"/>
    </row>
    <row r="71" spans="2:5" x14ac:dyDescent="0.3">
      <c r="B71" s="248"/>
      <c r="C71" s="249"/>
      <c r="D71" s="247"/>
      <c r="E71" s="253"/>
    </row>
    <row r="72" spans="2:5" x14ac:dyDescent="0.3">
      <c r="B72" s="248"/>
      <c r="C72" s="249"/>
      <c r="D72" s="247"/>
      <c r="E72" s="253"/>
    </row>
    <row r="73" spans="2:5" x14ac:dyDescent="0.3">
      <c r="B73" s="248"/>
      <c r="C73" s="249"/>
      <c r="D73" s="247"/>
      <c r="E73" s="253"/>
    </row>
    <row r="74" spans="2:5" x14ac:dyDescent="0.3">
      <c r="B74" s="248"/>
      <c r="C74" s="249"/>
      <c r="D74" s="247"/>
      <c r="E74" s="253"/>
    </row>
    <row r="75" spans="2:5" x14ac:dyDescent="0.3">
      <c r="B75" s="248"/>
      <c r="C75" s="249"/>
      <c r="D75" s="247"/>
      <c r="E75" s="253"/>
    </row>
    <row r="76" spans="2:5" x14ac:dyDescent="0.3">
      <c r="B76" s="248"/>
      <c r="C76" s="249"/>
      <c r="D76" s="247"/>
      <c r="E76" s="253"/>
    </row>
    <row r="77" spans="2:5" x14ac:dyDescent="0.3">
      <c r="B77" s="248"/>
      <c r="C77" s="249"/>
      <c r="D77" s="247"/>
      <c r="E77" s="253"/>
    </row>
    <row r="78" spans="2:5" x14ac:dyDescent="0.3">
      <c r="B78" s="248"/>
      <c r="C78" s="249"/>
      <c r="D78" s="247"/>
      <c r="E78" s="253"/>
    </row>
    <row r="79" spans="2:5" x14ac:dyDescent="0.3">
      <c r="B79" s="248"/>
      <c r="C79" s="249"/>
      <c r="D79" s="247"/>
      <c r="E79" s="253"/>
    </row>
    <row r="80" spans="2:5" x14ac:dyDescent="0.3">
      <c r="B80" s="248"/>
      <c r="C80" s="249"/>
      <c r="D80" s="247"/>
      <c r="E80" s="253"/>
    </row>
    <row r="81" spans="2:5" x14ac:dyDescent="0.3">
      <c r="B81" s="248"/>
      <c r="C81" s="249"/>
      <c r="D81" s="247"/>
      <c r="E81" s="253"/>
    </row>
    <row r="82" spans="2:5" x14ac:dyDescent="0.3">
      <c r="B82" s="248"/>
      <c r="C82" s="249"/>
      <c r="D82" s="247"/>
      <c r="E82" s="253"/>
    </row>
    <row r="83" spans="2:5" x14ac:dyDescent="0.3">
      <c r="B83" s="248"/>
      <c r="C83" s="249"/>
      <c r="D83" s="247"/>
      <c r="E83" s="253"/>
    </row>
    <row r="84" spans="2:5" x14ac:dyDescent="0.3">
      <c r="B84" s="248"/>
      <c r="C84" s="249"/>
      <c r="D84" s="247"/>
      <c r="E84" s="253"/>
    </row>
    <row r="85" spans="2:5" x14ac:dyDescent="0.3">
      <c r="B85" s="248"/>
      <c r="C85" s="249"/>
      <c r="D85" s="247"/>
      <c r="E85" s="253"/>
    </row>
    <row r="86" spans="2:5" x14ac:dyDescent="0.3">
      <c r="B86" s="248"/>
      <c r="C86" s="249"/>
      <c r="D86" s="247"/>
      <c r="E86" s="253"/>
    </row>
    <row r="87" spans="2:5" x14ac:dyDescent="0.3">
      <c r="B87" s="248"/>
      <c r="C87" s="249"/>
      <c r="D87" s="247"/>
      <c r="E87" s="253"/>
    </row>
    <row r="88" spans="2:5" x14ac:dyDescent="0.3">
      <c r="B88" s="248"/>
      <c r="C88" s="249"/>
      <c r="D88" s="247"/>
      <c r="E88" s="253"/>
    </row>
    <row r="89" spans="2:5" x14ac:dyDescent="0.3">
      <c r="B89" s="248"/>
      <c r="C89" s="249"/>
      <c r="D89" s="247"/>
      <c r="E89" s="253"/>
    </row>
    <row r="90" spans="2:5" x14ac:dyDescent="0.3">
      <c r="B90" s="248"/>
      <c r="C90" s="249"/>
      <c r="D90" s="247"/>
      <c r="E90" s="253"/>
    </row>
    <row r="91" spans="2:5" x14ac:dyDescent="0.3">
      <c r="B91" s="248"/>
      <c r="C91" s="249"/>
      <c r="D91" s="247"/>
      <c r="E91" s="253"/>
    </row>
    <row r="92" spans="2:5" x14ac:dyDescent="0.3">
      <c r="B92" s="248"/>
      <c r="C92" s="249"/>
      <c r="D92" s="247"/>
      <c r="E92" s="253"/>
    </row>
    <row r="93" spans="2:5" x14ac:dyDescent="0.3">
      <c r="B93" s="248"/>
      <c r="C93" s="249"/>
      <c r="D93" s="247"/>
      <c r="E93" s="253"/>
    </row>
    <row r="94" spans="2:5" x14ac:dyDescent="0.3">
      <c r="B94" s="248"/>
      <c r="C94" s="249"/>
      <c r="D94" s="247"/>
      <c r="E94" s="253"/>
    </row>
    <row r="95" spans="2:5" x14ac:dyDescent="0.3">
      <c r="B95" s="248"/>
      <c r="C95" s="249"/>
      <c r="D95" s="247"/>
      <c r="E95" s="253"/>
    </row>
    <row r="96" spans="2:5" x14ac:dyDescent="0.3">
      <c r="B96" s="248"/>
      <c r="C96" s="249"/>
      <c r="D96" s="247"/>
      <c r="E96" s="253"/>
    </row>
    <row r="97" spans="2:5" x14ac:dyDescent="0.3">
      <c r="B97" s="248"/>
      <c r="C97" s="249"/>
      <c r="D97" s="247"/>
      <c r="E97" s="253"/>
    </row>
    <row r="98" spans="2:5" x14ac:dyDescent="0.3">
      <c r="B98" s="248"/>
      <c r="C98" s="249"/>
      <c r="D98" s="247"/>
      <c r="E98" s="253"/>
    </row>
    <row r="99" spans="2:5" x14ac:dyDescent="0.3">
      <c r="B99" s="248"/>
      <c r="C99" s="249"/>
      <c r="D99" s="247"/>
      <c r="E99" s="253"/>
    </row>
    <row r="100" spans="2:5" x14ac:dyDescent="0.3">
      <c r="B100" s="248"/>
      <c r="C100" s="249"/>
      <c r="D100" s="247"/>
      <c r="E100" s="253"/>
    </row>
    <row r="101" spans="2:5" x14ac:dyDescent="0.3">
      <c r="B101" s="248"/>
      <c r="C101" s="249"/>
      <c r="D101" s="247"/>
      <c r="E101" s="253"/>
    </row>
    <row r="102" spans="2:5" x14ac:dyDescent="0.3">
      <c r="B102" s="248"/>
      <c r="C102" s="249"/>
      <c r="D102" s="247"/>
      <c r="E102" s="253"/>
    </row>
    <row r="103" spans="2:5" x14ac:dyDescent="0.3">
      <c r="B103" s="248"/>
      <c r="C103" s="249"/>
      <c r="D103" s="247"/>
      <c r="E103" s="253"/>
    </row>
    <row r="104" spans="2:5" x14ac:dyDescent="0.3">
      <c r="B104" s="248"/>
      <c r="C104" s="249"/>
      <c r="D104" s="247"/>
      <c r="E104" s="253"/>
    </row>
    <row r="105" spans="2:5" x14ac:dyDescent="0.3">
      <c r="B105" s="248"/>
      <c r="C105" s="249"/>
      <c r="D105" s="247"/>
      <c r="E105" s="253"/>
    </row>
    <row r="106" spans="2:5" x14ac:dyDescent="0.3">
      <c r="B106" s="248"/>
      <c r="C106" s="249"/>
      <c r="D106" s="247"/>
      <c r="E106" s="253"/>
    </row>
    <row r="107" spans="2:5" x14ac:dyDescent="0.3">
      <c r="B107" s="248"/>
      <c r="C107" s="249"/>
      <c r="D107" s="247"/>
      <c r="E107" s="253"/>
    </row>
    <row r="108" spans="2:5" x14ac:dyDescent="0.3">
      <c r="B108" s="248"/>
      <c r="C108" s="249"/>
      <c r="D108" s="247"/>
      <c r="E108" s="253"/>
    </row>
    <row r="109" spans="2:5" x14ac:dyDescent="0.3">
      <c r="B109" s="248"/>
      <c r="C109" s="249"/>
      <c r="D109" s="247"/>
      <c r="E109" s="253"/>
    </row>
    <row r="110" spans="2:5" x14ac:dyDescent="0.3">
      <c r="B110" s="248"/>
      <c r="C110" s="249"/>
      <c r="D110" s="247"/>
      <c r="E110" s="253"/>
    </row>
    <row r="111" spans="2:5" x14ac:dyDescent="0.3">
      <c r="B111" s="248"/>
      <c r="C111" s="249"/>
      <c r="D111" s="247"/>
      <c r="E111" s="253"/>
    </row>
    <row r="112" spans="2:5" x14ac:dyDescent="0.3">
      <c r="B112" s="248"/>
      <c r="C112" s="249"/>
      <c r="D112" s="247"/>
      <c r="E112" s="253"/>
    </row>
    <row r="113" spans="2:5" x14ac:dyDescent="0.3">
      <c r="B113" s="248"/>
      <c r="C113" s="249"/>
      <c r="D113" s="247"/>
      <c r="E113" s="253"/>
    </row>
    <row r="114" spans="2:5" x14ac:dyDescent="0.3">
      <c r="B114" s="248"/>
      <c r="C114" s="249"/>
      <c r="D114" s="247"/>
      <c r="E114" s="253"/>
    </row>
    <row r="115" spans="2:5" x14ac:dyDescent="0.3">
      <c r="B115" s="248"/>
      <c r="C115" s="249"/>
      <c r="D115" s="247"/>
      <c r="E115" s="253"/>
    </row>
    <row r="116" spans="2:5" x14ac:dyDescent="0.3">
      <c r="B116" s="248"/>
      <c r="C116" s="249"/>
      <c r="D116" s="247"/>
      <c r="E116" s="253"/>
    </row>
    <row r="117" spans="2:5" x14ac:dyDescent="0.3">
      <c r="B117" s="248"/>
      <c r="C117" s="249"/>
      <c r="D117" s="247"/>
      <c r="E117" s="253"/>
    </row>
    <row r="118" spans="2:5" x14ac:dyDescent="0.3">
      <c r="B118" s="248"/>
      <c r="C118" s="249"/>
      <c r="D118" s="247"/>
      <c r="E118" s="253"/>
    </row>
    <row r="119" spans="2:5" x14ac:dyDescent="0.3">
      <c r="B119" s="248"/>
      <c r="C119" s="249"/>
      <c r="D119" s="247"/>
      <c r="E119" s="253"/>
    </row>
    <row r="120" spans="2:5" x14ac:dyDescent="0.3">
      <c r="B120" s="248"/>
      <c r="C120" s="249"/>
      <c r="D120" s="247"/>
      <c r="E120" s="253"/>
    </row>
    <row r="121" spans="2:5" x14ac:dyDescent="0.3">
      <c r="B121" s="248"/>
      <c r="C121" s="249"/>
      <c r="D121" s="247"/>
      <c r="E121" s="253"/>
    </row>
    <row r="122" spans="2:5" x14ac:dyDescent="0.3">
      <c r="B122" s="248"/>
      <c r="C122" s="249"/>
      <c r="D122" s="247"/>
      <c r="E122" s="253"/>
    </row>
    <row r="123" spans="2:5" x14ac:dyDescent="0.3">
      <c r="B123" s="248"/>
      <c r="C123" s="249"/>
      <c r="D123" s="247"/>
      <c r="E123" s="253"/>
    </row>
    <row r="124" spans="2:5" x14ac:dyDescent="0.3">
      <c r="B124" s="248"/>
      <c r="C124" s="249"/>
      <c r="D124" s="247"/>
      <c r="E124" s="253"/>
    </row>
    <row r="125" spans="2:5" x14ac:dyDescent="0.3">
      <c r="B125" s="248"/>
      <c r="C125" s="249"/>
      <c r="D125" s="247"/>
      <c r="E125" s="253"/>
    </row>
    <row r="126" spans="2:5" x14ac:dyDescent="0.3">
      <c r="B126" s="250"/>
      <c r="C126" s="251"/>
      <c r="D126" s="247"/>
      <c r="E126" s="253"/>
    </row>
    <row r="127" spans="2:5" x14ac:dyDescent="0.3"/>
    <row r="128" spans="2:5" x14ac:dyDescent="0.3"/>
  </sheetData>
  <sheetProtection sheet="1" objects="1" scenarios="1" formatCells="0" formatColumns="0" formatRows="0" autoFilter="0"/>
  <mergeCells count="11">
    <mergeCell ref="C14:E14"/>
    <mergeCell ref="C1:E1"/>
    <mergeCell ref="C6:E6"/>
    <mergeCell ref="C8:E8"/>
    <mergeCell ref="C10:E10"/>
    <mergeCell ref="C12:E12"/>
    <mergeCell ref="B24:E24"/>
    <mergeCell ref="C16:E16"/>
    <mergeCell ref="C18:E18"/>
    <mergeCell ref="C20:E20"/>
    <mergeCell ref="C22:E22"/>
  </mergeCells>
  <dataValidations count="3">
    <dataValidation type="list" allowBlank="1" showInputMessage="1" showErrorMessage="1" sqref="C27:C126" xr:uid="{84A15EFE-7560-4414-B4D0-5B035DC0BE4C}">
      <formula1>INDIRECT(B27)</formula1>
    </dataValidation>
    <dataValidation type="date" allowBlank="1" showInputMessage="1" showErrorMessage="1" promptTitle="Ingrese fecha inicial" prompt="Ingrese la fecha de inicio del ciclo en formato dd/mm/aaaa" sqref="C4" xr:uid="{7DD4F71F-4FFF-4B1C-BE50-D188491D408E}">
      <formula1>44927</formula1>
      <formula2>47848</formula2>
    </dataValidation>
    <dataValidation type="date" allowBlank="1" showInputMessage="1" showErrorMessage="1" promptTitle="Ingrese fecha final" prompt="Ingrese la fecha de finalización del ciclo en formato dd/mm/aaaa" sqref="D4" xr:uid="{7CE7197A-FB2E-4100-A74E-0564A51C57E1}">
      <formula1>44927</formula1>
      <formula2>47848</formula2>
    </dataValidation>
  </dataValidations>
  <pageMargins left="0.70866141732283472" right="0.70866141732283472" top="0.74803149606299213" bottom="0.74803149606299213" header="0.31496062992125984" footer="0.31496062992125984"/>
  <pageSetup scale="61" fitToHeight="10" orientation="portrait" r:id="rId1"/>
  <drawing r:id="rId2"/>
  <legacyDrawing r:id="rId3"/>
  <tableParts count="1">
    <tablePart r:id="rId4"/>
  </tableParts>
  <extLst>
    <ext xmlns:x14="http://schemas.microsoft.com/office/spreadsheetml/2009/9/main" uri="{CCE6A557-97BC-4b89-ADB6-D9C93CAAB3DF}">
      <x14:dataValidations xmlns:xm="http://schemas.microsoft.com/office/excel/2006/main" count="2">
        <x14:dataValidation type="list" allowBlank="1" showInputMessage="1" showErrorMessage="1" xr:uid="{1933A627-C0E3-4D71-8498-65570F72C4CD}">
          <x14:formula1>
            <xm:f>Datos!$A$1:$E$1</xm:f>
          </x14:formula1>
          <xm:sqref>B27:B126</xm:sqref>
        </x14:dataValidation>
        <x14:dataValidation type="list" allowBlank="1" showInputMessage="1" showErrorMessage="1" xr:uid="{4F18A8A9-BEB0-4FDC-9739-F868A4A1F115}">
          <x14:formula1>
            <xm:f>Datos!$F$2:$F$5</xm:f>
          </x14:formula1>
          <xm:sqref>D27:D126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D3A9D-1E5D-4354-8924-CF281A3465F6}">
  <sheetPr codeName="Hoja16"/>
  <dimension ref="A1:C1048576"/>
  <sheetViews>
    <sheetView showGridLines="0" zoomScale="115" zoomScaleNormal="115" workbookViewId="0">
      <selection activeCell="C2" sqref="C2"/>
    </sheetView>
  </sheetViews>
  <sheetFormatPr baseColWidth="10" defaultColWidth="0" defaultRowHeight="14.4" zeroHeight="1" x14ac:dyDescent="0.3"/>
  <cols>
    <col min="1" max="1" width="39.77734375" customWidth="1"/>
    <col min="2" max="2" width="1.109375" customWidth="1"/>
    <col min="3" max="3" width="55.77734375" customWidth="1"/>
    <col min="4" max="16384" width="11.33203125" hidden="1"/>
  </cols>
  <sheetData>
    <row r="1" spans="1:3" ht="124.5" customHeight="1" x14ac:dyDescent="0.3">
      <c r="B1" s="88"/>
      <c r="C1" s="91" t="s">
        <v>592</v>
      </c>
    </row>
    <row r="2" spans="1:3" ht="10.5" customHeight="1" thickBot="1" x14ac:dyDescent="0.35">
      <c r="A2" s="89"/>
      <c r="B2" s="90"/>
    </row>
    <row r="3" spans="1:3" ht="134.25" customHeight="1" x14ac:dyDescent="0.3"/>
    <row r="1048576" ht="21" customHeight="1"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41695-2511-4977-988A-DA19778B336A}">
  <sheetPr codeName="Hoja8">
    <pageSetUpPr fitToPage="1"/>
  </sheetPr>
  <dimension ref="A1:P28"/>
  <sheetViews>
    <sheetView showGridLines="0" zoomScale="85" zoomScaleNormal="85" zoomScaleSheetLayoutView="115" workbookViewId="0">
      <selection activeCell="D5" sqref="D5"/>
    </sheetView>
  </sheetViews>
  <sheetFormatPr baseColWidth="10" defaultColWidth="0" defaultRowHeight="14.4" zeroHeight="1" x14ac:dyDescent="0.3"/>
  <cols>
    <col min="1" max="1" width="2.21875" customWidth="1"/>
    <col min="2" max="2" width="7.109375" customWidth="1"/>
    <col min="3" max="3" width="8.33203125" customWidth="1"/>
    <col min="4" max="4" width="22.77734375" customWidth="1"/>
    <col min="5" max="5" width="2.77734375" customWidth="1"/>
    <col min="6" max="6" width="22.77734375" customWidth="1"/>
    <col min="7" max="7" width="2.77734375" customWidth="1"/>
    <col min="8" max="8" width="22.77734375" customWidth="1"/>
    <col min="9" max="9" width="2.77734375" customWidth="1"/>
    <col min="10" max="10" width="22.77734375" customWidth="1"/>
    <col min="11" max="11" width="2.77734375" customWidth="1"/>
    <col min="12" max="12" width="22.77734375" customWidth="1"/>
    <col min="13" max="13" width="7.109375" customWidth="1"/>
    <col min="14" max="14" width="6.33203125" customWidth="1"/>
    <col min="15" max="15" width="2" customWidth="1"/>
    <col min="16" max="16" width="2" hidden="1" customWidth="1"/>
    <col min="17" max="16384" width="11.33203125" hidden="1"/>
  </cols>
  <sheetData>
    <row r="1" spans="2:14" ht="54.75" customHeight="1" x14ac:dyDescent="0.3">
      <c r="B1" s="307"/>
      <c r="C1" s="307"/>
      <c r="D1" s="308" t="str">
        <f>"Mapa de Procesos "&amp;IDENTIFICACIÓN!C14</f>
        <v xml:space="preserve">Mapa de Procesos </v>
      </c>
      <c r="E1" s="309"/>
      <c r="F1" s="309"/>
      <c r="G1" s="309"/>
      <c r="H1" s="309"/>
      <c r="I1" s="309"/>
      <c r="J1" s="309"/>
      <c r="K1" s="309"/>
      <c r="L1" s="309"/>
      <c r="M1" s="309"/>
      <c r="N1" s="310"/>
    </row>
    <row r="2" spans="2:14" x14ac:dyDescent="0.3"/>
    <row r="3" spans="2:14" x14ac:dyDescent="0.3">
      <c r="B3" s="304" t="s">
        <v>296</v>
      </c>
      <c r="D3" s="311" t="s">
        <v>293</v>
      </c>
      <c r="E3" s="312"/>
      <c r="F3" s="312"/>
      <c r="G3" s="312"/>
      <c r="H3" s="312"/>
      <c r="I3" s="312"/>
      <c r="J3" s="312"/>
      <c r="K3" s="312"/>
      <c r="L3" s="313"/>
      <c r="N3" s="304" t="s">
        <v>296</v>
      </c>
    </row>
    <row r="4" spans="2:14" ht="5.0999999999999996" customHeight="1" x14ac:dyDescent="0.3">
      <c r="B4" s="305"/>
      <c r="N4" s="305"/>
    </row>
    <row r="5" spans="2:14" ht="24" customHeight="1" x14ac:dyDescent="0.3">
      <c r="B5" s="305"/>
      <c r="D5" s="254"/>
      <c r="E5" s="59"/>
      <c r="F5" s="254"/>
      <c r="G5" s="59"/>
      <c r="H5" s="254"/>
      <c r="I5" s="59"/>
      <c r="J5" s="254"/>
      <c r="K5" s="59"/>
      <c r="L5" s="254"/>
      <c r="N5" s="305"/>
    </row>
    <row r="6" spans="2:14" ht="5.0999999999999996" customHeight="1" x14ac:dyDescent="0.3">
      <c r="B6" s="305"/>
      <c r="D6" s="59"/>
      <c r="E6" s="59"/>
      <c r="F6" s="59"/>
      <c r="G6" s="59"/>
      <c r="H6" s="59"/>
      <c r="I6" s="59"/>
      <c r="J6" s="59"/>
      <c r="K6" s="59"/>
      <c r="L6" s="59"/>
      <c r="N6" s="305"/>
    </row>
    <row r="7" spans="2:14" ht="24.9" customHeight="1" x14ac:dyDescent="0.3">
      <c r="B7" s="305"/>
      <c r="D7" s="254"/>
      <c r="E7" s="59"/>
      <c r="F7" s="254"/>
      <c r="G7" s="59"/>
      <c r="H7" s="254"/>
      <c r="I7" s="59"/>
      <c r="J7" s="254"/>
      <c r="K7" s="59"/>
      <c r="L7" s="254"/>
      <c r="N7" s="305"/>
    </row>
    <row r="8" spans="2:14" ht="5.0999999999999996" customHeight="1" x14ac:dyDescent="0.3">
      <c r="B8" s="305"/>
      <c r="D8" s="59"/>
      <c r="E8" s="59"/>
      <c r="F8" s="59"/>
      <c r="G8" s="59"/>
      <c r="H8" s="59"/>
      <c r="I8" s="59"/>
      <c r="J8" s="59"/>
      <c r="K8" s="59"/>
      <c r="L8" s="59"/>
      <c r="N8" s="305"/>
    </row>
    <row r="9" spans="2:14" ht="24.9" customHeight="1" x14ac:dyDescent="0.3">
      <c r="B9" s="305"/>
      <c r="D9" s="254"/>
      <c r="E9" s="59"/>
      <c r="F9" s="254"/>
      <c r="G9" s="59"/>
      <c r="H9" s="254"/>
      <c r="I9" s="59"/>
      <c r="J9" s="254"/>
      <c r="K9" s="59"/>
      <c r="L9" s="254"/>
      <c r="N9" s="305"/>
    </row>
    <row r="10" spans="2:14" ht="3.75" customHeight="1" x14ac:dyDescent="0.3">
      <c r="B10" s="305"/>
      <c r="D10" s="59"/>
      <c r="E10" s="59"/>
      <c r="F10" s="59"/>
      <c r="G10" s="59"/>
      <c r="H10" s="59"/>
      <c r="I10" s="59"/>
      <c r="J10" s="59"/>
      <c r="K10" s="59"/>
      <c r="L10" s="59"/>
      <c r="N10" s="305"/>
    </row>
    <row r="11" spans="2:14" x14ac:dyDescent="0.3">
      <c r="B11" s="305"/>
      <c r="D11" s="314" t="s">
        <v>294</v>
      </c>
      <c r="E11" s="315"/>
      <c r="F11" s="315"/>
      <c r="G11" s="315"/>
      <c r="H11" s="315"/>
      <c r="I11" s="315"/>
      <c r="J11" s="315"/>
      <c r="K11" s="315"/>
      <c r="L11" s="316"/>
      <c r="N11" s="305"/>
    </row>
    <row r="12" spans="2:14" ht="5.0999999999999996" customHeight="1" x14ac:dyDescent="0.3">
      <c r="B12" s="305"/>
      <c r="D12" s="59"/>
      <c r="E12" s="59"/>
      <c r="F12" s="59"/>
      <c r="G12" s="59"/>
      <c r="H12" s="59"/>
      <c r="I12" s="59"/>
      <c r="J12" s="59"/>
      <c r="K12" s="59"/>
      <c r="L12" s="59"/>
      <c r="N12" s="305"/>
    </row>
    <row r="13" spans="2:14" ht="24.9" customHeight="1" x14ac:dyDescent="0.3">
      <c r="B13" s="305"/>
      <c r="D13" s="254"/>
      <c r="E13" s="59"/>
      <c r="F13" s="254"/>
      <c r="G13" s="59"/>
      <c r="H13" s="254"/>
      <c r="I13" s="59"/>
      <c r="J13" s="254"/>
      <c r="K13" s="59"/>
      <c r="L13" s="254"/>
      <c r="N13" s="305"/>
    </row>
    <row r="14" spans="2:14" ht="5.0999999999999996" customHeight="1" x14ac:dyDescent="0.3">
      <c r="B14" s="305"/>
      <c r="D14" s="59"/>
      <c r="E14" s="59"/>
      <c r="F14" s="59"/>
      <c r="G14" s="59"/>
      <c r="H14" s="59"/>
      <c r="I14" s="59"/>
      <c r="J14" s="59"/>
      <c r="K14" s="59"/>
      <c r="L14" s="59"/>
      <c r="N14" s="305"/>
    </row>
    <row r="15" spans="2:14" ht="24.9" customHeight="1" x14ac:dyDescent="0.3">
      <c r="B15" s="305"/>
      <c r="D15" s="254"/>
      <c r="E15" s="59"/>
      <c r="F15" s="254"/>
      <c r="G15" s="59"/>
      <c r="H15" s="254"/>
      <c r="I15" s="59"/>
      <c r="J15" s="254"/>
      <c r="K15" s="59"/>
      <c r="L15" s="254"/>
      <c r="N15" s="305"/>
    </row>
    <row r="16" spans="2:14" ht="5.0999999999999996" customHeight="1" x14ac:dyDescent="0.3">
      <c r="B16" s="305"/>
      <c r="D16" s="59"/>
      <c r="E16" s="59"/>
      <c r="F16" s="59"/>
      <c r="G16" s="59"/>
      <c r="H16" s="59"/>
      <c r="I16" s="59"/>
      <c r="J16" s="59"/>
      <c r="K16" s="59"/>
      <c r="L16" s="59"/>
      <c r="N16" s="305"/>
    </row>
    <row r="17" spans="2:14" ht="24.9" customHeight="1" x14ac:dyDescent="0.3">
      <c r="B17" s="305"/>
      <c r="D17" s="254"/>
      <c r="E17" s="59"/>
      <c r="F17" s="254"/>
      <c r="G17" s="59"/>
      <c r="H17" s="254"/>
      <c r="I17" s="59"/>
      <c r="J17" s="254"/>
      <c r="K17" s="59"/>
      <c r="L17" s="254"/>
      <c r="N17" s="305"/>
    </row>
    <row r="18" spans="2:14" ht="5.0999999999999996" customHeight="1" x14ac:dyDescent="0.3">
      <c r="B18" s="305"/>
      <c r="D18" s="59"/>
      <c r="E18" s="59"/>
      <c r="F18" s="59"/>
      <c r="G18" s="59"/>
      <c r="H18" s="59"/>
      <c r="I18" s="59"/>
      <c r="J18" s="59"/>
      <c r="K18" s="59"/>
      <c r="L18" s="59"/>
      <c r="N18" s="305"/>
    </row>
    <row r="19" spans="2:14" ht="24.9" customHeight="1" x14ac:dyDescent="0.3">
      <c r="B19" s="305"/>
      <c r="D19" s="254"/>
      <c r="E19" s="59"/>
      <c r="F19" s="254"/>
      <c r="G19" s="59"/>
      <c r="H19" s="254"/>
      <c r="I19" s="59"/>
      <c r="J19" s="254"/>
      <c r="K19" s="59"/>
      <c r="L19" s="254"/>
      <c r="N19" s="305"/>
    </row>
    <row r="20" spans="2:14" ht="3" customHeight="1" x14ac:dyDescent="0.3">
      <c r="B20" s="305"/>
      <c r="D20" s="59"/>
      <c r="E20" s="59"/>
      <c r="F20" s="59"/>
      <c r="G20" s="59"/>
      <c r="H20" s="59"/>
      <c r="I20" s="59"/>
      <c r="J20" s="59"/>
      <c r="K20" s="59"/>
      <c r="L20" s="59"/>
      <c r="N20" s="305"/>
    </row>
    <row r="21" spans="2:14" x14ac:dyDescent="0.3">
      <c r="B21" s="305"/>
      <c r="D21" s="314" t="s">
        <v>295</v>
      </c>
      <c r="E21" s="315"/>
      <c r="F21" s="315"/>
      <c r="G21" s="315"/>
      <c r="H21" s="315"/>
      <c r="I21" s="315"/>
      <c r="J21" s="315"/>
      <c r="K21" s="315"/>
      <c r="L21" s="316"/>
      <c r="N21" s="305"/>
    </row>
    <row r="22" spans="2:14" ht="5.0999999999999996" customHeight="1" x14ac:dyDescent="0.3">
      <c r="B22" s="305"/>
      <c r="D22" s="59"/>
      <c r="E22" s="59"/>
      <c r="F22" s="59"/>
      <c r="G22" s="59"/>
      <c r="H22" s="59"/>
      <c r="I22" s="59"/>
      <c r="J22" s="59"/>
      <c r="K22" s="59"/>
      <c r="L22" s="59"/>
      <c r="N22" s="305"/>
    </row>
    <row r="23" spans="2:14" ht="24.9" customHeight="1" x14ac:dyDescent="0.3">
      <c r="B23" s="305"/>
      <c r="D23" s="254"/>
      <c r="E23" s="59"/>
      <c r="F23" s="254"/>
      <c r="G23" s="59"/>
      <c r="H23" s="254"/>
      <c r="I23" s="59"/>
      <c r="J23" s="254"/>
      <c r="K23" s="59"/>
      <c r="L23" s="254"/>
      <c r="N23" s="305"/>
    </row>
    <row r="24" spans="2:14" ht="5.0999999999999996" customHeight="1" x14ac:dyDescent="0.3">
      <c r="B24" s="305"/>
      <c r="D24" s="59"/>
      <c r="E24" s="59"/>
      <c r="F24" s="59"/>
      <c r="G24" s="59"/>
      <c r="H24" s="59"/>
      <c r="I24" s="59"/>
      <c r="J24" s="59"/>
      <c r="K24" s="59"/>
      <c r="L24" s="59"/>
      <c r="N24" s="305"/>
    </row>
    <row r="25" spans="2:14" ht="24.9" customHeight="1" x14ac:dyDescent="0.3">
      <c r="B25" s="305"/>
      <c r="D25" s="254"/>
      <c r="E25" s="59"/>
      <c r="F25" s="254"/>
      <c r="G25" s="59"/>
      <c r="H25" s="254"/>
      <c r="I25" s="59"/>
      <c r="J25" s="254"/>
      <c r="K25" s="59"/>
      <c r="L25" s="254"/>
      <c r="N25" s="305"/>
    </row>
    <row r="26" spans="2:14" ht="5.0999999999999996" customHeight="1" x14ac:dyDescent="0.3">
      <c r="B26" s="305"/>
      <c r="D26" s="59"/>
      <c r="E26" s="59"/>
      <c r="F26" s="59"/>
      <c r="G26" s="59"/>
      <c r="H26" s="59"/>
      <c r="I26" s="59"/>
      <c r="J26" s="59"/>
      <c r="K26" s="59"/>
      <c r="L26" s="59"/>
      <c r="N26" s="305"/>
    </row>
    <row r="27" spans="2:14" ht="24.9" customHeight="1" x14ac:dyDescent="0.3">
      <c r="B27" s="306"/>
      <c r="D27" s="254"/>
      <c r="E27" s="59"/>
      <c r="F27" s="254"/>
      <c r="G27" s="59"/>
      <c r="H27" s="254"/>
      <c r="I27" s="59"/>
      <c r="J27" s="254"/>
      <c r="K27" s="59"/>
      <c r="L27" s="254"/>
      <c r="N27" s="306"/>
    </row>
    <row r="28" spans="2:14" x14ac:dyDescent="0.3"/>
  </sheetData>
  <sheetProtection sheet="1" objects="1" scenarios="1" formatCells="0" formatColumns="0" formatRows="0" selectLockedCells="1" autoFilter="0"/>
  <mergeCells count="7">
    <mergeCell ref="N3:N27"/>
    <mergeCell ref="B1:C1"/>
    <mergeCell ref="D1:N1"/>
    <mergeCell ref="D3:L3"/>
    <mergeCell ref="D11:L11"/>
    <mergeCell ref="D21:L21"/>
    <mergeCell ref="B3:B27"/>
  </mergeCells>
  <printOptions horizontalCentered="1"/>
  <pageMargins left="0.11811023622047245" right="0.11811023622047245" top="0.35433070866141736" bottom="0.35433070866141736" header="0.31496062992125984" footer="0.31496062992125984"/>
  <pageSetup scale="86"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282C-9779-4AAC-90BC-65B896AD6D92}">
  <sheetPr codeName="Hoja2">
    <pageSetUpPr fitToPage="1"/>
  </sheetPr>
  <dimension ref="A1:P155"/>
  <sheetViews>
    <sheetView showGridLines="0" tabSelected="1" topLeftCell="A47" zoomScale="110" zoomScaleNormal="110" zoomScaleSheetLayoutView="100" workbookViewId="0">
      <selection activeCell="B3" sqref="B3:I3"/>
    </sheetView>
  </sheetViews>
  <sheetFormatPr baseColWidth="10" defaultColWidth="0" defaultRowHeight="14.4" zeroHeight="1" x14ac:dyDescent="0.3"/>
  <cols>
    <col min="1" max="1" width="2.21875" customWidth="1"/>
    <col min="2" max="2" width="26.6640625" customWidth="1"/>
    <col min="3" max="4" width="18.6640625" customWidth="1"/>
    <col min="5" max="5" width="11.88671875" customWidth="1"/>
    <col min="6" max="6" width="9" customWidth="1"/>
    <col min="7" max="9" width="18.6640625" customWidth="1"/>
    <col min="10" max="10" width="1.77734375" customWidth="1"/>
    <col min="11" max="16" width="0" hidden="1" customWidth="1"/>
    <col min="17" max="16384" width="11.33203125" hidden="1"/>
  </cols>
  <sheetData>
    <row r="1" spans="1:9" ht="74.25" customHeight="1" x14ac:dyDescent="0.3">
      <c r="B1" s="11"/>
      <c r="C1" s="317" t="str">
        <f>"Documento PAMEC "&amp;IDENTIFICACIÓN!C14</f>
        <v xml:space="preserve">Documento PAMEC </v>
      </c>
      <c r="D1" s="318"/>
      <c r="E1" s="318"/>
      <c r="F1" s="318"/>
      <c r="G1" s="318"/>
      <c r="H1" s="318"/>
      <c r="I1" s="318"/>
    </row>
    <row r="2" spans="1:9" x14ac:dyDescent="0.3"/>
    <row r="3" spans="1:9" ht="21" x14ac:dyDescent="0.3">
      <c r="B3" s="319" t="s">
        <v>184</v>
      </c>
      <c r="C3" s="320"/>
      <c r="D3" s="320"/>
      <c r="E3" s="320"/>
      <c r="F3" s="320"/>
      <c r="G3" s="320"/>
      <c r="H3" s="320"/>
      <c r="I3" s="321"/>
    </row>
    <row r="4" spans="1:9" ht="7.5" customHeight="1" x14ac:dyDescent="0.3"/>
    <row r="5" spans="1:9" ht="18" x14ac:dyDescent="0.35">
      <c r="C5" s="283" t="s">
        <v>182</v>
      </c>
    </row>
    <row r="6" spans="1:9" ht="18" x14ac:dyDescent="0.35">
      <c r="C6" s="283" t="s">
        <v>706</v>
      </c>
    </row>
    <row r="7" spans="1:9" ht="18" x14ac:dyDescent="0.35">
      <c r="C7" s="283" t="s">
        <v>710</v>
      </c>
    </row>
    <row r="8" spans="1:9" ht="18" x14ac:dyDescent="0.35">
      <c r="C8" s="283" t="s">
        <v>183</v>
      </c>
    </row>
    <row r="9" spans="1:9" ht="18" x14ac:dyDescent="0.35">
      <c r="C9" s="283" t="s">
        <v>713</v>
      </c>
    </row>
    <row r="10" spans="1:9" ht="18" x14ac:dyDescent="0.35">
      <c r="C10" s="283" t="s">
        <v>732</v>
      </c>
    </row>
    <row r="11" spans="1:9" ht="18" x14ac:dyDescent="0.35">
      <c r="C11" s="283" t="s">
        <v>796</v>
      </c>
    </row>
    <row r="12" spans="1:9" ht="18" x14ac:dyDescent="0.35">
      <c r="C12" s="283" t="s">
        <v>797</v>
      </c>
    </row>
    <row r="13" spans="1:9" ht="18" x14ac:dyDescent="0.35">
      <c r="C13" s="284" t="s">
        <v>729</v>
      </c>
    </row>
    <row r="14" spans="1:9" ht="18" x14ac:dyDescent="0.35">
      <c r="C14" s="283" t="s">
        <v>714</v>
      </c>
    </row>
    <row r="15" spans="1:9" ht="18" x14ac:dyDescent="0.35">
      <c r="C15" s="283" t="s">
        <v>733</v>
      </c>
    </row>
    <row r="16" spans="1:9" ht="10.5" customHeight="1" x14ac:dyDescent="0.3">
      <c r="A16" s="12"/>
    </row>
    <row r="17" spans="1:9" ht="10.5" customHeight="1" x14ac:dyDescent="0.3">
      <c r="A17" s="12"/>
    </row>
    <row r="18" spans="1:9" ht="19.5" customHeight="1" x14ac:dyDescent="0.3">
      <c r="A18" s="12"/>
      <c r="B18" s="319" t="s">
        <v>182</v>
      </c>
      <c r="C18" s="320"/>
      <c r="D18" s="320"/>
      <c r="E18" s="320"/>
      <c r="F18" s="320"/>
      <c r="G18" s="320"/>
      <c r="H18" s="320"/>
      <c r="I18" s="321"/>
    </row>
    <row r="19" spans="1:9" ht="56.25" customHeight="1" x14ac:dyDescent="0.3">
      <c r="B19" s="322" t="s">
        <v>701</v>
      </c>
      <c r="C19" s="323"/>
      <c r="D19" s="323"/>
      <c r="E19" s="323"/>
      <c r="F19" s="323"/>
      <c r="G19" s="323"/>
      <c r="H19" s="323"/>
      <c r="I19" s="324"/>
    </row>
    <row r="20" spans="1:9" ht="60" customHeight="1" x14ac:dyDescent="0.3">
      <c r="B20" s="325" t="s">
        <v>711</v>
      </c>
      <c r="C20" s="326"/>
      <c r="D20" s="326"/>
      <c r="E20" s="326"/>
      <c r="F20" s="326"/>
      <c r="G20" s="326"/>
      <c r="H20" s="326"/>
      <c r="I20" s="327"/>
    </row>
    <row r="21" spans="1:9" ht="46.5" customHeight="1" x14ac:dyDescent="0.3">
      <c r="B21" s="325" t="s">
        <v>703</v>
      </c>
      <c r="C21" s="326"/>
      <c r="D21" s="326"/>
      <c r="E21" s="326"/>
      <c r="F21" s="326"/>
      <c r="G21" s="326"/>
      <c r="H21" s="326"/>
      <c r="I21" s="327"/>
    </row>
    <row r="22" spans="1:9" ht="50.25" customHeight="1" x14ac:dyDescent="0.3">
      <c r="B22" s="325" t="s">
        <v>702</v>
      </c>
      <c r="C22" s="326"/>
      <c r="D22" s="326"/>
      <c r="E22" s="326"/>
      <c r="F22" s="326"/>
      <c r="G22" s="326"/>
      <c r="H22" s="326"/>
      <c r="I22" s="327"/>
    </row>
    <row r="23" spans="1:9" ht="56.25" customHeight="1" x14ac:dyDescent="0.3">
      <c r="B23" s="325" t="s">
        <v>704</v>
      </c>
      <c r="C23" s="326"/>
      <c r="D23" s="326"/>
      <c r="E23" s="326"/>
      <c r="F23" s="326"/>
      <c r="G23" s="326"/>
      <c r="H23" s="326"/>
      <c r="I23" s="327"/>
    </row>
    <row r="24" spans="1:9" ht="56.25" customHeight="1" x14ac:dyDescent="0.3">
      <c r="B24" s="328" t="s">
        <v>705</v>
      </c>
      <c r="C24" s="329"/>
      <c r="D24" s="329"/>
      <c r="E24" s="329"/>
      <c r="F24" s="329"/>
      <c r="G24" s="329"/>
      <c r="H24" s="329"/>
      <c r="I24" s="330"/>
    </row>
    <row r="25" spans="1:9" x14ac:dyDescent="0.3">
      <c r="B25" s="12"/>
      <c r="C25" s="12"/>
      <c r="D25" s="12"/>
      <c r="E25" s="12"/>
      <c r="F25" s="12"/>
      <c r="G25" s="12"/>
      <c r="H25" s="12"/>
      <c r="I25" s="12"/>
    </row>
    <row r="26" spans="1:9" ht="21" x14ac:dyDescent="0.3">
      <c r="B26" s="319" t="s">
        <v>707</v>
      </c>
      <c r="C26" s="320"/>
      <c r="D26" s="320"/>
      <c r="E26" s="320"/>
      <c r="F26" s="320"/>
      <c r="G26" s="320"/>
      <c r="H26" s="320"/>
      <c r="I26" s="321"/>
    </row>
    <row r="27" spans="1:9" ht="31.5" customHeight="1" x14ac:dyDescent="0.3">
      <c r="B27" s="328" t="s">
        <v>771</v>
      </c>
      <c r="C27" s="329"/>
      <c r="D27" s="329"/>
      <c r="E27" s="329"/>
      <c r="F27" s="329"/>
      <c r="G27" s="329"/>
      <c r="H27" s="329"/>
      <c r="I27" s="330"/>
    </row>
    <row r="28" spans="1:9" ht="34.5" customHeight="1" x14ac:dyDescent="0.3">
      <c r="B28" s="328" t="s">
        <v>772</v>
      </c>
      <c r="C28" s="329"/>
      <c r="D28" s="329"/>
      <c r="E28" s="329"/>
      <c r="F28" s="329"/>
      <c r="G28" s="329"/>
      <c r="H28" s="329"/>
      <c r="I28" s="330"/>
    </row>
    <row r="29" spans="1:9" ht="29.25" customHeight="1" x14ac:dyDescent="0.3">
      <c r="B29" s="328" t="s">
        <v>773</v>
      </c>
      <c r="C29" s="329"/>
      <c r="D29" s="329"/>
      <c r="E29" s="329"/>
      <c r="F29" s="329"/>
      <c r="G29" s="329"/>
      <c r="H29" s="329"/>
      <c r="I29" s="330"/>
    </row>
    <row r="30" spans="1:9" ht="30.75" customHeight="1" x14ac:dyDescent="0.3">
      <c r="B30" s="328" t="s">
        <v>774</v>
      </c>
      <c r="C30" s="329"/>
      <c r="D30" s="329"/>
      <c r="E30" s="329"/>
      <c r="F30" s="329"/>
      <c r="G30" s="329"/>
      <c r="H30" s="329"/>
      <c r="I30" s="330"/>
    </row>
    <row r="31" spans="1:9" ht="30.75" customHeight="1" x14ac:dyDescent="0.3">
      <c r="B31" s="328" t="s">
        <v>709</v>
      </c>
      <c r="C31" s="329"/>
      <c r="D31" s="329"/>
      <c r="E31" s="329"/>
      <c r="F31" s="329"/>
      <c r="G31" s="329"/>
      <c r="H31" s="329"/>
      <c r="I31" s="330"/>
    </row>
    <row r="32" spans="1:9" ht="19.5" customHeight="1" x14ac:dyDescent="0.3">
      <c r="B32" s="328" t="s">
        <v>775</v>
      </c>
      <c r="C32" s="329"/>
      <c r="D32" s="329"/>
      <c r="E32" s="329"/>
      <c r="F32" s="329"/>
      <c r="G32" s="329"/>
      <c r="H32" s="329"/>
      <c r="I32" s="330"/>
    </row>
    <row r="33" spans="2:9" ht="30" customHeight="1" x14ac:dyDescent="0.3">
      <c r="B33" s="328" t="s">
        <v>776</v>
      </c>
      <c r="C33" s="329"/>
      <c r="D33" s="329"/>
      <c r="E33" s="329"/>
      <c r="F33" s="329"/>
      <c r="G33" s="329"/>
      <c r="H33" s="329"/>
      <c r="I33" s="330"/>
    </row>
    <row r="34" spans="2:9" ht="33.75" customHeight="1" x14ac:dyDescent="0.3">
      <c r="B34" s="328" t="s">
        <v>708</v>
      </c>
      <c r="C34" s="329"/>
      <c r="D34" s="329"/>
      <c r="E34" s="329"/>
      <c r="F34" s="329"/>
      <c r="G34" s="329"/>
      <c r="H34" s="329"/>
      <c r="I34" s="330"/>
    </row>
    <row r="35" spans="2:9" x14ac:dyDescent="0.3">
      <c r="B35" s="12"/>
      <c r="C35" s="12"/>
      <c r="D35" s="12"/>
      <c r="E35" s="12"/>
      <c r="F35" s="12"/>
      <c r="G35" s="12"/>
      <c r="H35" s="12"/>
      <c r="I35" s="12"/>
    </row>
    <row r="36" spans="2:9" ht="21" x14ac:dyDescent="0.3">
      <c r="B36" s="319" t="s">
        <v>710</v>
      </c>
      <c r="C36" s="320"/>
      <c r="D36" s="320"/>
      <c r="E36" s="320"/>
      <c r="F36" s="320"/>
      <c r="G36" s="320"/>
      <c r="H36" s="320"/>
      <c r="I36" s="321"/>
    </row>
    <row r="37" spans="2:9" ht="246.75" customHeight="1" x14ac:dyDescent="0.3">
      <c r="B37" s="331" t="s">
        <v>777</v>
      </c>
      <c r="C37" s="332"/>
      <c r="D37" s="332"/>
      <c r="E37" s="332"/>
      <c r="F37" s="332"/>
      <c r="G37" s="332"/>
      <c r="H37" s="332"/>
      <c r="I37" s="333"/>
    </row>
    <row r="38" spans="2:9" x14ac:dyDescent="0.3">
      <c r="B38" s="12"/>
      <c r="C38" s="12"/>
      <c r="D38" s="12"/>
      <c r="E38" s="12"/>
      <c r="F38" s="12"/>
      <c r="G38" s="12"/>
      <c r="H38" s="12"/>
      <c r="I38" s="12"/>
    </row>
    <row r="39" spans="2:9" ht="21" x14ac:dyDescent="0.3">
      <c r="B39" s="319" t="s">
        <v>183</v>
      </c>
      <c r="C39" s="320"/>
      <c r="D39" s="320"/>
      <c r="E39" s="320"/>
      <c r="F39" s="320"/>
      <c r="G39" s="320"/>
      <c r="H39" s="320"/>
      <c r="I39" s="321"/>
    </row>
    <row r="40" spans="2:9" x14ac:dyDescent="0.3">
      <c r="B40" s="322" t="s">
        <v>712</v>
      </c>
      <c r="C40" s="323"/>
      <c r="D40" s="323"/>
      <c r="E40" s="323"/>
      <c r="F40" s="323"/>
      <c r="G40" s="323"/>
      <c r="H40" s="323"/>
      <c r="I40" s="324"/>
    </row>
    <row r="41" spans="2:9" x14ac:dyDescent="0.3">
      <c r="B41" s="325"/>
      <c r="C41" s="326"/>
      <c r="D41" s="326"/>
      <c r="E41" s="326"/>
      <c r="F41" s="326"/>
      <c r="G41" s="326"/>
      <c r="H41" s="326"/>
      <c r="I41" s="327"/>
    </row>
    <row r="42" spans="2:9" x14ac:dyDescent="0.3">
      <c r="B42" s="325"/>
      <c r="C42" s="326"/>
      <c r="D42" s="326"/>
      <c r="E42" s="326"/>
      <c r="F42" s="326"/>
      <c r="G42" s="326"/>
      <c r="H42" s="326"/>
      <c r="I42" s="327"/>
    </row>
    <row r="43" spans="2:9" x14ac:dyDescent="0.3">
      <c r="B43" s="325"/>
      <c r="C43" s="326"/>
      <c r="D43" s="326"/>
      <c r="E43" s="326"/>
      <c r="F43" s="326"/>
      <c r="G43" s="326"/>
      <c r="H43" s="326"/>
      <c r="I43" s="327"/>
    </row>
    <row r="44" spans="2:9" x14ac:dyDescent="0.3">
      <c r="B44" s="328"/>
      <c r="C44" s="329"/>
      <c r="D44" s="329"/>
      <c r="E44" s="329"/>
      <c r="F44" s="329"/>
      <c r="G44" s="329"/>
      <c r="H44" s="329"/>
      <c r="I44" s="330"/>
    </row>
    <row r="45" spans="2:9" x14ac:dyDescent="0.3">
      <c r="B45" s="12"/>
      <c r="C45" s="12"/>
      <c r="D45" s="12"/>
      <c r="E45" s="12"/>
      <c r="F45" s="12"/>
      <c r="G45" s="12"/>
      <c r="H45" s="12"/>
      <c r="I45" s="12"/>
    </row>
    <row r="46" spans="2:9" ht="21" x14ac:dyDescent="0.3">
      <c r="B46" s="319" t="s">
        <v>713</v>
      </c>
      <c r="C46" s="320"/>
      <c r="D46" s="320"/>
      <c r="E46" s="320"/>
      <c r="F46" s="320"/>
      <c r="G46" s="320"/>
      <c r="H46" s="320"/>
      <c r="I46" s="321"/>
    </row>
    <row r="47" spans="2:9" ht="61.5" customHeight="1" x14ac:dyDescent="0.3">
      <c r="B47" s="331" t="s">
        <v>717</v>
      </c>
      <c r="C47" s="332"/>
      <c r="D47" s="332"/>
      <c r="E47" s="332"/>
      <c r="F47" s="332"/>
      <c r="G47" s="332"/>
      <c r="H47" s="332"/>
      <c r="I47" s="333"/>
    </row>
    <row r="48" spans="2:9" x14ac:dyDescent="0.3">
      <c r="B48" s="12"/>
      <c r="C48" s="12"/>
      <c r="D48" s="12"/>
      <c r="E48" s="12"/>
      <c r="F48" s="12"/>
      <c r="G48" s="12"/>
      <c r="H48" s="12"/>
      <c r="I48" s="12"/>
    </row>
    <row r="49" spans="2:9" ht="21" x14ac:dyDescent="0.3">
      <c r="B49" s="319" t="s">
        <v>791</v>
      </c>
      <c r="C49" s="320"/>
      <c r="D49" s="320"/>
      <c r="E49" s="320"/>
      <c r="F49" s="320"/>
      <c r="G49" s="320"/>
      <c r="H49" s="320"/>
      <c r="I49" s="321"/>
    </row>
    <row r="50" spans="2:9" ht="23.25" customHeight="1" x14ac:dyDescent="0.3">
      <c r="B50" s="331" t="str">
        <f>"En "&amp;IDENTIFICACIÓN!C6&amp;" se contemplan tres tipos de acciones para la auditoría de la calidad de la atención en salud:"</f>
        <v>En IPS ABC se contemplan tres tipos de acciones para la auditoría de la calidad de la atención en salud:</v>
      </c>
      <c r="C50" s="332"/>
      <c r="D50" s="332"/>
      <c r="E50" s="332"/>
      <c r="F50" s="332"/>
      <c r="G50" s="332"/>
      <c r="H50" s="332"/>
      <c r="I50" s="333"/>
    </row>
    <row r="51" spans="2:9" ht="136.5" customHeight="1" x14ac:dyDescent="0.3">
      <c r="B51" s="322" t="s">
        <v>793</v>
      </c>
      <c r="C51" s="323"/>
      <c r="D51" s="323"/>
      <c r="E51" s="323"/>
      <c r="F51" s="323"/>
      <c r="G51" s="323"/>
      <c r="H51" s="323"/>
      <c r="I51" s="324"/>
    </row>
    <row r="52" spans="2:9" ht="219" customHeight="1" x14ac:dyDescent="0.3">
      <c r="B52" s="325" t="s">
        <v>794</v>
      </c>
      <c r="C52" s="326"/>
      <c r="D52" s="326"/>
      <c r="E52" s="326"/>
      <c r="F52" s="326"/>
      <c r="G52" s="326"/>
      <c r="H52" s="326"/>
      <c r="I52" s="327"/>
    </row>
    <row r="53" spans="2:9" ht="183" customHeight="1" x14ac:dyDescent="0.3">
      <c r="B53" s="328"/>
      <c r="C53" s="329"/>
      <c r="D53" s="329"/>
      <c r="E53" s="329"/>
      <c r="F53" s="329"/>
      <c r="G53" s="329"/>
      <c r="H53" s="329"/>
      <c r="I53" s="330"/>
    </row>
    <row r="54" spans="2:9" x14ac:dyDescent="0.3">
      <c r="B54" s="13"/>
      <c r="C54" s="13"/>
      <c r="D54" s="13"/>
      <c r="E54" s="13"/>
      <c r="F54" s="13"/>
      <c r="G54" s="13"/>
      <c r="H54" s="13"/>
      <c r="I54" s="13"/>
    </row>
    <row r="55" spans="2:9" ht="21" x14ac:dyDescent="0.3">
      <c r="B55" s="319" t="s">
        <v>795</v>
      </c>
      <c r="C55" s="320"/>
      <c r="D55" s="320"/>
      <c r="E55" s="320"/>
      <c r="F55" s="320"/>
      <c r="G55" s="320"/>
      <c r="H55" s="320"/>
      <c r="I55" s="321"/>
    </row>
    <row r="56" spans="2:9" ht="147.75" customHeight="1" x14ac:dyDescent="0.3">
      <c r="B56" s="322" t="s">
        <v>798</v>
      </c>
      <c r="C56" s="323"/>
      <c r="D56" s="323"/>
      <c r="E56" s="323"/>
      <c r="F56" s="323"/>
      <c r="G56" s="323"/>
      <c r="H56" s="323"/>
      <c r="I56" s="324"/>
    </row>
    <row r="57" spans="2:9" ht="138.75" customHeight="1" x14ac:dyDescent="0.3">
      <c r="B57" s="346" t="s">
        <v>799</v>
      </c>
      <c r="C57" s="347"/>
      <c r="D57" s="347"/>
      <c r="E57" s="347"/>
      <c r="F57" s="347"/>
      <c r="G57" s="347"/>
      <c r="H57" s="347"/>
      <c r="I57" s="348"/>
    </row>
    <row r="58" spans="2:9" x14ac:dyDescent="0.3">
      <c r="B58" s="12"/>
      <c r="C58" s="12"/>
      <c r="D58" s="12"/>
      <c r="E58" s="12"/>
      <c r="F58" s="12"/>
      <c r="G58" s="12"/>
      <c r="H58" s="12"/>
      <c r="I58" s="12"/>
    </row>
    <row r="59" spans="2:9" ht="21" x14ac:dyDescent="0.3">
      <c r="B59" s="319" t="s">
        <v>718</v>
      </c>
      <c r="C59" s="320"/>
      <c r="D59" s="320"/>
      <c r="E59" s="320"/>
      <c r="F59" s="320"/>
      <c r="G59" s="320"/>
      <c r="H59" s="320"/>
      <c r="I59" s="321"/>
    </row>
    <row r="60" spans="2:9" ht="33" customHeight="1" x14ac:dyDescent="0.3">
      <c r="B60" s="322" t="str">
        <f>"Se ha definido un cronograma de trabajo que inicia el  "&amp;DAY(IDENTIFICACIÓN!C4)&amp;"/"&amp;MONTH(IDENTIFICACIÓN!C4)&amp;"/"&amp;YEAR(IDENTIFICACIÓN!C4)&amp;" y culmina el "&amp;DAY(IDENTIFICACIÓN!D4)&amp;"/"&amp;MONTH(IDENTIFICACIÓN!D4)&amp;"/"&amp;YEAR(IDENTIFICACIÓN!D4)&amp;". A continuación, se detallan las fases clave y sus respectivas fechas estimadas:"</f>
        <v>Se ha definido un cronograma de trabajo que inicia el  0/1/1900 y culmina el 0/1/1900. A continuación, se detallan las fases clave y sus respectivas fechas estimadas:</v>
      </c>
      <c r="C60" s="323"/>
      <c r="D60" s="323"/>
      <c r="E60" s="323"/>
      <c r="F60" s="323"/>
      <c r="G60" s="323"/>
      <c r="H60" s="323"/>
      <c r="I60" s="324"/>
    </row>
    <row r="61" spans="2:9" ht="40.5" customHeight="1" x14ac:dyDescent="0.3">
      <c r="B61" s="334" t="s">
        <v>719</v>
      </c>
      <c r="C61" s="335"/>
      <c r="D61" s="335"/>
      <c r="E61" s="335"/>
      <c r="F61" s="335"/>
      <c r="G61" s="335"/>
      <c r="H61" s="335"/>
      <c r="I61" s="336"/>
    </row>
    <row r="62" spans="2:9" x14ac:dyDescent="0.3">
      <c r="B62" s="12"/>
      <c r="C62" s="12"/>
      <c r="D62" s="12"/>
      <c r="E62" s="12"/>
      <c r="F62" s="12"/>
      <c r="G62" s="12"/>
      <c r="H62" s="12"/>
      <c r="I62" s="12"/>
    </row>
    <row r="63" spans="2:9" ht="21" x14ac:dyDescent="0.3">
      <c r="B63" s="319" t="s">
        <v>729</v>
      </c>
      <c r="C63" s="320"/>
      <c r="D63" s="320"/>
      <c r="E63" s="320"/>
      <c r="F63" s="320"/>
      <c r="G63" s="320"/>
      <c r="H63" s="320"/>
      <c r="I63" s="321"/>
    </row>
    <row r="64" spans="2:9" ht="97.5" customHeight="1" x14ac:dyDescent="0.3">
      <c r="B64" s="343" t="s">
        <v>734</v>
      </c>
      <c r="C64" s="344"/>
      <c r="D64" s="344"/>
      <c r="E64" s="344"/>
      <c r="F64" s="344"/>
      <c r="G64" s="344"/>
      <c r="H64" s="344"/>
      <c r="I64" s="345"/>
    </row>
    <row r="65" spans="2:9" ht="54" customHeight="1" x14ac:dyDescent="0.3">
      <c r="B65" s="334" t="s">
        <v>737</v>
      </c>
      <c r="C65" s="335"/>
      <c r="D65" s="335"/>
      <c r="E65" s="335"/>
      <c r="F65" s="335"/>
      <c r="G65" s="335"/>
      <c r="H65" s="335"/>
      <c r="I65" s="336"/>
    </row>
    <row r="66" spans="2:9" ht="35.25" customHeight="1" x14ac:dyDescent="0.3">
      <c r="B66" s="275"/>
      <c r="C66" s="13"/>
      <c r="D66" s="13"/>
      <c r="E66" s="13"/>
      <c r="F66" s="13"/>
      <c r="G66" s="13"/>
      <c r="H66" s="13"/>
      <c r="I66" s="276"/>
    </row>
    <row r="67" spans="2:9" ht="48" customHeight="1" x14ac:dyDescent="0.3">
      <c r="B67" s="340" t="s">
        <v>735</v>
      </c>
      <c r="C67" s="341"/>
      <c r="D67" s="341"/>
      <c r="E67" s="341"/>
      <c r="F67" s="341"/>
      <c r="G67" s="341"/>
      <c r="H67" s="341"/>
      <c r="I67" s="342"/>
    </row>
    <row r="68" spans="2:9" ht="34.5" customHeight="1" x14ac:dyDescent="0.3">
      <c r="B68" s="275"/>
      <c r="C68" s="13"/>
      <c r="D68" s="13"/>
      <c r="E68" s="13"/>
      <c r="F68" s="13"/>
      <c r="G68" s="13"/>
      <c r="H68" s="13"/>
      <c r="I68" s="276"/>
    </row>
    <row r="69" spans="2:9" ht="55.5" customHeight="1" x14ac:dyDescent="0.3">
      <c r="B69" s="340" t="s">
        <v>736</v>
      </c>
      <c r="C69" s="341"/>
      <c r="D69" s="341"/>
      <c r="E69" s="341"/>
      <c r="F69" s="341"/>
      <c r="G69" s="341"/>
      <c r="H69" s="341"/>
      <c r="I69" s="342"/>
    </row>
    <row r="70" spans="2:9" ht="41.25" customHeight="1" x14ac:dyDescent="0.3">
      <c r="B70" s="277"/>
      <c r="C70" s="278"/>
      <c r="D70" s="278"/>
      <c r="E70" s="278"/>
      <c r="F70" s="278"/>
      <c r="G70" s="278"/>
      <c r="H70" s="278"/>
      <c r="I70" s="279"/>
    </row>
    <row r="71" spans="2:9" ht="96" customHeight="1" x14ac:dyDescent="0.3">
      <c r="B71" s="325" t="s">
        <v>730</v>
      </c>
      <c r="C71" s="326"/>
      <c r="D71" s="326"/>
      <c r="E71" s="326"/>
      <c r="F71" s="326"/>
      <c r="G71" s="326"/>
      <c r="H71" s="326"/>
      <c r="I71" s="327"/>
    </row>
    <row r="72" spans="2:9" ht="40.5" customHeight="1" x14ac:dyDescent="0.3">
      <c r="B72" s="334" t="s">
        <v>731</v>
      </c>
      <c r="C72" s="335"/>
      <c r="D72" s="335"/>
      <c r="E72" s="335"/>
      <c r="F72" s="335"/>
      <c r="G72" s="335"/>
      <c r="H72" s="335"/>
      <c r="I72" s="336"/>
    </row>
    <row r="73" spans="2:9" x14ac:dyDescent="0.3">
      <c r="B73" s="12"/>
      <c r="C73" s="12"/>
      <c r="D73" s="12"/>
      <c r="E73" s="12"/>
      <c r="F73" s="12"/>
      <c r="G73" s="12"/>
      <c r="H73" s="12"/>
      <c r="I73" s="12"/>
    </row>
    <row r="74" spans="2:9" ht="21" x14ac:dyDescent="0.3">
      <c r="B74" s="319" t="s">
        <v>714</v>
      </c>
      <c r="C74" s="320"/>
      <c r="D74" s="320"/>
      <c r="E74" s="320"/>
      <c r="F74" s="320"/>
      <c r="G74" s="320"/>
      <c r="H74" s="320"/>
      <c r="I74" s="321"/>
    </row>
    <row r="75" spans="2:9" x14ac:dyDescent="0.3">
      <c r="B75" s="322"/>
      <c r="C75" s="323"/>
      <c r="D75" s="323"/>
      <c r="E75" s="323"/>
      <c r="F75" s="323"/>
      <c r="G75" s="323"/>
      <c r="H75" s="323"/>
      <c r="I75" s="324"/>
    </row>
    <row r="76" spans="2:9" x14ac:dyDescent="0.3">
      <c r="B76" s="325" t="s">
        <v>715</v>
      </c>
      <c r="C76" s="326"/>
      <c r="D76" s="326"/>
      <c r="E76" s="326"/>
      <c r="F76" s="326"/>
      <c r="G76" s="326"/>
      <c r="H76" s="326"/>
      <c r="I76" s="327"/>
    </row>
    <row r="77" spans="2:9" ht="39.75" customHeight="1" x14ac:dyDescent="0.3">
      <c r="B77" s="325"/>
      <c r="C77" s="326"/>
      <c r="D77" s="326"/>
      <c r="E77" s="326"/>
      <c r="F77" s="326"/>
      <c r="G77" s="326"/>
      <c r="H77" s="326"/>
      <c r="I77" s="327"/>
    </row>
    <row r="78" spans="2:9" ht="141" customHeight="1" x14ac:dyDescent="0.3">
      <c r="B78" s="325" t="s">
        <v>725</v>
      </c>
      <c r="C78" s="326"/>
      <c r="D78" s="326"/>
      <c r="E78" s="326"/>
      <c r="F78" s="326"/>
      <c r="G78" s="326"/>
      <c r="H78" s="326"/>
      <c r="I78" s="327"/>
    </row>
    <row r="79" spans="2:9" ht="207.75" customHeight="1" x14ac:dyDescent="0.3">
      <c r="B79" s="325" t="s">
        <v>716</v>
      </c>
      <c r="C79" s="326"/>
      <c r="D79" s="326"/>
      <c r="E79" s="326"/>
      <c r="F79" s="326"/>
      <c r="G79" s="326"/>
      <c r="H79" s="326"/>
      <c r="I79" s="327"/>
    </row>
    <row r="80" spans="2:9" ht="237" customHeight="1" x14ac:dyDescent="0.3">
      <c r="B80" s="325"/>
      <c r="C80" s="326"/>
      <c r="D80" s="326"/>
      <c r="E80" s="326"/>
      <c r="F80" s="326"/>
      <c r="G80" s="326"/>
      <c r="H80" s="326"/>
      <c r="I80" s="327"/>
    </row>
    <row r="81" spans="2:9" ht="35.25" customHeight="1" x14ac:dyDescent="0.3">
      <c r="B81" s="325"/>
      <c r="C81" s="326"/>
      <c r="D81" s="326"/>
      <c r="E81" s="326"/>
      <c r="F81" s="326"/>
      <c r="G81" s="326"/>
      <c r="H81" s="326"/>
      <c r="I81" s="327"/>
    </row>
    <row r="82" spans="2:9" ht="168" customHeight="1" x14ac:dyDescent="0.3">
      <c r="B82" s="325" t="s">
        <v>720</v>
      </c>
      <c r="C82" s="326"/>
      <c r="D82" s="326"/>
      <c r="E82" s="326"/>
      <c r="F82" s="326"/>
      <c r="G82" s="326"/>
      <c r="H82" s="326"/>
      <c r="I82" s="327"/>
    </row>
    <row r="83" spans="2:9" ht="35.25" customHeight="1" x14ac:dyDescent="0.3">
      <c r="B83" s="325"/>
      <c r="C83" s="326"/>
      <c r="D83" s="326"/>
      <c r="E83" s="326"/>
      <c r="F83" s="326"/>
      <c r="G83" s="326"/>
      <c r="H83" s="326"/>
      <c r="I83" s="327"/>
    </row>
    <row r="84" spans="2:9" ht="118.5" customHeight="1" x14ac:dyDescent="0.3">
      <c r="B84" s="325" t="s">
        <v>721</v>
      </c>
      <c r="C84" s="326"/>
      <c r="D84" s="326"/>
      <c r="E84" s="326"/>
      <c r="F84" s="326"/>
      <c r="G84" s="326"/>
      <c r="H84" s="326"/>
      <c r="I84" s="327"/>
    </row>
    <row r="85" spans="2:9" ht="174.75" customHeight="1" x14ac:dyDescent="0.3">
      <c r="B85" s="325"/>
      <c r="C85" s="326"/>
      <c r="D85" s="326"/>
      <c r="E85" s="326"/>
      <c r="F85" s="326"/>
      <c r="G85" s="326"/>
      <c r="H85" s="326"/>
      <c r="I85" s="327"/>
    </row>
    <row r="86" spans="2:9" ht="33.75" customHeight="1" x14ac:dyDescent="0.3">
      <c r="B86" s="275"/>
      <c r="C86" s="13"/>
      <c r="D86" s="13"/>
      <c r="E86" s="13"/>
      <c r="F86" s="13"/>
      <c r="G86" s="13"/>
      <c r="H86" s="13"/>
      <c r="I86" s="276"/>
    </row>
    <row r="87" spans="2:9" ht="111.75" customHeight="1" x14ac:dyDescent="0.3">
      <c r="B87" s="325" t="s">
        <v>722</v>
      </c>
      <c r="C87" s="326"/>
      <c r="D87" s="326"/>
      <c r="E87" s="326"/>
      <c r="F87" s="326"/>
      <c r="G87" s="326"/>
      <c r="H87" s="326"/>
      <c r="I87" s="327"/>
    </row>
    <row r="88" spans="2:9" ht="33" customHeight="1" x14ac:dyDescent="0.3">
      <c r="B88" s="325"/>
      <c r="C88" s="326"/>
      <c r="D88" s="326"/>
      <c r="E88" s="326"/>
      <c r="F88" s="326"/>
      <c r="G88" s="326"/>
      <c r="H88" s="326"/>
      <c r="I88" s="327"/>
    </row>
    <row r="89" spans="2:9" ht="156.75" customHeight="1" x14ac:dyDescent="0.3">
      <c r="B89" s="325" t="s">
        <v>723</v>
      </c>
      <c r="C89" s="326"/>
      <c r="D89" s="326"/>
      <c r="E89" s="326"/>
      <c r="F89" s="326"/>
      <c r="G89" s="326"/>
      <c r="H89" s="326"/>
      <c r="I89" s="327"/>
    </row>
    <row r="90" spans="2:9" ht="32.25" customHeight="1" x14ac:dyDescent="0.3">
      <c r="B90" s="325"/>
      <c r="C90" s="326"/>
      <c r="D90" s="326"/>
      <c r="E90" s="326"/>
      <c r="F90" s="326"/>
      <c r="G90" s="326"/>
      <c r="H90" s="326"/>
      <c r="I90" s="327"/>
    </row>
    <row r="91" spans="2:9" ht="102" customHeight="1" x14ac:dyDescent="0.3">
      <c r="B91" s="325" t="s">
        <v>724</v>
      </c>
      <c r="C91" s="326"/>
      <c r="D91" s="326"/>
      <c r="E91" s="326"/>
      <c r="F91" s="326"/>
      <c r="G91" s="326"/>
      <c r="H91" s="326"/>
      <c r="I91" s="327"/>
    </row>
    <row r="92" spans="2:9" ht="38.25" customHeight="1" x14ac:dyDescent="0.3">
      <c r="B92" s="325"/>
      <c r="C92" s="326"/>
      <c r="D92" s="326"/>
      <c r="E92" s="326"/>
      <c r="F92" s="326"/>
      <c r="G92" s="326"/>
      <c r="H92" s="326"/>
      <c r="I92" s="327"/>
    </row>
    <row r="93" spans="2:9" ht="116.25" customHeight="1" x14ac:dyDescent="0.3">
      <c r="B93" s="325" t="s">
        <v>726</v>
      </c>
      <c r="C93" s="326"/>
      <c r="D93" s="326"/>
      <c r="E93" s="326"/>
      <c r="F93" s="326"/>
      <c r="G93" s="326"/>
      <c r="H93" s="326"/>
      <c r="I93" s="327"/>
    </row>
    <row r="94" spans="2:9" ht="42.75" customHeight="1" x14ac:dyDescent="0.3">
      <c r="B94" s="325"/>
      <c r="C94" s="326"/>
      <c r="D94" s="326"/>
      <c r="E94" s="326"/>
      <c r="F94" s="326"/>
      <c r="G94" s="326"/>
      <c r="H94" s="326"/>
      <c r="I94" s="327"/>
    </row>
    <row r="95" spans="2:9" ht="96" customHeight="1" x14ac:dyDescent="0.3">
      <c r="B95" s="325" t="s">
        <v>727</v>
      </c>
      <c r="C95" s="326"/>
      <c r="D95" s="326"/>
      <c r="E95" s="326"/>
      <c r="F95" s="326"/>
      <c r="G95" s="326"/>
      <c r="H95" s="326"/>
      <c r="I95" s="327"/>
    </row>
    <row r="96" spans="2:9" ht="42" customHeight="1" x14ac:dyDescent="0.3">
      <c r="B96" s="325"/>
      <c r="C96" s="326"/>
      <c r="D96" s="326"/>
      <c r="E96" s="326"/>
      <c r="F96" s="326"/>
      <c r="G96" s="326"/>
      <c r="H96" s="326"/>
      <c r="I96" s="327"/>
    </row>
    <row r="97" spans="2:9" ht="215.25" customHeight="1" x14ac:dyDescent="0.3">
      <c r="B97" s="328" t="s">
        <v>728</v>
      </c>
      <c r="C97" s="329"/>
      <c r="D97" s="329"/>
      <c r="E97" s="329"/>
      <c r="F97" s="329"/>
      <c r="G97" s="329"/>
      <c r="H97" s="329"/>
      <c r="I97" s="330"/>
    </row>
    <row r="98" spans="2:9" x14ac:dyDescent="0.3">
      <c r="B98" s="12"/>
      <c r="C98" s="12"/>
      <c r="D98" s="12"/>
      <c r="E98" s="12"/>
      <c r="F98" s="12"/>
      <c r="G98" s="12"/>
      <c r="H98" s="12"/>
      <c r="I98" s="12"/>
    </row>
    <row r="99" spans="2:9" ht="21" x14ac:dyDescent="0.3">
      <c r="B99" s="319" t="s">
        <v>733</v>
      </c>
      <c r="C99" s="320"/>
      <c r="D99" s="320"/>
      <c r="E99" s="320"/>
      <c r="F99" s="320"/>
      <c r="G99" s="320"/>
      <c r="H99" s="320"/>
      <c r="I99" s="321"/>
    </row>
    <row r="100" spans="2:9" ht="36.75" customHeight="1" x14ac:dyDescent="0.3">
      <c r="B100" s="325"/>
      <c r="C100" s="326"/>
      <c r="D100" s="326"/>
      <c r="E100" s="326"/>
      <c r="F100" s="326"/>
      <c r="G100" s="326"/>
      <c r="H100" s="326"/>
      <c r="I100" s="327"/>
    </row>
    <row r="101" spans="2:9" ht="147" customHeight="1" x14ac:dyDescent="0.3">
      <c r="B101" s="325" t="s">
        <v>738</v>
      </c>
      <c r="C101" s="326"/>
      <c r="D101" s="326"/>
      <c r="E101" s="326"/>
      <c r="F101" s="326"/>
      <c r="G101" s="326"/>
      <c r="H101" s="326"/>
      <c r="I101" s="327"/>
    </row>
    <row r="102" spans="2:9" ht="87.75" customHeight="1" x14ac:dyDescent="0.3">
      <c r="B102" s="340" t="s">
        <v>778</v>
      </c>
      <c r="C102" s="341"/>
      <c r="D102" s="341"/>
      <c r="E102" s="341"/>
      <c r="F102" s="341"/>
      <c r="G102" s="341"/>
      <c r="H102" s="341"/>
      <c r="I102" s="342"/>
    </row>
    <row r="103" spans="2:9" ht="143.25" customHeight="1" x14ac:dyDescent="0.3">
      <c r="B103" s="325" t="s">
        <v>739</v>
      </c>
      <c r="C103" s="326"/>
      <c r="D103" s="326"/>
      <c r="E103" s="326"/>
      <c r="F103" s="326"/>
      <c r="G103" s="326"/>
      <c r="H103" s="326"/>
      <c r="I103" s="327"/>
    </row>
    <row r="104" spans="2:9" ht="41.25" customHeight="1" x14ac:dyDescent="0.3">
      <c r="B104" s="337" t="s">
        <v>740</v>
      </c>
      <c r="C104" s="338"/>
      <c r="D104" s="338"/>
      <c r="E104" s="338"/>
      <c r="F104" s="338"/>
      <c r="G104" s="338"/>
      <c r="H104" s="338"/>
      <c r="I104" s="339"/>
    </row>
    <row r="105" spans="2:9" ht="118.5" customHeight="1" x14ac:dyDescent="0.3">
      <c r="B105" s="325" t="s">
        <v>741</v>
      </c>
      <c r="C105" s="326"/>
      <c r="D105" s="326"/>
      <c r="E105" s="326"/>
      <c r="F105" s="326"/>
      <c r="G105" s="326"/>
      <c r="H105" s="326"/>
      <c r="I105" s="327"/>
    </row>
    <row r="106" spans="2:9" ht="39" customHeight="1" x14ac:dyDescent="0.3">
      <c r="B106" s="325"/>
      <c r="C106" s="326"/>
      <c r="D106" s="326"/>
      <c r="E106" s="326"/>
      <c r="F106" s="326"/>
      <c r="G106" s="326"/>
      <c r="H106" s="326"/>
      <c r="I106" s="327"/>
    </row>
    <row r="107" spans="2:9" ht="91.5" customHeight="1" x14ac:dyDescent="0.3">
      <c r="B107" s="325" t="s">
        <v>742</v>
      </c>
      <c r="C107" s="326"/>
      <c r="D107" s="326"/>
      <c r="E107" s="326"/>
      <c r="F107" s="326"/>
      <c r="G107" s="326"/>
      <c r="H107" s="326"/>
      <c r="I107" s="327"/>
    </row>
    <row r="108" spans="2:9" ht="41.25" customHeight="1" x14ac:dyDescent="0.3">
      <c r="B108" s="337" t="s">
        <v>743</v>
      </c>
      <c r="C108" s="338"/>
      <c r="D108" s="338"/>
      <c r="E108" s="338"/>
      <c r="F108" s="338"/>
      <c r="G108" s="338"/>
      <c r="H108" s="338"/>
      <c r="I108" s="339"/>
    </row>
    <row r="109" spans="2:9" ht="52.5" customHeight="1" x14ac:dyDescent="0.3">
      <c r="B109" s="325" t="s">
        <v>744</v>
      </c>
      <c r="C109" s="326"/>
      <c r="D109" s="326"/>
      <c r="E109" s="326"/>
      <c r="F109" s="326"/>
      <c r="G109" s="326"/>
      <c r="H109" s="326"/>
      <c r="I109" s="327"/>
    </row>
    <row r="110" spans="2:9" ht="40.5" customHeight="1" x14ac:dyDescent="0.3">
      <c r="B110" s="337" t="s">
        <v>745</v>
      </c>
      <c r="C110" s="338"/>
      <c r="D110" s="338"/>
      <c r="E110" s="338"/>
      <c r="F110" s="338"/>
      <c r="G110" s="338"/>
      <c r="H110" s="338"/>
      <c r="I110" s="339"/>
    </row>
    <row r="111" spans="2:9" ht="40.5" customHeight="1" x14ac:dyDescent="0.3">
      <c r="B111" s="337" t="s">
        <v>746</v>
      </c>
      <c r="C111" s="338"/>
      <c r="D111" s="338"/>
      <c r="E111" s="338"/>
      <c r="F111" s="338"/>
      <c r="G111" s="338"/>
      <c r="H111" s="338"/>
      <c r="I111" s="339"/>
    </row>
    <row r="112" spans="2:9" ht="62.25" customHeight="1" x14ac:dyDescent="0.3">
      <c r="B112" s="325" t="s">
        <v>747</v>
      </c>
      <c r="C112" s="326"/>
      <c r="D112" s="326"/>
      <c r="E112" s="326"/>
      <c r="F112" s="326"/>
      <c r="G112" s="326"/>
      <c r="H112" s="326"/>
      <c r="I112" s="327"/>
    </row>
    <row r="113" spans="2:9" ht="40.5" customHeight="1" x14ac:dyDescent="0.3">
      <c r="B113" s="337" t="s">
        <v>748</v>
      </c>
      <c r="C113" s="338"/>
      <c r="D113" s="338"/>
      <c r="E113" s="338"/>
      <c r="F113" s="338"/>
      <c r="G113" s="338"/>
      <c r="H113" s="338"/>
      <c r="I113" s="339"/>
    </row>
    <row r="114" spans="2:9" ht="34.5" customHeight="1" x14ac:dyDescent="0.3">
      <c r="B114" s="325"/>
      <c r="C114" s="326"/>
      <c r="D114" s="326"/>
      <c r="E114" s="326"/>
      <c r="F114" s="326"/>
      <c r="G114" s="326"/>
      <c r="H114" s="326"/>
      <c r="I114" s="327"/>
    </row>
    <row r="115" spans="2:9" ht="165" customHeight="1" x14ac:dyDescent="0.3">
      <c r="B115" s="325" t="s">
        <v>750</v>
      </c>
      <c r="C115" s="326"/>
      <c r="D115" s="326"/>
      <c r="E115" s="326"/>
      <c r="F115" s="326"/>
      <c r="G115" s="326"/>
      <c r="H115" s="326"/>
      <c r="I115" s="327"/>
    </row>
    <row r="116" spans="2:9" ht="40.5" customHeight="1" x14ac:dyDescent="0.3">
      <c r="B116" s="337" t="s">
        <v>749</v>
      </c>
      <c r="C116" s="338"/>
      <c r="D116" s="338"/>
      <c r="E116" s="338"/>
      <c r="F116" s="338"/>
      <c r="G116" s="338"/>
      <c r="H116" s="338"/>
      <c r="I116" s="339"/>
    </row>
    <row r="117" spans="2:9" ht="40.5" customHeight="1" x14ac:dyDescent="0.3">
      <c r="B117" s="325" t="s">
        <v>751</v>
      </c>
      <c r="C117" s="326"/>
      <c r="D117" s="326"/>
      <c r="E117" s="326"/>
      <c r="F117" s="326"/>
      <c r="G117" s="326"/>
      <c r="H117" s="326"/>
      <c r="I117" s="327"/>
    </row>
    <row r="118" spans="2:9" ht="40.5" customHeight="1" x14ac:dyDescent="0.3">
      <c r="B118" s="337" t="s">
        <v>731</v>
      </c>
      <c r="C118" s="338"/>
      <c r="D118" s="338"/>
      <c r="E118" s="338"/>
      <c r="F118" s="338"/>
      <c r="G118" s="338"/>
      <c r="H118" s="338"/>
      <c r="I118" s="339"/>
    </row>
    <row r="119" spans="2:9" ht="24" customHeight="1" x14ac:dyDescent="0.3">
      <c r="B119" s="325" t="s">
        <v>752</v>
      </c>
      <c r="C119" s="326"/>
      <c r="D119" s="326"/>
      <c r="E119" s="326"/>
      <c r="F119" s="326"/>
      <c r="G119" s="326"/>
      <c r="H119" s="326"/>
      <c r="I119" s="327"/>
    </row>
    <row r="120" spans="2:9" ht="33.75" customHeight="1" x14ac:dyDescent="0.3">
      <c r="B120" s="325"/>
      <c r="C120" s="326"/>
      <c r="D120" s="326"/>
      <c r="E120" s="326"/>
      <c r="F120" s="326"/>
      <c r="G120" s="326"/>
      <c r="H120" s="326"/>
      <c r="I120" s="327"/>
    </row>
    <row r="121" spans="2:9" ht="185.25" customHeight="1" x14ac:dyDescent="0.3">
      <c r="B121" s="325" t="s">
        <v>753</v>
      </c>
      <c r="C121" s="326"/>
      <c r="D121" s="326"/>
      <c r="E121" s="326"/>
      <c r="F121" s="326"/>
      <c r="G121" s="326"/>
      <c r="H121" s="326"/>
      <c r="I121" s="327"/>
    </row>
    <row r="122" spans="2:9" ht="40.5" customHeight="1" x14ac:dyDescent="0.3">
      <c r="B122" s="337" t="s">
        <v>754</v>
      </c>
      <c r="C122" s="338"/>
      <c r="D122" s="338"/>
      <c r="E122" s="338"/>
      <c r="F122" s="338"/>
      <c r="G122" s="338"/>
      <c r="H122" s="338"/>
      <c r="I122" s="339"/>
    </row>
    <row r="123" spans="2:9" ht="36.75" customHeight="1" x14ac:dyDescent="0.3">
      <c r="B123" s="325"/>
      <c r="C123" s="326"/>
      <c r="D123" s="326"/>
      <c r="E123" s="326"/>
      <c r="F123" s="326"/>
      <c r="G123" s="326"/>
      <c r="H123" s="326"/>
      <c r="I123" s="327"/>
    </row>
    <row r="124" spans="2:9" ht="86.25" customHeight="1" x14ac:dyDescent="0.3">
      <c r="B124" s="325" t="s">
        <v>756</v>
      </c>
      <c r="C124" s="326"/>
      <c r="D124" s="326"/>
      <c r="E124" s="326"/>
      <c r="F124" s="326"/>
      <c r="G124" s="326"/>
      <c r="H124" s="326"/>
      <c r="I124" s="327"/>
    </row>
    <row r="125" spans="2:9" ht="40.5" customHeight="1" x14ac:dyDescent="0.3">
      <c r="B125" s="337" t="s">
        <v>755</v>
      </c>
      <c r="C125" s="338"/>
      <c r="D125" s="338"/>
      <c r="E125" s="338"/>
      <c r="F125" s="338"/>
      <c r="G125" s="338"/>
      <c r="H125" s="338"/>
      <c r="I125" s="339"/>
    </row>
    <row r="126" spans="2:9" ht="36.75" customHeight="1" x14ac:dyDescent="0.3">
      <c r="B126" s="325"/>
      <c r="C126" s="326"/>
      <c r="D126" s="326"/>
      <c r="E126" s="326"/>
      <c r="F126" s="326"/>
      <c r="G126" s="326"/>
      <c r="H126" s="326"/>
      <c r="I126" s="327"/>
    </row>
    <row r="127" spans="2:9" ht="51.75" customHeight="1" x14ac:dyDescent="0.3">
      <c r="B127" s="325" t="s">
        <v>757</v>
      </c>
      <c r="C127" s="326"/>
      <c r="D127" s="326"/>
      <c r="E127" s="326"/>
      <c r="F127" s="326"/>
      <c r="G127" s="326"/>
      <c r="H127" s="326"/>
      <c r="I127" s="327"/>
    </row>
    <row r="128" spans="2:9" ht="40.5" customHeight="1" x14ac:dyDescent="0.3">
      <c r="B128" s="337" t="s">
        <v>758</v>
      </c>
      <c r="C128" s="338"/>
      <c r="D128" s="338"/>
      <c r="E128" s="338"/>
      <c r="F128" s="338"/>
      <c r="G128" s="338"/>
      <c r="H128" s="338"/>
      <c r="I128" s="339"/>
    </row>
    <row r="129" spans="2:9" ht="33" customHeight="1" x14ac:dyDescent="0.3">
      <c r="B129" s="325" t="s">
        <v>759</v>
      </c>
      <c r="C129" s="326"/>
      <c r="D129" s="326"/>
      <c r="E129" s="326"/>
      <c r="F129" s="326"/>
      <c r="G129" s="326"/>
      <c r="H129" s="326"/>
      <c r="I129" s="327"/>
    </row>
    <row r="130" spans="2:9" ht="40.5" customHeight="1" x14ac:dyDescent="0.3">
      <c r="B130" s="337" t="s">
        <v>755</v>
      </c>
      <c r="C130" s="338"/>
      <c r="D130" s="338"/>
      <c r="E130" s="338"/>
      <c r="F130" s="338"/>
      <c r="G130" s="338"/>
      <c r="H130" s="338"/>
      <c r="I130" s="339"/>
    </row>
    <row r="131" spans="2:9" ht="36" customHeight="1" x14ac:dyDescent="0.3">
      <c r="B131" s="325"/>
      <c r="C131" s="326"/>
      <c r="D131" s="326"/>
      <c r="E131" s="326"/>
      <c r="F131" s="326"/>
      <c r="G131" s="326"/>
      <c r="H131" s="326"/>
      <c r="I131" s="327"/>
    </row>
    <row r="132" spans="2:9" ht="92.25" customHeight="1" x14ac:dyDescent="0.3">
      <c r="B132" s="325" t="s">
        <v>760</v>
      </c>
      <c r="C132" s="326"/>
      <c r="D132" s="326"/>
      <c r="E132" s="326"/>
      <c r="F132" s="326"/>
      <c r="G132" s="326"/>
      <c r="H132" s="326"/>
      <c r="I132" s="327"/>
    </row>
    <row r="133" spans="2:9" ht="40.5" customHeight="1" x14ac:dyDescent="0.3">
      <c r="B133" s="337" t="s">
        <v>761</v>
      </c>
      <c r="C133" s="338"/>
      <c r="D133" s="338"/>
      <c r="E133" s="338"/>
      <c r="F133" s="338"/>
      <c r="G133" s="338"/>
      <c r="H133" s="338"/>
      <c r="I133" s="339"/>
    </row>
    <row r="134" spans="2:9" ht="38.25" customHeight="1" x14ac:dyDescent="0.3">
      <c r="B134" s="325"/>
      <c r="C134" s="326"/>
      <c r="D134" s="326"/>
      <c r="E134" s="326"/>
      <c r="F134" s="326"/>
      <c r="G134" s="326"/>
      <c r="H134" s="326"/>
      <c r="I134" s="327"/>
    </row>
    <row r="135" spans="2:9" ht="72.75" customHeight="1" x14ac:dyDescent="0.3">
      <c r="B135" s="325" t="s">
        <v>762</v>
      </c>
      <c r="C135" s="326"/>
      <c r="D135" s="326"/>
      <c r="E135" s="326"/>
      <c r="F135" s="326"/>
      <c r="G135" s="326"/>
      <c r="H135" s="326"/>
      <c r="I135" s="327"/>
    </row>
    <row r="136" spans="2:9" ht="40.5" customHeight="1" x14ac:dyDescent="0.3">
      <c r="B136" s="337" t="s">
        <v>763</v>
      </c>
      <c r="C136" s="338"/>
      <c r="D136" s="338"/>
      <c r="E136" s="338"/>
      <c r="F136" s="338"/>
      <c r="G136" s="338"/>
      <c r="H136" s="338"/>
      <c r="I136" s="339"/>
    </row>
    <row r="137" spans="2:9" ht="36.75" customHeight="1" x14ac:dyDescent="0.3">
      <c r="B137" s="325"/>
      <c r="C137" s="326"/>
      <c r="D137" s="326"/>
      <c r="E137" s="326"/>
      <c r="F137" s="326"/>
      <c r="G137" s="326"/>
      <c r="H137" s="326"/>
      <c r="I137" s="327"/>
    </row>
    <row r="138" spans="2:9" ht="63.75" customHeight="1" x14ac:dyDescent="0.3">
      <c r="B138" s="325" t="s">
        <v>764</v>
      </c>
      <c r="C138" s="326"/>
      <c r="D138" s="326"/>
      <c r="E138" s="326"/>
      <c r="F138" s="326"/>
      <c r="G138" s="326"/>
      <c r="H138" s="326"/>
      <c r="I138" s="327"/>
    </row>
    <row r="139" spans="2:9" ht="40.5" customHeight="1" x14ac:dyDescent="0.3">
      <c r="B139" s="337" t="s">
        <v>765</v>
      </c>
      <c r="C139" s="338"/>
      <c r="D139" s="338"/>
      <c r="E139" s="338"/>
      <c r="F139" s="338"/>
      <c r="G139" s="338"/>
      <c r="H139" s="338"/>
      <c r="I139" s="339"/>
    </row>
    <row r="140" spans="2:9" ht="144" customHeight="1" x14ac:dyDescent="0.3">
      <c r="B140" s="325" t="s">
        <v>766</v>
      </c>
      <c r="C140" s="326"/>
      <c r="D140" s="326"/>
      <c r="E140" s="326"/>
      <c r="F140" s="326"/>
      <c r="G140" s="326"/>
      <c r="H140" s="326"/>
      <c r="I140" s="327"/>
    </row>
    <row r="141" spans="2:9" ht="38.25" customHeight="1" x14ac:dyDescent="0.3">
      <c r="B141" s="337" t="s">
        <v>755</v>
      </c>
      <c r="C141" s="338"/>
      <c r="D141" s="338"/>
      <c r="E141" s="338"/>
      <c r="F141" s="338"/>
      <c r="G141" s="338"/>
      <c r="H141" s="338"/>
      <c r="I141" s="339"/>
    </row>
    <row r="142" spans="2:9" ht="40.5" customHeight="1" x14ac:dyDescent="0.3">
      <c r="B142" s="325"/>
      <c r="C142" s="326"/>
      <c r="D142" s="326"/>
      <c r="E142" s="326"/>
      <c r="F142" s="326"/>
      <c r="G142" s="326"/>
      <c r="H142" s="326"/>
      <c r="I142" s="327"/>
    </row>
    <row r="143" spans="2:9" ht="99.75" customHeight="1" x14ac:dyDescent="0.3">
      <c r="B143" s="325" t="s">
        <v>769</v>
      </c>
      <c r="C143" s="326"/>
      <c r="D143" s="326"/>
      <c r="E143" s="326"/>
      <c r="F143" s="326"/>
      <c r="G143" s="326"/>
      <c r="H143" s="326"/>
      <c r="I143" s="327"/>
    </row>
    <row r="144" spans="2:9" ht="40.5" customHeight="1" x14ac:dyDescent="0.3">
      <c r="B144" s="337" t="s">
        <v>768</v>
      </c>
      <c r="C144" s="338"/>
      <c r="D144" s="338"/>
      <c r="E144" s="338"/>
      <c r="F144" s="338"/>
      <c r="G144" s="338"/>
      <c r="H144" s="338"/>
      <c r="I144" s="339"/>
    </row>
    <row r="145" spans="2:9" ht="141.75" customHeight="1" x14ac:dyDescent="0.3">
      <c r="B145" s="325" t="s">
        <v>770</v>
      </c>
      <c r="C145" s="326"/>
      <c r="D145" s="326"/>
      <c r="E145" s="326"/>
      <c r="F145" s="326"/>
      <c r="G145" s="326"/>
      <c r="H145" s="326"/>
      <c r="I145" s="327"/>
    </row>
    <row r="146" spans="2:9" ht="39.75" customHeight="1" x14ac:dyDescent="0.3">
      <c r="B146" s="334" t="s">
        <v>767</v>
      </c>
      <c r="C146" s="335"/>
      <c r="D146" s="335"/>
      <c r="E146" s="335"/>
      <c r="F146" s="335"/>
      <c r="G146" s="335"/>
      <c r="H146" s="335"/>
      <c r="I146" s="336"/>
    </row>
    <row r="147" spans="2:9" x14ac:dyDescent="0.3"/>
    <row r="148" spans="2:9" x14ac:dyDescent="0.3"/>
    <row r="149" spans="2:9" x14ac:dyDescent="0.3"/>
    <row r="150" spans="2:9" x14ac:dyDescent="0.3"/>
    <row r="151" spans="2:9" x14ac:dyDescent="0.3"/>
    <row r="152" spans="2:9" x14ac:dyDescent="0.3"/>
    <row r="153" spans="2:9" x14ac:dyDescent="0.3"/>
    <row r="154" spans="2:9" x14ac:dyDescent="0.3"/>
    <row r="155" spans="2:9" x14ac:dyDescent="0.3"/>
  </sheetData>
  <mergeCells count="113">
    <mergeCell ref="B133:I133"/>
    <mergeCell ref="B139:I139"/>
    <mergeCell ref="B134:I134"/>
    <mergeCell ref="B135:I135"/>
    <mergeCell ref="B136:I136"/>
    <mergeCell ref="B137:I137"/>
    <mergeCell ref="B138:I138"/>
    <mergeCell ref="B123:I123"/>
    <mergeCell ref="B124:I124"/>
    <mergeCell ref="B125:I125"/>
    <mergeCell ref="B126:I126"/>
    <mergeCell ref="B127:I127"/>
    <mergeCell ref="B128:I128"/>
    <mergeCell ref="B129:I129"/>
    <mergeCell ref="B130:I130"/>
    <mergeCell ref="B131:I131"/>
    <mergeCell ref="B115:I115"/>
    <mergeCell ref="B116:I116"/>
    <mergeCell ref="B117:I117"/>
    <mergeCell ref="B118:I118"/>
    <mergeCell ref="B119:I119"/>
    <mergeCell ref="B120:I120"/>
    <mergeCell ref="B121:I121"/>
    <mergeCell ref="B122:I122"/>
    <mergeCell ref="B132:I132"/>
    <mergeCell ref="B49:I49"/>
    <mergeCell ref="B103:I103"/>
    <mergeCell ref="B105:I105"/>
    <mergeCell ref="B106:I106"/>
    <mergeCell ref="B96:I96"/>
    <mergeCell ref="B97:I97"/>
    <mergeCell ref="B74:I74"/>
    <mergeCell ref="B75:I75"/>
    <mergeCell ref="B83:I83"/>
    <mergeCell ref="B84:I84"/>
    <mergeCell ref="B85:I85"/>
    <mergeCell ref="B76:I76"/>
    <mergeCell ref="B87:I87"/>
    <mergeCell ref="B88:I88"/>
    <mergeCell ref="B99:I99"/>
    <mergeCell ref="B101:I101"/>
    <mergeCell ref="B52:I52"/>
    <mergeCell ref="B53:I53"/>
    <mergeCell ref="B55:I55"/>
    <mergeCell ref="B56:I56"/>
    <mergeCell ref="B57:I57"/>
    <mergeCell ref="B46:I46"/>
    <mergeCell ref="B47:I47"/>
    <mergeCell ref="B28:I28"/>
    <mergeCell ref="B29:I29"/>
    <mergeCell ref="B30:I30"/>
    <mergeCell ref="B94:I94"/>
    <mergeCell ref="B95:I95"/>
    <mergeCell ref="B59:I59"/>
    <mergeCell ref="B60:I60"/>
    <mergeCell ref="B61:I61"/>
    <mergeCell ref="B71:I71"/>
    <mergeCell ref="B63:I63"/>
    <mergeCell ref="B64:I64"/>
    <mergeCell ref="B67:I67"/>
    <mergeCell ref="B69:I69"/>
    <mergeCell ref="B65:I65"/>
    <mergeCell ref="B72:I72"/>
    <mergeCell ref="B77:I77"/>
    <mergeCell ref="B89:I89"/>
    <mergeCell ref="B90:I90"/>
    <mergeCell ref="B91:I91"/>
    <mergeCell ref="B92:I92"/>
    <mergeCell ref="B50:I50"/>
    <mergeCell ref="B51:I51"/>
    <mergeCell ref="B145:I145"/>
    <mergeCell ref="B146:I146"/>
    <mergeCell ref="B140:I140"/>
    <mergeCell ref="B141:I141"/>
    <mergeCell ref="B142:I142"/>
    <mergeCell ref="B143:I143"/>
    <mergeCell ref="B144:I144"/>
    <mergeCell ref="B78:I78"/>
    <mergeCell ref="B79:I79"/>
    <mergeCell ref="B80:I80"/>
    <mergeCell ref="B81:I81"/>
    <mergeCell ref="B82:I82"/>
    <mergeCell ref="B113:I113"/>
    <mergeCell ref="B100:I100"/>
    <mergeCell ref="B102:I102"/>
    <mergeCell ref="B104:I104"/>
    <mergeCell ref="B107:I107"/>
    <mergeCell ref="B108:I108"/>
    <mergeCell ref="B109:I109"/>
    <mergeCell ref="B110:I110"/>
    <mergeCell ref="B111:I111"/>
    <mergeCell ref="B112:I112"/>
    <mergeCell ref="B93:I93"/>
    <mergeCell ref="B114:I114"/>
    <mergeCell ref="C1:I1"/>
    <mergeCell ref="B3:I3"/>
    <mergeCell ref="B40:I44"/>
    <mergeCell ref="B19:I19"/>
    <mergeCell ref="B20:I20"/>
    <mergeCell ref="B21:I21"/>
    <mergeCell ref="B22:I22"/>
    <mergeCell ref="B23:I23"/>
    <mergeCell ref="B24:I24"/>
    <mergeCell ref="B27:I27"/>
    <mergeCell ref="B37:I37"/>
    <mergeCell ref="B31:I31"/>
    <mergeCell ref="B32:I32"/>
    <mergeCell ref="B33:I33"/>
    <mergeCell ref="B34:I34"/>
    <mergeCell ref="B36:I36"/>
    <mergeCell ref="B26:I26"/>
    <mergeCell ref="B18:I18"/>
    <mergeCell ref="B39:I39"/>
  </mergeCells>
  <hyperlinks>
    <hyperlink ref="C5" location="intro" display="Introducción" xr:uid="{6C9C7066-D8E0-4E88-A943-0A96935E082A}"/>
    <hyperlink ref="C8" location="OBJETIVOPAMEC" display="Objetivo" xr:uid="{7035FAC8-2612-4A21-AEFF-9E12975F92A1}"/>
    <hyperlink ref="C14" location="MARCOTEO" display="Marco Teórico" xr:uid="{E9E63E61-EEB9-4156-8218-EFE8FC0B6945}"/>
    <hyperlink ref="C15" location="rutacritica" display="Metodología de Implementación" xr:uid="{31F74236-6D55-4B6A-8BE7-37F5C395314A}"/>
    <hyperlink ref="C6" location="marcolegal" display="Marco legal" xr:uid="{D84AB1C2-F8E8-4EB4-AD01-184F837119B3}"/>
    <hyperlink ref="C7" location="justificacion" display="Justificación" xr:uid="{D5EC1BAA-CE9C-4CA3-B5C8-99CD2A56A90F}"/>
    <hyperlink ref="C9" location="alcance" display="Alcance" xr:uid="{28FB704A-4019-4D84-96E8-A7E450C2B3B4}"/>
    <hyperlink ref="B61:I61" location="'CRONOGRAMA'!A1" display="Ver Cronograma en este vinculo" xr:uid="{15E30BA8-2F87-49B5-AF4E-70550465A0B8}"/>
    <hyperlink ref="B72:I72" location="PROCESOS!A1" display="Ver Mapa de procesos en este vinculo" xr:uid="{5B4CF372-B9F1-4212-9D84-FD3452B9A137}"/>
    <hyperlink ref="C13" location="institucion" display="Presentación Institucional y Contexto Operativo" xr:uid="{1133E5E6-9DFE-4392-8330-8496F56019A3}"/>
    <hyperlink ref="C10" location="duracion" display="Duración y cronograma Ruta Crítica" xr:uid="{FB4521CD-A5D7-4A32-BCC7-9C9C945FC08E}"/>
    <hyperlink ref="B65:I65" location="IDENTIFICACIÓN!A1" display="Ver ficha técnica de información del prestador y servicios habilitados en este vínculo" xr:uid="{5E54DE8F-94CB-44A5-B348-11FFC5E22285}"/>
    <hyperlink ref="B108:I108" location="'AUTOEV CUALIT'!A1" display="Ver Autoevaluación Cualitativa" xr:uid="{9B59EA5B-7629-414A-803A-5ACF67532DCA}"/>
    <hyperlink ref="B110:I110" location="'AUTOEV CUALIT'!A1" display="Ver Autoevaluación Cualitativa" xr:uid="{21D1CE2D-BDD4-4BDA-9F68-C4EEE6F5ABAC}"/>
    <hyperlink ref="B111:I111" location="'AUTOEV CUANTI IND'!A1" display="Ver Registro de Autoevaluación Cuantitativa" xr:uid="{A4ACA3E9-C714-4CFB-9D70-045FC482DCF8}"/>
    <hyperlink ref="B104:I104" location="EQUIPO!A1" display="Ver Acta de Conformación de Equipo PAMEC en este vínculo" xr:uid="{B71B0336-A646-4437-B58A-A1CE4727F36D}"/>
    <hyperlink ref="B113:I113" location="'CONS AUTOEV'!A1" display="Ver Resultado Consolidado de la Autoevaluación" xr:uid="{DE4EC74B-E60F-407B-A5D6-B21D3E980E98}"/>
    <hyperlink ref="B116:I116" location="'CONS AUTOEV'!A1" display="Ver Resultado Consolidado de la Autoevaluación" xr:uid="{633FAB21-03BB-482A-8A2E-95076A1B7A93}"/>
    <hyperlink ref="B118:I118" location="'PROCESOS VS OM'!A1" display="Ver Mapa de procesos en este vinculo" xr:uid="{C8EE7DED-3094-4CD8-AB53-8306DCC057E8}"/>
    <hyperlink ref="B122:I122" location="'CONS AUTOEV'!A1" display="Ver Priorización de procesos" xr:uid="{03071960-DD50-492C-93C4-ACDD418F793D}"/>
    <hyperlink ref="B125:I125" location="INDICADORES!A1" display="Ver Fichas Técnicas de Indicadores" xr:uid="{3B03B9F9-7551-4C7B-B505-01D9BAEA3FE6}"/>
    <hyperlink ref="B128:I128" location="AUDITORIAS!A1" display="Ver Cronograma de Auditorías" xr:uid="{44BF7512-AD59-4794-911B-085ADC1402E2}"/>
    <hyperlink ref="B130:I130" location="INDICADORES!A1" display="Ver Fichas Técnicas de Indicadores" xr:uid="{0C132F32-390F-4366-8965-D1128E90520B}"/>
    <hyperlink ref="B133:I133" location="'PLAN ACCION'!A1" display="Ver Plan de Acción" xr:uid="{AC2FD134-5B43-41B4-BFA3-73D8F428DC69}"/>
    <hyperlink ref="B136:I136" location="'SEGUIM PLAN'!A1" display="Ver Seguimiento a la Ejecución del Plan de Acción" xr:uid="{FDF66827-B53E-445D-9E18-8B806CE9DA1B}"/>
    <hyperlink ref="B139:I139" location="'RESULT AUDITORIAS'!A1" display="Ver Resultados de Auditorias" xr:uid="{92093812-7AE6-48CE-A179-08E4AB849A34}"/>
    <hyperlink ref="B141:I141" location="INDICADORES!A1" display="Ver Fichas Técnicas de Indicadores" xr:uid="{2A6ABC1B-A72B-47EF-9CE7-D3099E4C3D90}"/>
    <hyperlink ref="B144:I144" location="APREND!A1" display="Ver Indicadores de Efectividad e Implementación de la Ruta Crítica" xr:uid="{27C272B3-1B63-44EB-A326-44E6E9FE1E42}"/>
    <hyperlink ref="B146:I146" location="APREND!A1" display="Ver Resumen Aprendizaje Organizacional" xr:uid="{DCB27B2F-E6F2-4554-BF1D-A9050C1E6E4F}"/>
    <hyperlink ref="C11" location="tipoacciones" display="Tipos de acciones" xr:uid="{79E5E2EF-32FE-4A05-8D62-1F2F7DAD2473}"/>
    <hyperlink ref="C12" location="nivelauditoria" display="Niveles de auditoria" xr:uid="{0C612F77-61BD-46B2-8923-B97FEC42C634}"/>
  </hyperlinks>
  <pageMargins left="0.39370078740157483" right="0.39370078740157483" top="0.39370078740157483" bottom="0.39370078740157483" header="0.31496062992125984" footer="0.31496062992125984"/>
  <pageSetup scale="68" fitToHeight="50" orientation="portrait" r:id="rId1"/>
  <rowBreaks count="5" manualBreakCount="5">
    <brk id="37" max="8" man="1"/>
    <brk id="84" max="16383" man="1"/>
    <brk id="96" max="16383" man="1"/>
    <brk id="113" max="16383" man="1"/>
    <brk id="133" max="16383"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1DBAA-2725-4B28-977E-5B4BB0389390}">
  <sheetPr codeName="Hoja3">
    <pageSetUpPr fitToPage="1"/>
  </sheetPr>
  <dimension ref="A1:D31"/>
  <sheetViews>
    <sheetView showGridLines="0" topLeftCell="A27" zoomScale="115" zoomScaleNormal="115" workbookViewId="0">
      <selection activeCell="C3" sqref="C3"/>
    </sheetView>
  </sheetViews>
  <sheetFormatPr baseColWidth="10" defaultColWidth="0" defaultRowHeight="14.4" zeroHeight="1" x14ac:dyDescent="0.3"/>
  <cols>
    <col min="1" max="1" width="2.21875" customWidth="1"/>
    <col min="2" max="2" width="35.33203125" customWidth="1"/>
    <col min="3" max="3" width="95.33203125" customWidth="1"/>
    <col min="4" max="4" width="1.88671875" customWidth="1"/>
    <col min="5" max="16384" width="11.33203125" hidden="1"/>
  </cols>
  <sheetData>
    <row r="1" spans="2:3" ht="71.25" customHeight="1" x14ac:dyDescent="0.3">
      <c r="B1" s="11"/>
      <c r="C1" s="9" t="s">
        <v>185</v>
      </c>
    </row>
    <row r="2" spans="2:3" x14ac:dyDescent="0.3"/>
    <row r="3" spans="2:3" ht="24.9" customHeight="1" x14ac:dyDescent="0.3">
      <c r="B3" s="6" t="s">
        <v>186</v>
      </c>
      <c r="C3" s="2"/>
    </row>
    <row r="4" spans="2:3" ht="9.9" customHeight="1" x14ac:dyDescent="0.3"/>
    <row r="5" spans="2:3" ht="24.9" customHeight="1" x14ac:dyDescent="0.3">
      <c r="B5" s="6" t="s">
        <v>187</v>
      </c>
      <c r="C5" s="2"/>
    </row>
    <row r="6" spans="2:3" ht="9.9" customHeight="1" x14ac:dyDescent="0.3"/>
    <row r="7" spans="2:3" ht="96" customHeight="1" x14ac:dyDescent="0.3">
      <c r="B7" s="6" t="s">
        <v>188</v>
      </c>
      <c r="C7" s="2"/>
    </row>
    <row r="8" spans="2:3" ht="9.9" customHeight="1" x14ac:dyDescent="0.3"/>
    <row r="9" spans="2:3" ht="38.25" customHeight="1" x14ac:dyDescent="0.3">
      <c r="B9" s="6" t="s">
        <v>183</v>
      </c>
      <c r="C9" s="2" t="s">
        <v>787</v>
      </c>
    </row>
    <row r="10" spans="2:3" ht="9.9" customHeight="1" x14ac:dyDescent="0.3"/>
    <row r="11" spans="2:3" ht="44.25" customHeight="1" x14ac:dyDescent="0.3">
      <c r="B11" s="6" t="s">
        <v>189</v>
      </c>
      <c r="C11" s="2" t="s">
        <v>788</v>
      </c>
    </row>
    <row r="12" spans="2:3" ht="9.9" customHeight="1" x14ac:dyDescent="0.3"/>
    <row r="13" spans="2:3" ht="48.75" customHeight="1" x14ac:dyDescent="0.3">
      <c r="B13" s="6" t="s">
        <v>190</v>
      </c>
      <c r="C13" s="2" t="s">
        <v>789</v>
      </c>
    </row>
    <row r="14" spans="2:3" x14ac:dyDescent="0.3"/>
    <row r="15" spans="2:3" ht="216" customHeight="1" x14ac:dyDescent="0.3">
      <c r="B15" s="6" t="s">
        <v>191</v>
      </c>
      <c r="C15" s="2" t="s">
        <v>790</v>
      </c>
    </row>
    <row r="16" spans="2:3" x14ac:dyDescent="0.3"/>
    <row r="17" spans="2:3" ht="24.9" customHeight="1" x14ac:dyDescent="0.3">
      <c r="B17" s="6" t="s">
        <v>193</v>
      </c>
      <c r="C17" s="2"/>
    </row>
    <row r="18" spans="2:3" x14ac:dyDescent="0.3"/>
    <row r="19" spans="2:3" ht="24.9" customHeight="1" x14ac:dyDescent="0.3">
      <c r="B19" s="349" t="s">
        <v>192</v>
      </c>
      <c r="C19" s="2"/>
    </row>
    <row r="20" spans="2:3" ht="24.9" customHeight="1" x14ac:dyDescent="0.3">
      <c r="B20" s="350"/>
      <c r="C20" s="14"/>
    </row>
    <row r="21" spans="2:3" ht="24.9" customHeight="1" x14ac:dyDescent="0.3">
      <c r="B21" s="350"/>
      <c r="C21" s="2"/>
    </row>
    <row r="22" spans="2:3" ht="24.9" customHeight="1" x14ac:dyDescent="0.3">
      <c r="B22" s="350"/>
      <c r="C22" s="14"/>
    </row>
    <row r="23" spans="2:3" ht="24.9" customHeight="1" x14ac:dyDescent="0.3">
      <c r="B23" s="350"/>
      <c r="C23" s="2"/>
    </row>
    <row r="24" spans="2:3" ht="24.9" customHeight="1" x14ac:dyDescent="0.3">
      <c r="B24" s="350"/>
      <c r="C24" s="14"/>
    </row>
    <row r="25" spans="2:3" ht="24.9" customHeight="1" x14ac:dyDescent="0.3">
      <c r="B25" s="350"/>
      <c r="C25" s="2"/>
    </row>
    <row r="26" spans="2:3" ht="24.9" customHeight="1" x14ac:dyDescent="0.3">
      <c r="B26" s="350"/>
      <c r="C26" s="14"/>
    </row>
    <row r="27" spans="2:3" ht="24.9" customHeight="1" x14ac:dyDescent="0.3">
      <c r="B27" s="350"/>
      <c r="C27" s="2"/>
    </row>
    <row r="28" spans="2:3" ht="24.9" customHeight="1" x14ac:dyDescent="0.3">
      <c r="B28" s="351"/>
      <c r="C28" s="14"/>
    </row>
    <row r="29" spans="2:3" x14ac:dyDescent="0.3"/>
    <row r="30" spans="2:3" x14ac:dyDescent="0.3"/>
    <row r="31" spans="2:3" x14ac:dyDescent="0.3"/>
  </sheetData>
  <mergeCells count="1">
    <mergeCell ref="B19:B28"/>
  </mergeCells>
  <pageMargins left="0.70866141732283472" right="0.70866141732283472" top="0.74803149606299213" bottom="0.74803149606299213" header="0.31496062992125984" footer="0.31496062992125984"/>
  <pageSetup scale="66" fitToHeight="6"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F3A95-228E-4CF6-B923-9C01541807B6}">
  <sheetPr codeName="Hoja4">
    <pageSetUpPr fitToPage="1"/>
  </sheetPr>
  <dimension ref="A1:M20"/>
  <sheetViews>
    <sheetView showGridLines="0" topLeftCell="A10" zoomScale="85" zoomScaleNormal="85" workbookViewId="0">
      <selection activeCell="G7" sqref="G7"/>
    </sheetView>
  </sheetViews>
  <sheetFormatPr baseColWidth="10" defaultColWidth="0" defaultRowHeight="14.4" zeroHeight="1" x14ac:dyDescent="0.3"/>
  <cols>
    <col min="1" max="1" width="2.33203125" customWidth="1"/>
    <col min="2" max="2" width="33.88671875" customWidth="1"/>
    <col min="3" max="3" width="22" customWidth="1"/>
    <col min="4" max="4" width="35.109375" customWidth="1"/>
    <col min="5" max="5" width="18" customWidth="1"/>
    <col min="6" max="6" width="17.88671875" customWidth="1"/>
    <col min="7" max="7" width="13.21875" customWidth="1"/>
    <col min="8" max="8" width="15" customWidth="1"/>
    <col min="9" max="9" width="13.33203125" customWidth="1"/>
    <col min="10" max="10" width="12.21875" customWidth="1"/>
    <col min="11" max="11" width="13.6640625" customWidth="1"/>
    <col min="12" max="12" width="23.33203125" customWidth="1"/>
    <col min="13" max="13" width="2.21875" customWidth="1"/>
    <col min="14" max="16384" width="11.33203125" hidden="1"/>
  </cols>
  <sheetData>
    <row r="1" spans="2:12" ht="81" customHeight="1" x14ac:dyDescent="0.3">
      <c r="B1" s="30"/>
      <c r="C1" s="352" t="s">
        <v>194</v>
      </c>
      <c r="D1" s="352"/>
      <c r="E1" s="352"/>
      <c r="F1" s="352"/>
      <c r="G1" s="352"/>
      <c r="H1" s="352"/>
      <c r="I1" s="352"/>
      <c r="J1" s="352"/>
      <c r="K1" s="352"/>
      <c r="L1" s="352"/>
    </row>
    <row r="2" spans="2:12" x14ac:dyDescent="0.3">
      <c r="L2" s="1"/>
    </row>
    <row r="3" spans="2:12" ht="36" x14ac:dyDescent="0.3">
      <c r="B3" s="31" t="s">
        <v>227</v>
      </c>
      <c r="C3" s="237" t="str">
        <f>IFERROR((COUNT(cronograma[Fecha de fin Real]))/COUNT(cronograma[Fecha de inicio Programada (¿Cuándo?)]),"")</f>
        <v/>
      </c>
      <c r="D3" s="1"/>
      <c r="K3" s="32" t="s">
        <v>226</v>
      </c>
      <c r="L3" s="33">
        <f ca="1">TODAY()</f>
        <v>46176</v>
      </c>
    </row>
    <row r="4" spans="2:12" ht="51" customHeight="1" x14ac:dyDescent="0.3">
      <c r="B4" s="20" t="s">
        <v>205</v>
      </c>
      <c r="C4" s="21" t="s">
        <v>196</v>
      </c>
      <c r="D4" s="21" t="s">
        <v>225</v>
      </c>
      <c r="E4" s="21" t="s">
        <v>202</v>
      </c>
      <c r="F4" s="21" t="s">
        <v>203</v>
      </c>
      <c r="G4" s="15" t="s">
        <v>224</v>
      </c>
      <c r="H4" s="21" t="s">
        <v>198</v>
      </c>
      <c r="I4" s="21" t="s">
        <v>199</v>
      </c>
      <c r="J4" s="15" t="s">
        <v>204</v>
      </c>
      <c r="K4" s="21" t="s">
        <v>201</v>
      </c>
      <c r="L4" s="18" t="s">
        <v>200</v>
      </c>
    </row>
    <row r="5" spans="2:12" ht="63" customHeight="1" x14ac:dyDescent="0.3">
      <c r="B5" s="22" t="s">
        <v>780</v>
      </c>
      <c r="C5" s="23" t="s">
        <v>781</v>
      </c>
      <c r="D5" s="24" t="s">
        <v>782</v>
      </c>
      <c r="E5" s="25"/>
      <c r="F5" s="25"/>
      <c r="G5" s="16" t="str">
        <f>IF(cronograma[[#This Row],[Fecha de fin Programada
(¿Cuándo?)]]="","",cronograma[[#This Row],[Fecha de fin Programada
(¿Cuándo?)]]-cronograma[[#This Row],[Fecha de inicio Programada (¿Cuándo?)]])</f>
        <v/>
      </c>
      <c r="H5" s="25"/>
      <c r="I5" s="25"/>
      <c r="J5" s="16" t="str">
        <f>IF(cronograma[[#This Row],[Fecha de fin Real]]="","",cronograma[[#This Row],[Fecha de fin Real]]-cronograma[[#This Row],[Fecha de inicio Real]])</f>
        <v/>
      </c>
      <c r="K5" s="29"/>
      <c r="L5" s="19" t="str">
        <f ca="1">IF(cronograma[[#This Row],[Fecha de fin Programada
(¿Cuándo?)]]="","",IF(cronograma[[#This Row],[Fecha de fin Real]]&lt;&gt;"","Actividad cumplida",IF(TODAY()-F5&gt;0,"Actividad atrasada "&amp;ABS(TODAY()-F5)&amp;" días","Tiene disponibles "&amp;ABS(TODAY()-F5)&amp;" días")))</f>
        <v/>
      </c>
    </row>
    <row r="6" spans="2:12" ht="84.75" customHeight="1" x14ac:dyDescent="0.3">
      <c r="B6" s="22" t="s">
        <v>783</v>
      </c>
      <c r="C6" s="23" t="s">
        <v>215</v>
      </c>
      <c r="D6" s="24" t="s">
        <v>784</v>
      </c>
      <c r="E6" s="25"/>
      <c r="F6" s="25"/>
      <c r="G6" s="16" t="str">
        <f>IF(cronograma[[#This Row],[Fecha de fin Programada
(¿Cuándo?)]]="","",cronograma[[#This Row],[Fecha de fin Programada
(¿Cuándo?)]]-cronograma[[#This Row],[Fecha de inicio Programada (¿Cuándo?)]])</f>
        <v/>
      </c>
      <c r="H6" s="25"/>
      <c r="I6" s="25"/>
      <c r="J6" s="16" t="str">
        <f>IF(cronograma[[#This Row],[Fecha de fin Real]]="","",cronograma[[#This Row],[Fecha de fin Real]]-cronograma[[#This Row],[Fecha de inicio Real]])</f>
        <v/>
      </c>
      <c r="K6" s="29"/>
      <c r="L6" s="19" t="str">
        <f ca="1">IF(cronograma[[#This Row],[Fecha de fin Programada
(¿Cuándo?)]]="","",IF(cronograma[[#This Row],[Fecha de fin Real]]&lt;&gt;"","Actividad cumplida",IF(TODAY()-F6&gt;0,"Actividad atrasada "&amp;ABS(TODAY()-F6)&amp;" días","Tiene disponibles "&amp;ABS(TODAY()-F6)&amp;" días")))</f>
        <v/>
      </c>
    </row>
    <row r="7" spans="2:12" ht="52.5" customHeight="1" x14ac:dyDescent="0.3">
      <c r="B7" s="22" t="s">
        <v>785</v>
      </c>
      <c r="C7" s="23" t="s">
        <v>215</v>
      </c>
      <c r="D7" s="24" t="s">
        <v>786</v>
      </c>
      <c r="E7" s="25"/>
      <c r="F7" s="25"/>
      <c r="G7" s="16" t="str">
        <f>IF(cronograma[[#This Row],[Fecha de fin Programada
(¿Cuándo?)]]="","",cronograma[[#This Row],[Fecha de fin Programada
(¿Cuándo?)]]-cronograma[[#This Row],[Fecha de inicio Programada (¿Cuándo?)]])</f>
        <v/>
      </c>
      <c r="H7" s="25"/>
      <c r="I7" s="25"/>
      <c r="J7" s="16" t="str">
        <f>IF(cronograma[[#This Row],[Fecha de fin Real]]="","",cronograma[[#This Row],[Fecha de fin Real]]-cronograma[[#This Row],[Fecha de inicio Real]])</f>
        <v/>
      </c>
      <c r="K7" s="29"/>
      <c r="L7" s="19" t="str">
        <f ca="1">IF(cronograma[[#This Row],[Fecha de fin Programada
(¿Cuándo?)]]="","",IF(cronograma[[#This Row],[Fecha de fin Real]]&lt;&gt;"","Actividad cumplida",IF(TODAY()-F7&gt;0,"Actividad atrasada "&amp;ABS(TODAY()-F7)&amp;" días","Tiene disponibles "&amp;ABS(TODAY()-F7)&amp;" días")))</f>
        <v/>
      </c>
    </row>
    <row r="8" spans="2:12" ht="35.25" customHeight="1" x14ac:dyDescent="0.3">
      <c r="B8" s="22" t="s">
        <v>195</v>
      </c>
      <c r="C8" s="23" t="s">
        <v>214</v>
      </c>
      <c r="D8" s="24" t="s">
        <v>197</v>
      </c>
      <c r="E8" s="25"/>
      <c r="F8" s="25"/>
      <c r="G8" s="16" t="str">
        <f>IF(cronograma[[#This Row],[Fecha de fin Programada
(¿Cuándo?)]]="","",cronograma[[#This Row],[Fecha de fin Programada
(¿Cuándo?)]]-cronograma[[#This Row],[Fecha de inicio Programada (¿Cuándo?)]])</f>
        <v/>
      </c>
      <c r="H8" s="25"/>
      <c r="I8" s="25"/>
      <c r="J8" s="16" t="str">
        <f>IF(cronograma[[#This Row],[Fecha de fin Real]]="","",cronograma[[#This Row],[Fecha de fin Real]]-cronograma[[#This Row],[Fecha de inicio Real]])</f>
        <v/>
      </c>
      <c r="K8" s="29"/>
      <c r="L8" s="19" t="str">
        <f ca="1">IF(cronograma[[#This Row],[Fecha de fin Programada
(¿Cuándo?)]]="","",IF(cronograma[[#This Row],[Fecha de fin Real]]&lt;&gt;"","Actividad cumplida",IF(TODAY()-F8&gt;0,"Actividad atrasada "&amp;ABS(TODAY()-F8)&amp;" días","Tiene disponibles "&amp;ABS(TODAY()-F8)&amp;" días")))</f>
        <v/>
      </c>
    </row>
    <row r="9" spans="2:12" ht="35.25" customHeight="1" x14ac:dyDescent="0.3">
      <c r="B9" s="22" t="s">
        <v>206</v>
      </c>
      <c r="C9" s="23" t="s">
        <v>214</v>
      </c>
      <c r="D9" s="24" t="s">
        <v>216</v>
      </c>
      <c r="E9" s="25"/>
      <c r="F9" s="25"/>
      <c r="G9" s="16" t="str">
        <f>IF(cronograma[[#This Row],[Fecha de fin Programada
(¿Cuándo?)]]="","",cronograma[[#This Row],[Fecha de fin Programada
(¿Cuándo?)]]-cronograma[[#This Row],[Fecha de inicio Programada (¿Cuándo?)]])</f>
        <v/>
      </c>
      <c r="H9" s="25"/>
      <c r="I9" s="25"/>
      <c r="J9" s="16" t="str">
        <f>IF(cronograma[[#This Row],[Fecha de fin Real]]="","",cronograma[[#This Row],[Fecha de fin Real]]-cronograma[[#This Row],[Fecha de inicio Real]])</f>
        <v/>
      </c>
      <c r="K9" s="29"/>
      <c r="L9" s="19" t="str">
        <f ca="1">IF(cronograma[[#This Row],[Fecha de fin Programada
(¿Cuándo?)]]="","",IF(cronograma[[#This Row],[Fecha de fin Real]]&lt;&gt;"","Actividad cumplida",IF(TODAY()-F9&gt;0,"Actividad atrasada "&amp;ABS(TODAY()-F9)&amp;" días","Tiene disponibles "&amp;ABS(TODAY()-F9)&amp;" días")))</f>
        <v/>
      </c>
    </row>
    <row r="10" spans="2:12" ht="46.8" x14ac:dyDescent="0.3">
      <c r="B10" s="22" t="s">
        <v>207</v>
      </c>
      <c r="C10" s="23" t="s">
        <v>214</v>
      </c>
      <c r="D10" s="24" t="s">
        <v>217</v>
      </c>
      <c r="E10" s="25"/>
      <c r="F10" s="25"/>
      <c r="G10" s="16" t="str">
        <f>IF(cronograma[[#This Row],[Fecha de fin Programada
(¿Cuándo?)]]="","",cronograma[[#This Row],[Fecha de fin Programada
(¿Cuándo?)]]-cronograma[[#This Row],[Fecha de inicio Programada (¿Cuándo?)]])</f>
        <v/>
      </c>
      <c r="H10" s="25"/>
      <c r="I10" s="25"/>
      <c r="J10" s="16" t="str">
        <f>IF(cronograma[[#This Row],[Fecha de fin Real]]="","",cronograma[[#This Row],[Fecha de fin Real]]-cronograma[[#This Row],[Fecha de inicio Real]])</f>
        <v/>
      </c>
      <c r="K10" s="29"/>
      <c r="L10" s="19" t="str">
        <f ca="1">IF(cronograma[[#This Row],[Fecha de fin Programada
(¿Cuándo?)]]="","",IF(cronograma[[#This Row],[Fecha de fin Real]]&lt;&gt;"","Actividad cumplida",IF(TODAY()-F10&gt;0,"Actividad atrasada "&amp;ABS(TODAY()-F10)&amp;" días","Tiene disponibles "&amp;ABS(TODAY()-F10)&amp;" días")))</f>
        <v/>
      </c>
    </row>
    <row r="11" spans="2:12" ht="35.25" customHeight="1" x14ac:dyDescent="0.3">
      <c r="B11" s="22" t="s">
        <v>208</v>
      </c>
      <c r="C11" s="23" t="s">
        <v>214</v>
      </c>
      <c r="D11" s="24" t="s">
        <v>218</v>
      </c>
      <c r="E11" s="25"/>
      <c r="F11" s="25"/>
      <c r="G11" s="16" t="str">
        <f>IF(cronograma[[#This Row],[Fecha de fin Programada
(¿Cuándo?)]]="","",cronograma[[#This Row],[Fecha de fin Programada
(¿Cuándo?)]]-cronograma[[#This Row],[Fecha de inicio Programada (¿Cuándo?)]])</f>
        <v/>
      </c>
      <c r="H11" s="25"/>
      <c r="I11" s="25"/>
      <c r="J11" s="16" t="str">
        <f>IF(cronograma[[#This Row],[Fecha de fin Real]]="","",cronograma[[#This Row],[Fecha de fin Real]]-cronograma[[#This Row],[Fecha de inicio Real]])</f>
        <v/>
      </c>
      <c r="K11" s="29"/>
      <c r="L11" s="19" t="str">
        <f ca="1">IF(cronograma[[#This Row],[Fecha de fin Programada
(¿Cuándo?)]]="","",IF(cronograma[[#This Row],[Fecha de fin Real]]&lt;&gt;"","Actividad cumplida",IF(TODAY()-F11&gt;0,"Actividad atrasada "&amp;ABS(TODAY()-F11)&amp;" días","Tiene disponibles "&amp;ABS(TODAY()-F11)&amp;" días")))</f>
        <v/>
      </c>
    </row>
    <row r="12" spans="2:12" ht="53.25" customHeight="1" x14ac:dyDescent="0.3">
      <c r="B12" s="22" t="s">
        <v>209</v>
      </c>
      <c r="C12" s="23" t="s">
        <v>215</v>
      </c>
      <c r="D12" s="24" t="s">
        <v>219</v>
      </c>
      <c r="E12" s="25"/>
      <c r="F12" s="25"/>
      <c r="G12" s="16" t="str">
        <f>IF(cronograma[[#This Row],[Fecha de fin Programada
(¿Cuándo?)]]="","",cronograma[[#This Row],[Fecha de fin Programada
(¿Cuándo?)]]-cronograma[[#This Row],[Fecha de inicio Programada (¿Cuándo?)]])</f>
        <v/>
      </c>
      <c r="H12" s="25"/>
      <c r="I12" s="25"/>
      <c r="J12" s="16" t="str">
        <f>IF(cronograma[[#This Row],[Fecha de fin Real]]="","",cronograma[[#This Row],[Fecha de fin Real]]-cronograma[[#This Row],[Fecha de inicio Real]])</f>
        <v/>
      </c>
      <c r="K12" s="29"/>
      <c r="L12" s="19" t="str">
        <f ca="1">IF(cronograma[[#This Row],[Fecha de fin Programada
(¿Cuándo?)]]="","",IF(cronograma[[#This Row],[Fecha de fin Real]]&lt;&gt;"","Actividad cumplida",IF(TODAY()-F12&gt;0,"Actividad atrasada "&amp;ABS(TODAY()-F12)&amp;" días","Tiene disponibles "&amp;ABS(TODAY()-F12)&amp;" días")))</f>
        <v/>
      </c>
    </row>
    <row r="13" spans="2:12" ht="96.75" customHeight="1" x14ac:dyDescent="0.3">
      <c r="B13" s="22" t="s">
        <v>210</v>
      </c>
      <c r="C13" s="23" t="s">
        <v>214</v>
      </c>
      <c r="D13" s="24" t="s">
        <v>220</v>
      </c>
      <c r="E13" s="25"/>
      <c r="F13" s="25"/>
      <c r="G13" s="16" t="str">
        <f>IF(cronograma[[#This Row],[Fecha de fin Programada
(¿Cuándo?)]]="","",cronograma[[#This Row],[Fecha de fin Programada
(¿Cuándo?)]]-cronograma[[#This Row],[Fecha de inicio Programada (¿Cuándo?)]])</f>
        <v/>
      </c>
      <c r="H13" s="25"/>
      <c r="I13" s="25"/>
      <c r="J13" s="16" t="str">
        <f>IF(cronograma[[#This Row],[Fecha de fin Real]]="","",cronograma[[#This Row],[Fecha de fin Real]]-cronograma[[#This Row],[Fecha de inicio Real]])</f>
        <v/>
      </c>
      <c r="K13" s="29"/>
      <c r="L13" s="19" t="str">
        <f ca="1">IF(cronograma[[#This Row],[Fecha de fin Programada
(¿Cuándo?)]]="","",IF(cronograma[[#This Row],[Fecha de fin Real]]&lt;&gt;"","Actividad cumplida",IF(TODAY()-F13&gt;0,"Actividad atrasada "&amp;ABS(TODAY()-F13)&amp;" días","Tiene disponibles "&amp;ABS(TODAY()-F13)&amp;" días")))</f>
        <v/>
      </c>
    </row>
    <row r="14" spans="2:12" ht="35.25" customHeight="1" x14ac:dyDescent="0.3">
      <c r="B14" s="22" t="s">
        <v>211</v>
      </c>
      <c r="C14" s="23" t="s">
        <v>214</v>
      </c>
      <c r="D14" s="24" t="s">
        <v>221</v>
      </c>
      <c r="E14" s="25"/>
      <c r="F14" s="25"/>
      <c r="G14" s="16" t="str">
        <f>IF(cronograma[[#This Row],[Fecha de fin Programada
(¿Cuándo?)]]="","",cronograma[[#This Row],[Fecha de fin Programada
(¿Cuándo?)]]-cronograma[[#This Row],[Fecha de inicio Programada (¿Cuándo?)]])</f>
        <v/>
      </c>
      <c r="H14" s="25"/>
      <c r="I14" s="25"/>
      <c r="J14" s="16" t="str">
        <f>IF(cronograma[[#This Row],[Fecha de fin Real]]="","",cronograma[[#This Row],[Fecha de fin Real]]-cronograma[[#This Row],[Fecha de inicio Real]])</f>
        <v/>
      </c>
      <c r="K14" s="29"/>
      <c r="L14" s="19" t="str">
        <f ca="1">IF(cronograma[[#This Row],[Fecha de fin Programada
(¿Cuándo?)]]="","",IF(cronograma[[#This Row],[Fecha de fin Real]]&lt;&gt;"","Actividad cumplida",IF(TODAY()-F14&gt;0,"Actividad atrasada "&amp;ABS(TODAY()-F14)&amp;" días","Tiene disponibles "&amp;ABS(TODAY()-F14)&amp;" días")))</f>
        <v/>
      </c>
    </row>
    <row r="15" spans="2:12" ht="65.25" customHeight="1" x14ac:dyDescent="0.3">
      <c r="B15" s="22" t="s">
        <v>212</v>
      </c>
      <c r="C15" s="23" t="s">
        <v>215</v>
      </c>
      <c r="D15" s="24" t="s">
        <v>222</v>
      </c>
      <c r="E15" s="25"/>
      <c r="F15" s="25"/>
      <c r="G15" s="16" t="str">
        <f>IF(cronograma[[#This Row],[Fecha de fin Programada
(¿Cuándo?)]]="","",cronograma[[#This Row],[Fecha de fin Programada
(¿Cuándo?)]]-cronograma[[#This Row],[Fecha de inicio Programada (¿Cuándo?)]])</f>
        <v/>
      </c>
      <c r="H15" s="25"/>
      <c r="I15" s="25"/>
      <c r="J15" s="16" t="str">
        <f>IF(cronograma[[#This Row],[Fecha de fin Real]]="","",cronograma[[#This Row],[Fecha de fin Real]]-cronograma[[#This Row],[Fecha de inicio Real]])</f>
        <v/>
      </c>
      <c r="K15" s="29"/>
      <c r="L15" s="19" t="str">
        <f ca="1">IF(cronograma[[#This Row],[Fecha de fin Programada
(¿Cuándo?)]]="","",IF(cronograma[[#This Row],[Fecha de fin Real]]&lt;&gt;"","Actividad cumplida",IF(TODAY()-F15&gt;0,"Actividad atrasada "&amp;ABS(TODAY()-F15)&amp;" días","Tiene disponibles "&amp;ABS(TODAY()-F15)&amp;" días")))</f>
        <v/>
      </c>
    </row>
    <row r="16" spans="2:12" ht="66" customHeight="1" x14ac:dyDescent="0.3">
      <c r="B16" s="26" t="s">
        <v>213</v>
      </c>
      <c r="C16" s="27" t="s">
        <v>214</v>
      </c>
      <c r="D16" s="28" t="s">
        <v>223</v>
      </c>
      <c r="E16" s="25"/>
      <c r="F16" s="25"/>
      <c r="G16" s="17" t="str">
        <f>IF(cronograma[[#This Row],[Fecha de fin Programada
(¿Cuándo?)]]="","",cronograma[[#This Row],[Fecha de fin Programada
(¿Cuándo?)]]-cronograma[[#This Row],[Fecha de inicio Programada (¿Cuándo?)]])</f>
        <v/>
      </c>
      <c r="H16" s="25"/>
      <c r="I16" s="25"/>
      <c r="J16" s="17" t="str">
        <f>IF(cronograma[[#This Row],[Fecha de fin Real]]="","",cronograma[[#This Row],[Fecha de fin Real]]-cronograma[[#This Row],[Fecha de inicio Real]])</f>
        <v/>
      </c>
      <c r="K16" s="29"/>
      <c r="L16" s="19" t="str">
        <f ca="1">IF(cronograma[[#This Row],[Fecha de fin Programada
(¿Cuándo?)]]="","",IF(cronograma[[#This Row],[Fecha de fin Real]]&lt;&gt;"","Actividad cumplida",IF(TODAY()-F16&gt;0,"Actividad atrasada "&amp;ABS(TODAY()-F16)&amp;" días","Tiene disponibles "&amp;ABS(TODAY()-F16)&amp;" días")))</f>
        <v/>
      </c>
    </row>
    <row r="17" x14ac:dyDescent="0.3"/>
    <row r="18" x14ac:dyDescent="0.3"/>
    <row r="19" x14ac:dyDescent="0.3"/>
    <row r="20" x14ac:dyDescent="0.3"/>
  </sheetData>
  <sheetProtection sheet="1" formatCells="0" formatColumns="0" formatRows="0" autoFilter="0"/>
  <mergeCells count="1">
    <mergeCell ref="C1:L1"/>
  </mergeCells>
  <conditionalFormatting sqref="K5:K16">
    <cfRule type="colorScale" priority="19">
      <colorScale>
        <cfvo type="percent" val="0"/>
        <cfvo type="percent" val="80"/>
        <cfvo type="percent" val="100"/>
        <color rgb="FFF8696B"/>
        <color rgb="FFFFEB84"/>
        <color rgb="FF63BE7B"/>
      </colorScale>
    </cfRule>
    <cfRule type="containsBlanks" dxfId="20" priority="20">
      <formula>LEN(TRIM(K5))=0</formula>
    </cfRule>
  </conditionalFormatting>
  <dataValidations xWindow="734" yWindow="467" count="2">
    <dataValidation type="date" allowBlank="1" showErrorMessage="1" errorTitle="Registro de fecha" error="Debe registrar la fecha en formato dd/mm/aaaa" sqref="H5:I16" xr:uid="{CFF7632F-0369-4959-9F41-2F1484FFB7C7}">
      <formula1>44927</formula1>
      <formula2>47848</formula2>
    </dataValidation>
    <dataValidation type="date" allowBlank="1" showInputMessage="1" showErrorMessage="1" sqref="E5:F16" xr:uid="{C291BFDE-545C-4444-AA7A-55BA5E7456F9}">
      <formula1>44927</formula1>
      <formula2>47848</formula2>
    </dataValidation>
  </dataValidations>
  <pageMargins left="0.31496062992125984" right="0.31496062992125984" top="0.35433070866141736" bottom="0.35433070866141736" header="0.31496062992125984" footer="0.31496062992125984"/>
  <pageSetup scale="60" fitToHeight="6" orientation="landscape" r:id="rId1"/>
  <drawing r:id="rId2"/>
  <legacyDrawing r:id="rId3"/>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6F73F-20D2-4CC6-A360-444FC7EF5EF9}">
  <sheetPr codeName="Hoja5"/>
  <dimension ref="A1:P205"/>
  <sheetViews>
    <sheetView showGridLines="0" topLeftCell="H1" workbookViewId="0">
      <selection activeCell="R11" sqref="R11"/>
    </sheetView>
  </sheetViews>
  <sheetFormatPr baseColWidth="10" defaultRowHeight="14.4" x14ac:dyDescent="0.3"/>
  <cols>
    <col min="8" max="8" width="14.77734375" bestFit="1" customWidth="1"/>
    <col min="9" max="9" width="15.21875" customWidth="1"/>
    <col min="12" max="12" width="22.33203125" bestFit="1" customWidth="1"/>
    <col min="13" max="13" width="23.88671875" bestFit="1" customWidth="1"/>
  </cols>
  <sheetData>
    <row r="1" spans="1:16" x14ac:dyDescent="0.3">
      <c r="A1" s="40" t="s">
        <v>173</v>
      </c>
      <c r="B1" s="40" t="s">
        <v>14</v>
      </c>
      <c r="C1" s="40" t="s">
        <v>15</v>
      </c>
      <c r="D1" s="40" t="s">
        <v>174</v>
      </c>
      <c r="E1" s="40" t="s">
        <v>175</v>
      </c>
      <c r="F1" s="40" t="s">
        <v>176</v>
      </c>
      <c r="G1" s="40" t="s">
        <v>311</v>
      </c>
      <c r="H1" s="40" t="s">
        <v>321</v>
      </c>
      <c r="I1" s="40" t="s">
        <v>318</v>
      </c>
      <c r="J1" s="40" t="s">
        <v>319</v>
      </c>
      <c r="K1" s="40" t="s">
        <v>320</v>
      </c>
      <c r="L1" s="40" t="s">
        <v>318</v>
      </c>
      <c r="M1" s="40" t="s">
        <v>443</v>
      </c>
      <c r="O1" s="40" t="s">
        <v>448</v>
      </c>
      <c r="P1" s="40" t="s">
        <v>483</v>
      </c>
    </row>
    <row r="2" spans="1:16" x14ac:dyDescent="0.3">
      <c r="A2" s="41" t="s">
        <v>16</v>
      </c>
      <c r="B2" s="41" t="s">
        <v>17</v>
      </c>
      <c r="C2" s="54" t="s">
        <v>18</v>
      </c>
      <c r="D2" s="41" t="s">
        <v>19</v>
      </c>
      <c r="E2" s="41" t="s">
        <v>20</v>
      </c>
      <c r="F2" s="56" t="s">
        <v>177</v>
      </c>
      <c r="G2" s="41" t="s">
        <v>312</v>
      </c>
      <c r="H2" s="42">
        <v>1</v>
      </c>
      <c r="I2" s="41">
        <f>proceso1</f>
        <v>0</v>
      </c>
      <c r="J2" s="42">
        <f t="shared" ref="J2:J33" si="0">IF(I2="",0,I2&lt;&gt;0)*1</f>
        <v>0</v>
      </c>
      <c r="K2" s="42">
        <f>(RANK($J2,$J$2:$J$56,0)+COUNTIF($J$2:$J2,J2)-1)*J2</f>
        <v>0</v>
      </c>
      <c r="L2" s="41" t="str">
        <f>IFERROR(INDEX($H$2:$K$51,MATCH(H2,$K$2:$K$51,0),2),"")</f>
        <v/>
      </c>
      <c r="M2" s="42" t="str">
        <f>IF(L2&lt;&gt;"",COUNTIFS(cualitativa[[#All],[Proceso 1]:[Proceso 5]],L2),"")</f>
        <v/>
      </c>
      <c r="O2" s="41" t="s">
        <v>449</v>
      </c>
      <c r="P2" s="41" cm="1">
        <f t="array" ref="P2">IFERROR(INDEX(cualitativa[Práctica Segura],MATCH(0,INDEX(COUNTIF($P$1:P1,cualitativa[Práctica Segura]),0,0),0)),"")</f>
        <v>0</v>
      </c>
    </row>
    <row r="3" spans="1:16" x14ac:dyDescent="0.3">
      <c r="A3" s="41" t="s">
        <v>21</v>
      </c>
      <c r="B3" s="41" t="s">
        <v>22</v>
      </c>
      <c r="C3" s="54" t="s">
        <v>23</v>
      </c>
      <c r="D3" s="41" t="s">
        <v>24</v>
      </c>
      <c r="E3" s="41" t="s">
        <v>25</v>
      </c>
      <c r="F3" s="55" t="s">
        <v>178</v>
      </c>
      <c r="G3" s="41" t="s">
        <v>313</v>
      </c>
      <c r="H3" s="42">
        <v>2</v>
      </c>
      <c r="I3" s="41">
        <f>proceso2</f>
        <v>0</v>
      </c>
      <c r="J3" s="42">
        <f t="shared" si="0"/>
        <v>0</v>
      </c>
      <c r="K3" s="42">
        <f>(RANK($J3,$J$2:$J$56,0)+COUNTIF($J$2:$J3,J3)-1)*J3</f>
        <v>0</v>
      </c>
      <c r="L3" s="41" t="str">
        <f t="shared" ref="L3:L51" si="1">IFERROR(INDEX($H$2:$K$51,MATCH(H3,$K$2:$K$51,0),2),"")</f>
        <v/>
      </c>
      <c r="M3" s="42" t="str">
        <f>IF(L3&lt;&gt;"",COUNTIFS(cualitativa[[#All],[Proceso 1]:[Proceso 5]],L3),"")</f>
        <v/>
      </c>
      <c r="O3" s="41" t="s">
        <v>450</v>
      </c>
      <c r="P3" s="41" t="str" cm="1">
        <f t="array" ref="P3">IFERROR(INDEX(cualitativa[Práctica Segura],MATCH(0,INDEX(COUNTIF($P$1:P2,cualitativa[Práctica Segura]),0,0),0)),"")</f>
        <v/>
      </c>
    </row>
    <row r="4" spans="1:16" x14ac:dyDescent="0.3">
      <c r="A4" s="41" t="s">
        <v>26</v>
      </c>
      <c r="B4" s="41" t="s">
        <v>27</v>
      </c>
      <c r="C4" s="54" t="s">
        <v>28</v>
      </c>
      <c r="D4" s="41" t="s">
        <v>29</v>
      </c>
      <c r="E4" s="41" t="s">
        <v>30</v>
      </c>
      <c r="F4" s="55" t="s">
        <v>179</v>
      </c>
      <c r="G4" s="41" t="s">
        <v>314</v>
      </c>
      <c r="H4" s="42">
        <v>3</v>
      </c>
      <c r="I4" s="41">
        <f>proceso3</f>
        <v>0</v>
      </c>
      <c r="J4" s="42">
        <f t="shared" si="0"/>
        <v>0</v>
      </c>
      <c r="K4" s="42">
        <f>(RANK($J4,$J$2:$J$56,0)+COUNTIF($J$2:$J4,J4)-1)*J4</f>
        <v>0</v>
      </c>
      <c r="L4" s="41" t="str">
        <f t="shared" si="1"/>
        <v/>
      </c>
      <c r="M4" s="42" t="str">
        <f>IF(L4&lt;&gt;"",COUNTIFS(cualitativa[[#All],[Proceso 1]:[Proceso 5]],L4),"")</f>
        <v/>
      </c>
      <c r="O4" s="41" t="s">
        <v>451</v>
      </c>
      <c r="P4" s="41" t="str" cm="1">
        <f t="array" ref="P4">IFERROR(INDEX(cualitativa[Práctica Segura],MATCH(0,INDEX(COUNTIF($P$1:P3,cualitativa[Práctica Segura]),0,0),0)),"")</f>
        <v/>
      </c>
    </row>
    <row r="5" spans="1:16" x14ac:dyDescent="0.3">
      <c r="A5" s="41" t="s">
        <v>31</v>
      </c>
      <c r="B5" s="41" t="s">
        <v>32</v>
      </c>
      <c r="C5" s="54" t="s">
        <v>33</v>
      </c>
      <c r="D5" s="41" t="s">
        <v>34</v>
      </c>
      <c r="E5" s="41" t="s">
        <v>35</v>
      </c>
      <c r="F5" s="252" t="s">
        <v>678</v>
      </c>
      <c r="G5" s="41" t="s">
        <v>315</v>
      </c>
      <c r="H5" s="42">
        <v>4</v>
      </c>
      <c r="I5" s="41">
        <f>proceso4</f>
        <v>0</v>
      </c>
      <c r="J5" s="42">
        <f t="shared" si="0"/>
        <v>0</v>
      </c>
      <c r="K5" s="42">
        <f>(RANK($J5,$J$2:$J$56,0)+COUNTIF($J$2:$J5,J5)-1)*J5</f>
        <v>0</v>
      </c>
      <c r="L5" s="41" t="str">
        <f t="shared" si="1"/>
        <v/>
      </c>
      <c r="M5" s="42" t="str">
        <f>IF(L5&lt;&gt;"",COUNTIFS(cualitativa[[#All],[Proceso 1]:[Proceso 5]],L5),"")</f>
        <v/>
      </c>
      <c r="O5" s="41" t="s">
        <v>328</v>
      </c>
      <c r="P5" s="41" t="str" cm="1">
        <f t="array" ref="P5">IFERROR(INDEX(cualitativa[Práctica Segura],MATCH(0,INDEX(COUNTIF($P$1:P4,cualitativa[Práctica Segura]),0,0),0)),"")</f>
        <v/>
      </c>
    </row>
    <row r="6" spans="1:16" x14ac:dyDescent="0.3">
      <c r="A6" s="41" t="s">
        <v>36</v>
      </c>
      <c r="B6" s="41" t="s">
        <v>37</v>
      </c>
      <c r="C6" s="54" t="s">
        <v>38</v>
      </c>
      <c r="D6" s="41" t="s">
        <v>39</v>
      </c>
      <c r="E6" s="41" t="s">
        <v>40</v>
      </c>
      <c r="G6" s="41" t="s">
        <v>316</v>
      </c>
      <c r="H6" s="42">
        <v>5</v>
      </c>
      <c r="I6" s="41">
        <f>proceso5</f>
        <v>0</v>
      </c>
      <c r="J6" s="42">
        <f t="shared" si="0"/>
        <v>0</v>
      </c>
      <c r="K6" s="42">
        <f>(RANK($J6,$J$2:$J$56,0)+COUNTIF($J$2:$J6,J6)-1)*J6</f>
        <v>0</v>
      </c>
      <c r="L6" s="41" t="str">
        <f t="shared" si="1"/>
        <v/>
      </c>
      <c r="M6" s="42" t="str">
        <f>IF(L6&lt;&gt;"",COUNTIFS(cualitativa[[#All],[Proceso 1]:[Proceso 5]],L6),"")</f>
        <v/>
      </c>
      <c r="O6" s="41" t="s">
        <v>452</v>
      </c>
      <c r="P6" s="41" t="str" cm="1">
        <f t="array" ref="P6">IFERROR(INDEX(cualitativa[Práctica Segura],MATCH(0,INDEX(COUNTIF($P$1:P5,cualitativa[Práctica Segura]),0,0),0)),"")</f>
        <v/>
      </c>
    </row>
    <row r="7" spans="1:16" x14ac:dyDescent="0.3">
      <c r="A7" s="41" t="s">
        <v>41</v>
      </c>
      <c r="B7" s="41" t="s">
        <v>42</v>
      </c>
      <c r="C7" s="54" t="s">
        <v>43</v>
      </c>
      <c r="D7" s="41" t="s">
        <v>44</v>
      </c>
      <c r="G7" s="41" t="s">
        <v>317</v>
      </c>
      <c r="H7" s="42">
        <v>6</v>
      </c>
      <c r="I7" s="41">
        <f>proceso6</f>
        <v>0</v>
      </c>
      <c r="J7" s="42">
        <f t="shared" si="0"/>
        <v>0</v>
      </c>
      <c r="K7" s="42">
        <f>(RANK($J7,$J$2:$J$56,0)+COUNTIF($J$2:$J7,J7)-1)*J7</f>
        <v>0</v>
      </c>
      <c r="L7" s="41" t="str">
        <f t="shared" si="1"/>
        <v/>
      </c>
      <c r="M7" s="42" t="str">
        <f>IF(L7&lt;&gt;"",COUNTIFS(cualitativa[[#All],[Proceso 1]:[Proceso 5]],L7),"")</f>
        <v/>
      </c>
      <c r="O7" s="41" t="s">
        <v>453</v>
      </c>
      <c r="P7" s="41" t="str" cm="1">
        <f t="array" ref="P7">IFERROR(INDEX(cualitativa[Práctica Segura],MATCH(0,INDEX(COUNTIF($P$1:P6,cualitativa[Práctica Segura]),0,0),0)),"")</f>
        <v/>
      </c>
    </row>
    <row r="8" spans="1:16" x14ac:dyDescent="0.3">
      <c r="A8" s="41" t="s">
        <v>45</v>
      </c>
      <c r="B8" s="41" t="s">
        <v>46</v>
      </c>
      <c r="C8" s="54" t="s">
        <v>47</v>
      </c>
      <c r="D8" s="41" t="s">
        <v>48</v>
      </c>
      <c r="H8" s="42">
        <v>7</v>
      </c>
      <c r="I8" s="41">
        <f>proceso7</f>
        <v>0</v>
      </c>
      <c r="J8" s="42">
        <f t="shared" si="0"/>
        <v>0</v>
      </c>
      <c r="K8" s="42">
        <f>(RANK($J8,$J$2:$J$56,0)+COUNTIF($J$2:$J8,J8)-1)*J8</f>
        <v>0</v>
      </c>
      <c r="L8" s="41" t="str">
        <f t="shared" si="1"/>
        <v/>
      </c>
      <c r="M8" s="42" t="str">
        <f>IF(L8&lt;&gt;"",COUNTIFS(cualitativa[[#All],[Proceso 1]:[Proceso 5]],L8),"")</f>
        <v/>
      </c>
      <c r="P8" s="41" t="str" cm="1">
        <f t="array" ref="P8">IFERROR(INDEX(cualitativa[Práctica Segura],MATCH(0,INDEX(COUNTIF($P$1:P7,cualitativa[Práctica Segura]),0,0),0)),"")</f>
        <v/>
      </c>
    </row>
    <row r="9" spans="1:16" x14ac:dyDescent="0.3">
      <c r="A9" s="41" t="s">
        <v>49</v>
      </c>
      <c r="B9" s="41" t="s">
        <v>50</v>
      </c>
      <c r="C9" s="54" t="s">
        <v>51</v>
      </c>
      <c r="D9" s="41" t="s">
        <v>52</v>
      </c>
      <c r="H9" s="42">
        <v>8</v>
      </c>
      <c r="I9" s="41">
        <f>proceso8</f>
        <v>0</v>
      </c>
      <c r="J9" s="42">
        <f t="shared" si="0"/>
        <v>0</v>
      </c>
      <c r="K9" s="42">
        <f>(RANK($J9,$J$2:$J$56,0)+COUNTIF($J$2:$J9,J9)-1)*J9</f>
        <v>0</v>
      </c>
      <c r="L9" s="41" t="str">
        <f t="shared" si="1"/>
        <v/>
      </c>
      <c r="M9" s="42" t="str">
        <f>IF(L9&lt;&gt;"",COUNTIFS(cualitativa[[#All],[Proceso 1]:[Proceso 5]],L9),"")</f>
        <v/>
      </c>
      <c r="P9" s="41" t="str" cm="1">
        <f t="array" ref="P9">IFERROR(INDEX(cualitativa[Práctica Segura],MATCH(0,INDEX(COUNTIF($P$1:P8,cualitativa[Práctica Segura]),0,0),0)),"")</f>
        <v/>
      </c>
    </row>
    <row r="10" spans="1:16" x14ac:dyDescent="0.3">
      <c r="A10" s="41" t="s">
        <v>53</v>
      </c>
      <c r="B10" s="41" t="s">
        <v>54</v>
      </c>
      <c r="C10" s="54" t="s">
        <v>55</v>
      </c>
      <c r="D10" s="41" t="s">
        <v>56</v>
      </c>
      <c r="H10" s="42">
        <v>9</v>
      </c>
      <c r="I10" s="41">
        <f>proceso9</f>
        <v>0</v>
      </c>
      <c r="J10" s="42">
        <f t="shared" si="0"/>
        <v>0</v>
      </c>
      <c r="K10" s="42">
        <f>(RANK($J10,$J$2:$J$56,0)+COUNTIF($J$2:$J10,J10)-1)*J10</f>
        <v>0</v>
      </c>
      <c r="L10" s="41" t="str">
        <f t="shared" si="1"/>
        <v/>
      </c>
      <c r="M10" s="42" t="str">
        <f>IF(L10&lt;&gt;"",COUNTIFS(cualitativa[[#All],[Proceso 1]:[Proceso 5]],L10),"")</f>
        <v/>
      </c>
      <c r="P10" s="41" t="str" cm="1">
        <f t="array" ref="P10">IFERROR(INDEX(cualitativa[Práctica Segura],MATCH(0,INDEX(COUNTIF($P$1:P9,cualitativa[Práctica Segura]),0,0),0)),"")</f>
        <v/>
      </c>
    </row>
    <row r="11" spans="1:16" x14ac:dyDescent="0.3">
      <c r="A11" s="41" t="s">
        <v>57</v>
      </c>
      <c r="B11" s="41" t="s">
        <v>58</v>
      </c>
      <c r="C11" s="54" t="s">
        <v>59</v>
      </c>
      <c r="D11" s="41" t="s">
        <v>60</v>
      </c>
      <c r="H11" s="42">
        <v>10</v>
      </c>
      <c r="I11" s="41">
        <f>proceso10</f>
        <v>0</v>
      </c>
      <c r="J11" s="42">
        <f t="shared" si="0"/>
        <v>0</v>
      </c>
      <c r="K11" s="42">
        <f>(RANK($J11,$J$2:$J$56,0)+COUNTIF($J$2:$J11,J11)-1)*J11</f>
        <v>0</v>
      </c>
      <c r="L11" s="41" t="str">
        <f t="shared" si="1"/>
        <v/>
      </c>
      <c r="M11" s="42" t="str">
        <f>IF(L11&lt;&gt;"",COUNTIFS(cualitativa[[#All],[Proceso 1]:[Proceso 5]],L11),"")</f>
        <v/>
      </c>
      <c r="P11" s="41" t="str" cm="1">
        <f t="array" ref="P11">IFERROR(INDEX(cualitativa[Práctica Segura],MATCH(0,INDEX(COUNTIF($P$1:P10,cualitativa[Práctica Segura]),0,0),0)),"")</f>
        <v/>
      </c>
    </row>
    <row r="12" spans="1:16" x14ac:dyDescent="0.3">
      <c r="A12" s="41" t="s">
        <v>61</v>
      </c>
      <c r="B12" s="41" t="s">
        <v>62</v>
      </c>
      <c r="C12" s="54" t="s">
        <v>63</v>
      </c>
      <c r="D12" s="41" t="s">
        <v>64</v>
      </c>
      <c r="H12" s="42">
        <v>11</v>
      </c>
      <c r="I12" s="41">
        <f>proceso11</f>
        <v>0</v>
      </c>
      <c r="J12" s="42">
        <f t="shared" si="0"/>
        <v>0</v>
      </c>
      <c r="K12" s="42">
        <f>(RANK($J12,$J$2:$J$56,0)+COUNTIF($J$2:$J12,J12)-1)*J12</f>
        <v>0</v>
      </c>
      <c r="L12" s="41" t="str">
        <f t="shared" si="1"/>
        <v/>
      </c>
      <c r="M12" s="42" t="str">
        <f>IF(L12&lt;&gt;"",COUNTIFS(cualitativa[[#All],[Proceso 1]:[Proceso 5]],L12),"")</f>
        <v/>
      </c>
      <c r="P12" s="41" t="str" cm="1">
        <f t="array" ref="P12">IFERROR(INDEX(cualitativa[Práctica Segura],MATCH(0,INDEX(COUNTIF($P$1:P11,cualitativa[Práctica Segura]),0,0),0)),"")</f>
        <v/>
      </c>
    </row>
    <row r="13" spans="1:16" x14ac:dyDescent="0.3">
      <c r="A13" s="41" t="s">
        <v>65</v>
      </c>
      <c r="B13" s="41" t="s">
        <v>66</v>
      </c>
      <c r="C13" s="54" t="s">
        <v>67</v>
      </c>
      <c r="D13" s="41" t="s">
        <v>68</v>
      </c>
      <c r="H13" s="42">
        <v>12</v>
      </c>
      <c r="I13" s="41">
        <f>proceso12</f>
        <v>0</v>
      </c>
      <c r="J13" s="42">
        <f t="shared" si="0"/>
        <v>0</v>
      </c>
      <c r="K13" s="42">
        <f>(RANK($J13,$J$2:$J$56,0)+COUNTIF($J$2:$J13,J13)-1)*J13</f>
        <v>0</v>
      </c>
      <c r="L13" s="41" t="str">
        <f t="shared" si="1"/>
        <v/>
      </c>
      <c r="M13" s="42" t="str">
        <f>IF(L13&lt;&gt;"",COUNTIFS(cualitativa[[#All],[Proceso 1]:[Proceso 5]],L13),"")</f>
        <v/>
      </c>
      <c r="P13" s="41" t="str" cm="1">
        <f t="array" ref="P13">IFERROR(INDEX(cualitativa[Práctica Segura],MATCH(0,INDEX(COUNTIF($P$1:P12,cualitativa[Práctica Segura]),0,0),0)),"")</f>
        <v/>
      </c>
    </row>
    <row r="14" spans="1:16" x14ac:dyDescent="0.3">
      <c r="A14" s="41" t="s">
        <v>69</v>
      </c>
      <c r="B14" s="41" t="s">
        <v>70</v>
      </c>
      <c r="C14" s="54" t="s">
        <v>71</v>
      </c>
      <c r="D14" s="41" t="s">
        <v>72</v>
      </c>
      <c r="H14" s="42">
        <v>13</v>
      </c>
      <c r="I14" s="41">
        <f>proceso13</f>
        <v>0</v>
      </c>
      <c r="J14" s="42">
        <f t="shared" si="0"/>
        <v>0</v>
      </c>
      <c r="K14" s="42">
        <f>(RANK($J14,$J$2:$J$56,0)+COUNTIF($J$2:$J14,J14)-1)*J14</f>
        <v>0</v>
      </c>
      <c r="L14" s="41" t="str">
        <f t="shared" si="1"/>
        <v/>
      </c>
      <c r="M14" s="42" t="str">
        <f>IF(L14&lt;&gt;"",COUNTIFS(cualitativa[[#All],[Proceso 1]:[Proceso 5]],L14),"")</f>
        <v/>
      </c>
      <c r="P14" s="41" t="str" cm="1">
        <f t="array" ref="P14">IFERROR(INDEX(cualitativa[Práctica Segura],MATCH(0,INDEX(COUNTIF($P$1:P13,cualitativa[Práctica Segura]),0,0),0)),"")</f>
        <v/>
      </c>
    </row>
    <row r="15" spans="1:16" x14ac:dyDescent="0.3">
      <c r="A15" s="41" t="s">
        <v>73</v>
      </c>
      <c r="B15" s="41" t="s">
        <v>74</v>
      </c>
      <c r="C15" s="54" t="s">
        <v>75</v>
      </c>
      <c r="D15" s="41" t="s">
        <v>76</v>
      </c>
      <c r="H15" s="42">
        <v>14</v>
      </c>
      <c r="I15" s="41">
        <f>proceso14</f>
        <v>0</v>
      </c>
      <c r="J15" s="42">
        <f t="shared" si="0"/>
        <v>0</v>
      </c>
      <c r="K15" s="42">
        <f>(RANK($J15,$J$2:$J$56,0)+COUNTIF($J$2:$J15,J15)-1)*J15</f>
        <v>0</v>
      </c>
      <c r="L15" s="41" t="str">
        <f t="shared" si="1"/>
        <v/>
      </c>
      <c r="M15" s="42" t="str">
        <f>IF(L15&lt;&gt;"",COUNTIFS(cualitativa[[#All],[Proceso 1]:[Proceso 5]],L15),"")</f>
        <v/>
      </c>
      <c r="P15" s="41" t="str" cm="1">
        <f t="array" ref="P15">IFERROR(INDEX(cualitativa[Práctica Segura],MATCH(0,INDEX(COUNTIF($P$1:P14,cualitativa[Práctica Segura]),0,0),0)),"")</f>
        <v/>
      </c>
    </row>
    <row r="16" spans="1:16" x14ac:dyDescent="0.3">
      <c r="A16" s="41" t="s">
        <v>77</v>
      </c>
      <c r="B16" s="41" t="s">
        <v>78</v>
      </c>
      <c r="C16" s="54" t="s">
        <v>79</v>
      </c>
      <c r="D16" s="41" t="s">
        <v>80</v>
      </c>
      <c r="H16" s="42">
        <v>15</v>
      </c>
      <c r="I16" s="41">
        <f>proceso15</f>
        <v>0</v>
      </c>
      <c r="J16" s="42">
        <f t="shared" si="0"/>
        <v>0</v>
      </c>
      <c r="K16" s="42">
        <f>(RANK($J16,$J$2:$J$56,0)+COUNTIF($J$2:$J16,J16)-1)*J16</f>
        <v>0</v>
      </c>
      <c r="L16" s="41" t="str">
        <f t="shared" si="1"/>
        <v/>
      </c>
      <c r="M16" s="42" t="str">
        <f>IF(L16&lt;&gt;"",COUNTIFS(cualitativa[[#All],[Proceso 1]:[Proceso 5]],L16),"")</f>
        <v/>
      </c>
      <c r="P16" s="41" t="str" cm="1">
        <f t="array" ref="P16">IFERROR(INDEX(cualitativa[Práctica Segura],MATCH(0,INDEX(COUNTIF($P$1:P15,cualitativa[Práctica Segura]),0,0),0)),"")</f>
        <v/>
      </c>
    </row>
    <row r="17" spans="1:16" x14ac:dyDescent="0.3">
      <c r="A17" s="41" t="s">
        <v>81</v>
      </c>
      <c r="B17" s="41" t="s">
        <v>82</v>
      </c>
      <c r="D17" s="41" t="s">
        <v>83</v>
      </c>
      <c r="H17" s="42">
        <v>16</v>
      </c>
      <c r="I17" s="41">
        <f>proceso16</f>
        <v>0</v>
      </c>
      <c r="J17" s="42">
        <f t="shared" si="0"/>
        <v>0</v>
      </c>
      <c r="K17" s="42">
        <f>(RANK($J17,$J$2:$J$56,0)+COUNTIF($J$2:$J17,J17)-1)*J17</f>
        <v>0</v>
      </c>
      <c r="L17" s="41" t="str">
        <f t="shared" si="1"/>
        <v/>
      </c>
      <c r="M17" s="42" t="str">
        <f>IF(L17&lt;&gt;"",COUNTIFS(cualitativa[[#All],[Proceso 1]:[Proceso 5]],L17),"")</f>
        <v/>
      </c>
      <c r="P17" s="41" t="str" cm="1">
        <f t="array" ref="P17">IFERROR(INDEX(cualitativa[Práctica Segura],MATCH(0,INDEX(COUNTIF($P$1:P16,cualitativa[Práctica Segura]),0,0),0)),"")</f>
        <v/>
      </c>
    </row>
    <row r="18" spans="1:16" x14ac:dyDescent="0.3">
      <c r="A18" s="41" t="s">
        <v>84</v>
      </c>
      <c r="B18" s="41" t="s">
        <v>85</v>
      </c>
      <c r="D18" s="41" t="s">
        <v>86</v>
      </c>
      <c r="H18" s="42">
        <v>17</v>
      </c>
      <c r="I18" s="41">
        <f>proceso17</f>
        <v>0</v>
      </c>
      <c r="J18" s="42">
        <f t="shared" si="0"/>
        <v>0</v>
      </c>
      <c r="K18" s="42">
        <f>(RANK($J18,$J$2:$J$56,0)+COUNTIF($J$2:$J18,J18)-1)*J18</f>
        <v>0</v>
      </c>
      <c r="L18" s="41" t="str">
        <f t="shared" si="1"/>
        <v/>
      </c>
      <c r="M18" s="42" t="str">
        <f>IF(L18&lt;&gt;"",COUNTIFS(cualitativa[[#All],[Proceso 1]:[Proceso 5]],L18),"")</f>
        <v/>
      </c>
      <c r="P18" s="41" t="str" cm="1">
        <f t="array" ref="P18">IFERROR(INDEX(cualitativa[Práctica Segura],MATCH(0,INDEX(COUNTIF($P$1:P17,cualitativa[Práctica Segura]),0,0),0)),"")</f>
        <v/>
      </c>
    </row>
    <row r="19" spans="1:16" x14ac:dyDescent="0.3">
      <c r="A19" s="41" t="s">
        <v>87</v>
      </c>
      <c r="B19" s="41" t="s">
        <v>88</v>
      </c>
      <c r="D19" s="41" t="s">
        <v>89</v>
      </c>
      <c r="H19" s="42">
        <v>18</v>
      </c>
      <c r="I19" s="41">
        <f>proceso18</f>
        <v>0</v>
      </c>
      <c r="J19" s="42">
        <f t="shared" si="0"/>
        <v>0</v>
      </c>
      <c r="K19" s="42">
        <f>(RANK($J19,$J$2:$J$56,0)+COUNTIF($J$2:$J19,J19)-1)*J19</f>
        <v>0</v>
      </c>
      <c r="L19" s="41" t="str">
        <f t="shared" si="1"/>
        <v/>
      </c>
      <c r="M19" s="42" t="str">
        <f>IF(L19&lt;&gt;"",COUNTIFS(cualitativa[[#All],[Proceso 1]:[Proceso 5]],L19),"")</f>
        <v/>
      </c>
      <c r="P19" s="41" t="str" cm="1">
        <f t="array" ref="P19">IFERROR(INDEX(cualitativa[Práctica Segura],MATCH(0,INDEX(COUNTIF($P$1:P18,cualitativa[Práctica Segura]),0,0),0)),"")</f>
        <v/>
      </c>
    </row>
    <row r="20" spans="1:16" x14ac:dyDescent="0.3">
      <c r="A20" s="41" t="s">
        <v>90</v>
      </c>
      <c r="B20" s="41" t="s">
        <v>91</v>
      </c>
      <c r="D20" s="41" t="s">
        <v>92</v>
      </c>
      <c r="H20" s="42">
        <v>19</v>
      </c>
      <c r="I20" s="41">
        <f>proceso19</f>
        <v>0</v>
      </c>
      <c r="J20" s="42">
        <f t="shared" si="0"/>
        <v>0</v>
      </c>
      <c r="K20" s="42">
        <f>(RANK($J20,$J$2:$J$56,0)+COUNTIF($J$2:$J20,J20)-1)*J20</f>
        <v>0</v>
      </c>
      <c r="L20" s="41" t="str">
        <f t="shared" si="1"/>
        <v/>
      </c>
      <c r="M20" s="42" t="str">
        <f>IF(L20&lt;&gt;"",COUNTIFS(cualitativa[[#All],[Proceso 1]:[Proceso 5]],L20),"")</f>
        <v/>
      </c>
      <c r="P20" s="41" t="str" cm="1">
        <f t="array" ref="P20">IFERROR(INDEX(cualitativa[Práctica Segura],MATCH(0,INDEX(COUNTIF($P$1:P19,cualitativa[Práctica Segura]),0,0),0)),"")</f>
        <v/>
      </c>
    </row>
    <row r="21" spans="1:16" x14ac:dyDescent="0.3">
      <c r="A21" s="41" t="s">
        <v>93</v>
      </c>
      <c r="B21" s="41" t="s">
        <v>94</v>
      </c>
      <c r="D21" s="41" t="s">
        <v>95</v>
      </c>
      <c r="H21" s="42">
        <v>20</v>
      </c>
      <c r="I21" s="41">
        <f>proceso20</f>
        <v>0</v>
      </c>
      <c r="J21" s="42">
        <f t="shared" si="0"/>
        <v>0</v>
      </c>
      <c r="K21" s="42">
        <f>(RANK($J21,$J$2:$J$56,0)+COUNTIF($J$2:$J21,J21)-1)*J21</f>
        <v>0</v>
      </c>
      <c r="L21" s="41" t="str">
        <f t="shared" si="1"/>
        <v/>
      </c>
      <c r="M21" s="42" t="str">
        <f>IF(L21&lt;&gt;"",COUNTIFS(cualitativa[[#All],[Proceso 1]:[Proceso 5]],L21),"")</f>
        <v/>
      </c>
      <c r="P21" s="41" t="str" cm="1">
        <f t="array" ref="P21">IFERROR(INDEX(cualitativa[Práctica Segura],MATCH(0,INDEX(COUNTIF($P$1:P20,cualitativa[Práctica Segura]),0,0),0)),"")</f>
        <v/>
      </c>
    </row>
    <row r="22" spans="1:16" x14ac:dyDescent="0.3">
      <c r="A22" s="41" t="s">
        <v>96</v>
      </c>
      <c r="B22" s="41" t="s">
        <v>97</v>
      </c>
      <c r="D22" s="41" t="s">
        <v>98</v>
      </c>
      <c r="H22" s="42">
        <v>21</v>
      </c>
      <c r="I22" s="41">
        <f>proceso21</f>
        <v>0</v>
      </c>
      <c r="J22" s="42">
        <f t="shared" si="0"/>
        <v>0</v>
      </c>
      <c r="K22" s="42">
        <f>(RANK($J22,$J$2:$J$56,0)+COUNTIF($J$2:$J22,J22)-1)*J22</f>
        <v>0</v>
      </c>
      <c r="L22" s="41" t="str">
        <f t="shared" si="1"/>
        <v/>
      </c>
      <c r="M22" s="42" t="str">
        <f>IF(L22&lt;&gt;"",COUNTIFS(cualitativa[[#All],[Proceso 1]:[Proceso 5]],L22),"")</f>
        <v/>
      </c>
      <c r="P22" s="41" t="str" cm="1">
        <f t="array" ref="P22">IFERROR(INDEX(cualitativa[Práctica Segura],MATCH(0,INDEX(COUNTIF($P$1:P21,cualitativa[Práctica Segura]),0,0),0)),"")</f>
        <v/>
      </c>
    </row>
    <row r="23" spans="1:16" x14ac:dyDescent="0.3">
      <c r="A23" s="41" t="s">
        <v>99</v>
      </c>
      <c r="B23" s="41" t="s">
        <v>100</v>
      </c>
      <c r="D23" s="41" t="s">
        <v>101</v>
      </c>
      <c r="H23" s="42">
        <v>22</v>
      </c>
      <c r="I23" s="41">
        <f>proceso22</f>
        <v>0</v>
      </c>
      <c r="J23" s="42">
        <f t="shared" si="0"/>
        <v>0</v>
      </c>
      <c r="K23" s="42">
        <f>(RANK($J23,$J$2:$J$56,0)+COUNTIF($J$2:$J23,J23)-1)*J23</f>
        <v>0</v>
      </c>
      <c r="L23" s="41" t="str">
        <f t="shared" si="1"/>
        <v/>
      </c>
      <c r="M23" s="42" t="str">
        <f>IF(L23&lt;&gt;"",COUNTIFS(cualitativa[[#All],[Proceso 1]:[Proceso 5]],L23),"")</f>
        <v/>
      </c>
      <c r="P23" s="41" t="str" cm="1">
        <f t="array" ref="P23">IFERROR(INDEX(cualitativa[Práctica Segura],MATCH(0,INDEX(COUNTIF($P$1:P22,cualitativa[Práctica Segura]),0,0),0)),"")</f>
        <v/>
      </c>
    </row>
    <row r="24" spans="1:16" x14ac:dyDescent="0.3">
      <c r="A24" s="41" t="s">
        <v>102</v>
      </c>
      <c r="B24" s="41" t="s">
        <v>103</v>
      </c>
      <c r="H24" s="42">
        <v>23</v>
      </c>
      <c r="I24" s="41">
        <f>proceso23</f>
        <v>0</v>
      </c>
      <c r="J24" s="42">
        <f t="shared" si="0"/>
        <v>0</v>
      </c>
      <c r="K24" s="42">
        <f>(RANK($J24,$J$2:$J$56,0)+COUNTIF($J$2:$J24,J24)-1)*J24</f>
        <v>0</v>
      </c>
      <c r="L24" s="41" t="str">
        <f t="shared" si="1"/>
        <v/>
      </c>
      <c r="M24" s="42" t="str">
        <f>IF(L24&lt;&gt;"",COUNTIFS(cualitativa[[#All],[Proceso 1]:[Proceso 5]],L24),"")</f>
        <v/>
      </c>
      <c r="P24" s="41" t="str" cm="1">
        <f t="array" ref="P24">IFERROR(INDEX(cualitativa[Práctica Segura],MATCH(0,INDEX(COUNTIF($P$1:P23,cualitativa[Práctica Segura]),0,0),0)),"")</f>
        <v/>
      </c>
    </row>
    <row r="25" spans="1:16" x14ac:dyDescent="0.3">
      <c r="A25" s="41" t="s">
        <v>104</v>
      </c>
      <c r="B25" s="41" t="s">
        <v>105</v>
      </c>
      <c r="H25" s="42">
        <v>24</v>
      </c>
      <c r="I25" s="41">
        <f>proceso24</f>
        <v>0</v>
      </c>
      <c r="J25" s="42">
        <f t="shared" si="0"/>
        <v>0</v>
      </c>
      <c r="K25" s="42">
        <f>(RANK($J25,$J$2:$J$56,0)+COUNTIF($J$2:$J25,J25)-1)*J25</f>
        <v>0</v>
      </c>
      <c r="L25" s="41" t="str">
        <f t="shared" si="1"/>
        <v/>
      </c>
      <c r="M25" s="42" t="str">
        <f>IF(L25&lt;&gt;"",COUNTIFS(cualitativa[[#All],[Proceso 1]:[Proceso 5]],L25),"")</f>
        <v/>
      </c>
      <c r="P25" s="41" t="str" cm="1">
        <f t="array" ref="P25">IFERROR(INDEX(cualitativa[Práctica Segura],MATCH(0,INDEX(COUNTIF($P$1:P24,cualitativa[Práctica Segura]),0,0),0)),"")</f>
        <v/>
      </c>
    </row>
    <row r="26" spans="1:16" x14ac:dyDescent="0.3">
      <c r="A26" s="41" t="s">
        <v>106</v>
      </c>
      <c r="H26" s="42">
        <v>25</v>
      </c>
      <c r="I26" s="41">
        <f>proceso25</f>
        <v>0</v>
      </c>
      <c r="J26" s="42">
        <f t="shared" si="0"/>
        <v>0</v>
      </c>
      <c r="K26" s="42">
        <f>(RANK($J26,$J$2:$J$56,0)+COUNTIF($J$2:$J26,J26)-1)*J26</f>
        <v>0</v>
      </c>
      <c r="L26" s="41" t="str">
        <f t="shared" si="1"/>
        <v/>
      </c>
      <c r="M26" s="42" t="str">
        <f>IF(L26&lt;&gt;"",COUNTIFS(cualitativa[[#All],[Proceso 1]:[Proceso 5]],L26),"")</f>
        <v/>
      </c>
      <c r="P26" s="41" t="str" cm="1">
        <f t="array" ref="P26">IFERROR(INDEX(cualitativa[Práctica Segura],MATCH(0,INDEX(COUNTIF($P$1:P25,cualitativa[Práctica Segura]),0,0),0)),"")</f>
        <v/>
      </c>
    </row>
    <row r="27" spans="1:16" x14ac:dyDescent="0.3">
      <c r="A27" s="41" t="s">
        <v>107</v>
      </c>
      <c r="H27" s="42">
        <v>26</v>
      </c>
      <c r="I27" s="41">
        <f>proceso26</f>
        <v>0</v>
      </c>
      <c r="J27" s="42">
        <f t="shared" si="0"/>
        <v>0</v>
      </c>
      <c r="K27" s="42">
        <f>(RANK($J27,$J$2:$J$56,0)+COUNTIF($J$2:$J27,J27)-1)*J27</f>
        <v>0</v>
      </c>
      <c r="L27" s="41" t="str">
        <f t="shared" si="1"/>
        <v/>
      </c>
      <c r="M27" s="42" t="str">
        <f>IF(L27&lt;&gt;"",COUNTIFS(cualitativa[[#All],[Proceso 1]:[Proceso 5]],L27),"")</f>
        <v/>
      </c>
      <c r="P27" s="41" t="str" cm="1">
        <f t="array" ref="P27">IFERROR(INDEX(cualitativa[Práctica Segura],MATCH(0,INDEX(COUNTIF($P$1:P26,cualitativa[Práctica Segura]),0,0),0)),"")</f>
        <v/>
      </c>
    </row>
    <row r="28" spans="1:16" x14ac:dyDescent="0.3">
      <c r="A28" s="41" t="s">
        <v>108</v>
      </c>
      <c r="H28" s="42">
        <v>27</v>
      </c>
      <c r="I28" s="41">
        <f>proceso27</f>
        <v>0</v>
      </c>
      <c r="J28" s="42">
        <f t="shared" si="0"/>
        <v>0</v>
      </c>
      <c r="K28" s="42">
        <f>(RANK($J28,$J$2:$J$56,0)+COUNTIF($J$2:$J28,J28)-1)*J28</f>
        <v>0</v>
      </c>
      <c r="L28" s="41" t="str">
        <f t="shared" si="1"/>
        <v/>
      </c>
      <c r="M28" s="42" t="str">
        <f>IF(L28&lt;&gt;"",COUNTIFS(cualitativa[[#All],[Proceso 1]:[Proceso 5]],L28),"")</f>
        <v/>
      </c>
      <c r="P28" s="41" t="str" cm="1">
        <f t="array" ref="P28">IFERROR(INDEX(cualitativa[Práctica Segura],MATCH(0,INDEX(COUNTIF($P$1:P27,cualitativa[Práctica Segura]),0,0),0)),"")</f>
        <v/>
      </c>
    </row>
    <row r="29" spans="1:16" x14ac:dyDescent="0.3">
      <c r="A29" s="41" t="s">
        <v>109</v>
      </c>
      <c r="H29" s="42">
        <v>28</v>
      </c>
      <c r="I29" s="41">
        <f>proceso28</f>
        <v>0</v>
      </c>
      <c r="J29" s="42">
        <f t="shared" si="0"/>
        <v>0</v>
      </c>
      <c r="K29" s="42">
        <f>(RANK($J29,$J$2:$J$56,0)+COUNTIF($J$2:$J29,J29)-1)*J29</f>
        <v>0</v>
      </c>
      <c r="L29" s="41" t="str">
        <f t="shared" si="1"/>
        <v/>
      </c>
      <c r="M29" s="42" t="str">
        <f>IF(L29&lt;&gt;"",COUNTIFS(cualitativa[[#All],[Proceso 1]:[Proceso 5]],L29),"")</f>
        <v/>
      </c>
      <c r="P29" s="41" t="str" cm="1">
        <f t="array" ref="P29">IFERROR(INDEX(cualitativa[Práctica Segura],MATCH(0,INDEX(COUNTIF($P$1:P28,cualitativa[Práctica Segura]),0,0),0)),"")</f>
        <v/>
      </c>
    </row>
    <row r="30" spans="1:16" x14ac:dyDescent="0.3">
      <c r="A30" s="41" t="s">
        <v>110</v>
      </c>
      <c r="H30" s="42">
        <v>29</v>
      </c>
      <c r="I30" s="41">
        <f>proceso29</f>
        <v>0</v>
      </c>
      <c r="J30" s="42">
        <f t="shared" si="0"/>
        <v>0</v>
      </c>
      <c r="K30" s="42">
        <f>(RANK($J30,$J$2:$J$56,0)+COUNTIF($J$2:$J30,J30)-1)*J30</f>
        <v>0</v>
      </c>
      <c r="L30" s="41" t="str">
        <f t="shared" si="1"/>
        <v/>
      </c>
      <c r="M30" s="42" t="str">
        <f>IF(L30&lt;&gt;"",COUNTIFS(cualitativa[[#All],[Proceso 1]:[Proceso 5]],L30),"")</f>
        <v/>
      </c>
      <c r="P30" s="41" t="str" cm="1">
        <f t="array" ref="P30">IFERROR(INDEX(cualitativa[Práctica Segura],MATCH(0,INDEX(COUNTIF($P$1:P29,cualitativa[Práctica Segura]),0,0),0)),"")</f>
        <v/>
      </c>
    </row>
    <row r="31" spans="1:16" x14ac:dyDescent="0.3">
      <c r="A31" s="41" t="s">
        <v>111</v>
      </c>
      <c r="H31" s="42">
        <v>30</v>
      </c>
      <c r="I31" s="41">
        <f>proceso30</f>
        <v>0</v>
      </c>
      <c r="J31" s="42">
        <f t="shared" si="0"/>
        <v>0</v>
      </c>
      <c r="K31" s="42">
        <f>(RANK($J31,$J$2:$J$56,0)+COUNTIF($J$2:$J31,J31)-1)*J31</f>
        <v>0</v>
      </c>
      <c r="L31" s="41" t="str">
        <f t="shared" si="1"/>
        <v/>
      </c>
      <c r="M31" s="42" t="str">
        <f>IF(L31&lt;&gt;"",COUNTIFS(cualitativa[[#All],[Proceso 1]:[Proceso 5]],L31),"")</f>
        <v/>
      </c>
      <c r="P31" s="41" t="str" cm="1">
        <f t="array" ref="P31">IFERROR(INDEX(cualitativa[Práctica Segura],MATCH(0,INDEX(COUNTIF($P$1:P30,cualitativa[Práctica Segura]),0,0),0)),"")</f>
        <v/>
      </c>
    </row>
    <row r="32" spans="1:16" x14ac:dyDescent="0.3">
      <c r="A32" s="41" t="s">
        <v>112</v>
      </c>
      <c r="H32" s="42">
        <v>31</v>
      </c>
      <c r="I32" s="41">
        <f>proceso31</f>
        <v>0</v>
      </c>
      <c r="J32" s="42">
        <f t="shared" si="0"/>
        <v>0</v>
      </c>
      <c r="K32" s="42">
        <f>(RANK($J32,$J$2:$J$56,0)+COUNTIF($J$2:$J32,J32)-1)*J32</f>
        <v>0</v>
      </c>
      <c r="L32" s="41" t="str">
        <f t="shared" si="1"/>
        <v/>
      </c>
      <c r="M32" s="42" t="str">
        <f>IF(L32&lt;&gt;"",COUNTIFS(cualitativa[[#All],[Proceso 1]:[Proceso 5]],L32),"")</f>
        <v/>
      </c>
      <c r="P32" s="41" t="str" cm="1">
        <f t="array" ref="P32">IFERROR(INDEX(cualitativa[Práctica Segura],MATCH(0,INDEX(COUNTIF($P$1:P31,cualitativa[Práctica Segura]),0,0),0)),"")</f>
        <v/>
      </c>
    </row>
    <row r="33" spans="1:16" x14ac:dyDescent="0.3">
      <c r="A33" s="41" t="s">
        <v>113</v>
      </c>
      <c r="H33" s="42">
        <v>32</v>
      </c>
      <c r="I33" s="41">
        <f>proceso32</f>
        <v>0</v>
      </c>
      <c r="J33" s="42">
        <f t="shared" si="0"/>
        <v>0</v>
      </c>
      <c r="K33" s="42">
        <f>(RANK($J33,$J$2:$J$56,0)+COUNTIF($J$2:$J33,J33)-1)*J33</f>
        <v>0</v>
      </c>
      <c r="L33" s="41" t="str">
        <f t="shared" si="1"/>
        <v/>
      </c>
      <c r="M33" s="42" t="str">
        <f>IF(L33&lt;&gt;"",COUNTIFS(cualitativa[[#All],[Proceso 1]:[Proceso 5]],L33),"")</f>
        <v/>
      </c>
      <c r="P33" s="41" t="str" cm="1">
        <f t="array" ref="P33">IFERROR(INDEX(cualitativa[Práctica Segura],MATCH(0,INDEX(COUNTIF($P$1:P32,cualitativa[Práctica Segura]),0,0),0)),"")</f>
        <v/>
      </c>
    </row>
    <row r="34" spans="1:16" x14ac:dyDescent="0.3">
      <c r="A34" s="41" t="s">
        <v>114</v>
      </c>
      <c r="H34" s="42">
        <v>33</v>
      </c>
      <c r="I34" s="41">
        <f>proceso33</f>
        <v>0</v>
      </c>
      <c r="J34" s="42">
        <f t="shared" ref="J34:J51" si="2">IF(I34="",0,I34&lt;&gt;0)*1</f>
        <v>0</v>
      </c>
      <c r="K34" s="42">
        <f>(RANK($J34,$J$2:$J$56,0)+COUNTIF($J$2:$J34,J34)-1)*J34</f>
        <v>0</v>
      </c>
      <c r="L34" s="41" t="str">
        <f t="shared" si="1"/>
        <v/>
      </c>
      <c r="M34" s="42" t="str">
        <f>IF(L34&lt;&gt;"",COUNTIFS(cualitativa[[#All],[Proceso 1]:[Proceso 5]],L34),"")</f>
        <v/>
      </c>
      <c r="P34" s="41" t="str" cm="1">
        <f t="array" ref="P34">IFERROR(INDEX(cualitativa[Práctica Segura],MATCH(0,INDEX(COUNTIF($P$1:P33,cualitativa[Práctica Segura]),0,0),0)),"")</f>
        <v/>
      </c>
    </row>
    <row r="35" spans="1:16" x14ac:dyDescent="0.3">
      <c r="A35" s="41" t="s">
        <v>115</v>
      </c>
      <c r="H35" s="42">
        <v>34</v>
      </c>
      <c r="I35" s="41">
        <f>proceso34</f>
        <v>0</v>
      </c>
      <c r="J35" s="42">
        <f t="shared" si="2"/>
        <v>0</v>
      </c>
      <c r="K35" s="42">
        <f>(RANK($J35,$J$2:$J$56,0)+COUNTIF($J$2:$J35,J35)-1)*J35</f>
        <v>0</v>
      </c>
      <c r="L35" s="41" t="str">
        <f t="shared" si="1"/>
        <v/>
      </c>
      <c r="M35" s="42" t="str">
        <f>IF(L35&lt;&gt;"",COUNTIFS(cualitativa[[#All],[Proceso 1]:[Proceso 5]],L35),"")</f>
        <v/>
      </c>
      <c r="P35" s="41" t="str" cm="1">
        <f t="array" ref="P35">IFERROR(INDEX(cualitativa[Práctica Segura],MATCH(0,INDEX(COUNTIF($P$1:P34,cualitativa[Práctica Segura]),0,0),0)),"")</f>
        <v/>
      </c>
    </row>
    <row r="36" spans="1:16" x14ac:dyDescent="0.3">
      <c r="A36" s="41" t="s">
        <v>116</v>
      </c>
      <c r="H36" s="42">
        <v>35</v>
      </c>
      <c r="I36" s="41">
        <f>proceso35</f>
        <v>0</v>
      </c>
      <c r="J36" s="42">
        <f t="shared" si="2"/>
        <v>0</v>
      </c>
      <c r="K36" s="42">
        <f>(RANK($J36,$J$2:$J$56,0)+COUNTIF($J$2:$J36,J36)-1)*J36</f>
        <v>0</v>
      </c>
      <c r="L36" s="41" t="str">
        <f t="shared" si="1"/>
        <v/>
      </c>
      <c r="M36" s="42" t="str">
        <f>IF(L36&lt;&gt;"",COUNTIFS(cualitativa[[#All],[Proceso 1]:[Proceso 5]],L36),"")</f>
        <v/>
      </c>
      <c r="P36" s="41" t="str" cm="1">
        <f t="array" ref="P36">IFERROR(INDEX(cualitativa[Práctica Segura],MATCH(0,INDEX(COUNTIF($P$1:P35,cualitativa[Práctica Segura]),0,0),0)),"")</f>
        <v/>
      </c>
    </row>
    <row r="37" spans="1:16" x14ac:dyDescent="0.3">
      <c r="A37" s="41" t="s">
        <v>117</v>
      </c>
      <c r="H37" s="42">
        <v>36</v>
      </c>
      <c r="I37" s="41">
        <f>proceso36</f>
        <v>0</v>
      </c>
      <c r="J37" s="42">
        <f t="shared" si="2"/>
        <v>0</v>
      </c>
      <c r="K37" s="42">
        <f>(RANK($J37,$J$2:$J$56,0)+COUNTIF($J$2:$J37,J37)-1)*J37</f>
        <v>0</v>
      </c>
      <c r="L37" s="41" t="str">
        <f t="shared" si="1"/>
        <v/>
      </c>
      <c r="M37" s="42" t="str">
        <f>IF(L37&lt;&gt;"",COUNTIFS(cualitativa[[#All],[Proceso 1]:[Proceso 5]],L37),"")</f>
        <v/>
      </c>
      <c r="P37" s="41" t="str" cm="1">
        <f t="array" ref="P37">IFERROR(INDEX(cualitativa[Práctica Segura],MATCH(0,INDEX(COUNTIF($P$1:P36,cualitativa[Práctica Segura]),0,0),0)),"")</f>
        <v/>
      </c>
    </row>
    <row r="38" spans="1:16" x14ac:dyDescent="0.3">
      <c r="A38" s="41" t="s">
        <v>118</v>
      </c>
      <c r="H38" s="42">
        <v>37</v>
      </c>
      <c r="I38" s="41">
        <f>proceso37</f>
        <v>0</v>
      </c>
      <c r="J38" s="42">
        <f t="shared" si="2"/>
        <v>0</v>
      </c>
      <c r="K38" s="42">
        <f>(RANK($J38,$J$2:$J$56,0)+COUNTIF($J$2:$J38,J38)-1)*J38</f>
        <v>0</v>
      </c>
      <c r="L38" s="41" t="str">
        <f t="shared" si="1"/>
        <v/>
      </c>
      <c r="M38" s="42" t="str">
        <f>IF(L38&lt;&gt;"",COUNTIFS(cualitativa[[#All],[Proceso 1]:[Proceso 5]],L38),"")</f>
        <v/>
      </c>
      <c r="P38" s="41" t="str" cm="1">
        <f t="array" ref="P38">IFERROR(INDEX(cualitativa[Práctica Segura],MATCH(0,INDEX(COUNTIF($P$1:P37,cualitativa[Práctica Segura]),0,0),0)),"")</f>
        <v/>
      </c>
    </row>
    <row r="39" spans="1:16" x14ac:dyDescent="0.3">
      <c r="A39" s="41" t="s">
        <v>119</v>
      </c>
      <c r="H39" s="42">
        <v>38</v>
      </c>
      <c r="I39" s="41">
        <f>proceso38</f>
        <v>0</v>
      </c>
      <c r="J39" s="42">
        <f t="shared" si="2"/>
        <v>0</v>
      </c>
      <c r="K39" s="42">
        <f>(RANK($J39,$J$2:$J$56,0)+COUNTIF($J$2:$J39,J39)-1)*J39</f>
        <v>0</v>
      </c>
      <c r="L39" s="41" t="str">
        <f t="shared" si="1"/>
        <v/>
      </c>
      <c r="M39" s="42" t="str">
        <f>IF(L39&lt;&gt;"",COUNTIFS(cualitativa[[#All],[Proceso 1]:[Proceso 5]],L39),"")</f>
        <v/>
      </c>
      <c r="P39" s="41" t="str" cm="1">
        <f t="array" ref="P39">IFERROR(INDEX(cualitativa[Práctica Segura],MATCH(0,INDEX(COUNTIF($P$1:P38,cualitativa[Práctica Segura]),0,0),0)),"")</f>
        <v/>
      </c>
    </row>
    <row r="40" spans="1:16" x14ac:dyDescent="0.3">
      <c r="A40" s="41" t="s">
        <v>120</v>
      </c>
      <c r="H40" s="42">
        <v>39</v>
      </c>
      <c r="I40" s="41">
        <f>proceso39</f>
        <v>0</v>
      </c>
      <c r="J40" s="42">
        <f t="shared" si="2"/>
        <v>0</v>
      </c>
      <c r="K40" s="42">
        <f>(RANK($J40,$J$2:$J$56,0)+COUNTIF($J$2:$J40,J40)-1)*J40</f>
        <v>0</v>
      </c>
      <c r="L40" s="41" t="str">
        <f t="shared" si="1"/>
        <v/>
      </c>
      <c r="M40" s="42" t="str">
        <f>IF(L40&lt;&gt;"",COUNTIFS(cualitativa[[#All],[Proceso 1]:[Proceso 5]],L40),"")</f>
        <v/>
      </c>
      <c r="P40" s="41" t="str" cm="1">
        <f t="array" ref="P40">IFERROR(INDEX(cualitativa[Práctica Segura],MATCH(0,INDEX(COUNTIF($P$1:P39,cualitativa[Práctica Segura]),0,0),0)),"")</f>
        <v/>
      </c>
    </row>
    <row r="41" spans="1:16" x14ac:dyDescent="0.3">
      <c r="A41" s="41" t="s">
        <v>121</v>
      </c>
      <c r="H41" s="42">
        <v>40</v>
      </c>
      <c r="I41" s="41">
        <f>proceso40</f>
        <v>0</v>
      </c>
      <c r="J41" s="42">
        <f t="shared" si="2"/>
        <v>0</v>
      </c>
      <c r="K41" s="42">
        <f>(RANK($J41,$J$2:$J$56,0)+COUNTIF($J$2:$J41,J41)-1)*J41</f>
        <v>0</v>
      </c>
      <c r="L41" s="41" t="str">
        <f t="shared" si="1"/>
        <v/>
      </c>
      <c r="M41" s="42" t="str">
        <f>IF(L41&lt;&gt;"",COUNTIFS(cualitativa[[#All],[Proceso 1]:[Proceso 5]],L41),"")</f>
        <v/>
      </c>
      <c r="P41" s="41" t="str" cm="1">
        <f t="array" ref="P41">IFERROR(INDEX(cualitativa[Práctica Segura],MATCH(0,INDEX(COUNTIF($P$1:P40,cualitativa[Práctica Segura]),0,0),0)),"")</f>
        <v/>
      </c>
    </row>
    <row r="42" spans="1:16" x14ac:dyDescent="0.3">
      <c r="A42" s="41" t="s">
        <v>122</v>
      </c>
      <c r="H42" s="42">
        <v>41</v>
      </c>
      <c r="I42" s="41">
        <f>proceso41</f>
        <v>0</v>
      </c>
      <c r="J42" s="42">
        <f t="shared" si="2"/>
        <v>0</v>
      </c>
      <c r="K42" s="42">
        <f>(RANK($J42,$J$2:$J$56,0)+COUNTIF($J$2:$J42,J42)-1)*J42</f>
        <v>0</v>
      </c>
      <c r="L42" s="41" t="str">
        <f t="shared" si="1"/>
        <v/>
      </c>
      <c r="M42" s="42" t="str">
        <f>IF(L42&lt;&gt;"",COUNTIFS(cualitativa[[#All],[Proceso 1]:[Proceso 5]],L42),"")</f>
        <v/>
      </c>
      <c r="P42" s="41" t="str" cm="1">
        <f t="array" ref="P42">IFERROR(INDEX(cualitativa[Práctica Segura],MATCH(0,INDEX(COUNTIF($P$1:P41,cualitativa[Práctica Segura]),0,0),0)),"")</f>
        <v/>
      </c>
    </row>
    <row r="43" spans="1:16" x14ac:dyDescent="0.3">
      <c r="A43" s="41" t="s">
        <v>123</v>
      </c>
      <c r="H43" s="42">
        <v>42</v>
      </c>
      <c r="I43" s="41">
        <f>proceso42</f>
        <v>0</v>
      </c>
      <c r="J43" s="42">
        <f t="shared" si="2"/>
        <v>0</v>
      </c>
      <c r="K43" s="42">
        <f>(RANK($J43,$J$2:$J$56,0)+COUNTIF($J$2:$J43,J43)-1)*J43</f>
        <v>0</v>
      </c>
      <c r="L43" s="41" t="str">
        <f t="shared" si="1"/>
        <v/>
      </c>
      <c r="M43" s="42" t="str">
        <f>IF(L43&lt;&gt;"",COUNTIFS(cualitativa[[#All],[Proceso 1]:[Proceso 5]],L43),"")</f>
        <v/>
      </c>
      <c r="P43" s="41" t="str" cm="1">
        <f t="array" ref="P43">IFERROR(INDEX(cualitativa[Práctica Segura],MATCH(0,INDEX(COUNTIF($P$1:P42,cualitativa[Práctica Segura]),0,0),0)),"")</f>
        <v/>
      </c>
    </row>
    <row r="44" spans="1:16" x14ac:dyDescent="0.3">
      <c r="A44" s="41" t="s">
        <v>124</v>
      </c>
      <c r="H44" s="42">
        <v>43</v>
      </c>
      <c r="I44" s="41">
        <f>proceso43</f>
        <v>0</v>
      </c>
      <c r="J44" s="42">
        <f t="shared" si="2"/>
        <v>0</v>
      </c>
      <c r="K44" s="42">
        <f>(RANK($J44,$J$2:$J$56,0)+COUNTIF($J$2:$J44,J44)-1)*J44</f>
        <v>0</v>
      </c>
      <c r="L44" s="41" t="str">
        <f t="shared" si="1"/>
        <v/>
      </c>
      <c r="M44" s="42" t="str">
        <f>IF(L44&lt;&gt;"",COUNTIFS(cualitativa[[#All],[Proceso 1]:[Proceso 5]],L44),"")</f>
        <v/>
      </c>
      <c r="P44" s="41" t="str" cm="1">
        <f t="array" ref="P44">IFERROR(INDEX(cualitativa[Práctica Segura],MATCH(0,INDEX(COUNTIF($P$1:P43,cualitativa[Práctica Segura]),0,0),0)),"")</f>
        <v/>
      </c>
    </row>
    <row r="45" spans="1:16" x14ac:dyDescent="0.3">
      <c r="A45" s="41" t="s">
        <v>125</v>
      </c>
      <c r="H45" s="42">
        <v>44</v>
      </c>
      <c r="I45" s="41">
        <f>proceso44</f>
        <v>0</v>
      </c>
      <c r="J45" s="42">
        <f t="shared" si="2"/>
        <v>0</v>
      </c>
      <c r="K45" s="42">
        <f>(RANK($J45,$J$2:$J$56,0)+COUNTIF($J$2:$J45,J45)-1)*J45</f>
        <v>0</v>
      </c>
      <c r="L45" s="41" t="str">
        <f t="shared" si="1"/>
        <v/>
      </c>
      <c r="M45" s="42" t="str">
        <f>IF(L45&lt;&gt;"",COUNTIFS(cualitativa[[#All],[Proceso 1]:[Proceso 5]],L45),"")</f>
        <v/>
      </c>
      <c r="P45" s="41" t="str" cm="1">
        <f t="array" ref="P45">IFERROR(INDEX(cualitativa[Práctica Segura],MATCH(0,INDEX(COUNTIF($P$1:P44,cualitativa[Práctica Segura]),0,0),0)),"")</f>
        <v/>
      </c>
    </row>
    <row r="46" spans="1:16" x14ac:dyDescent="0.3">
      <c r="A46" s="41" t="s">
        <v>126</v>
      </c>
      <c r="H46" s="42">
        <v>45</v>
      </c>
      <c r="I46" s="41">
        <f>proceso45</f>
        <v>0</v>
      </c>
      <c r="J46" s="42">
        <f t="shared" si="2"/>
        <v>0</v>
      </c>
      <c r="K46" s="42">
        <f>(RANK($J46,$J$2:$J$56,0)+COUNTIF($J$2:$J46,J46)-1)*J46</f>
        <v>0</v>
      </c>
      <c r="L46" s="41" t="str">
        <f t="shared" si="1"/>
        <v/>
      </c>
      <c r="M46" s="42" t="str">
        <f>IF(L46&lt;&gt;"",COUNTIFS(cualitativa[[#All],[Proceso 1]:[Proceso 5]],L46),"")</f>
        <v/>
      </c>
      <c r="P46" s="41" t="str" cm="1">
        <f t="array" ref="P46">IFERROR(INDEX(cualitativa[Práctica Segura],MATCH(0,INDEX(COUNTIF($P$1:P45,cualitativa[Práctica Segura]),0,0),0)),"")</f>
        <v/>
      </c>
    </row>
    <row r="47" spans="1:16" x14ac:dyDescent="0.3">
      <c r="A47" s="41" t="s">
        <v>127</v>
      </c>
      <c r="H47" s="42">
        <v>46</v>
      </c>
      <c r="I47" s="41">
        <f>proceso46</f>
        <v>0</v>
      </c>
      <c r="J47" s="42">
        <f t="shared" si="2"/>
        <v>0</v>
      </c>
      <c r="K47" s="42">
        <f>(RANK($J47,$J$2:$J$56,0)+COUNTIF($J$2:$J47,J47)-1)*J47</f>
        <v>0</v>
      </c>
      <c r="L47" s="41" t="str">
        <f t="shared" si="1"/>
        <v/>
      </c>
      <c r="M47" s="42" t="str">
        <f>IF(L47&lt;&gt;"",COUNTIFS(cualitativa[[#All],[Proceso 1]:[Proceso 5]],L47),"")</f>
        <v/>
      </c>
      <c r="P47" s="41" t="str" cm="1">
        <f t="array" ref="P47">IFERROR(INDEX(cualitativa[Práctica Segura],MATCH(0,INDEX(COUNTIF($P$1:P46,cualitativa[Práctica Segura]),0,0),0)),"")</f>
        <v/>
      </c>
    </row>
    <row r="48" spans="1:16" x14ac:dyDescent="0.3">
      <c r="A48" s="41" t="s">
        <v>128</v>
      </c>
      <c r="H48" s="42">
        <v>47</v>
      </c>
      <c r="I48" s="41">
        <f>proceso47</f>
        <v>0</v>
      </c>
      <c r="J48" s="42">
        <f t="shared" si="2"/>
        <v>0</v>
      </c>
      <c r="K48" s="42">
        <f>(RANK($J48,$J$2:$J$56,0)+COUNTIF($J$2:$J48,J48)-1)*J48</f>
        <v>0</v>
      </c>
      <c r="L48" s="41" t="str">
        <f t="shared" si="1"/>
        <v/>
      </c>
      <c r="M48" s="42" t="str">
        <f>IF(L48&lt;&gt;"",COUNTIFS(cualitativa[[#All],[Proceso 1]:[Proceso 5]],L48),"")</f>
        <v/>
      </c>
      <c r="P48" s="41" t="str" cm="1">
        <f t="array" ref="P48">IFERROR(INDEX(cualitativa[Práctica Segura],MATCH(0,INDEX(COUNTIF($P$1:P47,cualitativa[Práctica Segura]),0,0),0)),"")</f>
        <v/>
      </c>
    </row>
    <row r="49" spans="1:16" x14ac:dyDescent="0.3">
      <c r="A49" s="41" t="s">
        <v>129</v>
      </c>
      <c r="H49" s="42">
        <v>48</v>
      </c>
      <c r="I49" s="41">
        <f>proceso48</f>
        <v>0</v>
      </c>
      <c r="J49" s="42">
        <f t="shared" si="2"/>
        <v>0</v>
      </c>
      <c r="K49" s="42">
        <f>(RANK($J49,$J$2:$J$56,0)+COUNTIF($J$2:$J49,J49)-1)*J49</f>
        <v>0</v>
      </c>
      <c r="L49" s="41" t="str">
        <f t="shared" si="1"/>
        <v/>
      </c>
      <c r="M49" s="42" t="str">
        <f>IF(L49&lt;&gt;"",COUNTIFS(cualitativa[[#All],[Proceso 1]:[Proceso 5]],L49),"")</f>
        <v/>
      </c>
      <c r="P49" s="41" t="str" cm="1">
        <f t="array" ref="P49">IFERROR(INDEX(cualitativa[Práctica Segura],MATCH(0,INDEX(COUNTIF($P$1:P48,cualitativa[Práctica Segura]),0,0),0)),"")</f>
        <v/>
      </c>
    </row>
    <row r="50" spans="1:16" x14ac:dyDescent="0.3">
      <c r="A50" s="41" t="s">
        <v>130</v>
      </c>
      <c r="H50" s="42">
        <v>49</v>
      </c>
      <c r="I50" s="41">
        <f>proceso49</f>
        <v>0</v>
      </c>
      <c r="J50" s="42">
        <f t="shared" si="2"/>
        <v>0</v>
      </c>
      <c r="K50" s="42">
        <f>(RANK($J50,$J$2:$J$56,0)+COUNTIF($J$2:$J50,J50)-1)*J50</f>
        <v>0</v>
      </c>
      <c r="L50" s="41" t="str">
        <f t="shared" si="1"/>
        <v/>
      </c>
      <c r="M50" s="42" t="str">
        <f>IF(L50&lt;&gt;"",COUNTIFS(cualitativa[[#All],[Proceso 1]:[Proceso 5]],L50),"")</f>
        <v/>
      </c>
      <c r="P50" s="41" t="str" cm="1">
        <f t="array" ref="P50">IFERROR(INDEX(cualitativa[Práctica Segura],MATCH(0,INDEX(COUNTIF($P$1:P49,cualitativa[Práctica Segura]),0,0),0)),"")</f>
        <v/>
      </c>
    </row>
    <row r="51" spans="1:16" x14ac:dyDescent="0.3">
      <c r="A51" s="41" t="s">
        <v>131</v>
      </c>
      <c r="H51" s="42">
        <v>50</v>
      </c>
      <c r="I51" s="41">
        <f>proceso50</f>
        <v>0</v>
      </c>
      <c r="J51" s="42">
        <f t="shared" si="2"/>
        <v>0</v>
      </c>
      <c r="K51" s="42">
        <f>(RANK($J51,$J$2:$J$56,0)+COUNTIF($J$2:$J51,J51)-1)*J51</f>
        <v>0</v>
      </c>
      <c r="L51" s="41" t="str">
        <f t="shared" si="1"/>
        <v/>
      </c>
      <c r="M51" s="42" t="str">
        <f>IF(L51&lt;&gt;"",COUNTIFS(cualitativa[[#All],[Proceso 1]:[Proceso 5]],L51),"")</f>
        <v/>
      </c>
      <c r="P51" s="41" t="str" cm="1">
        <f t="array" ref="P51">IFERROR(INDEX(cualitativa[Práctica Segura],MATCH(0,INDEX(COUNTIF($P$1:P50,cualitativa[Práctica Segura]),0,0),0)),"")</f>
        <v/>
      </c>
    </row>
    <row r="52" spans="1:16" x14ac:dyDescent="0.3">
      <c r="A52" s="41" t="s">
        <v>132</v>
      </c>
      <c r="H52" s="1"/>
      <c r="K52" s="1"/>
      <c r="M52" s="1"/>
      <c r="P52" s="41" t="str" cm="1">
        <f t="array" ref="P52">IFERROR(INDEX(cualitativa[Práctica Segura],MATCH(0,INDEX(COUNTIF($P$1:P51,cualitativa[Práctica Segura]),0,0),0)),"")</f>
        <v/>
      </c>
    </row>
    <row r="53" spans="1:16" x14ac:dyDescent="0.3">
      <c r="A53" s="41" t="s">
        <v>133</v>
      </c>
      <c r="H53" s="1"/>
      <c r="K53" s="1"/>
      <c r="M53" s="1"/>
      <c r="P53" s="41" t="str" cm="1">
        <f t="array" ref="P53">IFERROR(INDEX(cualitativa[Práctica Segura],MATCH(0,INDEX(COUNTIF($P$1:P52,cualitativa[Práctica Segura]),0,0),0)),"")</f>
        <v/>
      </c>
    </row>
    <row r="54" spans="1:16" x14ac:dyDescent="0.3">
      <c r="A54" s="41" t="s">
        <v>134</v>
      </c>
      <c r="H54" s="1"/>
      <c r="K54" s="1"/>
      <c r="M54" s="1"/>
      <c r="P54" s="41" t="str" cm="1">
        <f t="array" ref="P54">IFERROR(INDEX(cualitativa[Práctica Segura],MATCH(0,INDEX(COUNTIF($P$1:P53,cualitativa[Práctica Segura]),0,0),0)),"")</f>
        <v/>
      </c>
    </row>
    <row r="55" spans="1:16" x14ac:dyDescent="0.3">
      <c r="A55" s="41" t="s">
        <v>135</v>
      </c>
      <c r="H55" s="1"/>
      <c r="K55" s="1"/>
      <c r="M55" s="1"/>
      <c r="P55" s="41" t="str" cm="1">
        <f t="array" ref="P55">IFERROR(INDEX(cualitativa[Práctica Segura],MATCH(0,INDEX(COUNTIF($P$1:P54,cualitativa[Práctica Segura]),0,0),0)),"")</f>
        <v/>
      </c>
    </row>
    <row r="56" spans="1:16" x14ac:dyDescent="0.3">
      <c r="A56" s="41" t="s">
        <v>136</v>
      </c>
      <c r="H56" s="1"/>
      <c r="K56" s="1"/>
      <c r="M56" s="1"/>
      <c r="P56" s="41" t="str" cm="1">
        <f t="array" ref="P56">IFERROR(INDEX(cualitativa[Práctica Segura],MATCH(0,INDEX(COUNTIF($P$1:P55,cualitativa[Práctica Segura]),0,0),0)),"")</f>
        <v/>
      </c>
    </row>
    <row r="57" spans="1:16" x14ac:dyDescent="0.3">
      <c r="A57" s="41" t="s">
        <v>137</v>
      </c>
      <c r="H57" s="1"/>
      <c r="K57" s="1"/>
      <c r="M57" s="1"/>
      <c r="P57" s="41" t="str" cm="1">
        <f t="array" ref="P57">IFERROR(INDEX(cualitativa[Práctica Segura],MATCH(0,INDEX(COUNTIF($P$1:P56,cualitativa[Práctica Segura]),0,0),0)),"")</f>
        <v/>
      </c>
    </row>
    <row r="58" spans="1:16" x14ac:dyDescent="0.3">
      <c r="A58" s="41" t="s">
        <v>138</v>
      </c>
      <c r="H58" s="1"/>
      <c r="K58" s="1"/>
      <c r="M58" s="1"/>
      <c r="P58" s="41" t="str" cm="1">
        <f t="array" ref="P58">IFERROR(INDEX(cualitativa[Práctica Segura],MATCH(0,INDEX(COUNTIF($P$1:P57,cualitativa[Práctica Segura]),0,0),0)),"")</f>
        <v/>
      </c>
    </row>
    <row r="59" spans="1:16" x14ac:dyDescent="0.3">
      <c r="A59" s="41" t="s">
        <v>139</v>
      </c>
      <c r="H59" s="1"/>
      <c r="K59" s="1"/>
      <c r="M59" s="1"/>
      <c r="P59" s="41" t="str" cm="1">
        <f t="array" ref="P59">IFERROR(INDEX(cualitativa[Práctica Segura],MATCH(0,INDEX(COUNTIF($P$1:P58,cualitativa[Práctica Segura]),0,0),0)),"")</f>
        <v/>
      </c>
    </row>
    <row r="60" spans="1:16" x14ac:dyDescent="0.3">
      <c r="A60" s="41" t="s">
        <v>140</v>
      </c>
      <c r="H60" s="1"/>
      <c r="K60" s="1"/>
      <c r="M60" s="1"/>
      <c r="P60" s="41" t="str" cm="1">
        <f t="array" ref="P60">IFERROR(INDEX(cualitativa[Práctica Segura],MATCH(0,INDEX(COUNTIF($P$1:P59,cualitativa[Práctica Segura]),0,0),0)),"")</f>
        <v/>
      </c>
    </row>
    <row r="61" spans="1:16" x14ac:dyDescent="0.3">
      <c r="A61" s="41" t="s">
        <v>141</v>
      </c>
      <c r="H61" s="1"/>
      <c r="K61" s="1"/>
      <c r="M61" s="1"/>
      <c r="P61" s="41" t="str" cm="1">
        <f t="array" ref="P61">IFERROR(INDEX(cualitativa[Práctica Segura],MATCH(0,INDEX(COUNTIF($P$1:P60,cualitativa[Práctica Segura]),0,0),0)),"")</f>
        <v/>
      </c>
    </row>
    <row r="62" spans="1:16" x14ac:dyDescent="0.3">
      <c r="A62" s="41" t="s">
        <v>142</v>
      </c>
      <c r="H62" s="1"/>
      <c r="K62" s="1"/>
      <c r="M62" s="1"/>
      <c r="P62" s="41" t="str" cm="1">
        <f t="array" ref="P62">IFERROR(INDEX(cualitativa[Práctica Segura],MATCH(0,INDEX(COUNTIF($P$1:P61,cualitativa[Práctica Segura]),0,0),0)),"")</f>
        <v/>
      </c>
    </row>
    <row r="63" spans="1:16" x14ac:dyDescent="0.3">
      <c r="A63" s="41" t="s">
        <v>143</v>
      </c>
      <c r="H63" s="1"/>
      <c r="K63" s="1"/>
      <c r="M63" s="1"/>
      <c r="P63" s="41" t="str" cm="1">
        <f t="array" ref="P63">IFERROR(INDEX(cualitativa[Práctica Segura],MATCH(0,INDEX(COUNTIF($P$1:P62,cualitativa[Práctica Segura]),0,0),0)),"")</f>
        <v/>
      </c>
    </row>
    <row r="64" spans="1:16" x14ac:dyDescent="0.3">
      <c r="A64" s="41" t="s">
        <v>144</v>
      </c>
      <c r="H64" s="1"/>
      <c r="K64" s="1"/>
      <c r="M64" s="1"/>
      <c r="P64" s="41" t="str" cm="1">
        <f t="array" ref="P64">IFERROR(INDEX(cualitativa[Práctica Segura],MATCH(0,INDEX(COUNTIF($P$1:P63,cualitativa[Práctica Segura]),0,0),0)),"")</f>
        <v/>
      </c>
    </row>
    <row r="65" spans="1:16" x14ac:dyDescent="0.3">
      <c r="A65" s="41" t="s">
        <v>145</v>
      </c>
      <c r="H65" s="1"/>
      <c r="K65" s="1"/>
      <c r="M65" s="1"/>
      <c r="P65" s="41" t="str" cm="1">
        <f t="array" ref="P65">IFERROR(INDEX(cualitativa[Práctica Segura],MATCH(0,INDEX(COUNTIF($P$1:P64,cualitativa[Práctica Segura]),0,0),0)),"")</f>
        <v/>
      </c>
    </row>
    <row r="66" spans="1:16" x14ac:dyDescent="0.3">
      <c r="A66" s="41" t="s">
        <v>146</v>
      </c>
      <c r="H66" s="1"/>
      <c r="K66" s="1"/>
      <c r="M66" s="1"/>
      <c r="P66" s="41" t="str" cm="1">
        <f t="array" ref="P66">IFERROR(INDEX(cualitativa[Práctica Segura],MATCH(0,INDEX(COUNTIF($P$1:P65,cualitativa[Práctica Segura]),0,0),0)),"")</f>
        <v/>
      </c>
    </row>
    <row r="67" spans="1:16" x14ac:dyDescent="0.3">
      <c r="A67" s="41" t="s">
        <v>147</v>
      </c>
      <c r="H67" s="1"/>
      <c r="K67" s="1"/>
      <c r="M67" s="1"/>
      <c r="P67" s="41" t="str" cm="1">
        <f t="array" ref="P67">IFERROR(INDEX(cualitativa[Práctica Segura],MATCH(0,INDEX(COUNTIF($P$1:P66,cualitativa[Práctica Segura]),0,0),0)),"")</f>
        <v/>
      </c>
    </row>
    <row r="68" spans="1:16" x14ac:dyDescent="0.3">
      <c r="A68" s="41" t="s">
        <v>148</v>
      </c>
      <c r="H68" s="1"/>
      <c r="K68" s="1"/>
      <c r="M68" s="1"/>
      <c r="P68" s="41" t="str" cm="1">
        <f t="array" ref="P68">IFERROR(INDEX(cualitativa[Práctica Segura],MATCH(0,INDEX(COUNTIF($P$1:P67,cualitativa[Práctica Segura]),0,0),0)),"")</f>
        <v/>
      </c>
    </row>
    <row r="69" spans="1:16" x14ac:dyDescent="0.3">
      <c r="A69" s="41" t="s">
        <v>149</v>
      </c>
      <c r="H69" s="1"/>
      <c r="K69" s="1"/>
      <c r="M69" s="1"/>
      <c r="P69" s="41" t="str" cm="1">
        <f t="array" ref="P69">IFERROR(INDEX(cualitativa[Práctica Segura],MATCH(0,INDEX(COUNTIF($P$1:P68,cualitativa[Práctica Segura]),0,0),0)),"")</f>
        <v/>
      </c>
    </row>
    <row r="70" spans="1:16" x14ac:dyDescent="0.3">
      <c r="A70" s="41" t="s">
        <v>150</v>
      </c>
      <c r="H70" s="1"/>
      <c r="K70" s="1"/>
      <c r="M70" s="1"/>
      <c r="P70" s="41" t="str" cm="1">
        <f t="array" ref="P70">IFERROR(INDEX(cualitativa[Práctica Segura],MATCH(0,INDEX(COUNTIF($P$1:P69,cualitativa[Práctica Segura]),0,0),0)),"")</f>
        <v/>
      </c>
    </row>
    <row r="71" spans="1:16" x14ac:dyDescent="0.3">
      <c r="A71" s="41" t="s">
        <v>151</v>
      </c>
      <c r="H71" s="1"/>
      <c r="K71" s="1"/>
      <c r="M71" s="1"/>
      <c r="P71" s="41" t="str" cm="1">
        <f t="array" ref="P71">IFERROR(INDEX(cualitativa[Práctica Segura],MATCH(0,INDEX(COUNTIF($P$1:P70,cualitativa[Práctica Segura]),0,0),0)),"")</f>
        <v/>
      </c>
    </row>
    <row r="72" spans="1:16" x14ac:dyDescent="0.3">
      <c r="A72" s="41" t="s">
        <v>152</v>
      </c>
      <c r="H72" s="1"/>
      <c r="K72" s="1"/>
      <c r="M72" s="1"/>
      <c r="P72" s="41" t="str" cm="1">
        <f t="array" ref="P72">IFERROR(INDEX(cualitativa[Práctica Segura],MATCH(0,INDEX(COUNTIF($P$1:P71,cualitativa[Práctica Segura]),0,0),0)),"")</f>
        <v/>
      </c>
    </row>
    <row r="73" spans="1:16" x14ac:dyDescent="0.3">
      <c r="A73" s="41" t="s">
        <v>153</v>
      </c>
      <c r="H73" s="1"/>
      <c r="K73" s="1"/>
      <c r="M73" s="1"/>
      <c r="P73" s="41" t="str" cm="1">
        <f t="array" ref="P73">IFERROR(INDEX(cualitativa[Práctica Segura],MATCH(0,INDEX(COUNTIF($P$1:P72,cualitativa[Práctica Segura]),0,0),0)),"")</f>
        <v/>
      </c>
    </row>
    <row r="74" spans="1:16" x14ac:dyDescent="0.3">
      <c r="A74" s="41" t="s">
        <v>154</v>
      </c>
      <c r="H74" s="1"/>
      <c r="K74" s="1"/>
      <c r="M74" s="1"/>
      <c r="P74" s="41" t="str" cm="1">
        <f t="array" ref="P74">IFERROR(INDEX(cualitativa[Práctica Segura],MATCH(0,INDEX(COUNTIF($P$1:P73,cualitativa[Práctica Segura]),0,0),0)),"")</f>
        <v/>
      </c>
    </row>
    <row r="75" spans="1:16" x14ac:dyDescent="0.3">
      <c r="A75" s="41" t="s">
        <v>155</v>
      </c>
      <c r="H75" s="1"/>
      <c r="K75" s="1"/>
      <c r="M75" s="1"/>
      <c r="P75" s="41" t="str" cm="1">
        <f t="array" ref="P75">IFERROR(INDEX(cualitativa[Práctica Segura],MATCH(0,INDEX(COUNTIF($P$1:P74,cualitativa[Práctica Segura]),0,0),0)),"")</f>
        <v/>
      </c>
    </row>
    <row r="76" spans="1:16" x14ac:dyDescent="0.3">
      <c r="A76" s="41" t="s">
        <v>156</v>
      </c>
      <c r="H76" s="1"/>
      <c r="K76" s="1"/>
      <c r="M76" s="1"/>
      <c r="P76" s="41" t="str" cm="1">
        <f t="array" ref="P76">IFERROR(INDEX(cualitativa[Práctica Segura],MATCH(0,INDEX(COUNTIF($P$1:P75,cualitativa[Práctica Segura]),0,0),0)),"")</f>
        <v/>
      </c>
    </row>
    <row r="77" spans="1:16" x14ac:dyDescent="0.3">
      <c r="A77" s="41" t="s">
        <v>157</v>
      </c>
      <c r="H77" s="1"/>
      <c r="K77" s="1"/>
      <c r="M77" s="1"/>
      <c r="P77" s="41" t="str" cm="1">
        <f t="array" ref="P77">IFERROR(INDEX(cualitativa[Práctica Segura],MATCH(0,INDEX(COUNTIF($P$1:P76,cualitativa[Práctica Segura]),0,0),0)),"")</f>
        <v/>
      </c>
    </row>
    <row r="78" spans="1:16" x14ac:dyDescent="0.3">
      <c r="A78" s="41" t="s">
        <v>158</v>
      </c>
      <c r="H78" s="1"/>
      <c r="K78" s="1"/>
      <c r="M78" s="1"/>
      <c r="P78" s="41" t="str" cm="1">
        <f t="array" ref="P78">IFERROR(INDEX(cualitativa[Práctica Segura],MATCH(0,INDEX(COUNTIF($P$1:P77,cualitativa[Práctica Segura]),0,0),0)),"")</f>
        <v/>
      </c>
    </row>
    <row r="79" spans="1:16" x14ac:dyDescent="0.3">
      <c r="A79" s="41" t="s">
        <v>159</v>
      </c>
      <c r="H79" s="1"/>
      <c r="K79" s="1"/>
      <c r="M79" s="1"/>
      <c r="P79" s="41" t="str" cm="1">
        <f t="array" ref="P79">IFERROR(INDEX(cualitativa[Práctica Segura],MATCH(0,INDEX(COUNTIF($P$1:P78,cualitativa[Práctica Segura]),0,0),0)),"")</f>
        <v/>
      </c>
    </row>
    <row r="80" spans="1:16" x14ac:dyDescent="0.3">
      <c r="A80" s="41" t="s">
        <v>160</v>
      </c>
      <c r="H80" s="1"/>
      <c r="K80" s="1"/>
      <c r="M80" s="1"/>
      <c r="P80" s="41" t="str" cm="1">
        <f t="array" ref="P80">IFERROR(INDEX(cualitativa[Práctica Segura],MATCH(0,INDEX(COUNTIF($P$1:P79,cualitativa[Práctica Segura]),0,0),0)),"")</f>
        <v/>
      </c>
    </row>
    <row r="81" spans="1:16" x14ac:dyDescent="0.3">
      <c r="A81" s="41" t="s">
        <v>161</v>
      </c>
      <c r="H81" s="1"/>
      <c r="K81" s="1"/>
      <c r="M81" s="1"/>
      <c r="P81" s="41" t="str" cm="1">
        <f t="array" ref="P81">IFERROR(INDEX(cualitativa[Práctica Segura],MATCH(0,INDEX(COUNTIF($P$1:P80,cualitativa[Práctica Segura]),0,0),0)),"")</f>
        <v/>
      </c>
    </row>
    <row r="82" spans="1:16" x14ac:dyDescent="0.3">
      <c r="A82" s="41" t="s">
        <v>162</v>
      </c>
      <c r="H82" s="1"/>
      <c r="K82" s="1"/>
      <c r="M82" s="1"/>
      <c r="P82" s="41" t="str" cm="1">
        <f t="array" ref="P82">IFERROR(INDEX(cualitativa[Práctica Segura],MATCH(0,INDEX(COUNTIF($P$1:P81,cualitativa[Práctica Segura]),0,0),0)),"")</f>
        <v/>
      </c>
    </row>
    <row r="83" spans="1:16" x14ac:dyDescent="0.3">
      <c r="A83" s="41" t="s">
        <v>163</v>
      </c>
      <c r="H83" s="1"/>
      <c r="K83" s="1"/>
      <c r="M83" s="1"/>
      <c r="P83" s="41" t="str" cm="1">
        <f t="array" ref="P83">IFERROR(INDEX(cualitativa[Práctica Segura],MATCH(0,INDEX(COUNTIF($P$1:P82,cualitativa[Práctica Segura]),0,0),0)),"")</f>
        <v/>
      </c>
    </row>
    <row r="84" spans="1:16" x14ac:dyDescent="0.3">
      <c r="A84" s="41" t="s">
        <v>164</v>
      </c>
      <c r="H84" s="1"/>
      <c r="K84" s="1"/>
      <c r="M84" s="1"/>
      <c r="P84" s="41" t="str" cm="1">
        <f t="array" ref="P84">IFERROR(INDEX(cualitativa[Práctica Segura],MATCH(0,INDEX(COUNTIF($P$1:P83,cualitativa[Práctica Segura]),0,0),0)),"")</f>
        <v/>
      </c>
    </row>
    <row r="85" spans="1:16" x14ac:dyDescent="0.3">
      <c r="A85" s="41" t="s">
        <v>165</v>
      </c>
      <c r="H85" s="1"/>
      <c r="K85" s="1"/>
      <c r="M85" s="1"/>
      <c r="P85" s="41" t="str" cm="1">
        <f t="array" ref="P85">IFERROR(INDEX(cualitativa[Práctica Segura],MATCH(0,INDEX(COUNTIF($P$1:P84,cualitativa[Práctica Segura]),0,0),0)),"")</f>
        <v/>
      </c>
    </row>
    <row r="86" spans="1:16" x14ac:dyDescent="0.3">
      <c r="A86" s="41" t="s">
        <v>166</v>
      </c>
      <c r="H86" s="1"/>
      <c r="K86" s="1"/>
      <c r="M86" s="1"/>
      <c r="P86" s="41" t="str" cm="1">
        <f t="array" ref="P86">IFERROR(INDEX(cualitativa[Práctica Segura],MATCH(0,INDEX(COUNTIF($P$1:P85,cualitativa[Práctica Segura]),0,0),0)),"")</f>
        <v/>
      </c>
    </row>
    <row r="87" spans="1:16" x14ac:dyDescent="0.3">
      <c r="A87" s="41" t="s">
        <v>167</v>
      </c>
      <c r="H87" s="1"/>
      <c r="K87" s="1"/>
      <c r="M87" s="1"/>
      <c r="P87" s="41" t="str" cm="1">
        <f t="array" ref="P87">IFERROR(INDEX(cualitativa[Práctica Segura],MATCH(0,INDEX(COUNTIF($P$1:P86,cualitativa[Práctica Segura]),0,0),0)),"")</f>
        <v/>
      </c>
    </row>
    <row r="88" spans="1:16" x14ac:dyDescent="0.3">
      <c r="A88" s="41" t="s">
        <v>168</v>
      </c>
      <c r="H88" s="1"/>
      <c r="K88" s="1"/>
      <c r="M88" s="1"/>
      <c r="P88" s="41" t="str" cm="1">
        <f t="array" ref="P88">IFERROR(INDEX(cualitativa[Práctica Segura],MATCH(0,INDEX(COUNTIF($P$1:P87,cualitativa[Práctica Segura]),0,0),0)),"")</f>
        <v/>
      </c>
    </row>
    <row r="89" spans="1:16" x14ac:dyDescent="0.3">
      <c r="A89" s="41" t="s">
        <v>169</v>
      </c>
      <c r="H89" s="1"/>
      <c r="K89" s="1"/>
      <c r="M89" s="1"/>
      <c r="P89" s="41" t="str" cm="1">
        <f t="array" ref="P89">IFERROR(INDEX(cualitativa[Práctica Segura],MATCH(0,INDEX(COUNTIF($P$1:P88,cualitativa[Práctica Segura]),0,0),0)),"")</f>
        <v/>
      </c>
    </row>
    <row r="90" spans="1:16" x14ac:dyDescent="0.3">
      <c r="A90" s="41" t="s">
        <v>170</v>
      </c>
      <c r="H90" s="1"/>
      <c r="K90" s="1"/>
      <c r="M90" s="1"/>
      <c r="P90" s="41" t="str" cm="1">
        <f t="array" ref="P90">IFERROR(INDEX(cualitativa[Práctica Segura],MATCH(0,INDEX(COUNTIF($P$1:P89,cualitativa[Práctica Segura]),0,0),0)),"")</f>
        <v/>
      </c>
    </row>
    <row r="91" spans="1:16" x14ac:dyDescent="0.3">
      <c r="A91" s="41" t="s">
        <v>171</v>
      </c>
      <c r="H91" s="1"/>
      <c r="K91" s="1"/>
      <c r="M91" s="1"/>
      <c r="P91" s="41" t="str" cm="1">
        <f t="array" ref="P91">IFERROR(INDEX(cualitativa[Práctica Segura],MATCH(0,INDEX(COUNTIF($P$1:P90,cualitativa[Práctica Segura]),0,0),0)),"")</f>
        <v/>
      </c>
    </row>
    <row r="92" spans="1:16" x14ac:dyDescent="0.3">
      <c r="A92" s="41" t="s">
        <v>172</v>
      </c>
      <c r="H92" s="1"/>
      <c r="K92" s="1"/>
      <c r="M92" s="1"/>
      <c r="P92" s="41" t="str" cm="1">
        <f t="array" ref="P92">IFERROR(INDEX(cualitativa[Práctica Segura],MATCH(0,INDEX(COUNTIF($P$1:P91,cualitativa[Práctica Segura]),0,0),0)),"")</f>
        <v/>
      </c>
    </row>
    <row r="93" spans="1:16" x14ac:dyDescent="0.3">
      <c r="P93" s="41" t="str" cm="1">
        <f t="array" ref="P93">IFERROR(INDEX(cualitativa[Práctica Segura],MATCH(0,INDEX(COUNTIF($P$1:P92,cualitativa[Práctica Segura]),0,0),0)),"")</f>
        <v/>
      </c>
    </row>
    <row r="94" spans="1:16" x14ac:dyDescent="0.3">
      <c r="P94" s="41" t="str" cm="1">
        <f t="array" ref="P94">IFERROR(INDEX(cualitativa[Práctica Segura],MATCH(0,INDEX(COUNTIF($P$1:P93,cualitativa[Práctica Segura]),0,0),0)),"")</f>
        <v/>
      </c>
    </row>
    <row r="95" spans="1:16" x14ac:dyDescent="0.3">
      <c r="P95" s="41" t="str" cm="1">
        <f t="array" ref="P95">IFERROR(INDEX(cualitativa[Práctica Segura],MATCH(0,INDEX(COUNTIF($P$1:P94,cualitativa[Práctica Segura]),0,0),0)),"")</f>
        <v/>
      </c>
    </row>
    <row r="96" spans="1:16" x14ac:dyDescent="0.3">
      <c r="P96" s="41" t="str" cm="1">
        <f t="array" ref="P96">IFERROR(INDEX(cualitativa[Práctica Segura],MATCH(0,INDEX(COUNTIF($P$1:P95,cualitativa[Práctica Segura]),0,0),0)),"")</f>
        <v/>
      </c>
    </row>
    <row r="97" spans="16:16" x14ac:dyDescent="0.3">
      <c r="P97" s="41" t="str" cm="1">
        <f t="array" ref="P97">IFERROR(INDEX(cualitativa[Práctica Segura],MATCH(0,INDEX(COUNTIF($P$1:P96,cualitativa[Práctica Segura]),0,0),0)),"")</f>
        <v/>
      </c>
    </row>
    <row r="98" spans="16:16" x14ac:dyDescent="0.3">
      <c r="P98" s="41" t="str" cm="1">
        <f t="array" ref="P98">IFERROR(INDEX(cualitativa[Práctica Segura],MATCH(0,INDEX(COUNTIF($P$1:P97,cualitativa[Práctica Segura]),0,0),0)),"")</f>
        <v/>
      </c>
    </row>
    <row r="99" spans="16:16" x14ac:dyDescent="0.3">
      <c r="P99" s="41" t="str" cm="1">
        <f t="array" ref="P99">IFERROR(INDEX(cualitativa[Práctica Segura],MATCH(0,INDEX(COUNTIF($P$1:P98,cualitativa[Práctica Segura]),0,0),0)),"")</f>
        <v/>
      </c>
    </row>
    <row r="100" spans="16:16" x14ac:dyDescent="0.3">
      <c r="P100" s="41" t="str" cm="1">
        <f t="array" ref="P100">IFERROR(INDEX(cualitativa[Práctica Segura],MATCH(0,INDEX(COUNTIF($P$1:P99,cualitativa[Práctica Segura]),0,0),0)),"")</f>
        <v/>
      </c>
    </row>
    <row r="101" spans="16:16" x14ac:dyDescent="0.3">
      <c r="P101" s="41" t="str" cm="1">
        <f t="array" ref="P101">IFERROR(INDEX(cualitativa[Práctica Segura],MATCH(0,INDEX(COUNTIF($P$1:P100,cualitativa[Práctica Segura]),0,0),0)),"")</f>
        <v/>
      </c>
    </row>
    <row r="102" spans="16:16" x14ac:dyDescent="0.3">
      <c r="P102" s="41" t="str" cm="1">
        <f t="array" ref="P102">IFERROR(INDEX(cualitativa[Práctica Segura],MATCH(0,INDEX(COUNTIF($P$1:P101,cualitativa[Práctica Segura]),0,0),0)),"")</f>
        <v/>
      </c>
    </row>
    <row r="103" spans="16:16" x14ac:dyDescent="0.3">
      <c r="P103" s="41" t="str" cm="1">
        <f t="array" ref="P103">IFERROR(INDEX(cualitativa[Práctica Segura],MATCH(0,INDEX(COUNTIF($P$1:P102,cualitativa[Práctica Segura]),0,0),0)),"")</f>
        <v/>
      </c>
    </row>
    <row r="104" spans="16:16" x14ac:dyDescent="0.3">
      <c r="P104" s="41" t="str" cm="1">
        <f t="array" ref="P104">IFERROR(INDEX(cualitativa[Práctica Segura],MATCH(0,INDEX(COUNTIF($P$1:P103,cualitativa[Práctica Segura]),0,0),0)),"")</f>
        <v/>
      </c>
    </row>
    <row r="105" spans="16:16" x14ac:dyDescent="0.3">
      <c r="P105" s="41" t="str" cm="1">
        <f t="array" ref="P105">IFERROR(INDEX(cualitativa[Práctica Segura],MATCH(0,INDEX(COUNTIF($P$1:P104,cualitativa[Práctica Segura]),0,0),0)),"")</f>
        <v/>
      </c>
    </row>
    <row r="106" spans="16:16" x14ac:dyDescent="0.3">
      <c r="P106" s="41" t="str" cm="1">
        <f t="array" ref="P106">IFERROR(INDEX(cualitativa[Práctica Segura],MATCH(0,INDEX(COUNTIF($P$1:P105,cualitativa[Práctica Segura]),0,0),0)),"")</f>
        <v/>
      </c>
    </row>
    <row r="107" spans="16:16" x14ac:dyDescent="0.3">
      <c r="P107" s="41" t="str" cm="1">
        <f t="array" ref="P107">IFERROR(INDEX(cualitativa[Práctica Segura],MATCH(0,INDEX(COUNTIF($P$1:P106,cualitativa[Práctica Segura]),0,0),0)),"")</f>
        <v/>
      </c>
    </row>
    <row r="108" spans="16:16" x14ac:dyDescent="0.3">
      <c r="P108" s="41" t="str" cm="1">
        <f t="array" ref="P108">IFERROR(INDEX(cualitativa[Práctica Segura],MATCH(0,INDEX(COUNTIF($P$1:P107,cualitativa[Práctica Segura]),0,0),0)),"")</f>
        <v/>
      </c>
    </row>
    <row r="109" spans="16:16" x14ac:dyDescent="0.3">
      <c r="P109" s="41" t="str" cm="1">
        <f t="array" ref="P109">IFERROR(INDEX(cualitativa[Práctica Segura],MATCH(0,INDEX(COUNTIF($P$1:P108,cualitativa[Práctica Segura]),0,0),0)),"")</f>
        <v/>
      </c>
    </row>
    <row r="110" spans="16:16" x14ac:dyDescent="0.3">
      <c r="P110" s="41" t="str" cm="1">
        <f t="array" ref="P110">IFERROR(INDEX(cualitativa[Práctica Segura],MATCH(0,INDEX(COUNTIF($P$1:P109,cualitativa[Práctica Segura]),0,0),0)),"")</f>
        <v/>
      </c>
    </row>
    <row r="111" spans="16:16" x14ac:dyDescent="0.3">
      <c r="P111" s="41" t="str" cm="1">
        <f t="array" ref="P111">IFERROR(INDEX(cualitativa[Práctica Segura],MATCH(0,INDEX(COUNTIF($P$1:P110,cualitativa[Práctica Segura]),0,0),0)),"")</f>
        <v/>
      </c>
    </row>
    <row r="112" spans="16:16" x14ac:dyDescent="0.3">
      <c r="P112" s="41" t="str" cm="1">
        <f t="array" ref="P112">IFERROR(INDEX(cualitativa[Práctica Segura],MATCH(0,INDEX(COUNTIF($P$1:P111,cualitativa[Práctica Segura]),0,0),0)),"")</f>
        <v/>
      </c>
    </row>
    <row r="113" spans="16:16" x14ac:dyDescent="0.3">
      <c r="P113" s="41" t="str" cm="1">
        <f t="array" ref="P113">IFERROR(INDEX(cualitativa[Práctica Segura],MATCH(0,INDEX(COUNTIF($P$1:P112,cualitativa[Práctica Segura]),0,0),0)),"")</f>
        <v/>
      </c>
    </row>
    <row r="114" spans="16:16" x14ac:dyDescent="0.3">
      <c r="P114" s="41" t="str" cm="1">
        <f t="array" ref="P114">IFERROR(INDEX(cualitativa[Práctica Segura],MATCH(0,INDEX(COUNTIF($P$1:P113,cualitativa[Práctica Segura]),0,0),0)),"")</f>
        <v/>
      </c>
    </row>
    <row r="115" spans="16:16" x14ac:dyDescent="0.3">
      <c r="P115" s="41" t="str" cm="1">
        <f t="array" ref="P115">IFERROR(INDEX(cualitativa[Práctica Segura],MATCH(0,INDEX(COUNTIF($P$1:P114,cualitativa[Práctica Segura]),0,0),0)),"")</f>
        <v/>
      </c>
    </row>
    <row r="116" spans="16:16" x14ac:dyDescent="0.3">
      <c r="P116" s="41" t="str" cm="1">
        <f t="array" ref="P116">IFERROR(INDEX(cualitativa[Práctica Segura],MATCH(0,INDEX(COUNTIF($P$1:P115,cualitativa[Práctica Segura]),0,0),0)),"")</f>
        <v/>
      </c>
    </row>
    <row r="117" spans="16:16" x14ac:dyDescent="0.3">
      <c r="P117" s="41" t="str" cm="1">
        <f t="array" ref="P117">IFERROR(INDEX(cualitativa[Práctica Segura],MATCH(0,INDEX(COUNTIF($P$1:P116,cualitativa[Práctica Segura]),0,0),0)),"")</f>
        <v/>
      </c>
    </row>
    <row r="118" spans="16:16" x14ac:dyDescent="0.3">
      <c r="P118" s="41" t="str" cm="1">
        <f t="array" ref="P118">IFERROR(INDEX(cualitativa[Práctica Segura],MATCH(0,INDEX(COUNTIF($P$1:P117,cualitativa[Práctica Segura]),0,0),0)),"")</f>
        <v/>
      </c>
    </row>
    <row r="119" spans="16:16" x14ac:dyDescent="0.3">
      <c r="P119" s="41" t="str" cm="1">
        <f t="array" ref="P119">IFERROR(INDEX(cualitativa[Práctica Segura],MATCH(0,INDEX(COUNTIF($P$1:P118,cualitativa[Práctica Segura]),0,0),0)),"")</f>
        <v/>
      </c>
    </row>
    <row r="120" spans="16:16" x14ac:dyDescent="0.3">
      <c r="P120" s="41" t="str" cm="1">
        <f t="array" ref="P120">IFERROR(INDEX(cualitativa[Práctica Segura],MATCH(0,INDEX(COUNTIF($P$1:P119,cualitativa[Práctica Segura]),0,0),0)),"")</f>
        <v/>
      </c>
    </row>
    <row r="121" spans="16:16" x14ac:dyDescent="0.3">
      <c r="P121" s="41" t="str" cm="1">
        <f t="array" ref="P121">IFERROR(INDEX(cualitativa[Práctica Segura],MATCH(0,INDEX(COUNTIF($P$1:P120,cualitativa[Práctica Segura]),0,0),0)),"")</f>
        <v/>
      </c>
    </row>
    <row r="122" spans="16:16" x14ac:dyDescent="0.3">
      <c r="P122" s="41" t="str" cm="1">
        <f t="array" ref="P122">IFERROR(INDEX(cualitativa[Práctica Segura],MATCH(0,INDEX(COUNTIF($P$1:P121,cualitativa[Práctica Segura]),0,0),0)),"")</f>
        <v/>
      </c>
    </row>
    <row r="123" spans="16:16" x14ac:dyDescent="0.3">
      <c r="P123" s="41" t="str" cm="1">
        <f t="array" ref="P123">IFERROR(INDEX(cualitativa[Práctica Segura],MATCH(0,INDEX(COUNTIF($P$1:P122,cualitativa[Práctica Segura]),0,0),0)),"")</f>
        <v/>
      </c>
    </row>
    <row r="124" spans="16:16" x14ac:dyDescent="0.3">
      <c r="P124" s="41" t="str" cm="1">
        <f t="array" ref="P124">IFERROR(INDEX(cualitativa[Práctica Segura],MATCH(0,INDEX(COUNTIF($P$1:P123,cualitativa[Práctica Segura]),0,0),0)),"")</f>
        <v/>
      </c>
    </row>
    <row r="125" spans="16:16" x14ac:dyDescent="0.3">
      <c r="P125" s="41" t="str" cm="1">
        <f t="array" ref="P125">IFERROR(INDEX(cualitativa[Práctica Segura],MATCH(0,INDEX(COUNTIF($P$1:P124,cualitativa[Práctica Segura]),0,0),0)),"")</f>
        <v/>
      </c>
    </row>
    <row r="126" spans="16:16" x14ac:dyDescent="0.3">
      <c r="P126" s="41" t="str" cm="1">
        <f t="array" ref="P126">IFERROR(INDEX(cualitativa[Práctica Segura],MATCH(0,INDEX(COUNTIF($P$1:P125,cualitativa[Práctica Segura]),0,0),0)),"")</f>
        <v/>
      </c>
    </row>
    <row r="127" spans="16:16" x14ac:dyDescent="0.3">
      <c r="P127" s="41" t="str" cm="1">
        <f t="array" ref="P127">IFERROR(INDEX(cualitativa[Práctica Segura],MATCH(0,INDEX(COUNTIF($P$1:P126,cualitativa[Práctica Segura]),0,0),0)),"")</f>
        <v/>
      </c>
    </row>
    <row r="128" spans="16:16" x14ac:dyDescent="0.3">
      <c r="P128" s="41" t="str" cm="1">
        <f t="array" ref="P128">IFERROR(INDEX(cualitativa[Práctica Segura],MATCH(0,INDEX(COUNTIF($P$1:P127,cualitativa[Práctica Segura]),0,0),0)),"")</f>
        <v/>
      </c>
    </row>
    <row r="129" spans="16:16" x14ac:dyDescent="0.3">
      <c r="P129" s="41" t="str" cm="1">
        <f t="array" ref="P129">IFERROR(INDEX(cualitativa[Práctica Segura],MATCH(0,INDEX(COUNTIF($P$1:P128,cualitativa[Práctica Segura]),0,0),0)),"")</f>
        <v/>
      </c>
    </row>
    <row r="130" spans="16:16" x14ac:dyDescent="0.3">
      <c r="P130" s="41" t="str" cm="1">
        <f t="array" ref="P130">IFERROR(INDEX(cualitativa[Práctica Segura],MATCH(0,INDEX(COUNTIF($P$1:P129,cualitativa[Práctica Segura]),0,0),0)),"")</f>
        <v/>
      </c>
    </row>
    <row r="131" spans="16:16" x14ac:dyDescent="0.3">
      <c r="P131" s="41" t="str" cm="1">
        <f t="array" ref="P131">IFERROR(INDEX(cualitativa[Práctica Segura],MATCH(0,INDEX(COUNTIF($P$1:P130,cualitativa[Práctica Segura]),0,0),0)),"")</f>
        <v/>
      </c>
    </row>
    <row r="132" spans="16:16" x14ac:dyDescent="0.3">
      <c r="P132" s="41" t="str" cm="1">
        <f t="array" ref="P132">IFERROR(INDEX(cualitativa[Práctica Segura],MATCH(0,INDEX(COUNTIF($P$1:P131,cualitativa[Práctica Segura]),0,0),0)),"")</f>
        <v/>
      </c>
    </row>
    <row r="133" spans="16:16" x14ac:dyDescent="0.3">
      <c r="P133" s="41" t="str" cm="1">
        <f t="array" ref="P133">IFERROR(INDEX(cualitativa[Práctica Segura],MATCH(0,INDEX(COUNTIF($P$1:P132,cualitativa[Práctica Segura]),0,0),0)),"")</f>
        <v/>
      </c>
    </row>
    <row r="134" spans="16:16" x14ac:dyDescent="0.3">
      <c r="P134" s="41" t="str" cm="1">
        <f t="array" ref="P134">IFERROR(INDEX(cualitativa[Práctica Segura],MATCH(0,INDEX(COUNTIF($P$1:P133,cualitativa[Práctica Segura]),0,0),0)),"")</f>
        <v/>
      </c>
    </row>
    <row r="135" spans="16:16" x14ac:dyDescent="0.3">
      <c r="P135" s="41" t="str" cm="1">
        <f t="array" ref="P135">IFERROR(INDEX(cualitativa[Práctica Segura],MATCH(0,INDEX(COUNTIF($P$1:P134,cualitativa[Práctica Segura]),0,0),0)),"")</f>
        <v/>
      </c>
    </row>
    <row r="136" spans="16:16" x14ac:dyDescent="0.3">
      <c r="P136" s="41" t="str" cm="1">
        <f t="array" ref="P136">IFERROR(INDEX(cualitativa[Práctica Segura],MATCH(0,INDEX(COUNTIF($P$1:P135,cualitativa[Práctica Segura]),0,0),0)),"")</f>
        <v/>
      </c>
    </row>
    <row r="137" spans="16:16" x14ac:dyDescent="0.3">
      <c r="P137" s="41" t="str" cm="1">
        <f t="array" ref="P137">IFERROR(INDEX(cualitativa[Práctica Segura],MATCH(0,INDEX(COUNTIF($P$1:P136,cualitativa[Práctica Segura]),0,0),0)),"")</f>
        <v/>
      </c>
    </row>
    <row r="138" spans="16:16" x14ac:dyDescent="0.3">
      <c r="P138" s="41" t="str" cm="1">
        <f t="array" ref="P138">IFERROR(INDEX(cualitativa[Práctica Segura],MATCH(0,INDEX(COUNTIF($P$1:P137,cualitativa[Práctica Segura]),0,0),0)),"")</f>
        <v/>
      </c>
    </row>
    <row r="139" spans="16:16" x14ac:dyDescent="0.3">
      <c r="P139" s="41" t="str" cm="1">
        <f t="array" ref="P139">IFERROR(INDEX(cualitativa[Práctica Segura],MATCH(0,INDEX(COUNTIF($P$1:P138,cualitativa[Práctica Segura]),0,0),0)),"")</f>
        <v/>
      </c>
    </row>
    <row r="140" spans="16:16" x14ac:dyDescent="0.3">
      <c r="P140" s="41" t="str" cm="1">
        <f t="array" ref="P140">IFERROR(INDEX(cualitativa[Práctica Segura],MATCH(0,INDEX(COUNTIF($P$1:P139,cualitativa[Práctica Segura]),0,0),0)),"")</f>
        <v/>
      </c>
    </row>
    <row r="141" spans="16:16" x14ac:dyDescent="0.3">
      <c r="P141" s="41" t="str" cm="1">
        <f t="array" ref="P141">IFERROR(INDEX(cualitativa[Práctica Segura],MATCH(0,INDEX(COUNTIF($P$1:P140,cualitativa[Práctica Segura]),0,0),0)),"")</f>
        <v/>
      </c>
    </row>
    <row r="142" spans="16:16" x14ac:dyDescent="0.3">
      <c r="P142" s="41" t="str" cm="1">
        <f t="array" ref="P142">IFERROR(INDEX(cualitativa[Práctica Segura],MATCH(0,INDEX(COUNTIF($P$1:P141,cualitativa[Práctica Segura]),0,0),0)),"")</f>
        <v/>
      </c>
    </row>
    <row r="143" spans="16:16" x14ac:dyDescent="0.3">
      <c r="P143" s="41" t="str" cm="1">
        <f t="array" ref="P143">IFERROR(INDEX(cualitativa[Práctica Segura],MATCH(0,INDEX(COUNTIF($P$1:P142,cualitativa[Práctica Segura]),0,0),0)),"")</f>
        <v/>
      </c>
    </row>
    <row r="144" spans="16:16" x14ac:dyDescent="0.3">
      <c r="P144" s="41" t="str" cm="1">
        <f t="array" ref="P144">IFERROR(INDEX(cualitativa[Práctica Segura],MATCH(0,INDEX(COUNTIF($P$1:P143,cualitativa[Práctica Segura]),0,0),0)),"")</f>
        <v/>
      </c>
    </row>
    <row r="145" spans="16:16" x14ac:dyDescent="0.3">
      <c r="P145" s="41" t="str" cm="1">
        <f t="array" ref="P145">IFERROR(INDEX(cualitativa[Práctica Segura],MATCH(0,INDEX(COUNTIF($P$1:P144,cualitativa[Práctica Segura]),0,0),0)),"")</f>
        <v/>
      </c>
    </row>
    <row r="146" spans="16:16" x14ac:dyDescent="0.3">
      <c r="P146" s="41" t="str" cm="1">
        <f t="array" ref="P146">IFERROR(INDEX(cualitativa[Práctica Segura],MATCH(0,INDEX(COUNTIF($P$1:P145,cualitativa[Práctica Segura]),0,0),0)),"")</f>
        <v/>
      </c>
    </row>
    <row r="147" spans="16:16" x14ac:dyDescent="0.3">
      <c r="P147" s="41" t="str" cm="1">
        <f t="array" ref="P147">IFERROR(INDEX(cualitativa[Práctica Segura],MATCH(0,INDEX(COUNTIF($P$1:P146,cualitativa[Práctica Segura]),0,0),0)),"")</f>
        <v/>
      </c>
    </row>
    <row r="148" spans="16:16" x14ac:dyDescent="0.3">
      <c r="P148" s="41" t="str" cm="1">
        <f t="array" ref="P148">IFERROR(INDEX(cualitativa[Práctica Segura],MATCH(0,INDEX(COUNTIF($P$1:P147,cualitativa[Práctica Segura]),0,0),0)),"")</f>
        <v/>
      </c>
    </row>
    <row r="149" spans="16:16" x14ac:dyDescent="0.3">
      <c r="P149" s="41" t="str" cm="1">
        <f t="array" ref="P149">IFERROR(INDEX(cualitativa[Práctica Segura],MATCH(0,INDEX(COUNTIF($P$1:P148,cualitativa[Práctica Segura]),0,0),0)),"")</f>
        <v/>
      </c>
    </row>
    <row r="150" spans="16:16" x14ac:dyDescent="0.3">
      <c r="P150" s="41" t="str" cm="1">
        <f t="array" ref="P150">IFERROR(INDEX(cualitativa[Práctica Segura],MATCH(0,INDEX(COUNTIF($P$1:P149,cualitativa[Práctica Segura]),0,0),0)),"")</f>
        <v/>
      </c>
    </row>
    <row r="151" spans="16:16" x14ac:dyDescent="0.3">
      <c r="P151" s="41" t="str" cm="1">
        <f t="array" ref="P151">IFERROR(INDEX(cualitativa[Práctica Segura],MATCH(0,INDEX(COUNTIF($P$1:P150,cualitativa[Práctica Segura]),0,0),0)),"")</f>
        <v/>
      </c>
    </row>
    <row r="152" spans="16:16" x14ac:dyDescent="0.3">
      <c r="P152" s="41" t="str" cm="1">
        <f t="array" ref="P152">IFERROR(INDEX(cualitativa[Práctica Segura],MATCH(0,INDEX(COUNTIF($P$1:P151,cualitativa[Práctica Segura]),0,0),0)),"")</f>
        <v/>
      </c>
    </row>
    <row r="153" spans="16:16" x14ac:dyDescent="0.3">
      <c r="P153" s="41" t="str" cm="1">
        <f t="array" ref="P153">IFERROR(INDEX(cualitativa[Práctica Segura],MATCH(0,INDEX(COUNTIF($P$1:P152,cualitativa[Práctica Segura]),0,0),0)),"")</f>
        <v/>
      </c>
    </row>
    <row r="154" spans="16:16" x14ac:dyDescent="0.3">
      <c r="P154" s="41" t="str" cm="1">
        <f t="array" ref="P154">IFERROR(INDEX(cualitativa[Práctica Segura],MATCH(0,INDEX(COUNTIF($P$1:P153,cualitativa[Práctica Segura]),0,0),0)),"")</f>
        <v/>
      </c>
    </row>
    <row r="155" spans="16:16" x14ac:dyDescent="0.3">
      <c r="P155" s="41" t="str" cm="1">
        <f t="array" ref="P155">IFERROR(INDEX(cualitativa[Práctica Segura],MATCH(0,INDEX(COUNTIF($P$1:P154,cualitativa[Práctica Segura]),0,0),0)),"")</f>
        <v/>
      </c>
    </row>
    <row r="156" spans="16:16" x14ac:dyDescent="0.3">
      <c r="P156" s="41" t="str" cm="1">
        <f t="array" ref="P156">IFERROR(INDEX(cualitativa[Práctica Segura],MATCH(0,INDEX(COUNTIF($P$1:P155,cualitativa[Práctica Segura]),0,0),0)),"")</f>
        <v/>
      </c>
    </row>
    <row r="157" spans="16:16" x14ac:dyDescent="0.3">
      <c r="P157" s="41" t="str" cm="1">
        <f t="array" ref="P157">IFERROR(INDEX(cualitativa[Práctica Segura],MATCH(0,INDEX(COUNTIF($P$1:P156,cualitativa[Práctica Segura]),0,0),0)),"")</f>
        <v/>
      </c>
    </row>
    <row r="158" spans="16:16" x14ac:dyDescent="0.3">
      <c r="P158" s="41" t="str" cm="1">
        <f t="array" ref="P158">IFERROR(INDEX(cualitativa[Práctica Segura],MATCH(0,INDEX(COUNTIF($P$1:P157,cualitativa[Práctica Segura]),0,0),0)),"")</f>
        <v/>
      </c>
    </row>
    <row r="159" spans="16:16" x14ac:dyDescent="0.3">
      <c r="P159" s="41" t="str" cm="1">
        <f t="array" ref="P159">IFERROR(INDEX(cualitativa[Práctica Segura],MATCH(0,INDEX(COUNTIF($P$1:P158,cualitativa[Práctica Segura]),0,0),0)),"")</f>
        <v/>
      </c>
    </row>
    <row r="160" spans="16:16" x14ac:dyDescent="0.3">
      <c r="P160" s="41" t="str" cm="1">
        <f t="array" ref="P160">IFERROR(INDEX(cualitativa[Práctica Segura],MATCH(0,INDEX(COUNTIF($P$1:P159,cualitativa[Práctica Segura]),0,0),0)),"")</f>
        <v/>
      </c>
    </row>
    <row r="161" spans="16:16" x14ac:dyDescent="0.3">
      <c r="P161" s="41" t="str" cm="1">
        <f t="array" ref="P161">IFERROR(INDEX(cualitativa[Práctica Segura],MATCH(0,INDEX(COUNTIF($P$1:P160,cualitativa[Práctica Segura]),0,0),0)),"")</f>
        <v/>
      </c>
    </row>
    <row r="162" spans="16:16" x14ac:dyDescent="0.3">
      <c r="P162" s="41" t="str" cm="1">
        <f t="array" ref="P162">IFERROR(INDEX(cualitativa[Práctica Segura],MATCH(0,INDEX(COUNTIF($P$1:P161,cualitativa[Práctica Segura]),0,0),0)),"")</f>
        <v/>
      </c>
    </row>
    <row r="163" spans="16:16" x14ac:dyDescent="0.3">
      <c r="P163" s="41" t="str" cm="1">
        <f t="array" ref="P163">IFERROR(INDEX(cualitativa[Práctica Segura],MATCH(0,INDEX(COUNTIF($P$1:P162,cualitativa[Práctica Segura]),0,0),0)),"")</f>
        <v/>
      </c>
    </row>
    <row r="164" spans="16:16" x14ac:dyDescent="0.3">
      <c r="P164" s="41" t="str" cm="1">
        <f t="array" ref="P164">IFERROR(INDEX(cualitativa[Práctica Segura],MATCH(0,INDEX(COUNTIF($P$1:P163,cualitativa[Práctica Segura]),0,0),0)),"")</f>
        <v/>
      </c>
    </row>
    <row r="165" spans="16:16" x14ac:dyDescent="0.3">
      <c r="P165" s="41" t="str" cm="1">
        <f t="array" ref="P165">IFERROR(INDEX(cualitativa[Práctica Segura],MATCH(0,INDEX(COUNTIF($P$1:P164,cualitativa[Práctica Segura]),0,0),0)),"")</f>
        <v/>
      </c>
    </row>
    <row r="166" spans="16:16" x14ac:dyDescent="0.3">
      <c r="P166" s="41" t="str" cm="1">
        <f t="array" ref="P166">IFERROR(INDEX(cualitativa[Práctica Segura],MATCH(0,INDEX(COUNTIF($P$1:P165,cualitativa[Práctica Segura]),0,0),0)),"")</f>
        <v/>
      </c>
    </row>
    <row r="167" spans="16:16" x14ac:dyDescent="0.3">
      <c r="P167" s="41" t="str" cm="1">
        <f t="array" ref="P167">IFERROR(INDEX(cualitativa[Práctica Segura],MATCH(0,INDEX(COUNTIF($P$1:P166,cualitativa[Práctica Segura]),0,0),0)),"")</f>
        <v/>
      </c>
    </row>
    <row r="168" spans="16:16" x14ac:dyDescent="0.3">
      <c r="P168" s="41" t="str" cm="1">
        <f t="array" ref="P168">IFERROR(INDEX(cualitativa[Práctica Segura],MATCH(0,INDEX(COUNTIF($P$1:P167,cualitativa[Práctica Segura]),0,0),0)),"")</f>
        <v/>
      </c>
    </row>
    <row r="169" spans="16:16" x14ac:dyDescent="0.3">
      <c r="P169" s="41" t="str" cm="1">
        <f t="array" ref="P169">IFERROR(INDEX(cualitativa[Práctica Segura],MATCH(0,INDEX(COUNTIF($P$1:P168,cualitativa[Práctica Segura]),0,0),0)),"")</f>
        <v/>
      </c>
    </row>
    <row r="170" spans="16:16" x14ac:dyDescent="0.3">
      <c r="P170" s="41" t="str" cm="1">
        <f t="array" ref="P170">IFERROR(INDEX(cualitativa[Práctica Segura],MATCH(0,INDEX(COUNTIF($P$1:P169,cualitativa[Práctica Segura]),0,0),0)),"")</f>
        <v/>
      </c>
    </row>
    <row r="171" spans="16:16" x14ac:dyDescent="0.3">
      <c r="P171" s="41" t="str" cm="1">
        <f t="array" ref="P171">IFERROR(INDEX(cualitativa[Práctica Segura],MATCH(0,INDEX(COUNTIF($P$1:P170,cualitativa[Práctica Segura]),0,0),0)),"")</f>
        <v/>
      </c>
    </row>
    <row r="172" spans="16:16" x14ac:dyDescent="0.3">
      <c r="P172" s="41" t="str" cm="1">
        <f t="array" ref="P172">IFERROR(INDEX(cualitativa[Práctica Segura],MATCH(0,INDEX(COUNTIF($P$1:P171,cualitativa[Práctica Segura]),0,0),0)),"")</f>
        <v/>
      </c>
    </row>
    <row r="173" spans="16:16" x14ac:dyDescent="0.3">
      <c r="P173" s="41" t="str" cm="1">
        <f t="array" ref="P173">IFERROR(INDEX(cualitativa[Práctica Segura],MATCH(0,INDEX(COUNTIF($P$1:P172,cualitativa[Práctica Segura]),0,0),0)),"")</f>
        <v/>
      </c>
    </row>
    <row r="174" spans="16:16" x14ac:dyDescent="0.3">
      <c r="P174" s="41" t="str" cm="1">
        <f t="array" ref="P174">IFERROR(INDEX(cualitativa[Práctica Segura],MATCH(0,INDEX(COUNTIF($P$1:P173,cualitativa[Práctica Segura]),0,0),0)),"")</f>
        <v/>
      </c>
    </row>
    <row r="175" spans="16:16" x14ac:dyDescent="0.3">
      <c r="P175" s="41" t="str" cm="1">
        <f t="array" ref="P175">IFERROR(INDEX(cualitativa[Práctica Segura],MATCH(0,INDEX(COUNTIF($P$1:P174,cualitativa[Práctica Segura]),0,0),0)),"")</f>
        <v/>
      </c>
    </row>
    <row r="176" spans="16:16" x14ac:dyDescent="0.3">
      <c r="P176" s="41" t="str" cm="1">
        <f t="array" ref="P176">IFERROR(INDEX(cualitativa[Práctica Segura],MATCH(0,INDEX(COUNTIF($P$1:P175,cualitativa[Práctica Segura]),0,0),0)),"")</f>
        <v/>
      </c>
    </row>
    <row r="177" spans="16:16" x14ac:dyDescent="0.3">
      <c r="P177" s="41" t="str" cm="1">
        <f t="array" ref="P177">IFERROR(INDEX(cualitativa[Práctica Segura],MATCH(0,INDEX(COUNTIF($P$1:P176,cualitativa[Práctica Segura]),0,0),0)),"")</f>
        <v/>
      </c>
    </row>
    <row r="178" spans="16:16" x14ac:dyDescent="0.3">
      <c r="P178" s="41" t="str" cm="1">
        <f t="array" ref="P178">IFERROR(INDEX(cualitativa[Práctica Segura],MATCH(0,INDEX(COUNTIF($P$1:P177,cualitativa[Práctica Segura]),0,0),0)),"")</f>
        <v/>
      </c>
    </row>
    <row r="179" spans="16:16" x14ac:dyDescent="0.3">
      <c r="P179" s="41" t="str" cm="1">
        <f t="array" ref="P179">IFERROR(INDEX(cualitativa[Práctica Segura],MATCH(0,INDEX(COUNTIF($P$1:P178,cualitativa[Práctica Segura]),0,0),0)),"")</f>
        <v/>
      </c>
    </row>
    <row r="180" spans="16:16" x14ac:dyDescent="0.3">
      <c r="P180" s="41" t="str" cm="1">
        <f t="array" ref="P180">IFERROR(INDEX(cualitativa[Práctica Segura],MATCH(0,INDEX(COUNTIF($P$1:P179,cualitativa[Práctica Segura]),0,0),0)),"")</f>
        <v/>
      </c>
    </row>
    <row r="181" spans="16:16" x14ac:dyDescent="0.3">
      <c r="P181" s="41" t="str" cm="1">
        <f t="array" ref="P181">IFERROR(INDEX(cualitativa[Práctica Segura],MATCH(0,INDEX(COUNTIF($P$1:P180,cualitativa[Práctica Segura]),0,0),0)),"")</f>
        <v/>
      </c>
    </row>
    <row r="182" spans="16:16" x14ac:dyDescent="0.3">
      <c r="P182" s="41" t="str" cm="1">
        <f t="array" ref="P182">IFERROR(INDEX(cualitativa[Práctica Segura],MATCH(0,INDEX(COUNTIF($P$1:P181,cualitativa[Práctica Segura]),0,0),0)),"")</f>
        <v/>
      </c>
    </row>
    <row r="183" spans="16:16" x14ac:dyDescent="0.3">
      <c r="P183" s="41" t="str" cm="1">
        <f t="array" ref="P183">IFERROR(INDEX(cualitativa[Práctica Segura],MATCH(0,INDEX(COUNTIF($P$1:P182,cualitativa[Práctica Segura]),0,0),0)),"")</f>
        <v/>
      </c>
    </row>
    <row r="184" spans="16:16" x14ac:dyDescent="0.3">
      <c r="P184" s="41" t="str" cm="1">
        <f t="array" ref="P184">IFERROR(INDEX(cualitativa[Práctica Segura],MATCH(0,INDEX(COUNTIF($P$1:P183,cualitativa[Práctica Segura]),0,0),0)),"")</f>
        <v/>
      </c>
    </row>
    <row r="185" spans="16:16" x14ac:dyDescent="0.3">
      <c r="P185" s="41" t="str" cm="1">
        <f t="array" ref="P185">IFERROR(INDEX(cualitativa[Práctica Segura],MATCH(0,INDEX(COUNTIF($P$1:P184,cualitativa[Práctica Segura]),0,0),0)),"")</f>
        <v/>
      </c>
    </row>
    <row r="186" spans="16:16" x14ac:dyDescent="0.3">
      <c r="P186" s="41" t="str" cm="1">
        <f t="array" ref="P186">IFERROR(INDEX(cualitativa[Práctica Segura],MATCH(0,INDEX(COUNTIF($P$1:P185,cualitativa[Práctica Segura]),0,0),0)),"")</f>
        <v/>
      </c>
    </row>
    <row r="187" spans="16:16" x14ac:dyDescent="0.3">
      <c r="P187" s="41" t="str" cm="1">
        <f t="array" ref="P187">IFERROR(INDEX(cualitativa[Práctica Segura],MATCH(0,INDEX(COUNTIF($P$1:P186,cualitativa[Práctica Segura]),0,0),0)),"")</f>
        <v/>
      </c>
    </row>
    <row r="188" spans="16:16" x14ac:dyDescent="0.3">
      <c r="P188" s="41" t="str" cm="1">
        <f t="array" ref="P188">IFERROR(INDEX(cualitativa[Práctica Segura],MATCH(0,INDEX(COUNTIF($P$1:P187,cualitativa[Práctica Segura]),0,0),0)),"")</f>
        <v/>
      </c>
    </row>
    <row r="189" spans="16:16" x14ac:dyDescent="0.3">
      <c r="P189" s="41" t="str" cm="1">
        <f t="array" ref="P189">IFERROR(INDEX(cualitativa[Práctica Segura],MATCH(0,INDEX(COUNTIF($P$1:P188,cualitativa[Práctica Segura]),0,0),0)),"")</f>
        <v/>
      </c>
    </row>
    <row r="190" spans="16:16" x14ac:dyDescent="0.3">
      <c r="P190" s="41" t="str" cm="1">
        <f t="array" ref="P190">IFERROR(INDEX(cualitativa[Práctica Segura],MATCH(0,INDEX(COUNTIF($P$1:P189,cualitativa[Práctica Segura]),0,0),0)),"")</f>
        <v/>
      </c>
    </row>
    <row r="191" spans="16:16" x14ac:dyDescent="0.3">
      <c r="P191" s="41" t="str" cm="1">
        <f t="array" ref="P191">IFERROR(INDEX(cualitativa[Práctica Segura],MATCH(0,INDEX(COUNTIF($P$1:P190,cualitativa[Práctica Segura]),0,0),0)),"")</f>
        <v/>
      </c>
    </row>
    <row r="192" spans="16:16" x14ac:dyDescent="0.3">
      <c r="P192" s="41" t="str" cm="1">
        <f t="array" ref="P192">IFERROR(INDEX(cualitativa[Práctica Segura],MATCH(0,INDEX(COUNTIF($P$1:P191,cualitativa[Práctica Segura]),0,0),0)),"")</f>
        <v/>
      </c>
    </row>
    <row r="193" spans="16:16" x14ac:dyDescent="0.3">
      <c r="P193" s="41" t="str" cm="1">
        <f t="array" ref="P193">IFERROR(INDEX(cualitativa[Práctica Segura],MATCH(0,INDEX(COUNTIF($P$1:P192,cualitativa[Práctica Segura]),0,0),0)),"")</f>
        <v/>
      </c>
    </row>
    <row r="194" spans="16:16" x14ac:dyDescent="0.3">
      <c r="P194" s="41" t="str" cm="1">
        <f t="array" ref="P194">IFERROR(INDEX(cualitativa[Práctica Segura],MATCH(0,INDEX(COUNTIF($P$1:P193,cualitativa[Práctica Segura]),0,0),0)),"")</f>
        <v/>
      </c>
    </row>
    <row r="195" spans="16:16" x14ac:dyDescent="0.3">
      <c r="P195" s="41" t="str" cm="1">
        <f t="array" ref="P195">IFERROR(INDEX(cualitativa[Práctica Segura],MATCH(0,INDEX(COUNTIF($P$1:P194,cualitativa[Práctica Segura]),0,0),0)),"")</f>
        <v/>
      </c>
    </row>
    <row r="196" spans="16:16" x14ac:dyDescent="0.3">
      <c r="P196" s="41" t="str" cm="1">
        <f t="array" ref="P196">IFERROR(INDEX(cualitativa[Práctica Segura],MATCH(0,INDEX(COUNTIF($P$1:P195,cualitativa[Práctica Segura]),0,0),0)),"")</f>
        <v/>
      </c>
    </row>
    <row r="197" spans="16:16" x14ac:dyDescent="0.3">
      <c r="P197" s="41" t="str" cm="1">
        <f t="array" ref="P197">IFERROR(INDEX(cualitativa[Práctica Segura],MATCH(0,INDEX(COUNTIF($P$1:P196,cualitativa[Práctica Segura]),0,0),0)),"")</f>
        <v/>
      </c>
    </row>
    <row r="198" spans="16:16" x14ac:dyDescent="0.3">
      <c r="P198" s="41" t="str" cm="1">
        <f t="array" ref="P198">IFERROR(INDEX(cualitativa[Práctica Segura],MATCH(0,INDEX(COUNTIF($P$1:P197,cualitativa[Práctica Segura]),0,0),0)),"")</f>
        <v/>
      </c>
    </row>
    <row r="199" spans="16:16" x14ac:dyDescent="0.3">
      <c r="P199" s="41" t="str" cm="1">
        <f t="array" ref="P199">IFERROR(INDEX(cualitativa[Práctica Segura],MATCH(0,INDEX(COUNTIF($P$1:P198,cualitativa[Práctica Segura]),0,0),0)),"")</f>
        <v/>
      </c>
    </row>
    <row r="200" spans="16:16" x14ac:dyDescent="0.3">
      <c r="P200" s="41" t="str" cm="1">
        <f t="array" ref="P200">IFERROR(INDEX(cualitativa[Práctica Segura],MATCH(0,INDEX(COUNTIF($P$1:P199,cualitativa[Práctica Segura]),0,0),0)),"")</f>
        <v/>
      </c>
    </row>
    <row r="201" spans="16:16" x14ac:dyDescent="0.3">
      <c r="P201" s="41" t="str" cm="1">
        <f t="array" ref="P201">IFERROR(INDEX(cualitativa[Práctica Segura],MATCH(0,INDEX(COUNTIF($P$1:P200,cualitativa[Práctica Segura]),0,0),0)),"")</f>
        <v/>
      </c>
    </row>
    <row r="202" spans="16:16" x14ac:dyDescent="0.3">
      <c r="P202" s="41" t="str" cm="1">
        <f t="array" ref="P202">IFERROR(INDEX(cualitativa[Práctica Segura],MATCH(0,INDEX(COUNTIF($P$1:P201,cualitativa[Práctica Segura]),0,0),0)),"")</f>
        <v/>
      </c>
    </row>
    <row r="203" spans="16:16" x14ac:dyDescent="0.3">
      <c r="P203" s="41" t="str" cm="1">
        <f t="array" ref="P203">IFERROR(INDEX(cualitativa[Práctica Segura],MATCH(0,INDEX(COUNTIF($P$1:P202,cualitativa[Práctica Segura]),0,0),0)),"")</f>
        <v/>
      </c>
    </row>
    <row r="204" spans="16:16" x14ac:dyDescent="0.3">
      <c r="P204" s="41" t="str" cm="1">
        <f t="array" ref="P204">IFERROR(INDEX(cualitativa[Práctica Segura],MATCH(0,INDEX(COUNTIF($P$1:P203,cualitativa[Práctica Segura]),0,0),0)),"")</f>
        <v/>
      </c>
    </row>
    <row r="205" spans="16:16" x14ac:dyDescent="0.3">
      <c r="P205" s="41" t="str" cm="1">
        <f t="array" ref="P205">IFERROR(INDEX(cualitativa[Práctica Segura],MATCH(0,INDEX(COUNTIF($P$1:P204,cualitativa[Práctica Segura]),0,0),0)),"")</f>
        <v/>
      </c>
    </row>
  </sheetData>
  <conditionalFormatting sqref="K2:K51">
    <cfRule type="cellIs" dxfId="19" priority="1" operator="greaterThan">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37CFD-2093-4C02-8805-EECAC0DADFAF}">
  <sheetPr codeName="Hoja10"/>
  <dimension ref="B1:N204"/>
  <sheetViews>
    <sheetView showGridLines="0" zoomScale="90" zoomScaleNormal="90" workbookViewId="0">
      <selection activeCell="C5" sqref="C5"/>
    </sheetView>
  </sheetViews>
  <sheetFormatPr baseColWidth="10" defaultRowHeight="14.4" x14ac:dyDescent="0.3"/>
  <cols>
    <col min="1" max="1" width="1.109375" customWidth="1"/>
    <col min="2" max="2" width="6.77734375" customWidth="1"/>
    <col min="3" max="3" width="14.109375" customWidth="1"/>
    <col min="4" max="4" width="21.33203125" customWidth="1"/>
    <col min="5" max="5" width="19.77734375" customWidth="1"/>
    <col min="6" max="6" width="29.88671875" customWidth="1"/>
    <col min="7" max="7" width="30.77734375" customWidth="1"/>
    <col min="8" max="8" width="28" customWidth="1"/>
    <col min="9" max="9" width="24.88671875" customWidth="1"/>
    <col min="10" max="14" width="19" customWidth="1"/>
  </cols>
  <sheetData>
    <row r="1" spans="2:14" ht="57.75" customHeight="1" x14ac:dyDescent="0.3">
      <c r="B1" s="356"/>
      <c r="C1" s="357"/>
      <c r="D1" s="358" t="s">
        <v>680</v>
      </c>
      <c r="E1" s="359"/>
      <c r="F1" s="359"/>
      <c r="G1" s="359"/>
      <c r="H1" s="359"/>
      <c r="I1" s="359"/>
      <c r="J1" s="359"/>
      <c r="K1" s="359"/>
      <c r="L1" s="359"/>
      <c r="M1" s="359"/>
      <c r="N1" s="360"/>
    </row>
    <row r="3" spans="2:14" ht="47.25" customHeight="1" x14ac:dyDescent="0.3">
      <c r="J3" s="353" t="s">
        <v>305</v>
      </c>
      <c r="K3" s="354"/>
      <c r="L3" s="354"/>
      <c r="M3" s="354"/>
      <c r="N3" s="355"/>
    </row>
    <row r="4" spans="2:14" ht="28.8" x14ac:dyDescent="0.3">
      <c r="B4" s="37" t="s">
        <v>299</v>
      </c>
      <c r="C4" s="38" t="s">
        <v>297</v>
      </c>
      <c r="D4" s="38" t="s">
        <v>298</v>
      </c>
      <c r="E4" s="38" t="s">
        <v>300</v>
      </c>
      <c r="F4" s="38" t="s">
        <v>301</v>
      </c>
      <c r="G4" s="38" t="s">
        <v>302</v>
      </c>
      <c r="H4" s="38" t="s">
        <v>303</v>
      </c>
      <c r="I4" s="38" t="s">
        <v>304</v>
      </c>
      <c r="J4" s="38" t="s">
        <v>306</v>
      </c>
      <c r="K4" s="38" t="s">
        <v>307</v>
      </c>
      <c r="L4" s="38" t="s">
        <v>308</v>
      </c>
      <c r="M4" s="38" t="s">
        <v>309</v>
      </c>
      <c r="N4" s="39" t="s">
        <v>310</v>
      </c>
    </row>
    <row r="5" spans="2:14" x14ac:dyDescent="0.3">
      <c r="B5" s="45">
        <v>1</v>
      </c>
      <c r="C5" s="43"/>
      <c r="D5" s="43"/>
      <c r="E5" s="43"/>
      <c r="F5" s="43"/>
      <c r="G5" s="257"/>
      <c r="H5" s="260"/>
      <c r="I5" s="257"/>
      <c r="J5" s="257"/>
      <c r="K5" s="257"/>
      <c r="L5" s="257"/>
      <c r="M5" s="257"/>
      <c r="N5" s="257"/>
    </row>
    <row r="6" spans="2:14" x14ac:dyDescent="0.3">
      <c r="B6" s="46">
        <v>2</v>
      </c>
      <c r="C6" s="43"/>
      <c r="D6" s="44"/>
      <c r="E6" s="43"/>
      <c r="F6" s="44"/>
      <c r="G6" s="258"/>
      <c r="H6" s="261"/>
      <c r="I6" s="257"/>
      <c r="J6" s="258"/>
      <c r="K6" s="258"/>
      <c r="L6" s="258"/>
      <c r="M6" s="258"/>
      <c r="N6" s="259"/>
    </row>
    <row r="7" spans="2:14" x14ac:dyDescent="0.3">
      <c r="B7" s="46">
        <v>3</v>
      </c>
      <c r="C7" s="43"/>
      <c r="D7" s="44"/>
      <c r="E7" s="43"/>
      <c r="F7" s="44"/>
      <c r="G7" s="258"/>
      <c r="H7" s="258"/>
      <c r="I7" s="257"/>
      <c r="J7" s="258"/>
      <c r="K7" s="258"/>
      <c r="L7" s="258"/>
      <c r="M7" s="258"/>
      <c r="N7" s="259"/>
    </row>
    <row r="8" spans="2:14" x14ac:dyDescent="0.3">
      <c r="B8" s="45">
        <v>4</v>
      </c>
      <c r="C8" s="43"/>
      <c r="D8" s="44"/>
      <c r="E8" s="43"/>
      <c r="F8" s="44"/>
      <c r="G8" s="258"/>
      <c r="H8" s="258"/>
      <c r="I8" s="257"/>
      <c r="J8" s="258"/>
      <c r="K8" s="258"/>
      <c r="L8" s="258"/>
      <c r="M8" s="258"/>
      <c r="N8" s="259"/>
    </row>
    <row r="9" spans="2:14" x14ac:dyDescent="0.3">
      <c r="B9" s="46">
        <v>5</v>
      </c>
      <c r="C9" s="43"/>
      <c r="D9" s="44"/>
      <c r="E9" s="43"/>
      <c r="F9" s="44"/>
      <c r="G9" s="258"/>
      <c r="H9" s="258"/>
      <c r="I9" s="257"/>
      <c r="J9" s="258"/>
      <c r="K9" s="258"/>
      <c r="L9" s="258"/>
      <c r="M9" s="258"/>
      <c r="N9" s="259"/>
    </row>
    <row r="10" spans="2:14" x14ac:dyDescent="0.3">
      <c r="B10" s="46">
        <v>6</v>
      </c>
      <c r="C10" s="43"/>
      <c r="D10" s="44"/>
      <c r="E10" s="43"/>
      <c r="F10" s="44"/>
      <c r="G10" s="258"/>
      <c r="H10" s="258"/>
      <c r="I10" s="257"/>
      <c r="J10" s="258"/>
      <c r="K10" s="258"/>
      <c r="L10" s="258"/>
      <c r="M10" s="258"/>
      <c r="N10" s="259"/>
    </row>
    <row r="11" spans="2:14" x14ac:dyDescent="0.3">
      <c r="B11" s="45">
        <v>7</v>
      </c>
      <c r="C11" s="43"/>
      <c r="D11" s="44"/>
      <c r="E11" s="43"/>
      <c r="F11" s="44"/>
      <c r="G11" s="258"/>
      <c r="H11" s="258"/>
      <c r="I11" s="257"/>
      <c r="J11" s="258"/>
      <c r="K11" s="258"/>
      <c r="L11" s="258"/>
      <c r="M11" s="258"/>
      <c r="N11" s="259"/>
    </row>
    <row r="12" spans="2:14" x14ac:dyDescent="0.3">
      <c r="B12" s="46">
        <v>8</v>
      </c>
      <c r="C12" s="43"/>
      <c r="D12" s="44"/>
      <c r="E12" s="43"/>
      <c r="F12" s="44"/>
      <c r="G12" s="258"/>
      <c r="H12" s="258"/>
      <c r="I12" s="257"/>
      <c r="J12" s="258"/>
      <c r="K12" s="258"/>
      <c r="L12" s="258"/>
      <c r="M12" s="258"/>
      <c r="N12" s="259"/>
    </row>
    <row r="13" spans="2:14" x14ac:dyDescent="0.3">
      <c r="B13" s="46">
        <v>9</v>
      </c>
      <c r="C13" s="43"/>
      <c r="D13" s="44"/>
      <c r="E13" s="43"/>
      <c r="F13" s="44"/>
      <c r="G13" s="258"/>
      <c r="H13" s="258"/>
      <c r="I13" s="257"/>
      <c r="J13" s="258"/>
      <c r="K13" s="258"/>
      <c r="L13" s="258"/>
      <c r="M13" s="258"/>
      <c r="N13" s="259"/>
    </row>
    <row r="14" spans="2:14" x14ac:dyDescent="0.3">
      <c r="B14" s="45">
        <v>10</v>
      </c>
      <c r="C14" s="43"/>
      <c r="D14" s="44"/>
      <c r="E14" s="43"/>
      <c r="F14" s="44"/>
      <c r="G14" s="258"/>
      <c r="H14" s="258"/>
      <c r="I14" s="257"/>
      <c r="J14" s="258"/>
      <c r="K14" s="258"/>
      <c r="L14" s="258"/>
      <c r="M14" s="258"/>
      <c r="N14" s="259"/>
    </row>
    <row r="15" spans="2:14" x14ac:dyDescent="0.3">
      <c r="B15" s="46">
        <v>11</v>
      </c>
      <c r="C15" s="43"/>
      <c r="D15" s="44"/>
      <c r="E15" s="43"/>
      <c r="F15" s="44"/>
      <c r="G15" s="258"/>
      <c r="H15" s="258"/>
      <c r="I15" s="257"/>
      <c r="J15" s="258"/>
      <c r="K15" s="258"/>
      <c r="L15" s="258"/>
      <c r="M15" s="258"/>
      <c r="N15" s="259"/>
    </row>
    <row r="16" spans="2:14" x14ac:dyDescent="0.3">
      <c r="B16" s="46">
        <v>12</v>
      </c>
      <c r="C16" s="43"/>
      <c r="D16" s="44"/>
      <c r="E16" s="43"/>
      <c r="F16" s="44"/>
      <c r="G16" s="258"/>
      <c r="H16" s="258"/>
      <c r="I16" s="257"/>
      <c r="J16" s="258"/>
      <c r="K16" s="258"/>
      <c r="L16" s="258"/>
      <c r="M16" s="258"/>
      <c r="N16" s="259"/>
    </row>
    <row r="17" spans="2:14" x14ac:dyDescent="0.3">
      <c r="B17" s="45">
        <v>13</v>
      </c>
      <c r="C17" s="43"/>
      <c r="D17" s="44"/>
      <c r="E17" s="43"/>
      <c r="F17" s="44"/>
      <c r="G17" s="258"/>
      <c r="H17" s="258"/>
      <c r="I17" s="257"/>
      <c r="J17" s="258"/>
      <c r="K17" s="258"/>
      <c r="L17" s="258"/>
      <c r="M17" s="258"/>
      <c r="N17" s="259"/>
    </row>
    <row r="18" spans="2:14" x14ac:dyDescent="0.3">
      <c r="B18" s="46">
        <v>14</v>
      </c>
      <c r="C18" s="43"/>
      <c r="D18" s="44"/>
      <c r="E18" s="43"/>
      <c r="F18" s="44"/>
      <c r="G18" s="258"/>
      <c r="H18" s="258"/>
      <c r="I18" s="257"/>
      <c r="J18" s="258"/>
      <c r="K18" s="258"/>
      <c r="L18" s="258"/>
      <c r="M18" s="258"/>
      <c r="N18" s="259"/>
    </row>
    <row r="19" spans="2:14" x14ac:dyDescent="0.3">
      <c r="B19" s="46">
        <v>15</v>
      </c>
      <c r="C19" s="43"/>
      <c r="D19" s="44"/>
      <c r="E19" s="43"/>
      <c r="F19" s="44"/>
      <c r="G19" s="258"/>
      <c r="H19" s="258"/>
      <c r="I19" s="257"/>
      <c r="J19" s="258"/>
      <c r="K19" s="258"/>
      <c r="L19" s="258"/>
      <c r="M19" s="258"/>
      <c r="N19" s="259"/>
    </row>
    <row r="20" spans="2:14" x14ac:dyDescent="0.3">
      <c r="B20" s="45">
        <v>16</v>
      </c>
      <c r="C20" s="43"/>
      <c r="D20" s="44"/>
      <c r="E20" s="43"/>
      <c r="F20" s="44"/>
      <c r="G20" s="258"/>
      <c r="H20" s="258"/>
      <c r="I20" s="257"/>
      <c r="J20" s="258"/>
      <c r="K20" s="258"/>
      <c r="L20" s="258"/>
      <c r="M20" s="258"/>
      <c r="N20" s="259"/>
    </row>
    <row r="21" spans="2:14" x14ac:dyDescent="0.3">
      <c r="B21" s="46">
        <v>17</v>
      </c>
      <c r="C21" s="43"/>
      <c r="D21" s="44"/>
      <c r="E21" s="43"/>
      <c r="F21" s="44"/>
      <c r="G21" s="258"/>
      <c r="H21" s="258"/>
      <c r="I21" s="257"/>
      <c r="J21" s="258"/>
      <c r="K21" s="258"/>
      <c r="L21" s="258"/>
      <c r="M21" s="258"/>
      <c r="N21" s="259"/>
    </row>
    <row r="22" spans="2:14" x14ac:dyDescent="0.3">
      <c r="B22" s="46">
        <v>18</v>
      </c>
      <c r="C22" s="43"/>
      <c r="D22" s="44"/>
      <c r="E22" s="43"/>
      <c r="F22" s="44"/>
      <c r="G22" s="258"/>
      <c r="H22" s="258"/>
      <c r="I22" s="257"/>
      <c r="J22" s="258"/>
      <c r="K22" s="258"/>
      <c r="L22" s="258"/>
      <c r="M22" s="258"/>
      <c r="N22" s="259"/>
    </row>
    <row r="23" spans="2:14" x14ac:dyDescent="0.3">
      <c r="B23" s="45">
        <v>19</v>
      </c>
      <c r="C23" s="43"/>
      <c r="D23" s="44"/>
      <c r="E23" s="43"/>
      <c r="F23" s="44"/>
      <c r="G23" s="258"/>
      <c r="H23" s="258"/>
      <c r="I23" s="257"/>
      <c r="J23" s="258"/>
      <c r="K23" s="258"/>
      <c r="L23" s="258"/>
      <c r="M23" s="258"/>
      <c r="N23" s="259"/>
    </row>
    <row r="24" spans="2:14" x14ac:dyDescent="0.3">
      <c r="B24" s="46">
        <v>20</v>
      </c>
      <c r="C24" s="44"/>
      <c r="D24" s="44"/>
      <c r="E24" s="44"/>
      <c r="F24" s="44"/>
      <c r="G24" s="258"/>
      <c r="H24" s="258"/>
      <c r="I24" s="257"/>
      <c r="J24" s="258"/>
      <c r="K24" s="258"/>
      <c r="L24" s="258"/>
      <c r="M24" s="258"/>
      <c r="N24" s="259"/>
    </row>
    <row r="25" spans="2:14" x14ac:dyDescent="0.3">
      <c r="B25" s="46">
        <v>21</v>
      </c>
      <c r="C25" s="44"/>
      <c r="D25" s="44"/>
      <c r="E25" s="44"/>
      <c r="F25" s="44"/>
      <c r="G25" s="258"/>
      <c r="H25" s="258"/>
      <c r="I25" s="257"/>
      <c r="J25" s="258"/>
      <c r="K25" s="258"/>
      <c r="L25" s="258"/>
      <c r="M25" s="258"/>
      <c r="N25" s="259"/>
    </row>
    <row r="26" spans="2:14" x14ac:dyDescent="0.3">
      <c r="B26" s="45">
        <v>22</v>
      </c>
      <c r="C26" s="44"/>
      <c r="D26" s="44"/>
      <c r="E26" s="44"/>
      <c r="F26" s="44"/>
      <c r="G26" s="258"/>
      <c r="H26" s="258"/>
      <c r="I26" s="257"/>
      <c r="J26" s="258"/>
      <c r="K26" s="258"/>
      <c r="L26" s="258"/>
      <c r="M26" s="258"/>
      <c r="N26" s="259"/>
    </row>
    <row r="27" spans="2:14" x14ac:dyDescent="0.3">
      <c r="B27" s="46">
        <v>23</v>
      </c>
      <c r="C27" s="44"/>
      <c r="D27" s="44"/>
      <c r="E27" s="44"/>
      <c r="F27" s="44"/>
      <c r="G27" s="258"/>
      <c r="H27" s="258"/>
      <c r="I27" s="257"/>
      <c r="J27" s="258"/>
      <c r="K27" s="258"/>
      <c r="L27" s="258"/>
      <c r="M27" s="258"/>
      <c r="N27" s="259"/>
    </row>
    <row r="28" spans="2:14" x14ac:dyDescent="0.3">
      <c r="B28" s="46">
        <v>24</v>
      </c>
      <c r="C28" s="44"/>
      <c r="D28" s="44"/>
      <c r="E28" s="44"/>
      <c r="F28" s="44"/>
      <c r="G28" s="258"/>
      <c r="H28" s="258"/>
      <c r="I28" s="257"/>
      <c r="J28" s="258"/>
      <c r="K28" s="258"/>
      <c r="L28" s="258"/>
      <c r="M28" s="258"/>
      <c r="N28" s="259"/>
    </row>
    <row r="29" spans="2:14" x14ac:dyDescent="0.3">
      <c r="B29" s="45">
        <v>25</v>
      </c>
      <c r="C29" s="44"/>
      <c r="D29" s="44"/>
      <c r="E29" s="44"/>
      <c r="F29" s="44"/>
      <c r="G29" s="258"/>
      <c r="H29" s="258"/>
      <c r="I29" s="257"/>
      <c r="J29" s="258"/>
      <c r="K29" s="258"/>
      <c r="L29" s="258"/>
      <c r="M29" s="258"/>
      <c r="N29" s="259"/>
    </row>
    <row r="30" spans="2:14" x14ac:dyDescent="0.3">
      <c r="B30" s="46">
        <v>26</v>
      </c>
      <c r="C30" s="44"/>
      <c r="D30" s="44"/>
      <c r="E30" s="44"/>
      <c r="F30" s="44"/>
      <c r="G30" s="258"/>
      <c r="H30" s="258"/>
      <c r="I30" s="257"/>
      <c r="J30" s="258"/>
      <c r="K30" s="258"/>
      <c r="L30" s="258"/>
      <c r="M30" s="258"/>
      <c r="N30" s="259"/>
    </row>
    <row r="31" spans="2:14" x14ac:dyDescent="0.3">
      <c r="B31" s="46">
        <v>27</v>
      </c>
      <c r="C31" s="44"/>
      <c r="D31" s="44"/>
      <c r="E31" s="44"/>
      <c r="F31" s="44"/>
      <c r="G31" s="258"/>
      <c r="H31" s="258"/>
      <c r="I31" s="257"/>
      <c r="J31" s="258"/>
      <c r="K31" s="258"/>
      <c r="L31" s="258"/>
      <c r="M31" s="258"/>
      <c r="N31" s="259"/>
    </row>
    <row r="32" spans="2:14" x14ac:dyDescent="0.3">
      <c r="B32" s="45">
        <v>28</v>
      </c>
      <c r="C32" s="44"/>
      <c r="D32" s="44"/>
      <c r="E32" s="44"/>
      <c r="F32" s="44"/>
      <c r="G32" s="258"/>
      <c r="H32" s="258"/>
      <c r="I32" s="257"/>
      <c r="J32" s="258"/>
      <c r="K32" s="258"/>
      <c r="L32" s="258"/>
      <c r="M32" s="258"/>
      <c r="N32" s="259"/>
    </row>
    <row r="33" spans="2:14" x14ac:dyDescent="0.3">
      <c r="B33" s="46">
        <v>29</v>
      </c>
      <c r="C33" s="44"/>
      <c r="D33" s="44"/>
      <c r="E33" s="44"/>
      <c r="F33" s="44"/>
      <c r="G33" s="258"/>
      <c r="H33" s="258"/>
      <c r="I33" s="257"/>
      <c r="J33" s="258"/>
      <c r="K33" s="258"/>
      <c r="L33" s="258"/>
      <c r="M33" s="258"/>
      <c r="N33" s="259"/>
    </row>
    <row r="34" spans="2:14" x14ac:dyDescent="0.3">
      <c r="B34" s="46">
        <v>30</v>
      </c>
      <c r="C34" s="44"/>
      <c r="D34" s="44"/>
      <c r="E34" s="44"/>
      <c r="F34" s="44"/>
      <c r="G34" s="258"/>
      <c r="H34" s="258"/>
      <c r="I34" s="257"/>
      <c r="J34" s="258"/>
      <c r="K34" s="258"/>
      <c r="L34" s="258"/>
      <c r="M34" s="258"/>
      <c r="N34" s="259"/>
    </row>
    <row r="35" spans="2:14" x14ac:dyDescent="0.3">
      <c r="B35" s="45">
        <v>31</v>
      </c>
      <c r="C35" s="44"/>
      <c r="D35" s="44"/>
      <c r="E35" s="44"/>
      <c r="F35" s="44"/>
      <c r="G35" s="258"/>
      <c r="H35" s="258"/>
      <c r="I35" s="257"/>
      <c r="J35" s="258"/>
      <c r="K35" s="258"/>
      <c r="L35" s="258"/>
      <c r="M35" s="258"/>
      <c r="N35" s="259"/>
    </row>
    <row r="36" spans="2:14" x14ac:dyDescent="0.3">
      <c r="B36" s="46">
        <v>32</v>
      </c>
      <c r="C36" s="44"/>
      <c r="D36" s="44"/>
      <c r="E36" s="44"/>
      <c r="F36" s="44"/>
      <c r="G36" s="258"/>
      <c r="H36" s="258"/>
      <c r="I36" s="257"/>
      <c r="J36" s="258"/>
      <c r="K36" s="258"/>
      <c r="L36" s="258"/>
      <c r="M36" s="258"/>
      <c r="N36" s="259"/>
    </row>
    <row r="37" spans="2:14" x14ac:dyDescent="0.3">
      <c r="B37" s="46">
        <v>33</v>
      </c>
      <c r="C37" s="44"/>
      <c r="D37" s="44"/>
      <c r="E37" s="44"/>
      <c r="F37" s="44"/>
      <c r="G37" s="258"/>
      <c r="H37" s="258"/>
      <c r="I37" s="257"/>
      <c r="J37" s="258"/>
      <c r="K37" s="258"/>
      <c r="L37" s="258"/>
      <c r="M37" s="258"/>
      <c r="N37" s="259"/>
    </row>
    <row r="38" spans="2:14" x14ac:dyDescent="0.3">
      <c r="B38" s="45">
        <v>34</v>
      </c>
      <c r="C38" s="44"/>
      <c r="D38" s="44"/>
      <c r="E38" s="44"/>
      <c r="F38" s="44"/>
      <c r="G38" s="258"/>
      <c r="H38" s="258"/>
      <c r="I38" s="257"/>
      <c r="J38" s="258"/>
      <c r="K38" s="258"/>
      <c r="L38" s="258"/>
      <c r="M38" s="258"/>
      <c r="N38" s="259"/>
    </row>
    <row r="39" spans="2:14" x14ac:dyDescent="0.3">
      <c r="B39" s="46">
        <v>35</v>
      </c>
      <c r="C39" s="44"/>
      <c r="D39" s="44"/>
      <c r="E39" s="44"/>
      <c r="F39" s="44"/>
      <c r="G39" s="258"/>
      <c r="H39" s="258"/>
      <c r="I39" s="257"/>
      <c r="J39" s="258"/>
      <c r="K39" s="258"/>
      <c r="L39" s="258"/>
      <c r="M39" s="258"/>
      <c r="N39" s="259"/>
    </row>
    <row r="40" spans="2:14" x14ac:dyDescent="0.3">
      <c r="B40" s="46">
        <v>36</v>
      </c>
      <c r="C40" s="44"/>
      <c r="D40" s="44"/>
      <c r="E40" s="44"/>
      <c r="F40" s="44"/>
      <c r="G40" s="258"/>
      <c r="H40" s="258"/>
      <c r="I40" s="257"/>
      <c r="J40" s="258"/>
      <c r="K40" s="258"/>
      <c r="L40" s="258"/>
      <c r="M40" s="258"/>
      <c r="N40" s="259"/>
    </row>
    <row r="41" spans="2:14" x14ac:dyDescent="0.3">
      <c r="B41" s="45">
        <v>37</v>
      </c>
      <c r="C41" s="44"/>
      <c r="D41" s="44"/>
      <c r="E41" s="44"/>
      <c r="F41" s="44"/>
      <c r="G41" s="258"/>
      <c r="H41" s="258"/>
      <c r="I41" s="257"/>
      <c r="J41" s="258"/>
      <c r="K41" s="258"/>
      <c r="L41" s="258"/>
      <c r="M41" s="258"/>
      <c r="N41" s="259"/>
    </row>
    <row r="42" spans="2:14" x14ac:dyDescent="0.3">
      <c r="B42" s="46">
        <v>38</v>
      </c>
      <c r="C42" s="44"/>
      <c r="D42" s="44"/>
      <c r="E42" s="44"/>
      <c r="F42" s="44"/>
      <c r="G42" s="258"/>
      <c r="H42" s="258"/>
      <c r="I42" s="257"/>
      <c r="J42" s="258"/>
      <c r="K42" s="258"/>
      <c r="L42" s="258"/>
      <c r="M42" s="258"/>
      <c r="N42" s="259"/>
    </row>
    <row r="43" spans="2:14" x14ac:dyDescent="0.3">
      <c r="B43" s="46">
        <v>39</v>
      </c>
      <c r="C43" s="44"/>
      <c r="D43" s="44"/>
      <c r="E43" s="44"/>
      <c r="F43" s="44"/>
      <c r="G43" s="258"/>
      <c r="H43" s="258"/>
      <c r="I43" s="257"/>
      <c r="J43" s="258"/>
      <c r="K43" s="258"/>
      <c r="L43" s="258"/>
      <c r="M43" s="258"/>
      <c r="N43" s="259"/>
    </row>
    <row r="44" spans="2:14" x14ac:dyDescent="0.3">
      <c r="B44" s="45">
        <v>40</v>
      </c>
      <c r="C44" s="44"/>
      <c r="D44" s="44"/>
      <c r="E44" s="44"/>
      <c r="F44" s="44"/>
      <c r="G44" s="258"/>
      <c r="H44" s="258"/>
      <c r="I44" s="257"/>
      <c r="J44" s="258"/>
      <c r="K44" s="258"/>
      <c r="L44" s="258"/>
      <c r="M44" s="258"/>
      <c r="N44" s="259"/>
    </row>
    <row r="45" spans="2:14" x14ac:dyDescent="0.3">
      <c r="B45" s="46">
        <v>41</v>
      </c>
      <c r="C45" s="44"/>
      <c r="D45" s="44"/>
      <c r="E45" s="44"/>
      <c r="F45" s="44"/>
      <c r="G45" s="258"/>
      <c r="H45" s="258"/>
      <c r="I45" s="257"/>
      <c r="J45" s="258"/>
      <c r="K45" s="258"/>
      <c r="L45" s="258"/>
      <c r="M45" s="258"/>
      <c r="N45" s="259"/>
    </row>
    <row r="46" spans="2:14" x14ac:dyDescent="0.3">
      <c r="B46" s="46">
        <v>42</v>
      </c>
      <c r="C46" s="44"/>
      <c r="D46" s="44"/>
      <c r="E46" s="44"/>
      <c r="F46" s="44"/>
      <c r="G46" s="258"/>
      <c r="H46" s="258"/>
      <c r="I46" s="257"/>
      <c r="J46" s="258"/>
      <c r="K46" s="258"/>
      <c r="L46" s="258"/>
      <c r="M46" s="258"/>
      <c r="N46" s="259"/>
    </row>
    <row r="47" spans="2:14" x14ac:dyDescent="0.3">
      <c r="B47" s="45">
        <v>43</v>
      </c>
      <c r="C47" s="44"/>
      <c r="D47" s="44"/>
      <c r="E47" s="44"/>
      <c r="F47" s="44"/>
      <c r="G47" s="258"/>
      <c r="H47" s="258"/>
      <c r="I47" s="257"/>
      <c r="J47" s="258"/>
      <c r="K47" s="258"/>
      <c r="L47" s="258"/>
      <c r="M47" s="258"/>
      <c r="N47" s="259"/>
    </row>
    <row r="48" spans="2:14" x14ac:dyDescent="0.3">
      <c r="B48" s="46">
        <v>44</v>
      </c>
      <c r="C48" s="44"/>
      <c r="D48" s="44"/>
      <c r="E48" s="44"/>
      <c r="F48" s="44"/>
      <c r="G48" s="258"/>
      <c r="H48" s="258"/>
      <c r="I48" s="257"/>
      <c r="J48" s="258"/>
      <c r="K48" s="258"/>
      <c r="L48" s="258"/>
      <c r="M48" s="258"/>
      <c r="N48" s="259"/>
    </row>
    <row r="49" spans="2:14" x14ac:dyDescent="0.3">
      <c r="B49" s="46">
        <v>45</v>
      </c>
      <c r="C49" s="44"/>
      <c r="D49" s="44"/>
      <c r="E49" s="44"/>
      <c r="F49" s="44"/>
      <c r="G49" s="258"/>
      <c r="H49" s="258"/>
      <c r="I49" s="257"/>
      <c r="J49" s="258"/>
      <c r="K49" s="258"/>
      <c r="L49" s="258"/>
      <c r="M49" s="258"/>
      <c r="N49" s="259"/>
    </row>
    <row r="50" spans="2:14" x14ac:dyDescent="0.3">
      <c r="B50" s="45">
        <v>46</v>
      </c>
      <c r="C50" s="44"/>
      <c r="D50" s="44"/>
      <c r="E50" s="44"/>
      <c r="F50" s="44"/>
      <c r="G50" s="258"/>
      <c r="H50" s="258"/>
      <c r="I50" s="257"/>
      <c r="J50" s="258"/>
      <c r="K50" s="258"/>
      <c r="L50" s="258"/>
      <c r="M50" s="258"/>
      <c r="N50" s="259"/>
    </row>
    <row r="51" spans="2:14" x14ac:dyDescent="0.3">
      <c r="B51" s="46">
        <v>47</v>
      </c>
      <c r="C51" s="44"/>
      <c r="D51" s="44"/>
      <c r="E51" s="44"/>
      <c r="F51" s="44"/>
      <c r="G51" s="258"/>
      <c r="H51" s="258"/>
      <c r="I51" s="257"/>
      <c r="J51" s="258"/>
      <c r="K51" s="258"/>
      <c r="L51" s="258"/>
      <c r="M51" s="258"/>
      <c r="N51" s="259"/>
    </row>
    <row r="52" spans="2:14" x14ac:dyDescent="0.3">
      <c r="B52" s="46">
        <v>48</v>
      </c>
      <c r="C52" s="44"/>
      <c r="D52" s="44"/>
      <c r="E52" s="44"/>
      <c r="F52" s="44"/>
      <c r="G52" s="258"/>
      <c r="H52" s="258"/>
      <c r="I52" s="257"/>
      <c r="J52" s="258"/>
      <c r="K52" s="258"/>
      <c r="L52" s="258"/>
      <c r="M52" s="258"/>
      <c r="N52" s="259"/>
    </row>
    <row r="53" spans="2:14" x14ac:dyDescent="0.3">
      <c r="B53" s="45">
        <v>49</v>
      </c>
      <c r="C53" s="44"/>
      <c r="D53" s="44"/>
      <c r="E53" s="44"/>
      <c r="F53" s="44"/>
      <c r="G53" s="258"/>
      <c r="H53" s="258"/>
      <c r="I53" s="257"/>
      <c r="J53" s="258"/>
      <c r="K53" s="258"/>
      <c r="L53" s="258"/>
      <c r="M53" s="258"/>
      <c r="N53" s="259"/>
    </row>
    <row r="54" spans="2:14" x14ac:dyDescent="0.3">
      <c r="B54" s="46">
        <v>50</v>
      </c>
      <c r="C54" s="44"/>
      <c r="D54" s="44"/>
      <c r="E54" s="44"/>
      <c r="F54" s="44"/>
      <c r="G54" s="258"/>
      <c r="H54" s="258"/>
      <c r="I54" s="257"/>
      <c r="J54" s="258"/>
      <c r="K54" s="258"/>
      <c r="L54" s="258"/>
      <c r="M54" s="258"/>
      <c r="N54" s="259"/>
    </row>
    <row r="55" spans="2:14" x14ac:dyDescent="0.3">
      <c r="B55" s="46">
        <v>51</v>
      </c>
      <c r="C55" s="44"/>
      <c r="D55" s="44"/>
      <c r="E55" s="44"/>
      <c r="F55" s="44"/>
      <c r="G55" s="258"/>
      <c r="H55" s="258"/>
      <c r="I55" s="257"/>
      <c r="J55" s="258"/>
      <c r="K55" s="258"/>
      <c r="L55" s="258"/>
      <c r="M55" s="258"/>
      <c r="N55" s="259"/>
    </row>
    <row r="56" spans="2:14" x14ac:dyDescent="0.3">
      <c r="B56" s="45">
        <v>52</v>
      </c>
      <c r="C56" s="44"/>
      <c r="D56" s="44"/>
      <c r="E56" s="44"/>
      <c r="F56" s="44"/>
      <c r="G56" s="258"/>
      <c r="H56" s="258"/>
      <c r="I56" s="257"/>
      <c r="J56" s="258"/>
      <c r="K56" s="258"/>
      <c r="L56" s="258"/>
      <c r="M56" s="258"/>
      <c r="N56" s="259"/>
    </row>
    <row r="57" spans="2:14" x14ac:dyDescent="0.3">
      <c r="B57" s="46">
        <v>53</v>
      </c>
      <c r="C57" s="44"/>
      <c r="D57" s="44"/>
      <c r="E57" s="44"/>
      <c r="F57" s="44"/>
      <c r="G57" s="258"/>
      <c r="H57" s="258"/>
      <c r="I57" s="257"/>
      <c r="J57" s="258"/>
      <c r="K57" s="258"/>
      <c r="L57" s="258"/>
      <c r="M57" s="258"/>
      <c r="N57" s="259"/>
    </row>
    <row r="58" spans="2:14" x14ac:dyDescent="0.3">
      <c r="B58" s="46">
        <v>54</v>
      </c>
      <c r="C58" s="44"/>
      <c r="D58" s="44"/>
      <c r="E58" s="44"/>
      <c r="F58" s="44"/>
      <c r="G58" s="258"/>
      <c r="H58" s="258"/>
      <c r="I58" s="257"/>
      <c r="J58" s="258"/>
      <c r="K58" s="258"/>
      <c r="L58" s="258"/>
      <c r="M58" s="258"/>
      <c r="N58" s="259"/>
    </row>
    <row r="59" spans="2:14" x14ac:dyDescent="0.3">
      <c r="B59" s="45">
        <v>55</v>
      </c>
      <c r="C59" s="44"/>
      <c r="D59" s="44"/>
      <c r="E59" s="44"/>
      <c r="F59" s="44"/>
      <c r="G59" s="258"/>
      <c r="H59" s="258"/>
      <c r="I59" s="257"/>
      <c r="J59" s="258"/>
      <c r="K59" s="258"/>
      <c r="L59" s="258"/>
      <c r="M59" s="258"/>
      <c r="N59" s="259"/>
    </row>
    <row r="60" spans="2:14" x14ac:dyDescent="0.3">
      <c r="B60" s="46">
        <v>56</v>
      </c>
      <c r="C60" s="44"/>
      <c r="D60" s="44"/>
      <c r="E60" s="44"/>
      <c r="F60" s="44"/>
      <c r="G60" s="258"/>
      <c r="H60" s="258"/>
      <c r="I60" s="257"/>
      <c r="J60" s="258"/>
      <c r="K60" s="258"/>
      <c r="L60" s="258"/>
      <c r="M60" s="258"/>
      <c r="N60" s="259"/>
    </row>
    <row r="61" spans="2:14" x14ac:dyDescent="0.3">
      <c r="B61" s="46">
        <v>57</v>
      </c>
      <c r="C61" s="44"/>
      <c r="D61" s="44"/>
      <c r="E61" s="44"/>
      <c r="F61" s="44"/>
      <c r="G61" s="258"/>
      <c r="H61" s="258"/>
      <c r="I61" s="257"/>
      <c r="J61" s="258"/>
      <c r="K61" s="258"/>
      <c r="L61" s="258"/>
      <c r="M61" s="258"/>
      <c r="N61" s="259"/>
    </row>
    <row r="62" spans="2:14" x14ac:dyDescent="0.3">
      <c r="B62" s="45">
        <v>58</v>
      </c>
      <c r="C62" s="44"/>
      <c r="D62" s="44"/>
      <c r="E62" s="44"/>
      <c r="F62" s="44"/>
      <c r="G62" s="258"/>
      <c r="H62" s="258"/>
      <c r="I62" s="257"/>
      <c r="J62" s="258"/>
      <c r="K62" s="258"/>
      <c r="L62" s="258"/>
      <c r="M62" s="258"/>
      <c r="N62" s="259"/>
    </row>
    <row r="63" spans="2:14" x14ac:dyDescent="0.3">
      <c r="B63" s="46">
        <v>59</v>
      </c>
      <c r="C63" s="44"/>
      <c r="D63" s="44"/>
      <c r="E63" s="44"/>
      <c r="F63" s="44"/>
      <c r="G63" s="258"/>
      <c r="H63" s="258"/>
      <c r="I63" s="257"/>
      <c r="J63" s="258"/>
      <c r="K63" s="258"/>
      <c r="L63" s="258"/>
      <c r="M63" s="258"/>
      <c r="N63" s="259"/>
    </row>
    <row r="64" spans="2:14" x14ac:dyDescent="0.3">
      <c r="B64" s="46">
        <v>60</v>
      </c>
      <c r="C64" s="44"/>
      <c r="D64" s="44"/>
      <c r="E64" s="44"/>
      <c r="F64" s="44"/>
      <c r="G64" s="258"/>
      <c r="H64" s="258"/>
      <c r="I64" s="257"/>
      <c r="J64" s="258"/>
      <c r="K64" s="258"/>
      <c r="L64" s="258"/>
      <c r="M64" s="258"/>
      <c r="N64" s="259"/>
    </row>
    <row r="65" spans="2:14" x14ac:dyDescent="0.3">
      <c r="B65" s="45">
        <v>61</v>
      </c>
      <c r="C65" s="44"/>
      <c r="D65" s="44"/>
      <c r="E65" s="44"/>
      <c r="F65" s="44"/>
      <c r="G65" s="258"/>
      <c r="H65" s="258"/>
      <c r="I65" s="257"/>
      <c r="J65" s="258"/>
      <c r="K65" s="258"/>
      <c r="L65" s="258"/>
      <c r="M65" s="258"/>
      <c r="N65" s="259"/>
    </row>
    <row r="66" spans="2:14" x14ac:dyDescent="0.3">
      <c r="B66" s="46">
        <v>62</v>
      </c>
      <c r="C66" s="44"/>
      <c r="D66" s="44"/>
      <c r="E66" s="44"/>
      <c r="F66" s="44"/>
      <c r="G66" s="258"/>
      <c r="H66" s="258"/>
      <c r="I66" s="257"/>
      <c r="J66" s="258"/>
      <c r="K66" s="258"/>
      <c r="L66" s="258"/>
      <c r="M66" s="258"/>
      <c r="N66" s="259"/>
    </row>
    <row r="67" spans="2:14" x14ac:dyDescent="0.3">
      <c r="B67" s="46">
        <v>63</v>
      </c>
      <c r="C67" s="44"/>
      <c r="D67" s="44"/>
      <c r="E67" s="44"/>
      <c r="F67" s="44"/>
      <c r="G67" s="258"/>
      <c r="H67" s="258"/>
      <c r="I67" s="257"/>
      <c r="J67" s="258"/>
      <c r="K67" s="258"/>
      <c r="L67" s="258"/>
      <c r="M67" s="258"/>
      <c r="N67" s="259"/>
    </row>
    <row r="68" spans="2:14" x14ac:dyDescent="0.3">
      <c r="B68" s="45">
        <v>64</v>
      </c>
      <c r="C68" s="44"/>
      <c r="D68" s="44"/>
      <c r="E68" s="44"/>
      <c r="F68" s="44"/>
      <c r="G68" s="258"/>
      <c r="H68" s="258"/>
      <c r="I68" s="257"/>
      <c r="J68" s="258"/>
      <c r="K68" s="258"/>
      <c r="L68" s="258"/>
      <c r="M68" s="258"/>
      <c r="N68" s="259"/>
    </row>
    <row r="69" spans="2:14" x14ac:dyDescent="0.3">
      <c r="B69" s="46">
        <v>65</v>
      </c>
      <c r="C69" s="44"/>
      <c r="D69" s="44"/>
      <c r="E69" s="44"/>
      <c r="F69" s="44"/>
      <c r="G69" s="258"/>
      <c r="H69" s="258"/>
      <c r="I69" s="257"/>
      <c r="J69" s="258"/>
      <c r="K69" s="258"/>
      <c r="L69" s="258"/>
      <c r="M69" s="258"/>
      <c r="N69" s="259"/>
    </row>
    <row r="70" spans="2:14" x14ac:dyDescent="0.3">
      <c r="B70" s="46">
        <v>66</v>
      </c>
      <c r="C70" s="44"/>
      <c r="D70" s="44"/>
      <c r="E70" s="44"/>
      <c r="F70" s="44"/>
      <c r="G70" s="258"/>
      <c r="H70" s="258"/>
      <c r="I70" s="257"/>
      <c r="J70" s="258"/>
      <c r="K70" s="258"/>
      <c r="L70" s="258"/>
      <c r="M70" s="258"/>
      <c r="N70" s="259"/>
    </row>
    <row r="71" spans="2:14" x14ac:dyDescent="0.3">
      <c r="B71" s="45">
        <v>67</v>
      </c>
      <c r="C71" s="44"/>
      <c r="D71" s="44"/>
      <c r="E71" s="44"/>
      <c r="F71" s="44"/>
      <c r="G71" s="258"/>
      <c r="H71" s="258"/>
      <c r="I71" s="257"/>
      <c r="J71" s="258"/>
      <c r="K71" s="258"/>
      <c r="L71" s="258"/>
      <c r="M71" s="258"/>
      <c r="N71" s="259"/>
    </row>
    <row r="72" spans="2:14" x14ac:dyDescent="0.3">
      <c r="B72" s="46">
        <v>68</v>
      </c>
      <c r="C72" s="44"/>
      <c r="D72" s="44"/>
      <c r="E72" s="44"/>
      <c r="F72" s="44"/>
      <c r="G72" s="258"/>
      <c r="H72" s="258"/>
      <c r="I72" s="257"/>
      <c r="J72" s="258"/>
      <c r="K72" s="258"/>
      <c r="L72" s="258"/>
      <c r="M72" s="258"/>
      <c r="N72" s="259"/>
    </row>
    <row r="73" spans="2:14" x14ac:dyDescent="0.3">
      <c r="B73" s="46">
        <v>69</v>
      </c>
      <c r="C73" s="44"/>
      <c r="D73" s="44"/>
      <c r="E73" s="44"/>
      <c r="F73" s="44"/>
      <c r="G73" s="258"/>
      <c r="H73" s="258"/>
      <c r="I73" s="257"/>
      <c r="J73" s="258"/>
      <c r="K73" s="258"/>
      <c r="L73" s="258"/>
      <c r="M73" s="258"/>
      <c r="N73" s="259"/>
    </row>
    <row r="74" spans="2:14" x14ac:dyDescent="0.3">
      <c r="B74" s="45">
        <v>70</v>
      </c>
      <c r="C74" s="44"/>
      <c r="D74" s="44"/>
      <c r="E74" s="44"/>
      <c r="F74" s="44"/>
      <c r="G74" s="258"/>
      <c r="H74" s="258"/>
      <c r="I74" s="257"/>
      <c r="J74" s="258"/>
      <c r="K74" s="258"/>
      <c r="L74" s="258"/>
      <c r="M74" s="258"/>
      <c r="N74" s="259"/>
    </row>
    <row r="75" spans="2:14" x14ac:dyDescent="0.3">
      <c r="B75" s="46">
        <v>71</v>
      </c>
      <c r="C75" s="44"/>
      <c r="D75" s="44"/>
      <c r="E75" s="44"/>
      <c r="F75" s="44"/>
      <c r="G75" s="258"/>
      <c r="H75" s="258"/>
      <c r="I75" s="257"/>
      <c r="J75" s="258"/>
      <c r="K75" s="258"/>
      <c r="L75" s="258"/>
      <c r="M75" s="258"/>
      <c r="N75" s="259"/>
    </row>
    <row r="76" spans="2:14" x14ac:dyDescent="0.3">
      <c r="B76" s="46">
        <v>72</v>
      </c>
      <c r="C76" s="44"/>
      <c r="D76" s="44"/>
      <c r="E76" s="44"/>
      <c r="F76" s="44"/>
      <c r="G76" s="258"/>
      <c r="H76" s="258"/>
      <c r="I76" s="257"/>
      <c r="J76" s="258"/>
      <c r="K76" s="258"/>
      <c r="L76" s="258"/>
      <c r="M76" s="258"/>
      <c r="N76" s="259"/>
    </row>
    <row r="77" spans="2:14" x14ac:dyDescent="0.3">
      <c r="B77" s="45">
        <v>73</v>
      </c>
      <c r="C77" s="44"/>
      <c r="D77" s="44"/>
      <c r="E77" s="44"/>
      <c r="F77" s="44"/>
      <c r="G77" s="258"/>
      <c r="H77" s="258"/>
      <c r="I77" s="257"/>
      <c r="J77" s="258"/>
      <c r="K77" s="258"/>
      <c r="L77" s="258"/>
      <c r="M77" s="258"/>
      <c r="N77" s="259"/>
    </row>
    <row r="78" spans="2:14" x14ac:dyDescent="0.3">
      <c r="B78" s="46">
        <v>74</v>
      </c>
      <c r="C78" s="44"/>
      <c r="D78" s="44"/>
      <c r="E78" s="44"/>
      <c r="F78" s="44"/>
      <c r="G78" s="258"/>
      <c r="H78" s="258"/>
      <c r="I78" s="257"/>
      <c r="J78" s="258"/>
      <c r="K78" s="258"/>
      <c r="L78" s="258"/>
      <c r="M78" s="258"/>
      <c r="N78" s="259"/>
    </row>
    <row r="79" spans="2:14" x14ac:dyDescent="0.3">
      <c r="B79" s="46">
        <v>75</v>
      </c>
      <c r="C79" s="44"/>
      <c r="D79" s="44"/>
      <c r="E79" s="44"/>
      <c r="F79" s="44"/>
      <c r="G79" s="258"/>
      <c r="H79" s="258"/>
      <c r="I79" s="257"/>
      <c r="J79" s="258"/>
      <c r="K79" s="258"/>
      <c r="L79" s="258"/>
      <c r="M79" s="258"/>
      <c r="N79" s="259"/>
    </row>
    <row r="80" spans="2:14" x14ac:dyDescent="0.3">
      <c r="B80" s="45">
        <v>76</v>
      </c>
      <c r="C80" s="44"/>
      <c r="D80" s="44"/>
      <c r="E80" s="44"/>
      <c r="F80" s="44"/>
      <c r="G80" s="258"/>
      <c r="H80" s="258"/>
      <c r="I80" s="257"/>
      <c r="J80" s="258"/>
      <c r="K80" s="258"/>
      <c r="L80" s="258"/>
      <c r="M80" s="258"/>
      <c r="N80" s="259"/>
    </row>
    <row r="81" spans="2:14" x14ac:dyDescent="0.3">
      <c r="B81" s="46">
        <v>77</v>
      </c>
      <c r="C81" s="44"/>
      <c r="D81" s="44"/>
      <c r="E81" s="44"/>
      <c r="F81" s="44"/>
      <c r="G81" s="258"/>
      <c r="H81" s="258"/>
      <c r="I81" s="257"/>
      <c r="J81" s="258"/>
      <c r="K81" s="258"/>
      <c r="L81" s="258"/>
      <c r="M81" s="258"/>
      <c r="N81" s="259"/>
    </row>
    <row r="82" spans="2:14" x14ac:dyDescent="0.3">
      <c r="B82" s="46">
        <v>78</v>
      </c>
      <c r="C82" s="44"/>
      <c r="D82" s="44"/>
      <c r="E82" s="44"/>
      <c r="F82" s="44"/>
      <c r="G82" s="258"/>
      <c r="H82" s="258"/>
      <c r="I82" s="257"/>
      <c r="J82" s="258"/>
      <c r="K82" s="258"/>
      <c r="L82" s="258"/>
      <c r="M82" s="258"/>
      <c r="N82" s="259"/>
    </row>
    <row r="83" spans="2:14" x14ac:dyDescent="0.3">
      <c r="B83" s="45">
        <v>79</v>
      </c>
      <c r="C83" s="44"/>
      <c r="D83" s="44"/>
      <c r="E83" s="44"/>
      <c r="F83" s="44"/>
      <c r="G83" s="258"/>
      <c r="H83" s="258"/>
      <c r="I83" s="257"/>
      <c r="J83" s="258"/>
      <c r="K83" s="258"/>
      <c r="L83" s="258"/>
      <c r="M83" s="258"/>
      <c r="N83" s="259"/>
    </row>
    <row r="84" spans="2:14" x14ac:dyDescent="0.3">
      <c r="B84" s="46">
        <v>80</v>
      </c>
      <c r="C84" s="44"/>
      <c r="D84" s="44"/>
      <c r="E84" s="44"/>
      <c r="F84" s="44"/>
      <c r="G84" s="258"/>
      <c r="H84" s="258"/>
      <c r="I84" s="257"/>
      <c r="J84" s="258"/>
      <c r="K84" s="258"/>
      <c r="L84" s="258"/>
      <c r="M84" s="258"/>
      <c r="N84" s="259"/>
    </row>
    <row r="85" spans="2:14" x14ac:dyDescent="0.3">
      <c r="B85" s="46">
        <v>81</v>
      </c>
      <c r="C85" s="44"/>
      <c r="D85" s="44"/>
      <c r="E85" s="44"/>
      <c r="F85" s="44"/>
      <c r="G85" s="258"/>
      <c r="H85" s="258"/>
      <c r="I85" s="257"/>
      <c r="J85" s="258"/>
      <c r="K85" s="258"/>
      <c r="L85" s="258"/>
      <c r="M85" s="258"/>
      <c r="N85" s="259"/>
    </row>
    <row r="86" spans="2:14" x14ac:dyDescent="0.3">
      <c r="B86" s="45">
        <v>82</v>
      </c>
      <c r="C86" s="44"/>
      <c r="D86" s="44"/>
      <c r="E86" s="44"/>
      <c r="F86" s="44"/>
      <c r="G86" s="258"/>
      <c r="H86" s="258"/>
      <c r="I86" s="257"/>
      <c r="J86" s="258"/>
      <c r="K86" s="258"/>
      <c r="L86" s="258"/>
      <c r="M86" s="258"/>
      <c r="N86" s="259"/>
    </row>
    <row r="87" spans="2:14" x14ac:dyDescent="0.3">
      <c r="B87" s="46">
        <v>83</v>
      </c>
      <c r="C87" s="44"/>
      <c r="D87" s="44"/>
      <c r="E87" s="44"/>
      <c r="F87" s="44"/>
      <c r="G87" s="258"/>
      <c r="H87" s="258"/>
      <c r="I87" s="257"/>
      <c r="J87" s="258"/>
      <c r="K87" s="258"/>
      <c r="L87" s="258"/>
      <c r="M87" s="258"/>
      <c r="N87" s="259"/>
    </row>
    <row r="88" spans="2:14" x14ac:dyDescent="0.3">
      <c r="B88" s="46">
        <v>84</v>
      </c>
      <c r="C88" s="44"/>
      <c r="D88" s="44"/>
      <c r="E88" s="44"/>
      <c r="F88" s="44"/>
      <c r="G88" s="258"/>
      <c r="H88" s="258"/>
      <c r="I88" s="257"/>
      <c r="J88" s="258"/>
      <c r="K88" s="258"/>
      <c r="L88" s="258"/>
      <c r="M88" s="258"/>
      <c r="N88" s="259"/>
    </row>
    <row r="89" spans="2:14" x14ac:dyDescent="0.3">
      <c r="B89" s="45">
        <v>85</v>
      </c>
      <c r="C89" s="44"/>
      <c r="D89" s="44"/>
      <c r="E89" s="44"/>
      <c r="F89" s="44"/>
      <c r="G89" s="258"/>
      <c r="H89" s="258"/>
      <c r="I89" s="257"/>
      <c r="J89" s="258"/>
      <c r="K89" s="258"/>
      <c r="L89" s="258"/>
      <c r="M89" s="258"/>
      <c r="N89" s="259"/>
    </row>
    <row r="90" spans="2:14" x14ac:dyDescent="0.3">
      <c r="B90" s="46">
        <v>86</v>
      </c>
      <c r="C90" s="44"/>
      <c r="D90" s="44"/>
      <c r="E90" s="44"/>
      <c r="F90" s="44"/>
      <c r="G90" s="258"/>
      <c r="H90" s="258"/>
      <c r="I90" s="257"/>
      <c r="J90" s="258"/>
      <c r="K90" s="258"/>
      <c r="L90" s="258"/>
      <c r="M90" s="258"/>
      <c r="N90" s="259"/>
    </row>
    <row r="91" spans="2:14" x14ac:dyDescent="0.3">
      <c r="B91" s="46">
        <v>87</v>
      </c>
      <c r="C91" s="44"/>
      <c r="D91" s="44"/>
      <c r="E91" s="44"/>
      <c r="F91" s="44"/>
      <c r="G91" s="258"/>
      <c r="H91" s="258"/>
      <c r="I91" s="257"/>
      <c r="J91" s="258"/>
      <c r="K91" s="258"/>
      <c r="L91" s="258"/>
      <c r="M91" s="258"/>
      <c r="N91" s="259"/>
    </row>
    <row r="92" spans="2:14" x14ac:dyDescent="0.3">
      <c r="B92" s="45">
        <v>88</v>
      </c>
      <c r="C92" s="44"/>
      <c r="D92" s="44"/>
      <c r="E92" s="44"/>
      <c r="F92" s="44"/>
      <c r="G92" s="258"/>
      <c r="H92" s="258"/>
      <c r="I92" s="257"/>
      <c r="J92" s="258"/>
      <c r="K92" s="258"/>
      <c r="L92" s="258"/>
      <c r="M92" s="258"/>
      <c r="N92" s="259"/>
    </row>
    <row r="93" spans="2:14" x14ac:dyDescent="0.3">
      <c r="B93" s="46">
        <v>89</v>
      </c>
      <c r="C93" s="44"/>
      <c r="D93" s="44"/>
      <c r="E93" s="44"/>
      <c r="F93" s="44"/>
      <c r="G93" s="258"/>
      <c r="H93" s="258"/>
      <c r="I93" s="257"/>
      <c r="J93" s="258"/>
      <c r="K93" s="258"/>
      <c r="L93" s="258"/>
      <c r="M93" s="258"/>
      <c r="N93" s="259"/>
    </row>
    <row r="94" spans="2:14" x14ac:dyDescent="0.3">
      <c r="B94" s="46">
        <v>90</v>
      </c>
      <c r="C94" s="44"/>
      <c r="D94" s="44"/>
      <c r="E94" s="44"/>
      <c r="F94" s="44"/>
      <c r="G94" s="258"/>
      <c r="H94" s="258"/>
      <c r="I94" s="257"/>
      <c r="J94" s="258"/>
      <c r="K94" s="258"/>
      <c r="L94" s="258"/>
      <c r="M94" s="258"/>
      <c r="N94" s="259"/>
    </row>
    <row r="95" spans="2:14" x14ac:dyDescent="0.3">
      <c r="B95" s="45">
        <v>91</v>
      </c>
      <c r="C95" s="44"/>
      <c r="D95" s="44"/>
      <c r="E95" s="44"/>
      <c r="F95" s="44"/>
      <c r="G95" s="258"/>
      <c r="H95" s="258"/>
      <c r="I95" s="257"/>
      <c r="J95" s="258"/>
      <c r="K95" s="258"/>
      <c r="L95" s="258"/>
      <c r="M95" s="258"/>
      <c r="N95" s="259"/>
    </row>
    <row r="96" spans="2:14" x14ac:dyDescent="0.3">
      <c r="B96" s="46">
        <v>92</v>
      </c>
      <c r="C96" s="44"/>
      <c r="D96" s="44"/>
      <c r="E96" s="44"/>
      <c r="F96" s="44"/>
      <c r="G96" s="258"/>
      <c r="H96" s="258"/>
      <c r="I96" s="257"/>
      <c r="J96" s="258"/>
      <c r="K96" s="258"/>
      <c r="L96" s="258"/>
      <c r="M96" s="258"/>
      <c r="N96" s="259"/>
    </row>
    <row r="97" spans="2:14" x14ac:dyDescent="0.3">
      <c r="B97" s="46">
        <v>93</v>
      </c>
      <c r="C97" s="44"/>
      <c r="D97" s="44"/>
      <c r="E97" s="44"/>
      <c r="F97" s="44"/>
      <c r="G97" s="258"/>
      <c r="H97" s="258"/>
      <c r="I97" s="257"/>
      <c r="J97" s="258"/>
      <c r="K97" s="258"/>
      <c r="L97" s="258"/>
      <c r="M97" s="258"/>
      <c r="N97" s="259"/>
    </row>
    <row r="98" spans="2:14" x14ac:dyDescent="0.3">
      <c r="B98" s="45">
        <v>94</v>
      </c>
      <c r="C98" s="44"/>
      <c r="D98" s="44"/>
      <c r="E98" s="44"/>
      <c r="F98" s="44"/>
      <c r="G98" s="258"/>
      <c r="H98" s="258"/>
      <c r="I98" s="257"/>
      <c r="J98" s="258"/>
      <c r="K98" s="258"/>
      <c r="L98" s="258"/>
      <c r="M98" s="258"/>
      <c r="N98" s="259"/>
    </row>
    <row r="99" spans="2:14" x14ac:dyDescent="0.3">
      <c r="B99" s="46">
        <v>95</v>
      </c>
      <c r="C99" s="44"/>
      <c r="D99" s="44"/>
      <c r="E99" s="44"/>
      <c r="F99" s="44"/>
      <c r="G99" s="258"/>
      <c r="H99" s="258"/>
      <c r="I99" s="257"/>
      <c r="J99" s="258"/>
      <c r="K99" s="258"/>
      <c r="L99" s="258"/>
      <c r="M99" s="258"/>
      <c r="N99" s="259"/>
    </row>
    <row r="100" spans="2:14" x14ac:dyDescent="0.3">
      <c r="B100" s="46">
        <v>96</v>
      </c>
      <c r="C100" s="44"/>
      <c r="D100" s="44"/>
      <c r="E100" s="44"/>
      <c r="F100" s="44"/>
      <c r="G100" s="258"/>
      <c r="H100" s="258"/>
      <c r="I100" s="257"/>
      <c r="J100" s="258"/>
      <c r="K100" s="258"/>
      <c r="L100" s="258"/>
      <c r="M100" s="258"/>
      <c r="N100" s="259"/>
    </row>
    <row r="101" spans="2:14" x14ac:dyDescent="0.3">
      <c r="B101" s="45">
        <v>97</v>
      </c>
      <c r="C101" s="44"/>
      <c r="D101" s="44"/>
      <c r="E101" s="44"/>
      <c r="F101" s="44"/>
      <c r="G101" s="258"/>
      <c r="H101" s="258"/>
      <c r="I101" s="257"/>
      <c r="J101" s="258"/>
      <c r="K101" s="258"/>
      <c r="L101" s="258"/>
      <c r="M101" s="258"/>
      <c r="N101" s="259"/>
    </row>
    <row r="102" spans="2:14" x14ac:dyDescent="0.3">
      <c r="B102" s="46">
        <v>98</v>
      </c>
      <c r="C102" s="44"/>
      <c r="D102" s="44"/>
      <c r="E102" s="44"/>
      <c r="F102" s="44"/>
      <c r="G102" s="258"/>
      <c r="H102" s="258"/>
      <c r="I102" s="257"/>
      <c r="J102" s="258"/>
      <c r="K102" s="258"/>
      <c r="L102" s="258"/>
      <c r="M102" s="258"/>
      <c r="N102" s="259"/>
    </row>
    <row r="103" spans="2:14" x14ac:dyDescent="0.3">
      <c r="B103" s="46">
        <v>99</v>
      </c>
      <c r="C103" s="44"/>
      <c r="D103" s="44"/>
      <c r="E103" s="44"/>
      <c r="F103" s="44"/>
      <c r="G103" s="258"/>
      <c r="H103" s="258"/>
      <c r="I103" s="257"/>
      <c r="J103" s="258"/>
      <c r="K103" s="258"/>
      <c r="L103" s="258"/>
      <c r="M103" s="258"/>
      <c r="N103" s="259"/>
    </row>
    <row r="104" spans="2:14" x14ac:dyDescent="0.3">
      <c r="B104" s="45">
        <v>100</v>
      </c>
      <c r="C104" s="44"/>
      <c r="D104" s="44"/>
      <c r="E104" s="44"/>
      <c r="F104" s="44"/>
      <c r="G104" s="258"/>
      <c r="H104" s="258"/>
      <c r="I104" s="257"/>
      <c r="J104" s="258"/>
      <c r="K104" s="258"/>
      <c r="L104" s="258"/>
      <c r="M104" s="258"/>
      <c r="N104" s="259"/>
    </row>
    <row r="105" spans="2:14" x14ac:dyDescent="0.3">
      <c r="B105" s="46">
        <v>101</v>
      </c>
      <c r="C105" s="44"/>
      <c r="D105" s="44"/>
      <c r="E105" s="44"/>
      <c r="F105" s="44"/>
      <c r="G105" s="258"/>
      <c r="H105" s="258"/>
      <c r="I105" s="257"/>
      <c r="J105" s="258"/>
      <c r="K105" s="258"/>
      <c r="L105" s="258"/>
      <c r="M105" s="258"/>
      <c r="N105" s="259"/>
    </row>
    <row r="106" spans="2:14" x14ac:dyDescent="0.3">
      <c r="B106" s="46">
        <v>102</v>
      </c>
      <c r="C106" s="44"/>
      <c r="D106" s="44"/>
      <c r="E106" s="44"/>
      <c r="F106" s="44"/>
      <c r="G106" s="258"/>
      <c r="H106" s="258"/>
      <c r="I106" s="258"/>
      <c r="J106" s="258"/>
      <c r="K106" s="258"/>
      <c r="L106" s="258"/>
      <c r="M106" s="258"/>
      <c r="N106" s="259"/>
    </row>
    <row r="107" spans="2:14" x14ac:dyDescent="0.3">
      <c r="B107" s="45">
        <v>103</v>
      </c>
      <c r="C107" s="44"/>
      <c r="D107" s="44"/>
      <c r="E107" s="44"/>
      <c r="F107" s="44"/>
      <c r="G107" s="258"/>
      <c r="H107" s="258"/>
      <c r="I107" s="258"/>
      <c r="J107" s="258"/>
      <c r="K107" s="258"/>
      <c r="L107" s="258"/>
      <c r="M107" s="258"/>
      <c r="N107" s="259"/>
    </row>
    <row r="108" spans="2:14" x14ac:dyDescent="0.3">
      <c r="B108" s="46">
        <v>104</v>
      </c>
      <c r="C108" s="44"/>
      <c r="D108" s="44"/>
      <c r="E108" s="44"/>
      <c r="F108" s="44"/>
      <c r="G108" s="258"/>
      <c r="H108" s="258"/>
      <c r="I108" s="258"/>
      <c r="J108" s="258"/>
      <c r="K108" s="258"/>
      <c r="L108" s="258"/>
      <c r="M108" s="258"/>
      <c r="N108" s="259"/>
    </row>
    <row r="109" spans="2:14" x14ac:dyDescent="0.3">
      <c r="B109" s="46">
        <v>105</v>
      </c>
      <c r="C109" s="44"/>
      <c r="D109" s="44"/>
      <c r="E109" s="44"/>
      <c r="F109" s="44"/>
      <c r="G109" s="258"/>
      <c r="H109" s="258"/>
      <c r="I109" s="258"/>
      <c r="J109" s="258"/>
      <c r="K109" s="258"/>
      <c r="L109" s="258"/>
      <c r="M109" s="258"/>
      <c r="N109" s="259"/>
    </row>
    <row r="110" spans="2:14" x14ac:dyDescent="0.3">
      <c r="B110" s="45">
        <v>106</v>
      </c>
      <c r="C110" s="44"/>
      <c r="D110" s="44"/>
      <c r="E110" s="44"/>
      <c r="F110" s="44"/>
      <c r="G110" s="258"/>
      <c r="H110" s="258"/>
      <c r="I110" s="258"/>
      <c r="J110" s="258"/>
      <c r="K110" s="258"/>
      <c r="L110" s="258"/>
      <c r="M110" s="258"/>
      <c r="N110" s="259"/>
    </row>
    <row r="111" spans="2:14" x14ac:dyDescent="0.3">
      <c r="B111" s="46">
        <v>107</v>
      </c>
      <c r="C111" s="44"/>
      <c r="D111" s="44"/>
      <c r="E111" s="44"/>
      <c r="F111" s="44"/>
      <c r="G111" s="258"/>
      <c r="H111" s="258"/>
      <c r="I111" s="258"/>
      <c r="J111" s="258"/>
      <c r="K111" s="258"/>
      <c r="L111" s="258"/>
      <c r="M111" s="258"/>
      <c r="N111" s="259"/>
    </row>
    <row r="112" spans="2:14" x14ac:dyDescent="0.3">
      <c r="B112" s="46">
        <v>108</v>
      </c>
      <c r="C112" s="44"/>
      <c r="D112" s="44"/>
      <c r="E112" s="44"/>
      <c r="F112" s="44"/>
      <c r="G112" s="258"/>
      <c r="H112" s="258"/>
      <c r="I112" s="258"/>
      <c r="J112" s="258"/>
      <c r="K112" s="258"/>
      <c r="L112" s="258"/>
      <c r="M112" s="258"/>
      <c r="N112" s="259"/>
    </row>
    <row r="113" spans="2:14" x14ac:dyDescent="0.3">
      <c r="B113" s="45">
        <v>109</v>
      </c>
      <c r="C113" s="44"/>
      <c r="D113" s="44"/>
      <c r="E113" s="44"/>
      <c r="F113" s="44"/>
      <c r="G113" s="258"/>
      <c r="H113" s="258"/>
      <c r="I113" s="258"/>
      <c r="J113" s="258"/>
      <c r="K113" s="258"/>
      <c r="L113" s="258"/>
      <c r="M113" s="258"/>
      <c r="N113" s="259"/>
    </row>
    <row r="114" spans="2:14" x14ac:dyDescent="0.3">
      <c r="B114" s="46">
        <v>110</v>
      </c>
      <c r="C114" s="44"/>
      <c r="D114" s="44"/>
      <c r="E114" s="44"/>
      <c r="F114" s="44"/>
      <c r="G114" s="258"/>
      <c r="H114" s="258"/>
      <c r="I114" s="258"/>
      <c r="J114" s="258"/>
      <c r="K114" s="258"/>
      <c r="L114" s="258"/>
      <c r="M114" s="258"/>
      <c r="N114" s="259"/>
    </row>
    <row r="115" spans="2:14" x14ac:dyDescent="0.3">
      <c r="B115" s="46">
        <v>111</v>
      </c>
      <c r="C115" s="44"/>
      <c r="D115" s="44"/>
      <c r="E115" s="44"/>
      <c r="F115" s="44"/>
      <c r="G115" s="258"/>
      <c r="H115" s="258"/>
      <c r="I115" s="258"/>
      <c r="J115" s="258"/>
      <c r="K115" s="258"/>
      <c r="L115" s="258"/>
      <c r="M115" s="258"/>
      <c r="N115" s="259"/>
    </row>
    <row r="116" spans="2:14" x14ac:dyDescent="0.3">
      <c r="B116" s="45">
        <v>112</v>
      </c>
      <c r="C116" s="44"/>
      <c r="D116" s="44"/>
      <c r="E116" s="44"/>
      <c r="F116" s="44"/>
      <c r="G116" s="258"/>
      <c r="H116" s="258"/>
      <c r="I116" s="258"/>
      <c r="J116" s="258"/>
      <c r="K116" s="258"/>
      <c r="L116" s="258"/>
      <c r="M116" s="258"/>
      <c r="N116" s="259"/>
    </row>
    <row r="117" spans="2:14" x14ac:dyDescent="0.3">
      <c r="B117" s="46">
        <v>113</v>
      </c>
      <c r="C117" s="44"/>
      <c r="D117" s="44"/>
      <c r="E117" s="44"/>
      <c r="F117" s="44"/>
      <c r="G117" s="258"/>
      <c r="H117" s="258"/>
      <c r="I117" s="258"/>
      <c r="J117" s="258"/>
      <c r="K117" s="258"/>
      <c r="L117" s="258"/>
      <c r="M117" s="258"/>
      <c r="N117" s="259"/>
    </row>
    <row r="118" spans="2:14" x14ac:dyDescent="0.3">
      <c r="B118" s="46">
        <v>114</v>
      </c>
      <c r="C118" s="44"/>
      <c r="D118" s="44"/>
      <c r="E118" s="44"/>
      <c r="F118" s="44"/>
      <c r="G118" s="258"/>
      <c r="H118" s="258"/>
      <c r="I118" s="258"/>
      <c r="J118" s="258"/>
      <c r="K118" s="258"/>
      <c r="L118" s="258"/>
      <c r="M118" s="258"/>
      <c r="N118" s="259"/>
    </row>
    <row r="119" spans="2:14" x14ac:dyDescent="0.3">
      <c r="B119" s="45">
        <v>115</v>
      </c>
      <c r="C119" s="44"/>
      <c r="D119" s="44"/>
      <c r="E119" s="44"/>
      <c r="F119" s="44"/>
      <c r="G119" s="258"/>
      <c r="H119" s="258"/>
      <c r="I119" s="258"/>
      <c r="J119" s="258"/>
      <c r="K119" s="258"/>
      <c r="L119" s="258"/>
      <c r="M119" s="258"/>
      <c r="N119" s="259"/>
    </row>
    <row r="120" spans="2:14" x14ac:dyDescent="0.3">
      <c r="B120" s="46">
        <v>116</v>
      </c>
      <c r="C120" s="44"/>
      <c r="D120" s="44"/>
      <c r="E120" s="44"/>
      <c r="F120" s="44"/>
      <c r="G120" s="258"/>
      <c r="H120" s="258"/>
      <c r="I120" s="258"/>
      <c r="J120" s="258"/>
      <c r="K120" s="258"/>
      <c r="L120" s="258"/>
      <c r="M120" s="258"/>
      <c r="N120" s="259"/>
    </row>
    <row r="121" spans="2:14" x14ac:dyDescent="0.3">
      <c r="B121" s="46">
        <v>117</v>
      </c>
      <c r="C121" s="44"/>
      <c r="D121" s="44"/>
      <c r="E121" s="44"/>
      <c r="F121" s="44"/>
      <c r="G121" s="258"/>
      <c r="H121" s="258"/>
      <c r="I121" s="258"/>
      <c r="J121" s="258"/>
      <c r="K121" s="258"/>
      <c r="L121" s="258"/>
      <c r="M121" s="258"/>
      <c r="N121" s="259"/>
    </row>
    <row r="122" spans="2:14" x14ac:dyDescent="0.3">
      <c r="B122" s="45">
        <v>118</v>
      </c>
      <c r="C122" s="44"/>
      <c r="D122" s="44"/>
      <c r="E122" s="44"/>
      <c r="F122" s="44"/>
      <c r="G122" s="258"/>
      <c r="H122" s="258"/>
      <c r="I122" s="258"/>
      <c r="J122" s="258"/>
      <c r="K122" s="258"/>
      <c r="L122" s="258"/>
      <c r="M122" s="258"/>
      <c r="N122" s="259"/>
    </row>
    <row r="123" spans="2:14" x14ac:dyDescent="0.3">
      <c r="B123" s="46">
        <v>119</v>
      </c>
      <c r="C123" s="44"/>
      <c r="D123" s="44"/>
      <c r="E123" s="44"/>
      <c r="F123" s="44"/>
      <c r="G123" s="258"/>
      <c r="H123" s="258"/>
      <c r="I123" s="258"/>
      <c r="J123" s="258"/>
      <c r="K123" s="258"/>
      <c r="L123" s="258"/>
      <c r="M123" s="258"/>
      <c r="N123" s="259"/>
    </row>
    <row r="124" spans="2:14" x14ac:dyDescent="0.3">
      <c r="B124" s="46">
        <v>120</v>
      </c>
      <c r="C124" s="44"/>
      <c r="D124" s="44"/>
      <c r="E124" s="44"/>
      <c r="F124" s="44"/>
      <c r="G124" s="258"/>
      <c r="H124" s="258"/>
      <c r="I124" s="258"/>
      <c r="J124" s="258"/>
      <c r="K124" s="258"/>
      <c r="L124" s="258"/>
      <c r="M124" s="258"/>
      <c r="N124" s="259"/>
    </row>
    <row r="125" spans="2:14" x14ac:dyDescent="0.3">
      <c r="B125" s="45">
        <v>121</v>
      </c>
      <c r="C125" s="44"/>
      <c r="D125" s="44"/>
      <c r="E125" s="44"/>
      <c r="F125" s="44"/>
      <c r="G125" s="258"/>
      <c r="H125" s="258"/>
      <c r="I125" s="258"/>
      <c r="J125" s="258"/>
      <c r="K125" s="258"/>
      <c r="L125" s="258"/>
      <c r="M125" s="258"/>
      <c r="N125" s="259"/>
    </row>
    <row r="126" spans="2:14" x14ac:dyDescent="0.3">
      <c r="B126" s="46">
        <v>122</v>
      </c>
      <c r="C126" s="44"/>
      <c r="D126" s="44"/>
      <c r="E126" s="44"/>
      <c r="F126" s="44"/>
      <c r="G126" s="258"/>
      <c r="H126" s="258"/>
      <c r="I126" s="258"/>
      <c r="J126" s="258"/>
      <c r="K126" s="258"/>
      <c r="L126" s="258"/>
      <c r="M126" s="258"/>
      <c r="N126" s="259"/>
    </row>
    <row r="127" spans="2:14" x14ac:dyDescent="0.3">
      <c r="B127" s="46">
        <v>123</v>
      </c>
      <c r="C127" s="44"/>
      <c r="D127" s="44"/>
      <c r="E127" s="44"/>
      <c r="F127" s="44"/>
      <c r="G127" s="258"/>
      <c r="H127" s="258"/>
      <c r="I127" s="258"/>
      <c r="J127" s="258"/>
      <c r="K127" s="258"/>
      <c r="L127" s="258"/>
      <c r="M127" s="258"/>
      <c r="N127" s="259"/>
    </row>
    <row r="128" spans="2:14" x14ac:dyDescent="0.3">
      <c r="B128" s="45">
        <v>124</v>
      </c>
      <c r="C128" s="44"/>
      <c r="D128" s="44"/>
      <c r="E128" s="44"/>
      <c r="F128" s="44"/>
      <c r="G128" s="258"/>
      <c r="H128" s="258"/>
      <c r="I128" s="258"/>
      <c r="J128" s="258"/>
      <c r="K128" s="258"/>
      <c r="L128" s="258"/>
      <c r="M128" s="258"/>
      <c r="N128" s="259"/>
    </row>
    <row r="129" spans="2:14" x14ac:dyDescent="0.3">
      <c r="B129" s="46">
        <v>125</v>
      </c>
      <c r="C129" s="44"/>
      <c r="D129" s="44"/>
      <c r="E129" s="44"/>
      <c r="F129" s="44"/>
      <c r="G129" s="258"/>
      <c r="H129" s="258"/>
      <c r="I129" s="258"/>
      <c r="J129" s="258"/>
      <c r="K129" s="258"/>
      <c r="L129" s="258"/>
      <c r="M129" s="258"/>
      <c r="N129" s="259"/>
    </row>
    <row r="130" spans="2:14" x14ac:dyDescent="0.3">
      <c r="B130" s="46">
        <v>126</v>
      </c>
      <c r="C130" s="44"/>
      <c r="D130" s="44"/>
      <c r="E130" s="44"/>
      <c r="F130" s="44"/>
      <c r="G130" s="258"/>
      <c r="H130" s="258"/>
      <c r="I130" s="258"/>
      <c r="J130" s="258"/>
      <c r="K130" s="258"/>
      <c r="L130" s="258"/>
      <c r="M130" s="258"/>
      <c r="N130" s="259"/>
    </row>
    <row r="131" spans="2:14" x14ac:dyDescent="0.3">
      <c r="B131" s="45">
        <v>127</v>
      </c>
      <c r="C131" s="44"/>
      <c r="D131" s="44"/>
      <c r="E131" s="44"/>
      <c r="F131" s="44"/>
      <c r="G131" s="258"/>
      <c r="H131" s="258"/>
      <c r="I131" s="258"/>
      <c r="J131" s="258"/>
      <c r="K131" s="258"/>
      <c r="L131" s="258"/>
      <c r="M131" s="258"/>
      <c r="N131" s="259"/>
    </row>
    <row r="132" spans="2:14" x14ac:dyDescent="0.3">
      <c r="B132" s="46">
        <v>128</v>
      </c>
      <c r="C132" s="44"/>
      <c r="D132" s="44"/>
      <c r="E132" s="44"/>
      <c r="F132" s="44"/>
      <c r="G132" s="258"/>
      <c r="H132" s="258"/>
      <c r="I132" s="258"/>
      <c r="J132" s="258"/>
      <c r="K132" s="258"/>
      <c r="L132" s="258"/>
      <c r="M132" s="258"/>
      <c r="N132" s="259"/>
    </row>
    <row r="133" spans="2:14" x14ac:dyDescent="0.3">
      <c r="B133" s="46">
        <v>129</v>
      </c>
      <c r="C133" s="44"/>
      <c r="D133" s="44"/>
      <c r="E133" s="44"/>
      <c r="F133" s="44"/>
      <c r="G133" s="258"/>
      <c r="H133" s="258"/>
      <c r="I133" s="258"/>
      <c r="J133" s="258"/>
      <c r="K133" s="258"/>
      <c r="L133" s="258"/>
      <c r="M133" s="258"/>
      <c r="N133" s="259"/>
    </row>
    <row r="134" spans="2:14" x14ac:dyDescent="0.3">
      <c r="B134" s="45">
        <v>130</v>
      </c>
      <c r="C134" s="44"/>
      <c r="D134" s="44"/>
      <c r="E134" s="44"/>
      <c r="F134" s="44"/>
      <c r="G134" s="258"/>
      <c r="H134" s="258"/>
      <c r="I134" s="258"/>
      <c r="J134" s="258"/>
      <c r="K134" s="258"/>
      <c r="L134" s="258"/>
      <c r="M134" s="258"/>
      <c r="N134" s="259"/>
    </row>
    <row r="135" spans="2:14" x14ac:dyDescent="0.3">
      <c r="B135" s="46">
        <v>131</v>
      </c>
      <c r="C135" s="44"/>
      <c r="D135" s="44"/>
      <c r="E135" s="44"/>
      <c r="F135" s="44"/>
      <c r="G135" s="258"/>
      <c r="H135" s="258"/>
      <c r="I135" s="258"/>
      <c r="J135" s="258"/>
      <c r="K135" s="258"/>
      <c r="L135" s="258"/>
      <c r="M135" s="258"/>
      <c r="N135" s="259"/>
    </row>
    <row r="136" spans="2:14" x14ac:dyDescent="0.3">
      <c r="B136" s="46">
        <v>132</v>
      </c>
      <c r="C136" s="44"/>
      <c r="D136" s="44"/>
      <c r="E136" s="44"/>
      <c r="F136" s="44"/>
      <c r="G136" s="258"/>
      <c r="H136" s="258"/>
      <c r="I136" s="258"/>
      <c r="J136" s="258"/>
      <c r="K136" s="258"/>
      <c r="L136" s="258"/>
      <c r="M136" s="258"/>
      <c r="N136" s="259"/>
    </row>
    <row r="137" spans="2:14" x14ac:dyDescent="0.3">
      <c r="B137" s="45">
        <v>133</v>
      </c>
      <c r="C137" s="44"/>
      <c r="D137" s="44"/>
      <c r="E137" s="44"/>
      <c r="F137" s="44"/>
      <c r="G137" s="258"/>
      <c r="H137" s="258"/>
      <c r="I137" s="258"/>
      <c r="J137" s="258"/>
      <c r="K137" s="258"/>
      <c r="L137" s="258"/>
      <c r="M137" s="258"/>
      <c r="N137" s="259"/>
    </row>
    <row r="138" spans="2:14" x14ac:dyDescent="0.3">
      <c r="B138" s="46">
        <v>134</v>
      </c>
      <c r="C138" s="44"/>
      <c r="D138" s="44"/>
      <c r="E138" s="44"/>
      <c r="F138" s="44"/>
      <c r="G138" s="258"/>
      <c r="H138" s="258"/>
      <c r="I138" s="258"/>
      <c r="J138" s="258"/>
      <c r="K138" s="258"/>
      <c r="L138" s="258"/>
      <c r="M138" s="258"/>
      <c r="N138" s="259"/>
    </row>
    <row r="139" spans="2:14" x14ac:dyDescent="0.3">
      <c r="B139" s="46">
        <v>135</v>
      </c>
      <c r="C139" s="44"/>
      <c r="D139" s="44"/>
      <c r="E139" s="44"/>
      <c r="F139" s="44"/>
      <c r="G139" s="258"/>
      <c r="H139" s="258"/>
      <c r="I139" s="258"/>
      <c r="J139" s="258"/>
      <c r="K139" s="258"/>
      <c r="L139" s="258"/>
      <c r="M139" s="258"/>
      <c r="N139" s="259"/>
    </row>
    <row r="140" spans="2:14" x14ac:dyDescent="0.3">
      <c r="B140" s="45">
        <v>136</v>
      </c>
      <c r="C140" s="44"/>
      <c r="D140" s="44"/>
      <c r="E140" s="44"/>
      <c r="F140" s="44"/>
      <c r="G140" s="258"/>
      <c r="H140" s="258"/>
      <c r="I140" s="258"/>
      <c r="J140" s="258"/>
      <c r="K140" s="258"/>
      <c r="L140" s="258"/>
      <c r="M140" s="258"/>
      <c r="N140" s="259"/>
    </row>
    <row r="141" spans="2:14" x14ac:dyDescent="0.3">
      <c r="B141" s="46">
        <v>137</v>
      </c>
      <c r="C141" s="44"/>
      <c r="D141" s="44"/>
      <c r="E141" s="44"/>
      <c r="F141" s="44"/>
      <c r="G141" s="258"/>
      <c r="H141" s="258"/>
      <c r="I141" s="258"/>
      <c r="J141" s="258"/>
      <c r="K141" s="258"/>
      <c r="L141" s="258"/>
      <c r="M141" s="258"/>
      <c r="N141" s="259"/>
    </row>
    <row r="142" spans="2:14" x14ac:dyDescent="0.3">
      <c r="B142" s="46">
        <v>138</v>
      </c>
      <c r="C142" s="44"/>
      <c r="D142" s="44"/>
      <c r="E142" s="44"/>
      <c r="F142" s="44"/>
      <c r="G142" s="258"/>
      <c r="H142" s="258"/>
      <c r="I142" s="258"/>
      <c r="J142" s="258"/>
      <c r="K142" s="258"/>
      <c r="L142" s="258"/>
      <c r="M142" s="258"/>
      <c r="N142" s="259"/>
    </row>
    <row r="143" spans="2:14" x14ac:dyDescent="0.3">
      <c r="B143" s="45">
        <v>139</v>
      </c>
      <c r="C143" s="44"/>
      <c r="D143" s="44"/>
      <c r="E143" s="44"/>
      <c r="F143" s="44"/>
      <c r="G143" s="258"/>
      <c r="H143" s="258"/>
      <c r="I143" s="258"/>
      <c r="J143" s="258"/>
      <c r="K143" s="258"/>
      <c r="L143" s="258"/>
      <c r="M143" s="258"/>
      <c r="N143" s="259"/>
    </row>
    <row r="144" spans="2:14" x14ac:dyDescent="0.3">
      <c r="B144" s="46">
        <v>140</v>
      </c>
      <c r="C144" s="44"/>
      <c r="D144" s="44"/>
      <c r="E144" s="44"/>
      <c r="F144" s="44"/>
      <c r="G144" s="258"/>
      <c r="H144" s="258"/>
      <c r="I144" s="258"/>
      <c r="J144" s="258"/>
      <c r="K144" s="258"/>
      <c r="L144" s="258"/>
      <c r="M144" s="258"/>
      <c r="N144" s="259"/>
    </row>
    <row r="145" spans="2:14" x14ac:dyDescent="0.3">
      <c r="B145" s="46">
        <v>141</v>
      </c>
      <c r="C145" s="44"/>
      <c r="D145" s="44"/>
      <c r="E145" s="44"/>
      <c r="F145" s="44"/>
      <c r="G145" s="258"/>
      <c r="H145" s="258"/>
      <c r="I145" s="258"/>
      <c r="J145" s="258"/>
      <c r="K145" s="258"/>
      <c r="L145" s="258"/>
      <c r="M145" s="258"/>
      <c r="N145" s="259"/>
    </row>
    <row r="146" spans="2:14" x14ac:dyDescent="0.3">
      <c r="B146" s="45">
        <v>142</v>
      </c>
      <c r="C146" s="44"/>
      <c r="D146" s="44"/>
      <c r="E146" s="44"/>
      <c r="F146" s="44"/>
      <c r="G146" s="258"/>
      <c r="H146" s="258"/>
      <c r="I146" s="258"/>
      <c r="J146" s="258"/>
      <c r="K146" s="258"/>
      <c r="L146" s="258"/>
      <c r="M146" s="258"/>
      <c r="N146" s="259"/>
    </row>
    <row r="147" spans="2:14" x14ac:dyDescent="0.3">
      <c r="B147" s="46">
        <v>143</v>
      </c>
      <c r="C147" s="44"/>
      <c r="D147" s="44"/>
      <c r="E147" s="44"/>
      <c r="F147" s="44"/>
      <c r="G147" s="258"/>
      <c r="H147" s="258"/>
      <c r="I147" s="258"/>
      <c r="J147" s="258"/>
      <c r="K147" s="258"/>
      <c r="L147" s="258"/>
      <c r="M147" s="258"/>
      <c r="N147" s="259"/>
    </row>
    <row r="148" spans="2:14" x14ac:dyDescent="0.3">
      <c r="B148" s="46">
        <v>144</v>
      </c>
      <c r="C148" s="44"/>
      <c r="D148" s="44"/>
      <c r="E148" s="44"/>
      <c r="F148" s="44"/>
      <c r="G148" s="258"/>
      <c r="H148" s="258"/>
      <c r="I148" s="258"/>
      <c r="J148" s="258"/>
      <c r="K148" s="258"/>
      <c r="L148" s="258"/>
      <c r="M148" s="258"/>
      <c r="N148" s="259"/>
    </row>
    <row r="149" spans="2:14" x14ac:dyDescent="0.3">
      <c r="B149" s="45">
        <v>145</v>
      </c>
      <c r="C149" s="44"/>
      <c r="D149" s="44"/>
      <c r="E149" s="44"/>
      <c r="F149" s="44"/>
      <c r="G149" s="258"/>
      <c r="H149" s="258"/>
      <c r="I149" s="258"/>
      <c r="J149" s="258"/>
      <c r="K149" s="258"/>
      <c r="L149" s="258"/>
      <c r="M149" s="258"/>
      <c r="N149" s="259"/>
    </row>
    <row r="150" spans="2:14" x14ac:dyDescent="0.3">
      <c r="B150" s="46">
        <v>146</v>
      </c>
      <c r="C150" s="44"/>
      <c r="D150" s="44"/>
      <c r="E150" s="44"/>
      <c r="F150" s="44"/>
      <c r="G150" s="258"/>
      <c r="H150" s="258"/>
      <c r="I150" s="258"/>
      <c r="J150" s="258"/>
      <c r="K150" s="258"/>
      <c r="L150" s="258"/>
      <c r="M150" s="258"/>
      <c r="N150" s="259"/>
    </row>
    <row r="151" spans="2:14" x14ac:dyDescent="0.3">
      <c r="B151" s="46">
        <v>147</v>
      </c>
      <c r="C151" s="44"/>
      <c r="D151" s="44"/>
      <c r="E151" s="44"/>
      <c r="F151" s="44"/>
      <c r="G151" s="258"/>
      <c r="H151" s="258"/>
      <c r="I151" s="258"/>
      <c r="J151" s="258"/>
      <c r="K151" s="258"/>
      <c r="L151" s="258"/>
      <c r="M151" s="258"/>
      <c r="N151" s="259"/>
    </row>
    <row r="152" spans="2:14" x14ac:dyDescent="0.3">
      <c r="B152" s="45">
        <v>148</v>
      </c>
      <c r="C152" s="44"/>
      <c r="D152" s="44"/>
      <c r="E152" s="44"/>
      <c r="F152" s="44"/>
      <c r="G152" s="258"/>
      <c r="H152" s="258"/>
      <c r="I152" s="258"/>
      <c r="J152" s="258"/>
      <c r="K152" s="258"/>
      <c r="L152" s="258"/>
      <c r="M152" s="258"/>
      <c r="N152" s="259"/>
    </row>
    <row r="153" spans="2:14" x14ac:dyDescent="0.3">
      <c r="B153" s="46">
        <v>149</v>
      </c>
      <c r="C153" s="44"/>
      <c r="D153" s="44"/>
      <c r="E153" s="44"/>
      <c r="F153" s="44"/>
      <c r="G153" s="258"/>
      <c r="H153" s="258"/>
      <c r="I153" s="258"/>
      <c r="J153" s="258"/>
      <c r="K153" s="258"/>
      <c r="L153" s="258"/>
      <c r="M153" s="258"/>
      <c r="N153" s="259"/>
    </row>
    <row r="154" spans="2:14" x14ac:dyDescent="0.3">
      <c r="B154" s="46">
        <v>150</v>
      </c>
      <c r="C154" s="44"/>
      <c r="D154" s="44"/>
      <c r="E154" s="44"/>
      <c r="F154" s="44"/>
      <c r="G154" s="258"/>
      <c r="H154" s="258"/>
      <c r="I154" s="258"/>
      <c r="J154" s="258"/>
      <c r="K154" s="258"/>
      <c r="L154" s="258"/>
      <c r="M154" s="258"/>
      <c r="N154" s="259"/>
    </row>
    <row r="155" spans="2:14" x14ac:dyDescent="0.3">
      <c r="B155" s="45">
        <v>151</v>
      </c>
      <c r="C155" s="44"/>
      <c r="D155" s="44"/>
      <c r="E155" s="44"/>
      <c r="F155" s="44"/>
      <c r="G155" s="258"/>
      <c r="H155" s="258"/>
      <c r="I155" s="258"/>
      <c r="J155" s="258"/>
      <c r="K155" s="258"/>
      <c r="L155" s="258"/>
      <c r="M155" s="258"/>
      <c r="N155" s="259"/>
    </row>
    <row r="156" spans="2:14" x14ac:dyDescent="0.3">
      <c r="B156" s="46">
        <v>152</v>
      </c>
      <c r="C156" s="44"/>
      <c r="D156" s="44"/>
      <c r="E156" s="44"/>
      <c r="F156" s="44"/>
      <c r="G156" s="258"/>
      <c r="H156" s="258"/>
      <c r="I156" s="258"/>
      <c r="J156" s="258"/>
      <c r="K156" s="258"/>
      <c r="L156" s="258"/>
      <c r="M156" s="258"/>
      <c r="N156" s="259"/>
    </row>
    <row r="157" spans="2:14" x14ac:dyDescent="0.3">
      <c r="B157" s="46">
        <v>153</v>
      </c>
      <c r="C157" s="44"/>
      <c r="D157" s="44"/>
      <c r="E157" s="44"/>
      <c r="F157" s="44"/>
      <c r="G157" s="258"/>
      <c r="H157" s="258"/>
      <c r="I157" s="258"/>
      <c r="J157" s="258"/>
      <c r="K157" s="258"/>
      <c r="L157" s="258"/>
      <c r="M157" s="258"/>
      <c r="N157" s="259"/>
    </row>
    <row r="158" spans="2:14" x14ac:dyDescent="0.3">
      <c r="B158" s="45">
        <v>154</v>
      </c>
      <c r="C158" s="44"/>
      <c r="D158" s="44"/>
      <c r="E158" s="44"/>
      <c r="F158" s="44"/>
      <c r="G158" s="258"/>
      <c r="H158" s="258"/>
      <c r="I158" s="258"/>
      <c r="J158" s="258"/>
      <c r="K158" s="258"/>
      <c r="L158" s="258"/>
      <c r="M158" s="258"/>
      <c r="N158" s="259"/>
    </row>
    <row r="159" spans="2:14" x14ac:dyDescent="0.3">
      <c r="B159" s="46">
        <v>155</v>
      </c>
      <c r="C159" s="44"/>
      <c r="D159" s="44"/>
      <c r="E159" s="44"/>
      <c r="F159" s="44"/>
      <c r="G159" s="258"/>
      <c r="H159" s="258"/>
      <c r="I159" s="258"/>
      <c r="J159" s="258"/>
      <c r="K159" s="258"/>
      <c r="L159" s="258"/>
      <c r="M159" s="258"/>
      <c r="N159" s="259"/>
    </row>
    <row r="160" spans="2:14" x14ac:dyDescent="0.3">
      <c r="B160" s="46">
        <v>156</v>
      </c>
      <c r="C160" s="44"/>
      <c r="D160" s="44"/>
      <c r="E160" s="44"/>
      <c r="F160" s="44"/>
      <c r="G160" s="258"/>
      <c r="H160" s="258"/>
      <c r="I160" s="258"/>
      <c r="J160" s="258"/>
      <c r="K160" s="258"/>
      <c r="L160" s="258"/>
      <c r="M160" s="258"/>
      <c r="N160" s="259"/>
    </row>
    <row r="161" spans="2:14" x14ac:dyDescent="0.3">
      <c r="B161" s="45">
        <v>157</v>
      </c>
      <c r="C161" s="44"/>
      <c r="D161" s="44"/>
      <c r="E161" s="44"/>
      <c r="F161" s="44"/>
      <c r="G161" s="258"/>
      <c r="H161" s="258"/>
      <c r="I161" s="258"/>
      <c r="J161" s="258"/>
      <c r="K161" s="258"/>
      <c r="L161" s="258"/>
      <c r="M161" s="258"/>
      <c r="N161" s="259"/>
    </row>
    <row r="162" spans="2:14" x14ac:dyDescent="0.3">
      <c r="B162" s="46">
        <v>158</v>
      </c>
      <c r="C162" s="44"/>
      <c r="D162" s="44"/>
      <c r="E162" s="44"/>
      <c r="F162" s="44"/>
      <c r="G162" s="258"/>
      <c r="H162" s="258"/>
      <c r="I162" s="258"/>
      <c r="J162" s="258"/>
      <c r="K162" s="258"/>
      <c r="L162" s="258"/>
      <c r="M162" s="258"/>
      <c r="N162" s="259"/>
    </row>
    <row r="163" spans="2:14" x14ac:dyDescent="0.3">
      <c r="B163" s="46">
        <v>159</v>
      </c>
      <c r="C163" s="44"/>
      <c r="D163" s="44"/>
      <c r="E163" s="44"/>
      <c r="F163" s="44"/>
      <c r="G163" s="258"/>
      <c r="H163" s="258"/>
      <c r="I163" s="258"/>
      <c r="J163" s="258"/>
      <c r="K163" s="258"/>
      <c r="L163" s="258"/>
      <c r="M163" s="258"/>
      <c r="N163" s="259"/>
    </row>
    <row r="164" spans="2:14" x14ac:dyDescent="0.3">
      <c r="B164" s="45">
        <v>160</v>
      </c>
      <c r="C164" s="44"/>
      <c r="D164" s="44"/>
      <c r="E164" s="44"/>
      <c r="F164" s="44"/>
      <c r="G164" s="258"/>
      <c r="H164" s="258"/>
      <c r="I164" s="258"/>
      <c r="J164" s="258"/>
      <c r="K164" s="258"/>
      <c r="L164" s="258"/>
      <c r="M164" s="258"/>
      <c r="N164" s="259"/>
    </row>
    <row r="165" spans="2:14" x14ac:dyDescent="0.3">
      <c r="B165" s="46">
        <v>161</v>
      </c>
      <c r="C165" s="44"/>
      <c r="D165" s="44"/>
      <c r="E165" s="44"/>
      <c r="F165" s="44"/>
      <c r="G165" s="258"/>
      <c r="H165" s="258"/>
      <c r="I165" s="258"/>
      <c r="J165" s="258"/>
      <c r="K165" s="258"/>
      <c r="L165" s="258"/>
      <c r="M165" s="258"/>
      <c r="N165" s="259"/>
    </row>
    <row r="166" spans="2:14" x14ac:dyDescent="0.3">
      <c r="B166" s="46">
        <v>162</v>
      </c>
      <c r="C166" s="44"/>
      <c r="D166" s="44"/>
      <c r="E166" s="44"/>
      <c r="F166" s="44"/>
      <c r="G166" s="258"/>
      <c r="H166" s="258"/>
      <c r="I166" s="258"/>
      <c r="J166" s="258"/>
      <c r="K166" s="258"/>
      <c r="L166" s="258"/>
      <c r="M166" s="258"/>
      <c r="N166" s="259"/>
    </row>
    <row r="167" spans="2:14" x14ac:dyDescent="0.3">
      <c r="B167" s="45">
        <v>163</v>
      </c>
      <c r="C167" s="44"/>
      <c r="D167" s="44"/>
      <c r="E167" s="44"/>
      <c r="F167" s="44"/>
      <c r="G167" s="258"/>
      <c r="H167" s="258"/>
      <c r="I167" s="258"/>
      <c r="J167" s="258"/>
      <c r="K167" s="258"/>
      <c r="L167" s="258"/>
      <c r="M167" s="258"/>
      <c r="N167" s="259"/>
    </row>
    <row r="168" spans="2:14" x14ac:dyDescent="0.3">
      <c r="B168" s="46">
        <v>164</v>
      </c>
      <c r="C168" s="44"/>
      <c r="D168" s="44"/>
      <c r="E168" s="44"/>
      <c r="F168" s="44"/>
      <c r="G168" s="258"/>
      <c r="H168" s="258"/>
      <c r="I168" s="258"/>
      <c r="J168" s="258"/>
      <c r="K168" s="258"/>
      <c r="L168" s="258"/>
      <c r="M168" s="258"/>
      <c r="N168" s="259"/>
    </row>
    <row r="169" spans="2:14" x14ac:dyDescent="0.3">
      <c r="B169" s="46">
        <v>165</v>
      </c>
      <c r="C169" s="44"/>
      <c r="D169" s="44"/>
      <c r="E169" s="44"/>
      <c r="F169" s="44"/>
      <c r="G169" s="258"/>
      <c r="H169" s="258"/>
      <c r="I169" s="258"/>
      <c r="J169" s="258"/>
      <c r="K169" s="258"/>
      <c r="L169" s="258"/>
      <c r="M169" s="258"/>
      <c r="N169" s="259"/>
    </row>
    <row r="170" spans="2:14" x14ac:dyDescent="0.3">
      <c r="B170" s="45">
        <v>166</v>
      </c>
      <c r="C170" s="44"/>
      <c r="D170" s="44"/>
      <c r="E170" s="44"/>
      <c r="F170" s="44"/>
      <c r="G170" s="258"/>
      <c r="H170" s="258"/>
      <c r="I170" s="258"/>
      <c r="J170" s="258"/>
      <c r="K170" s="258"/>
      <c r="L170" s="258"/>
      <c r="M170" s="258"/>
      <c r="N170" s="259"/>
    </row>
    <row r="171" spans="2:14" x14ac:dyDescent="0.3">
      <c r="B171" s="46">
        <v>167</v>
      </c>
      <c r="C171" s="44"/>
      <c r="D171" s="44"/>
      <c r="E171" s="44"/>
      <c r="F171" s="44"/>
      <c r="G171" s="258"/>
      <c r="H171" s="258"/>
      <c r="I171" s="258"/>
      <c r="J171" s="258"/>
      <c r="K171" s="258"/>
      <c r="L171" s="258"/>
      <c r="M171" s="258"/>
      <c r="N171" s="259"/>
    </row>
    <row r="172" spans="2:14" x14ac:dyDescent="0.3">
      <c r="B172" s="46">
        <v>168</v>
      </c>
      <c r="C172" s="44"/>
      <c r="D172" s="44"/>
      <c r="E172" s="44"/>
      <c r="F172" s="44"/>
      <c r="G172" s="258"/>
      <c r="H172" s="258"/>
      <c r="I172" s="258"/>
      <c r="J172" s="258"/>
      <c r="K172" s="258"/>
      <c r="L172" s="258"/>
      <c r="M172" s="258"/>
      <c r="N172" s="259"/>
    </row>
    <row r="173" spans="2:14" x14ac:dyDescent="0.3">
      <c r="B173" s="45">
        <v>169</v>
      </c>
      <c r="C173" s="44"/>
      <c r="D173" s="44"/>
      <c r="E173" s="44"/>
      <c r="F173" s="44"/>
      <c r="G173" s="258"/>
      <c r="H173" s="258"/>
      <c r="I173" s="258"/>
      <c r="J173" s="258"/>
      <c r="K173" s="258"/>
      <c r="L173" s="258"/>
      <c r="M173" s="258"/>
      <c r="N173" s="259"/>
    </row>
    <row r="174" spans="2:14" x14ac:dyDescent="0.3">
      <c r="B174" s="46">
        <v>170</v>
      </c>
      <c r="C174" s="44"/>
      <c r="D174" s="44"/>
      <c r="E174" s="44"/>
      <c r="F174" s="44"/>
      <c r="G174" s="258"/>
      <c r="H174" s="258"/>
      <c r="I174" s="258"/>
      <c r="J174" s="258"/>
      <c r="K174" s="258"/>
      <c r="L174" s="258"/>
      <c r="M174" s="258"/>
      <c r="N174" s="259"/>
    </row>
    <row r="175" spans="2:14" x14ac:dyDescent="0.3">
      <c r="B175" s="46">
        <v>171</v>
      </c>
      <c r="C175" s="44"/>
      <c r="D175" s="44"/>
      <c r="E175" s="44"/>
      <c r="F175" s="44"/>
      <c r="G175" s="258"/>
      <c r="H175" s="258"/>
      <c r="I175" s="258"/>
      <c r="J175" s="258"/>
      <c r="K175" s="258"/>
      <c r="L175" s="258"/>
      <c r="M175" s="258"/>
      <c r="N175" s="259"/>
    </row>
    <row r="176" spans="2:14" x14ac:dyDescent="0.3">
      <c r="B176" s="45">
        <v>172</v>
      </c>
      <c r="C176" s="44"/>
      <c r="D176" s="44"/>
      <c r="E176" s="44"/>
      <c r="F176" s="44"/>
      <c r="G176" s="258"/>
      <c r="H176" s="258"/>
      <c r="I176" s="258"/>
      <c r="J176" s="258"/>
      <c r="K176" s="258"/>
      <c r="L176" s="258"/>
      <c r="M176" s="258"/>
      <c r="N176" s="259"/>
    </row>
    <row r="177" spans="2:14" x14ac:dyDescent="0.3">
      <c r="B177" s="46">
        <v>173</v>
      </c>
      <c r="C177" s="44"/>
      <c r="D177" s="44"/>
      <c r="E177" s="44"/>
      <c r="F177" s="44"/>
      <c r="G177" s="258"/>
      <c r="H177" s="258"/>
      <c r="I177" s="258"/>
      <c r="J177" s="258"/>
      <c r="K177" s="258"/>
      <c r="L177" s="258"/>
      <c r="M177" s="258"/>
      <c r="N177" s="259"/>
    </row>
    <row r="178" spans="2:14" x14ac:dyDescent="0.3">
      <c r="B178" s="46">
        <v>174</v>
      </c>
      <c r="C178" s="44"/>
      <c r="D178" s="44"/>
      <c r="E178" s="44"/>
      <c r="F178" s="44"/>
      <c r="G178" s="258"/>
      <c r="H178" s="258"/>
      <c r="I178" s="258"/>
      <c r="J178" s="258"/>
      <c r="K178" s="258"/>
      <c r="L178" s="258"/>
      <c r="M178" s="258"/>
      <c r="N178" s="259"/>
    </row>
    <row r="179" spans="2:14" x14ac:dyDescent="0.3">
      <c r="B179" s="45">
        <v>175</v>
      </c>
      <c r="C179" s="44"/>
      <c r="D179" s="44"/>
      <c r="E179" s="44"/>
      <c r="F179" s="44"/>
      <c r="G179" s="258"/>
      <c r="H179" s="258"/>
      <c r="I179" s="258"/>
      <c r="J179" s="258"/>
      <c r="K179" s="258"/>
      <c r="L179" s="258"/>
      <c r="M179" s="258"/>
      <c r="N179" s="259"/>
    </row>
    <row r="180" spans="2:14" x14ac:dyDescent="0.3">
      <c r="B180" s="46">
        <v>176</v>
      </c>
      <c r="C180" s="44"/>
      <c r="D180" s="44"/>
      <c r="E180" s="44"/>
      <c r="F180" s="44"/>
      <c r="G180" s="258"/>
      <c r="H180" s="258"/>
      <c r="I180" s="258"/>
      <c r="J180" s="258"/>
      <c r="K180" s="258"/>
      <c r="L180" s="258"/>
      <c r="M180" s="258"/>
      <c r="N180" s="259"/>
    </row>
    <row r="181" spans="2:14" x14ac:dyDescent="0.3">
      <c r="B181" s="46">
        <v>177</v>
      </c>
      <c r="C181" s="44"/>
      <c r="D181" s="44"/>
      <c r="E181" s="44"/>
      <c r="F181" s="44"/>
      <c r="G181" s="258"/>
      <c r="H181" s="258"/>
      <c r="I181" s="258"/>
      <c r="J181" s="258"/>
      <c r="K181" s="258"/>
      <c r="L181" s="258"/>
      <c r="M181" s="258"/>
      <c r="N181" s="259"/>
    </row>
    <row r="182" spans="2:14" x14ac:dyDescent="0.3">
      <c r="B182" s="45">
        <v>178</v>
      </c>
      <c r="C182" s="44"/>
      <c r="D182" s="44"/>
      <c r="E182" s="44"/>
      <c r="F182" s="44"/>
      <c r="G182" s="258"/>
      <c r="H182" s="258"/>
      <c r="I182" s="258"/>
      <c r="J182" s="258"/>
      <c r="K182" s="258"/>
      <c r="L182" s="258"/>
      <c r="M182" s="258"/>
      <c r="N182" s="259"/>
    </row>
    <row r="183" spans="2:14" x14ac:dyDescent="0.3">
      <c r="B183" s="46">
        <v>179</v>
      </c>
      <c r="C183" s="44"/>
      <c r="D183" s="44"/>
      <c r="E183" s="44"/>
      <c r="F183" s="44"/>
      <c r="G183" s="258"/>
      <c r="H183" s="258"/>
      <c r="I183" s="258"/>
      <c r="J183" s="258"/>
      <c r="K183" s="258"/>
      <c r="L183" s="258"/>
      <c r="M183" s="258"/>
      <c r="N183" s="259"/>
    </row>
    <row r="184" spans="2:14" x14ac:dyDescent="0.3">
      <c r="B184" s="46">
        <v>180</v>
      </c>
      <c r="C184" s="44"/>
      <c r="D184" s="44"/>
      <c r="E184" s="44"/>
      <c r="F184" s="44"/>
      <c r="G184" s="258"/>
      <c r="H184" s="258"/>
      <c r="I184" s="258"/>
      <c r="J184" s="258"/>
      <c r="K184" s="258"/>
      <c r="L184" s="258"/>
      <c r="M184" s="258"/>
      <c r="N184" s="259"/>
    </row>
    <row r="185" spans="2:14" x14ac:dyDescent="0.3">
      <c r="B185" s="45">
        <v>181</v>
      </c>
      <c r="C185" s="44"/>
      <c r="D185" s="44"/>
      <c r="E185" s="44"/>
      <c r="F185" s="44"/>
      <c r="G185" s="258"/>
      <c r="H185" s="258"/>
      <c r="I185" s="258"/>
      <c r="J185" s="258"/>
      <c r="K185" s="258"/>
      <c r="L185" s="258"/>
      <c r="M185" s="258"/>
      <c r="N185" s="259"/>
    </row>
    <row r="186" spans="2:14" x14ac:dyDescent="0.3">
      <c r="B186" s="46">
        <v>182</v>
      </c>
      <c r="C186" s="44"/>
      <c r="D186" s="44"/>
      <c r="E186" s="44"/>
      <c r="F186" s="44"/>
      <c r="G186" s="258"/>
      <c r="H186" s="258"/>
      <c r="I186" s="258"/>
      <c r="J186" s="258"/>
      <c r="K186" s="258"/>
      <c r="L186" s="258"/>
      <c r="M186" s="258"/>
      <c r="N186" s="259"/>
    </row>
    <row r="187" spans="2:14" x14ac:dyDescent="0.3">
      <c r="B187" s="46">
        <v>183</v>
      </c>
      <c r="C187" s="44"/>
      <c r="D187" s="44"/>
      <c r="E187" s="44"/>
      <c r="F187" s="44"/>
      <c r="G187" s="258"/>
      <c r="H187" s="258"/>
      <c r="I187" s="258"/>
      <c r="J187" s="258"/>
      <c r="K187" s="258"/>
      <c r="L187" s="258"/>
      <c r="M187" s="258"/>
      <c r="N187" s="259"/>
    </row>
    <row r="188" spans="2:14" x14ac:dyDescent="0.3">
      <c r="B188" s="45">
        <v>184</v>
      </c>
      <c r="C188" s="44"/>
      <c r="D188" s="44"/>
      <c r="E188" s="44"/>
      <c r="F188" s="44"/>
      <c r="G188" s="258"/>
      <c r="H188" s="258"/>
      <c r="I188" s="258"/>
      <c r="J188" s="258"/>
      <c r="K188" s="258"/>
      <c r="L188" s="258"/>
      <c r="M188" s="258"/>
      <c r="N188" s="259"/>
    </row>
    <row r="189" spans="2:14" x14ac:dyDescent="0.3">
      <c r="B189" s="46">
        <v>185</v>
      </c>
      <c r="C189" s="44"/>
      <c r="D189" s="44"/>
      <c r="E189" s="44"/>
      <c r="F189" s="44"/>
      <c r="G189" s="258"/>
      <c r="H189" s="258"/>
      <c r="I189" s="258"/>
      <c r="J189" s="258"/>
      <c r="K189" s="258"/>
      <c r="L189" s="258"/>
      <c r="M189" s="258"/>
      <c r="N189" s="259"/>
    </row>
    <row r="190" spans="2:14" x14ac:dyDescent="0.3">
      <c r="B190" s="46">
        <v>186</v>
      </c>
      <c r="C190" s="44"/>
      <c r="D190" s="44"/>
      <c r="E190" s="44"/>
      <c r="F190" s="44"/>
      <c r="G190" s="258"/>
      <c r="H190" s="258"/>
      <c r="I190" s="258"/>
      <c r="J190" s="258"/>
      <c r="K190" s="258"/>
      <c r="L190" s="258"/>
      <c r="M190" s="258"/>
      <c r="N190" s="259"/>
    </row>
    <row r="191" spans="2:14" x14ac:dyDescent="0.3">
      <c r="B191" s="45">
        <v>187</v>
      </c>
      <c r="C191" s="44"/>
      <c r="D191" s="44"/>
      <c r="E191" s="44"/>
      <c r="F191" s="44"/>
      <c r="G191" s="258"/>
      <c r="H191" s="258"/>
      <c r="I191" s="258"/>
      <c r="J191" s="258"/>
      <c r="K191" s="258"/>
      <c r="L191" s="258"/>
      <c r="M191" s="258"/>
      <c r="N191" s="259"/>
    </row>
    <row r="192" spans="2:14" x14ac:dyDescent="0.3">
      <c r="B192" s="46">
        <v>188</v>
      </c>
      <c r="C192" s="44"/>
      <c r="D192" s="44"/>
      <c r="E192" s="44"/>
      <c r="F192" s="44"/>
      <c r="G192" s="258"/>
      <c r="H192" s="258"/>
      <c r="I192" s="258"/>
      <c r="J192" s="258"/>
      <c r="K192" s="258"/>
      <c r="L192" s="258"/>
      <c r="M192" s="258"/>
      <c r="N192" s="259"/>
    </row>
    <row r="193" spans="2:14" x14ac:dyDescent="0.3">
      <c r="B193" s="46">
        <v>189</v>
      </c>
      <c r="C193" s="44"/>
      <c r="D193" s="44"/>
      <c r="E193" s="44"/>
      <c r="F193" s="44"/>
      <c r="G193" s="258"/>
      <c r="H193" s="258"/>
      <c r="I193" s="258"/>
      <c r="J193" s="258"/>
      <c r="K193" s="258"/>
      <c r="L193" s="258"/>
      <c r="M193" s="258"/>
      <c r="N193" s="259"/>
    </row>
    <row r="194" spans="2:14" x14ac:dyDescent="0.3">
      <c r="B194" s="45">
        <v>190</v>
      </c>
      <c r="C194" s="44"/>
      <c r="D194" s="44"/>
      <c r="E194" s="44"/>
      <c r="F194" s="44"/>
      <c r="G194" s="258"/>
      <c r="H194" s="258"/>
      <c r="I194" s="258"/>
      <c r="J194" s="258"/>
      <c r="K194" s="258"/>
      <c r="L194" s="258"/>
      <c r="M194" s="258"/>
      <c r="N194" s="259"/>
    </row>
    <row r="195" spans="2:14" x14ac:dyDescent="0.3">
      <c r="B195" s="46">
        <v>191</v>
      </c>
      <c r="C195" s="44"/>
      <c r="D195" s="44"/>
      <c r="E195" s="44"/>
      <c r="F195" s="44"/>
      <c r="G195" s="258"/>
      <c r="H195" s="258"/>
      <c r="I195" s="258"/>
      <c r="J195" s="258"/>
      <c r="K195" s="258"/>
      <c r="L195" s="258"/>
      <c r="M195" s="258"/>
      <c r="N195" s="259"/>
    </row>
    <row r="196" spans="2:14" x14ac:dyDescent="0.3">
      <c r="B196" s="46">
        <v>192</v>
      </c>
      <c r="C196" s="44"/>
      <c r="D196" s="44"/>
      <c r="E196" s="44"/>
      <c r="F196" s="44"/>
      <c r="G196" s="258"/>
      <c r="H196" s="258"/>
      <c r="I196" s="258"/>
      <c r="J196" s="258"/>
      <c r="K196" s="258"/>
      <c r="L196" s="258"/>
      <c r="M196" s="258"/>
      <c r="N196" s="259"/>
    </row>
    <row r="197" spans="2:14" x14ac:dyDescent="0.3">
      <c r="B197" s="45">
        <v>193</v>
      </c>
      <c r="C197" s="44"/>
      <c r="D197" s="44"/>
      <c r="E197" s="44"/>
      <c r="F197" s="44"/>
      <c r="G197" s="258"/>
      <c r="H197" s="258"/>
      <c r="I197" s="258"/>
      <c r="J197" s="258"/>
      <c r="K197" s="258"/>
      <c r="L197" s="258"/>
      <c r="M197" s="258"/>
      <c r="N197" s="259"/>
    </row>
    <row r="198" spans="2:14" x14ac:dyDescent="0.3">
      <c r="B198" s="46">
        <v>194</v>
      </c>
      <c r="C198" s="44"/>
      <c r="D198" s="44"/>
      <c r="E198" s="44"/>
      <c r="F198" s="44"/>
      <c r="G198" s="258"/>
      <c r="H198" s="258"/>
      <c r="I198" s="258"/>
      <c r="J198" s="258"/>
      <c r="K198" s="258"/>
      <c r="L198" s="258"/>
      <c r="M198" s="258"/>
      <c r="N198" s="259"/>
    </row>
    <row r="199" spans="2:14" x14ac:dyDescent="0.3">
      <c r="B199" s="46">
        <v>195</v>
      </c>
      <c r="C199" s="44"/>
      <c r="D199" s="44"/>
      <c r="E199" s="44"/>
      <c r="F199" s="44"/>
      <c r="G199" s="258"/>
      <c r="H199" s="258"/>
      <c r="I199" s="258"/>
      <c r="J199" s="258"/>
      <c r="K199" s="258"/>
      <c r="L199" s="258"/>
      <c r="M199" s="258"/>
      <c r="N199" s="259"/>
    </row>
    <row r="200" spans="2:14" x14ac:dyDescent="0.3">
      <c r="B200" s="45">
        <v>196</v>
      </c>
      <c r="C200" s="44"/>
      <c r="D200" s="44"/>
      <c r="E200" s="44"/>
      <c r="F200" s="44"/>
      <c r="G200" s="258"/>
      <c r="H200" s="258"/>
      <c r="I200" s="258"/>
      <c r="J200" s="258"/>
      <c r="K200" s="258"/>
      <c r="L200" s="258"/>
      <c r="M200" s="258"/>
      <c r="N200" s="259"/>
    </row>
    <row r="201" spans="2:14" x14ac:dyDescent="0.3">
      <c r="B201" s="46">
        <v>197</v>
      </c>
      <c r="C201" s="44"/>
      <c r="D201" s="44"/>
      <c r="E201" s="44"/>
      <c r="F201" s="44"/>
      <c r="G201" s="258"/>
      <c r="H201" s="258"/>
      <c r="I201" s="258"/>
      <c r="J201" s="258"/>
      <c r="K201" s="258"/>
      <c r="L201" s="258"/>
      <c r="M201" s="258"/>
      <c r="N201" s="259"/>
    </row>
    <row r="202" spans="2:14" x14ac:dyDescent="0.3">
      <c r="B202" s="46">
        <v>198</v>
      </c>
      <c r="C202" s="44"/>
      <c r="D202" s="44"/>
      <c r="E202" s="44"/>
      <c r="F202" s="44"/>
      <c r="G202" s="258"/>
      <c r="H202" s="258"/>
      <c r="I202" s="258"/>
      <c r="J202" s="258"/>
      <c r="K202" s="258"/>
      <c r="L202" s="258"/>
      <c r="M202" s="258"/>
      <c r="N202" s="259"/>
    </row>
    <row r="203" spans="2:14" x14ac:dyDescent="0.3">
      <c r="B203" s="45">
        <v>199</v>
      </c>
      <c r="C203" s="44"/>
      <c r="D203" s="44"/>
      <c r="E203" s="44"/>
      <c r="F203" s="44"/>
      <c r="G203" s="258"/>
      <c r="H203" s="258"/>
      <c r="I203" s="258"/>
      <c r="J203" s="258"/>
      <c r="K203" s="258"/>
      <c r="L203" s="258"/>
      <c r="M203" s="258"/>
      <c r="N203" s="259"/>
    </row>
    <row r="204" spans="2:14" x14ac:dyDescent="0.3">
      <c r="B204" s="46">
        <v>200</v>
      </c>
      <c r="C204" s="44"/>
      <c r="D204" s="44"/>
      <c r="E204" s="44"/>
      <c r="F204" s="44"/>
      <c r="G204" s="258"/>
      <c r="H204" s="258"/>
      <c r="I204" s="258"/>
      <c r="J204" s="258"/>
      <c r="K204" s="258"/>
      <c r="L204" s="258"/>
      <c r="M204" s="258"/>
      <c r="N204" s="259"/>
    </row>
  </sheetData>
  <sheetProtection formatCells="0" formatColumns="0" formatRows="0" autoFilter="0"/>
  <mergeCells count="3">
    <mergeCell ref="J3:N3"/>
    <mergeCell ref="B1:C1"/>
    <mergeCell ref="D1:N1"/>
  </mergeCells>
  <phoneticPr fontId="19" type="noConversion"/>
  <pageMargins left="0.7" right="0.7" top="0.75" bottom="0.75" header="0.3" footer="0.3"/>
  <drawing r:id="rId1"/>
  <legacy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0F28C48C-66A0-4240-8426-D2E1ECA5CF4E}">
          <x14:formula1>
            <xm:f>Datos!$L$2:$L$51</xm:f>
          </x14:formula1>
          <xm:sqref>J5:N204</xm:sqref>
        </x14:dataValidation>
        <x14:dataValidation type="list" allowBlank="1" showInputMessage="1" showErrorMessage="1" xr:uid="{8CD964D7-A564-459D-98CD-10FCF0D28F6E}">
          <x14:formula1>
            <xm:f>Datos!$G$2:$G$7</xm:f>
          </x14:formula1>
          <xm:sqref>I5:I204</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540A3-73D7-418B-A741-3EED17327AAF}">
  <sheetPr codeName="Hoja9"/>
  <dimension ref="A1:H17"/>
  <sheetViews>
    <sheetView showGridLines="0" zoomScale="85" zoomScaleNormal="85" zoomScaleSheetLayoutView="100" workbookViewId="0">
      <selection activeCell="G4" sqref="G4"/>
    </sheetView>
  </sheetViews>
  <sheetFormatPr baseColWidth="10" defaultColWidth="0" defaultRowHeight="14.4" zeroHeight="1" x14ac:dyDescent="0.3"/>
  <cols>
    <col min="1" max="1" width="1.88671875" customWidth="1"/>
    <col min="2" max="7" width="28.77734375" customWidth="1"/>
    <col min="8" max="8" width="2.109375" customWidth="1"/>
    <col min="9" max="16384" width="11.33203125" hidden="1"/>
  </cols>
  <sheetData>
    <row r="1" spans="2:7" ht="66" customHeight="1" x14ac:dyDescent="0.3">
      <c r="B1" s="30"/>
      <c r="C1" s="352" t="s">
        <v>280</v>
      </c>
      <c r="D1" s="352"/>
      <c r="E1" s="352"/>
      <c r="F1" s="352"/>
      <c r="G1" s="352"/>
    </row>
    <row r="2" spans="2:7" x14ac:dyDescent="0.3"/>
    <row r="3" spans="2:7" x14ac:dyDescent="0.3">
      <c r="B3" t="s">
        <v>228</v>
      </c>
    </row>
    <row r="4" spans="2:7" ht="25.8" x14ac:dyDescent="0.3">
      <c r="B4" s="34" t="s">
        <v>229</v>
      </c>
      <c r="C4" s="35">
        <v>1</v>
      </c>
      <c r="D4" s="35">
        <v>2</v>
      </c>
      <c r="E4" s="35">
        <v>3</v>
      </c>
      <c r="F4" s="35">
        <v>4</v>
      </c>
      <c r="G4" s="35">
        <v>5</v>
      </c>
    </row>
    <row r="5" spans="2:7" ht="96.6" x14ac:dyDescent="0.3">
      <c r="B5" s="36" t="s">
        <v>281</v>
      </c>
      <c r="C5" s="36" t="s">
        <v>230</v>
      </c>
      <c r="D5" s="36" t="s">
        <v>282</v>
      </c>
      <c r="E5" s="36" t="s">
        <v>283</v>
      </c>
      <c r="F5" s="36" t="s">
        <v>231</v>
      </c>
      <c r="G5" s="36" t="s">
        <v>232</v>
      </c>
    </row>
    <row r="6" spans="2:7" ht="96.6" x14ac:dyDescent="0.3">
      <c r="B6" s="36" t="s">
        <v>284</v>
      </c>
      <c r="C6" s="36" t="s">
        <v>233</v>
      </c>
      <c r="D6" s="36" t="s">
        <v>234</v>
      </c>
      <c r="E6" s="36" t="s">
        <v>235</v>
      </c>
      <c r="F6" s="36" t="s">
        <v>236</v>
      </c>
      <c r="G6" s="36" t="s">
        <v>237</v>
      </c>
    </row>
    <row r="7" spans="2:7" ht="82.8" x14ac:dyDescent="0.3">
      <c r="B7" s="36" t="s">
        <v>285</v>
      </c>
      <c r="C7" s="36" t="s">
        <v>238</v>
      </c>
      <c r="D7" s="36" t="s">
        <v>239</v>
      </c>
      <c r="E7" s="36" t="s">
        <v>240</v>
      </c>
      <c r="F7" s="36" t="s">
        <v>241</v>
      </c>
      <c r="G7" s="36" t="s">
        <v>242</v>
      </c>
    </row>
    <row r="8" spans="2:7" ht="25.8" x14ac:dyDescent="0.3">
      <c r="B8" s="34" t="s">
        <v>243</v>
      </c>
      <c r="C8" s="35">
        <v>1</v>
      </c>
      <c r="D8" s="35">
        <v>2</v>
      </c>
      <c r="E8" s="35">
        <v>3</v>
      </c>
      <c r="F8" s="35">
        <v>4</v>
      </c>
      <c r="G8" s="35">
        <v>5</v>
      </c>
    </row>
    <row r="9" spans="2:7" ht="96.6" x14ac:dyDescent="0.3">
      <c r="B9" s="36" t="s">
        <v>286</v>
      </c>
      <c r="C9" s="36" t="s">
        <v>244</v>
      </c>
      <c r="D9" s="36" t="s">
        <v>245</v>
      </c>
      <c r="E9" s="36" t="s">
        <v>246</v>
      </c>
      <c r="F9" s="36" t="s">
        <v>247</v>
      </c>
      <c r="G9" s="36" t="s">
        <v>248</v>
      </c>
    </row>
    <row r="10" spans="2:7" ht="110.4" x14ac:dyDescent="0.3">
      <c r="B10" s="36" t="s">
        <v>287</v>
      </c>
      <c r="C10" s="36" t="s">
        <v>249</v>
      </c>
      <c r="D10" s="36" t="s">
        <v>250</v>
      </c>
      <c r="E10" s="36" t="s">
        <v>251</v>
      </c>
      <c r="F10" s="36" t="s">
        <v>252</v>
      </c>
      <c r="G10" s="36" t="s">
        <v>253</v>
      </c>
    </row>
    <row r="11" spans="2:7" ht="25.8" x14ac:dyDescent="0.3">
      <c r="B11" s="34" t="s">
        <v>254</v>
      </c>
      <c r="C11" s="35">
        <v>1</v>
      </c>
      <c r="D11" s="35">
        <v>2</v>
      </c>
      <c r="E11" s="35">
        <v>3</v>
      </c>
      <c r="F11" s="35">
        <v>4</v>
      </c>
      <c r="G11" s="35">
        <v>5</v>
      </c>
    </row>
    <row r="12" spans="2:7" ht="82.8" x14ac:dyDescent="0.3">
      <c r="B12" s="36" t="s">
        <v>288</v>
      </c>
      <c r="C12" s="36" t="s">
        <v>255</v>
      </c>
      <c r="D12" s="36" t="s">
        <v>256</v>
      </c>
      <c r="E12" s="36" t="s">
        <v>257</v>
      </c>
      <c r="F12" s="36" t="s">
        <v>258</v>
      </c>
      <c r="G12" s="36" t="s">
        <v>259</v>
      </c>
    </row>
    <row r="13" spans="2:7" ht="69" x14ac:dyDescent="0.3">
      <c r="B13" s="36" t="s">
        <v>289</v>
      </c>
      <c r="C13" s="36" t="s">
        <v>260</v>
      </c>
      <c r="D13" s="36" t="s">
        <v>261</v>
      </c>
      <c r="E13" s="36" t="s">
        <v>262</v>
      </c>
      <c r="F13" s="36" t="s">
        <v>263</v>
      </c>
      <c r="G13" s="36" t="s">
        <v>264</v>
      </c>
    </row>
    <row r="14" spans="2:7" ht="138" x14ac:dyDescent="0.3">
      <c r="B14" s="36" t="s">
        <v>290</v>
      </c>
      <c r="C14" s="36" t="s">
        <v>265</v>
      </c>
      <c r="D14" s="36" t="s">
        <v>266</v>
      </c>
      <c r="E14" s="36" t="s">
        <v>267</v>
      </c>
      <c r="F14" s="36" t="s">
        <v>268</v>
      </c>
      <c r="G14" s="36" t="s">
        <v>269</v>
      </c>
    </row>
    <row r="15" spans="2:7" ht="110.4" x14ac:dyDescent="0.3">
      <c r="B15" s="36" t="s">
        <v>291</v>
      </c>
      <c r="C15" s="36" t="s">
        <v>270</v>
      </c>
      <c r="D15" s="36" t="s">
        <v>271</v>
      </c>
      <c r="E15" s="36" t="s">
        <v>272</v>
      </c>
      <c r="F15" s="36" t="s">
        <v>273</v>
      </c>
      <c r="G15" s="36" t="s">
        <v>274</v>
      </c>
    </row>
    <row r="16" spans="2:7" ht="110.4" x14ac:dyDescent="0.3">
      <c r="B16" s="36" t="s">
        <v>292</v>
      </c>
      <c r="C16" s="36" t="s">
        <v>275</v>
      </c>
      <c r="D16" s="36" t="s">
        <v>276</v>
      </c>
      <c r="E16" s="36" t="s">
        <v>277</v>
      </c>
      <c r="F16" s="36" t="s">
        <v>278</v>
      </c>
      <c r="G16" s="36" t="s">
        <v>279</v>
      </c>
    </row>
    <row r="17" x14ac:dyDescent="0.3"/>
  </sheetData>
  <mergeCells count="1">
    <mergeCell ref="C1:G1"/>
  </mergeCells>
  <pageMargins left="0.11811023622047245" right="0.11811023622047245" top="0.15748031496062992" bottom="0.15748031496062992" header="0.31496062992125984" footer="0.31496062992125984"/>
  <pageSetup scale="76" fitToHeight="3" orientation="landscape" r:id="rId1"/>
  <rowBreaks count="1" manualBreakCount="1">
    <brk id="10" max="7" man="1"/>
  </rowBreaks>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CC292-6891-4B62-B439-E03D778FAB50}">
  <sheetPr codeName="Hoja11"/>
  <dimension ref="B1:R204"/>
  <sheetViews>
    <sheetView showGridLines="0" showZeros="0" zoomScale="85" zoomScaleNormal="85" workbookViewId="0">
      <selection activeCell="B5" sqref="B5"/>
    </sheetView>
  </sheetViews>
  <sheetFormatPr baseColWidth="10" defaultRowHeight="14.4" x14ac:dyDescent="0.3"/>
  <cols>
    <col min="1" max="1" width="2" customWidth="1"/>
    <col min="2" max="2" width="6.77734375" customWidth="1"/>
    <col min="3" max="3" width="24.33203125" customWidth="1"/>
    <col min="4" max="4" width="21.33203125" customWidth="1"/>
    <col min="5" max="5" width="29.88671875" customWidth="1"/>
    <col min="6" max="6" width="23.88671875" customWidth="1"/>
    <col min="7" max="7" width="36.6640625" customWidth="1"/>
    <col min="13" max="13" width="11" customWidth="1"/>
    <col min="14" max="14" width="10" customWidth="1"/>
    <col min="15" max="15" width="11.109375" customWidth="1"/>
    <col min="16" max="16" width="9.33203125" customWidth="1"/>
  </cols>
  <sheetData>
    <row r="1" spans="2:18" ht="57.75" customHeight="1" x14ac:dyDescent="0.3">
      <c r="B1" s="356"/>
      <c r="C1" s="357"/>
      <c r="D1" s="358" t="s">
        <v>681</v>
      </c>
      <c r="E1" s="359"/>
      <c r="F1" s="359"/>
      <c r="G1" s="359"/>
      <c r="H1" s="359"/>
      <c r="I1" s="359"/>
      <c r="J1" s="359"/>
      <c r="K1" s="359"/>
      <c r="L1" s="359"/>
      <c r="M1" s="359"/>
      <c r="N1" s="359"/>
      <c r="O1" s="359"/>
      <c r="P1" s="359"/>
      <c r="Q1" s="359"/>
      <c r="R1" s="360"/>
    </row>
    <row r="3" spans="2:18" ht="60" customHeight="1" x14ac:dyDescent="0.3">
      <c r="B3" s="290" t="s">
        <v>779</v>
      </c>
      <c r="C3" s="289"/>
      <c r="D3" s="288"/>
      <c r="E3" s="288"/>
      <c r="F3" s="288"/>
      <c r="H3" s="361" t="s">
        <v>229</v>
      </c>
      <c r="I3" s="361"/>
      <c r="J3" s="361"/>
      <c r="K3" s="361" t="s">
        <v>322</v>
      </c>
      <c r="L3" s="361"/>
      <c r="M3" s="361" t="s">
        <v>323</v>
      </c>
      <c r="N3" s="361"/>
      <c r="O3" s="361"/>
      <c r="P3" s="361"/>
      <c r="Q3" s="361"/>
    </row>
    <row r="4" spans="2:18" ht="30.75" customHeight="1" x14ac:dyDescent="0.3">
      <c r="B4" s="111" t="s">
        <v>299</v>
      </c>
      <c r="C4" s="111" t="s">
        <v>297</v>
      </c>
      <c r="D4" s="111" t="s">
        <v>298</v>
      </c>
      <c r="E4" s="111" t="s">
        <v>301</v>
      </c>
      <c r="F4" s="111" t="s">
        <v>302</v>
      </c>
      <c r="G4" s="111" t="s">
        <v>303</v>
      </c>
      <c r="H4" s="112" t="s">
        <v>324</v>
      </c>
      <c r="I4" s="112" t="s">
        <v>325</v>
      </c>
      <c r="J4" s="112" t="s">
        <v>326</v>
      </c>
      <c r="K4" s="112" t="s">
        <v>327</v>
      </c>
      <c r="L4" s="112" t="s">
        <v>333</v>
      </c>
      <c r="M4" s="112" t="s">
        <v>328</v>
      </c>
      <c r="N4" s="112" t="s">
        <v>329</v>
      </c>
      <c r="O4" s="112" t="s">
        <v>330</v>
      </c>
      <c r="P4" s="112" t="s">
        <v>331</v>
      </c>
      <c r="Q4" s="112" t="s">
        <v>332</v>
      </c>
      <c r="R4" s="113" t="s">
        <v>334</v>
      </c>
    </row>
    <row r="5" spans="2:18" ht="124.5" customHeight="1" x14ac:dyDescent="0.3">
      <c r="B5" s="120">
        <v>1</v>
      </c>
      <c r="C5" s="121" cm="1">
        <f t="array" ref="C5:C204">Eje_de_Seguridad</f>
        <v>0</v>
      </c>
      <c r="D5" s="122" cm="1">
        <f t="array" ref="D5:D204">practica_segura</f>
        <v>0</v>
      </c>
      <c r="E5" s="122" cm="1">
        <f t="array" ref="E5:E204">criterio</f>
        <v>0</v>
      </c>
      <c r="F5" s="123" cm="1">
        <f t="array" ref="F5:F204">fortaleza</f>
        <v>0</v>
      </c>
      <c r="G5" s="123" cm="1">
        <f t="array" ref="G5:G204">om</f>
        <v>0</v>
      </c>
      <c r="H5" s="114"/>
      <c r="I5" s="114"/>
      <c r="J5" s="114"/>
      <c r="K5" s="114"/>
      <c r="L5" s="114"/>
      <c r="M5" s="114"/>
      <c r="N5" s="114"/>
      <c r="O5" s="114"/>
      <c r="P5" s="114"/>
      <c r="Q5" s="114"/>
      <c r="R5" s="117" t="str">
        <f>IFERROR(AVERAGE('AUTOEV CUANTI IND'!$H5:$Q5),"")</f>
        <v/>
      </c>
    </row>
    <row r="6" spans="2:18" ht="95.25" customHeight="1" x14ac:dyDescent="0.3">
      <c r="B6" s="124">
        <v>2</v>
      </c>
      <c r="C6" s="125">
        <v>0</v>
      </c>
      <c r="D6" s="126">
        <v>0</v>
      </c>
      <c r="E6" s="126">
        <v>0</v>
      </c>
      <c r="F6" s="47">
        <v>0</v>
      </c>
      <c r="G6" s="47">
        <v>0</v>
      </c>
      <c r="H6" s="115"/>
      <c r="I6" s="115"/>
      <c r="J6" s="115"/>
      <c r="K6" s="115"/>
      <c r="L6" s="115"/>
      <c r="M6" s="115"/>
      <c r="N6" s="115"/>
      <c r="O6" s="115"/>
      <c r="P6" s="115"/>
      <c r="Q6" s="115"/>
      <c r="R6" s="118" t="str">
        <f>IFERROR(AVERAGE('AUTOEV CUANTI IND'!$H6:$Q6),"")</f>
        <v/>
      </c>
    </row>
    <row r="7" spans="2:18" ht="78" customHeight="1" x14ac:dyDescent="0.3">
      <c r="B7" s="120">
        <v>3</v>
      </c>
      <c r="C7" s="121">
        <v>0</v>
      </c>
      <c r="D7" s="122">
        <v>0</v>
      </c>
      <c r="E7" s="122">
        <v>0</v>
      </c>
      <c r="F7" s="123">
        <v>0</v>
      </c>
      <c r="G7" s="123">
        <v>0</v>
      </c>
      <c r="H7" s="114"/>
      <c r="I7" s="114"/>
      <c r="J7" s="114"/>
      <c r="K7" s="114"/>
      <c r="L7" s="114"/>
      <c r="M7" s="114"/>
      <c r="N7" s="114"/>
      <c r="O7" s="114"/>
      <c r="P7" s="114"/>
      <c r="Q7" s="114"/>
      <c r="R7" s="117" t="str">
        <f>IFERROR(AVERAGE('AUTOEV CUANTI IND'!$H7:$Q7),"")</f>
        <v/>
      </c>
    </row>
    <row r="8" spans="2:18" ht="78" customHeight="1" x14ac:dyDescent="0.3">
      <c r="B8" s="124">
        <v>4</v>
      </c>
      <c r="C8" s="125">
        <v>0</v>
      </c>
      <c r="D8" s="126">
        <v>0</v>
      </c>
      <c r="E8" s="126">
        <v>0</v>
      </c>
      <c r="F8" s="47">
        <v>0</v>
      </c>
      <c r="G8" s="47">
        <v>0</v>
      </c>
      <c r="H8" s="115"/>
      <c r="I8" s="115"/>
      <c r="J8" s="115"/>
      <c r="K8" s="115"/>
      <c r="L8" s="115"/>
      <c r="M8" s="115"/>
      <c r="N8" s="115"/>
      <c r="O8" s="115"/>
      <c r="P8" s="115"/>
      <c r="Q8" s="115"/>
      <c r="R8" s="118" t="str">
        <f>IFERROR(AVERAGE('AUTOEV CUANTI IND'!$H8:$Q8),"")</f>
        <v/>
      </c>
    </row>
    <row r="9" spans="2:18" ht="78" customHeight="1" x14ac:dyDescent="0.3">
      <c r="B9" s="120">
        <v>5</v>
      </c>
      <c r="C9" s="121">
        <v>0</v>
      </c>
      <c r="D9" s="122">
        <v>0</v>
      </c>
      <c r="E9" s="122">
        <v>0</v>
      </c>
      <c r="F9" s="123">
        <v>0</v>
      </c>
      <c r="G9" s="123">
        <v>0</v>
      </c>
      <c r="H9" s="114"/>
      <c r="I9" s="114"/>
      <c r="J9" s="114"/>
      <c r="K9" s="114"/>
      <c r="L9" s="114"/>
      <c r="M9" s="114"/>
      <c r="N9" s="114"/>
      <c r="O9" s="114"/>
      <c r="P9" s="114"/>
      <c r="Q9" s="114"/>
      <c r="R9" s="117" t="str">
        <f>IFERROR(AVERAGE('AUTOEV CUANTI IND'!$H9:$Q9),"")</f>
        <v/>
      </c>
    </row>
    <row r="10" spans="2:18" ht="78" customHeight="1" x14ac:dyDescent="0.3">
      <c r="B10" s="124">
        <v>6</v>
      </c>
      <c r="C10" s="125">
        <v>0</v>
      </c>
      <c r="D10" s="126">
        <v>0</v>
      </c>
      <c r="E10" s="126">
        <v>0</v>
      </c>
      <c r="F10" s="47">
        <v>0</v>
      </c>
      <c r="G10" s="47">
        <v>0</v>
      </c>
      <c r="H10" s="115"/>
      <c r="I10" s="115"/>
      <c r="J10" s="115"/>
      <c r="K10" s="115"/>
      <c r="L10" s="115"/>
      <c r="M10" s="115"/>
      <c r="N10" s="115"/>
      <c r="O10" s="115"/>
      <c r="P10" s="115"/>
      <c r="Q10" s="115"/>
      <c r="R10" s="118" t="str">
        <f>IFERROR(AVERAGE('AUTOEV CUANTI IND'!$H10:$Q10),"")</f>
        <v/>
      </c>
    </row>
    <row r="11" spans="2:18" ht="78" customHeight="1" x14ac:dyDescent="0.3">
      <c r="B11" s="120">
        <v>7</v>
      </c>
      <c r="C11" s="121">
        <v>0</v>
      </c>
      <c r="D11" s="122">
        <v>0</v>
      </c>
      <c r="E11" s="122">
        <v>0</v>
      </c>
      <c r="F11" s="123">
        <v>0</v>
      </c>
      <c r="G11" s="123">
        <v>0</v>
      </c>
      <c r="H11" s="114"/>
      <c r="I11" s="114"/>
      <c r="J11" s="114"/>
      <c r="K11" s="114"/>
      <c r="L11" s="114"/>
      <c r="M11" s="114"/>
      <c r="N11" s="114"/>
      <c r="O11" s="114"/>
      <c r="P11" s="114"/>
      <c r="Q11" s="114"/>
      <c r="R11" s="117" t="str">
        <f>IFERROR(AVERAGE('AUTOEV CUANTI IND'!$H11:$Q11),"")</f>
        <v/>
      </c>
    </row>
    <row r="12" spans="2:18" ht="78" customHeight="1" x14ac:dyDescent="0.3">
      <c r="B12" s="124">
        <v>8</v>
      </c>
      <c r="C12" s="125">
        <v>0</v>
      </c>
      <c r="D12" s="126">
        <v>0</v>
      </c>
      <c r="E12" s="126">
        <v>0</v>
      </c>
      <c r="F12" s="47">
        <v>0</v>
      </c>
      <c r="G12" s="47">
        <v>0</v>
      </c>
      <c r="H12" s="115"/>
      <c r="I12" s="115"/>
      <c r="J12" s="115"/>
      <c r="K12" s="115"/>
      <c r="L12" s="115"/>
      <c r="M12" s="115"/>
      <c r="N12" s="115"/>
      <c r="O12" s="115"/>
      <c r="P12" s="115"/>
      <c r="Q12" s="115"/>
      <c r="R12" s="118" t="str">
        <f>IFERROR(AVERAGE('AUTOEV CUANTI IND'!$H12:$Q12),"")</f>
        <v/>
      </c>
    </row>
    <row r="13" spans="2:18" ht="78" customHeight="1" x14ac:dyDescent="0.3">
      <c r="B13" s="120">
        <v>9</v>
      </c>
      <c r="C13" s="121">
        <v>0</v>
      </c>
      <c r="D13" s="122">
        <v>0</v>
      </c>
      <c r="E13" s="122">
        <v>0</v>
      </c>
      <c r="F13" s="123">
        <v>0</v>
      </c>
      <c r="G13" s="123">
        <v>0</v>
      </c>
      <c r="H13" s="114"/>
      <c r="I13" s="114"/>
      <c r="J13" s="114"/>
      <c r="K13" s="114"/>
      <c r="L13" s="114"/>
      <c r="M13" s="114"/>
      <c r="N13" s="114"/>
      <c r="O13" s="114"/>
      <c r="P13" s="114"/>
      <c r="Q13" s="114"/>
      <c r="R13" s="117" t="str">
        <f>IFERROR(AVERAGE('AUTOEV CUANTI IND'!$H13:$Q13),"")</f>
        <v/>
      </c>
    </row>
    <row r="14" spans="2:18" ht="78" customHeight="1" x14ac:dyDescent="0.3">
      <c r="B14" s="124">
        <v>10</v>
      </c>
      <c r="C14" s="125">
        <v>0</v>
      </c>
      <c r="D14" s="126">
        <v>0</v>
      </c>
      <c r="E14" s="126">
        <v>0</v>
      </c>
      <c r="F14" s="47">
        <v>0</v>
      </c>
      <c r="G14" s="47">
        <v>0</v>
      </c>
      <c r="H14" s="115"/>
      <c r="I14" s="115"/>
      <c r="J14" s="115"/>
      <c r="K14" s="115"/>
      <c r="L14" s="115"/>
      <c r="M14" s="115"/>
      <c r="N14" s="115"/>
      <c r="O14" s="115"/>
      <c r="P14" s="115"/>
      <c r="Q14" s="115"/>
      <c r="R14" s="118" t="str">
        <f>IFERROR(AVERAGE('AUTOEV CUANTI IND'!$H14:$Q14),"")</f>
        <v/>
      </c>
    </row>
    <row r="15" spans="2:18" ht="78" customHeight="1" x14ac:dyDescent="0.3">
      <c r="B15" s="120">
        <v>11</v>
      </c>
      <c r="C15" s="121">
        <v>0</v>
      </c>
      <c r="D15" s="122">
        <v>0</v>
      </c>
      <c r="E15" s="122">
        <v>0</v>
      </c>
      <c r="F15" s="123">
        <v>0</v>
      </c>
      <c r="G15" s="123">
        <v>0</v>
      </c>
      <c r="H15" s="114"/>
      <c r="I15" s="114"/>
      <c r="J15" s="114"/>
      <c r="K15" s="114"/>
      <c r="L15" s="114"/>
      <c r="M15" s="114"/>
      <c r="N15" s="114"/>
      <c r="O15" s="114"/>
      <c r="P15" s="114"/>
      <c r="Q15" s="114"/>
      <c r="R15" s="117" t="str">
        <f>IFERROR(AVERAGE('AUTOEV CUANTI IND'!$H15:$Q15),"")</f>
        <v/>
      </c>
    </row>
    <row r="16" spans="2:18" ht="78" customHeight="1" x14ac:dyDescent="0.3">
      <c r="B16" s="124">
        <v>12</v>
      </c>
      <c r="C16" s="125">
        <v>0</v>
      </c>
      <c r="D16" s="126">
        <v>0</v>
      </c>
      <c r="E16" s="126">
        <v>0</v>
      </c>
      <c r="F16" s="47">
        <v>0</v>
      </c>
      <c r="G16" s="47">
        <v>0</v>
      </c>
      <c r="H16" s="115"/>
      <c r="I16" s="115"/>
      <c r="J16" s="115"/>
      <c r="K16" s="115"/>
      <c r="L16" s="115"/>
      <c r="M16" s="115"/>
      <c r="N16" s="115"/>
      <c r="O16" s="115"/>
      <c r="P16" s="115"/>
      <c r="Q16" s="115"/>
      <c r="R16" s="118" t="str">
        <f>IFERROR(AVERAGE('AUTOEV CUANTI IND'!$H16:$Q16),"")</f>
        <v/>
      </c>
    </row>
    <row r="17" spans="2:18" ht="78" customHeight="1" x14ac:dyDescent="0.3">
      <c r="B17" s="120">
        <v>13</v>
      </c>
      <c r="C17" s="121">
        <v>0</v>
      </c>
      <c r="D17" s="122">
        <v>0</v>
      </c>
      <c r="E17" s="122">
        <v>0</v>
      </c>
      <c r="F17" s="123">
        <v>0</v>
      </c>
      <c r="G17" s="123">
        <v>0</v>
      </c>
      <c r="H17" s="114"/>
      <c r="I17" s="114"/>
      <c r="J17" s="114"/>
      <c r="K17" s="114"/>
      <c r="L17" s="114"/>
      <c r="M17" s="114"/>
      <c r="N17" s="114"/>
      <c r="O17" s="114"/>
      <c r="P17" s="114"/>
      <c r="Q17" s="114"/>
      <c r="R17" s="117" t="str">
        <f>IFERROR(AVERAGE('AUTOEV CUANTI IND'!$H17:$Q17),"")</f>
        <v/>
      </c>
    </row>
    <row r="18" spans="2:18" ht="78" customHeight="1" x14ac:dyDescent="0.3">
      <c r="B18" s="124">
        <v>14</v>
      </c>
      <c r="C18" s="125">
        <v>0</v>
      </c>
      <c r="D18" s="126">
        <v>0</v>
      </c>
      <c r="E18" s="126">
        <v>0</v>
      </c>
      <c r="F18" s="47">
        <v>0</v>
      </c>
      <c r="G18" s="47">
        <v>0</v>
      </c>
      <c r="H18" s="115"/>
      <c r="I18" s="115"/>
      <c r="J18" s="115"/>
      <c r="K18" s="115"/>
      <c r="L18" s="115"/>
      <c r="M18" s="115"/>
      <c r="N18" s="115"/>
      <c r="O18" s="115"/>
      <c r="P18" s="115"/>
      <c r="Q18" s="115"/>
      <c r="R18" s="118" t="str">
        <f>IFERROR(AVERAGE('AUTOEV CUANTI IND'!$H18:$Q18),"")</f>
        <v/>
      </c>
    </row>
    <row r="19" spans="2:18" ht="78" customHeight="1" x14ac:dyDescent="0.3">
      <c r="B19" s="120">
        <v>15</v>
      </c>
      <c r="C19" s="121">
        <v>0</v>
      </c>
      <c r="D19" s="122">
        <v>0</v>
      </c>
      <c r="E19" s="122">
        <v>0</v>
      </c>
      <c r="F19" s="123">
        <v>0</v>
      </c>
      <c r="G19" s="123">
        <v>0</v>
      </c>
      <c r="H19" s="114"/>
      <c r="I19" s="114"/>
      <c r="J19" s="114"/>
      <c r="K19" s="114"/>
      <c r="L19" s="114"/>
      <c r="M19" s="114"/>
      <c r="N19" s="114"/>
      <c r="O19" s="114"/>
      <c r="P19" s="114"/>
      <c r="Q19" s="114"/>
      <c r="R19" s="117" t="str">
        <f>IFERROR(AVERAGE('AUTOEV CUANTI IND'!$H19:$Q19),"")</f>
        <v/>
      </c>
    </row>
    <row r="20" spans="2:18" ht="78" customHeight="1" x14ac:dyDescent="0.3">
      <c r="B20" s="124">
        <v>16</v>
      </c>
      <c r="C20" s="125">
        <v>0</v>
      </c>
      <c r="D20" s="126">
        <v>0</v>
      </c>
      <c r="E20" s="126">
        <v>0</v>
      </c>
      <c r="F20" s="47">
        <v>0</v>
      </c>
      <c r="G20" s="47">
        <v>0</v>
      </c>
      <c r="H20" s="115"/>
      <c r="I20" s="115"/>
      <c r="J20" s="115"/>
      <c r="K20" s="115"/>
      <c r="L20" s="115"/>
      <c r="M20" s="115"/>
      <c r="N20" s="115"/>
      <c r="O20" s="115"/>
      <c r="P20" s="115"/>
      <c r="Q20" s="115"/>
      <c r="R20" s="118" t="str">
        <f>IFERROR(AVERAGE('AUTOEV CUANTI IND'!$H20:$Q20),"")</f>
        <v/>
      </c>
    </row>
    <row r="21" spans="2:18" ht="78" customHeight="1" x14ac:dyDescent="0.3">
      <c r="B21" s="120">
        <v>17</v>
      </c>
      <c r="C21" s="121">
        <v>0</v>
      </c>
      <c r="D21" s="122">
        <v>0</v>
      </c>
      <c r="E21" s="122">
        <v>0</v>
      </c>
      <c r="F21" s="123">
        <v>0</v>
      </c>
      <c r="G21" s="123">
        <v>0</v>
      </c>
      <c r="H21" s="114"/>
      <c r="I21" s="114"/>
      <c r="J21" s="114"/>
      <c r="K21" s="114"/>
      <c r="L21" s="114"/>
      <c r="M21" s="114"/>
      <c r="N21" s="114"/>
      <c r="O21" s="114"/>
      <c r="P21" s="114"/>
      <c r="Q21" s="114"/>
      <c r="R21" s="117" t="str">
        <f>IFERROR(AVERAGE('AUTOEV CUANTI IND'!$H21:$Q21),"")</f>
        <v/>
      </c>
    </row>
    <row r="22" spans="2:18" ht="78" customHeight="1" x14ac:dyDescent="0.3">
      <c r="B22" s="124">
        <v>18</v>
      </c>
      <c r="C22" s="125">
        <v>0</v>
      </c>
      <c r="D22" s="126">
        <v>0</v>
      </c>
      <c r="E22" s="126">
        <v>0</v>
      </c>
      <c r="F22" s="47">
        <v>0</v>
      </c>
      <c r="G22" s="47">
        <v>0</v>
      </c>
      <c r="H22" s="115"/>
      <c r="I22" s="115"/>
      <c r="J22" s="115"/>
      <c r="K22" s="115"/>
      <c r="L22" s="115"/>
      <c r="M22" s="115"/>
      <c r="N22" s="115"/>
      <c r="O22" s="115"/>
      <c r="P22" s="115"/>
      <c r="Q22" s="115"/>
      <c r="R22" s="118" t="str">
        <f>IFERROR(AVERAGE('AUTOEV CUANTI IND'!$H22:$Q22),"")</f>
        <v/>
      </c>
    </row>
    <row r="23" spans="2:18" ht="78" customHeight="1" x14ac:dyDescent="0.3">
      <c r="B23" s="120">
        <v>19</v>
      </c>
      <c r="C23" s="121">
        <v>0</v>
      </c>
      <c r="D23" s="122">
        <v>0</v>
      </c>
      <c r="E23" s="122">
        <v>0</v>
      </c>
      <c r="F23" s="123">
        <v>0</v>
      </c>
      <c r="G23" s="123">
        <v>0</v>
      </c>
      <c r="H23" s="114"/>
      <c r="I23" s="114"/>
      <c r="J23" s="114"/>
      <c r="K23" s="114"/>
      <c r="L23" s="114"/>
      <c r="M23" s="114"/>
      <c r="N23" s="114"/>
      <c r="O23" s="114"/>
      <c r="P23" s="114"/>
      <c r="Q23" s="114"/>
      <c r="R23" s="117" t="str">
        <f>IFERROR(AVERAGE('AUTOEV CUANTI IND'!$H23:$Q23),"")</f>
        <v/>
      </c>
    </row>
    <row r="24" spans="2:18" ht="78" customHeight="1" x14ac:dyDescent="0.3">
      <c r="B24" s="124">
        <v>20</v>
      </c>
      <c r="C24" s="125">
        <v>0</v>
      </c>
      <c r="D24" s="126">
        <v>0</v>
      </c>
      <c r="E24" s="126">
        <v>0</v>
      </c>
      <c r="F24" s="47">
        <v>0</v>
      </c>
      <c r="G24" s="47">
        <v>0</v>
      </c>
      <c r="H24" s="115"/>
      <c r="I24" s="115"/>
      <c r="J24" s="115"/>
      <c r="K24" s="115"/>
      <c r="L24" s="115"/>
      <c r="M24" s="115"/>
      <c r="N24" s="115"/>
      <c r="O24" s="115"/>
      <c r="P24" s="115"/>
      <c r="Q24" s="115"/>
      <c r="R24" s="118" t="str">
        <f>IFERROR(AVERAGE('AUTOEV CUANTI IND'!$H24:$Q24),"")</f>
        <v/>
      </c>
    </row>
    <row r="25" spans="2:18" ht="78" customHeight="1" x14ac:dyDescent="0.3">
      <c r="B25" s="120">
        <v>21</v>
      </c>
      <c r="C25" s="121">
        <v>0</v>
      </c>
      <c r="D25" s="122">
        <v>0</v>
      </c>
      <c r="E25" s="122">
        <v>0</v>
      </c>
      <c r="F25" s="123">
        <v>0</v>
      </c>
      <c r="G25" s="123">
        <v>0</v>
      </c>
      <c r="H25" s="114"/>
      <c r="I25" s="114"/>
      <c r="J25" s="114"/>
      <c r="K25" s="114"/>
      <c r="L25" s="114"/>
      <c r="M25" s="114"/>
      <c r="N25" s="114"/>
      <c r="O25" s="114"/>
      <c r="P25" s="114"/>
      <c r="Q25" s="114"/>
      <c r="R25" s="117" t="str">
        <f>IFERROR(AVERAGE('AUTOEV CUANTI IND'!$H25:$Q25),"")</f>
        <v/>
      </c>
    </row>
    <row r="26" spans="2:18" ht="78" customHeight="1" x14ac:dyDescent="0.3">
      <c r="B26" s="124">
        <v>22</v>
      </c>
      <c r="C26" s="125">
        <v>0</v>
      </c>
      <c r="D26" s="126">
        <v>0</v>
      </c>
      <c r="E26" s="126">
        <v>0</v>
      </c>
      <c r="F26" s="47">
        <v>0</v>
      </c>
      <c r="G26" s="47">
        <v>0</v>
      </c>
      <c r="H26" s="115"/>
      <c r="I26" s="115"/>
      <c r="J26" s="115"/>
      <c r="K26" s="115"/>
      <c r="L26" s="115"/>
      <c r="M26" s="115"/>
      <c r="N26" s="115"/>
      <c r="O26" s="115"/>
      <c r="P26" s="115"/>
      <c r="Q26" s="115"/>
      <c r="R26" s="118" t="str">
        <f>IFERROR(AVERAGE('AUTOEV CUANTI IND'!$H26:$Q26),"")</f>
        <v/>
      </c>
    </row>
    <row r="27" spans="2:18" ht="78" customHeight="1" x14ac:dyDescent="0.3">
      <c r="B27" s="120">
        <v>23</v>
      </c>
      <c r="C27" s="121">
        <v>0</v>
      </c>
      <c r="D27" s="122">
        <v>0</v>
      </c>
      <c r="E27" s="122">
        <v>0</v>
      </c>
      <c r="F27" s="123">
        <v>0</v>
      </c>
      <c r="G27" s="123">
        <v>0</v>
      </c>
      <c r="H27" s="114"/>
      <c r="I27" s="114"/>
      <c r="J27" s="114"/>
      <c r="K27" s="114"/>
      <c r="L27" s="114"/>
      <c r="M27" s="114"/>
      <c r="N27" s="114"/>
      <c r="O27" s="114"/>
      <c r="P27" s="114"/>
      <c r="Q27" s="114"/>
      <c r="R27" s="117" t="str">
        <f>IFERROR(AVERAGE('AUTOEV CUANTI IND'!$H27:$Q27),"")</f>
        <v/>
      </c>
    </row>
    <row r="28" spans="2:18" ht="78" customHeight="1" x14ac:dyDescent="0.3">
      <c r="B28" s="124">
        <v>24</v>
      </c>
      <c r="C28" s="125">
        <v>0</v>
      </c>
      <c r="D28" s="126">
        <v>0</v>
      </c>
      <c r="E28" s="126">
        <v>0</v>
      </c>
      <c r="F28" s="47">
        <v>0</v>
      </c>
      <c r="G28" s="47">
        <v>0</v>
      </c>
      <c r="H28" s="115"/>
      <c r="I28" s="115"/>
      <c r="J28" s="115"/>
      <c r="K28" s="115"/>
      <c r="L28" s="115"/>
      <c r="M28" s="115"/>
      <c r="N28" s="115"/>
      <c r="O28" s="115"/>
      <c r="P28" s="115"/>
      <c r="Q28" s="115"/>
      <c r="R28" s="118" t="str">
        <f>IFERROR(AVERAGE('AUTOEV CUANTI IND'!$H28:$Q28),"")</f>
        <v/>
      </c>
    </row>
    <row r="29" spans="2:18" ht="78" customHeight="1" x14ac:dyDescent="0.3">
      <c r="B29" s="120">
        <v>25</v>
      </c>
      <c r="C29" s="121">
        <v>0</v>
      </c>
      <c r="D29" s="122">
        <v>0</v>
      </c>
      <c r="E29" s="122">
        <v>0</v>
      </c>
      <c r="F29" s="123">
        <v>0</v>
      </c>
      <c r="G29" s="123">
        <v>0</v>
      </c>
      <c r="H29" s="114"/>
      <c r="I29" s="114"/>
      <c r="J29" s="114"/>
      <c r="K29" s="114"/>
      <c r="L29" s="114"/>
      <c r="M29" s="114"/>
      <c r="N29" s="114"/>
      <c r="O29" s="114"/>
      <c r="P29" s="114"/>
      <c r="Q29" s="114"/>
      <c r="R29" s="117" t="str">
        <f>IFERROR(AVERAGE('AUTOEV CUANTI IND'!$H29:$Q29),"")</f>
        <v/>
      </c>
    </row>
    <row r="30" spans="2:18" ht="78" customHeight="1" x14ac:dyDescent="0.3">
      <c r="B30" s="124">
        <v>26</v>
      </c>
      <c r="C30" s="125">
        <v>0</v>
      </c>
      <c r="D30" s="126">
        <v>0</v>
      </c>
      <c r="E30" s="126">
        <v>0</v>
      </c>
      <c r="F30" s="47">
        <v>0</v>
      </c>
      <c r="G30" s="47">
        <v>0</v>
      </c>
      <c r="H30" s="115"/>
      <c r="I30" s="115"/>
      <c r="J30" s="115"/>
      <c r="K30" s="115"/>
      <c r="L30" s="115"/>
      <c r="M30" s="115"/>
      <c r="N30" s="115"/>
      <c r="O30" s="115"/>
      <c r="P30" s="115"/>
      <c r="Q30" s="115"/>
      <c r="R30" s="118" t="str">
        <f>IFERROR(AVERAGE('AUTOEV CUANTI IND'!$H30:$Q30),"")</f>
        <v/>
      </c>
    </row>
    <row r="31" spans="2:18" ht="78" customHeight="1" x14ac:dyDescent="0.3">
      <c r="B31" s="120">
        <v>27</v>
      </c>
      <c r="C31" s="121">
        <v>0</v>
      </c>
      <c r="D31" s="122">
        <v>0</v>
      </c>
      <c r="E31" s="122">
        <v>0</v>
      </c>
      <c r="F31" s="123">
        <v>0</v>
      </c>
      <c r="G31" s="123">
        <v>0</v>
      </c>
      <c r="H31" s="114"/>
      <c r="I31" s="114"/>
      <c r="J31" s="114"/>
      <c r="K31" s="114"/>
      <c r="L31" s="114"/>
      <c r="M31" s="114"/>
      <c r="N31" s="114"/>
      <c r="O31" s="114"/>
      <c r="P31" s="114"/>
      <c r="Q31" s="114"/>
      <c r="R31" s="117" t="str">
        <f>IFERROR(AVERAGE('AUTOEV CUANTI IND'!$H31:$Q31),"")</f>
        <v/>
      </c>
    </row>
    <row r="32" spans="2:18" ht="78" customHeight="1" x14ac:dyDescent="0.3">
      <c r="B32" s="124">
        <v>28</v>
      </c>
      <c r="C32" s="125">
        <v>0</v>
      </c>
      <c r="D32" s="126">
        <v>0</v>
      </c>
      <c r="E32" s="126">
        <v>0</v>
      </c>
      <c r="F32" s="47">
        <v>0</v>
      </c>
      <c r="G32" s="47">
        <v>0</v>
      </c>
      <c r="H32" s="115"/>
      <c r="I32" s="115"/>
      <c r="J32" s="115"/>
      <c r="K32" s="115"/>
      <c r="L32" s="115"/>
      <c r="M32" s="115"/>
      <c r="N32" s="115"/>
      <c r="O32" s="115"/>
      <c r="P32" s="115"/>
      <c r="Q32" s="115"/>
      <c r="R32" s="118" t="str">
        <f>IFERROR(AVERAGE('AUTOEV CUANTI IND'!$H32:$Q32),"")</f>
        <v/>
      </c>
    </row>
    <row r="33" spans="2:18" ht="78" customHeight="1" x14ac:dyDescent="0.3">
      <c r="B33" s="120">
        <v>29</v>
      </c>
      <c r="C33" s="121">
        <v>0</v>
      </c>
      <c r="D33" s="122">
        <v>0</v>
      </c>
      <c r="E33" s="122">
        <v>0</v>
      </c>
      <c r="F33" s="123">
        <v>0</v>
      </c>
      <c r="G33" s="123">
        <v>0</v>
      </c>
      <c r="H33" s="114"/>
      <c r="I33" s="114"/>
      <c r="J33" s="114"/>
      <c r="K33" s="114"/>
      <c r="L33" s="114"/>
      <c r="M33" s="114"/>
      <c r="N33" s="114"/>
      <c r="O33" s="114"/>
      <c r="P33" s="114"/>
      <c r="Q33" s="114"/>
      <c r="R33" s="117" t="str">
        <f>IFERROR(AVERAGE('AUTOEV CUANTI IND'!$H33:$Q33),"")</f>
        <v/>
      </c>
    </row>
    <row r="34" spans="2:18" ht="78" customHeight="1" x14ac:dyDescent="0.3">
      <c r="B34" s="124">
        <v>30</v>
      </c>
      <c r="C34" s="125">
        <v>0</v>
      </c>
      <c r="D34" s="126">
        <v>0</v>
      </c>
      <c r="E34" s="126">
        <v>0</v>
      </c>
      <c r="F34" s="47">
        <v>0</v>
      </c>
      <c r="G34" s="47">
        <v>0</v>
      </c>
      <c r="H34" s="115"/>
      <c r="I34" s="115"/>
      <c r="J34" s="115"/>
      <c r="K34" s="115"/>
      <c r="L34" s="115"/>
      <c r="M34" s="115"/>
      <c r="N34" s="115"/>
      <c r="O34" s="115"/>
      <c r="P34" s="115"/>
      <c r="Q34" s="115"/>
      <c r="R34" s="118" t="str">
        <f>IFERROR(AVERAGE('AUTOEV CUANTI IND'!$H34:$Q34),"")</f>
        <v/>
      </c>
    </row>
    <row r="35" spans="2:18" ht="78" customHeight="1" x14ac:dyDescent="0.3">
      <c r="B35" s="120">
        <v>31</v>
      </c>
      <c r="C35" s="121">
        <v>0</v>
      </c>
      <c r="D35" s="122">
        <v>0</v>
      </c>
      <c r="E35" s="122">
        <v>0</v>
      </c>
      <c r="F35" s="123">
        <v>0</v>
      </c>
      <c r="G35" s="123">
        <v>0</v>
      </c>
      <c r="H35" s="114"/>
      <c r="I35" s="114"/>
      <c r="J35" s="114"/>
      <c r="K35" s="114"/>
      <c r="L35" s="114"/>
      <c r="M35" s="114"/>
      <c r="N35" s="114"/>
      <c r="O35" s="114"/>
      <c r="P35" s="114"/>
      <c r="Q35" s="114"/>
      <c r="R35" s="117" t="str">
        <f>IFERROR(AVERAGE('AUTOEV CUANTI IND'!$H35:$Q35),"")</f>
        <v/>
      </c>
    </row>
    <row r="36" spans="2:18" ht="78" customHeight="1" x14ac:dyDescent="0.3">
      <c r="B36" s="124">
        <v>32</v>
      </c>
      <c r="C36" s="125">
        <v>0</v>
      </c>
      <c r="D36" s="126">
        <v>0</v>
      </c>
      <c r="E36" s="126">
        <v>0</v>
      </c>
      <c r="F36" s="47">
        <v>0</v>
      </c>
      <c r="G36" s="47">
        <v>0</v>
      </c>
      <c r="H36" s="115"/>
      <c r="I36" s="115"/>
      <c r="J36" s="115"/>
      <c r="K36" s="115"/>
      <c r="L36" s="115"/>
      <c r="M36" s="115"/>
      <c r="N36" s="115"/>
      <c r="O36" s="115"/>
      <c r="P36" s="115"/>
      <c r="Q36" s="115"/>
      <c r="R36" s="118" t="str">
        <f>IFERROR(AVERAGE('AUTOEV CUANTI IND'!$H36:$Q36),"")</f>
        <v/>
      </c>
    </row>
    <row r="37" spans="2:18" ht="78" customHeight="1" x14ac:dyDescent="0.3">
      <c r="B37" s="120">
        <v>33</v>
      </c>
      <c r="C37" s="121">
        <v>0</v>
      </c>
      <c r="D37" s="122">
        <v>0</v>
      </c>
      <c r="E37" s="122">
        <v>0</v>
      </c>
      <c r="F37" s="123">
        <v>0</v>
      </c>
      <c r="G37" s="123">
        <v>0</v>
      </c>
      <c r="H37" s="114"/>
      <c r="I37" s="114"/>
      <c r="J37" s="114"/>
      <c r="K37" s="114"/>
      <c r="L37" s="114"/>
      <c r="M37" s="114"/>
      <c r="N37" s="114"/>
      <c r="O37" s="114"/>
      <c r="P37" s="114"/>
      <c r="Q37" s="114"/>
      <c r="R37" s="117" t="str">
        <f>IFERROR(AVERAGE('AUTOEV CUANTI IND'!$H37:$Q37),"")</f>
        <v/>
      </c>
    </row>
    <row r="38" spans="2:18" ht="78" customHeight="1" x14ac:dyDescent="0.3">
      <c r="B38" s="124">
        <v>34</v>
      </c>
      <c r="C38" s="125">
        <v>0</v>
      </c>
      <c r="D38" s="126">
        <v>0</v>
      </c>
      <c r="E38" s="126">
        <v>0</v>
      </c>
      <c r="F38" s="47">
        <v>0</v>
      </c>
      <c r="G38" s="47">
        <v>0</v>
      </c>
      <c r="H38" s="115"/>
      <c r="I38" s="115"/>
      <c r="J38" s="115"/>
      <c r="K38" s="115"/>
      <c r="L38" s="115"/>
      <c r="M38" s="115"/>
      <c r="N38" s="115"/>
      <c r="O38" s="115"/>
      <c r="P38" s="115"/>
      <c r="Q38" s="115"/>
      <c r="R38" s="118" t="str">
        <f>IFERROR(AVERAGE('AUTOEV CUANTI IND'!$H38:$Q38),"")</f>
        <v/>
      </c>
    </row>
    <row r="39" spans="2:18" ht="78" customHeight="1" x14ac:dyDescent="0.3">
      <c r="B39" s="120">
        <v>35</v>
      </c>
      <c r="C39" s="121">
        <v>0</v>
      </c>
      <c r="D39" s="122">
        <v>0</v>
      </c>
      <c r="E39" s="122">
        <v>0</v>
      </c>
      <c r="F39" s="123">
        <v>0</v>
      </c>
      <c r="G39" s="123">
        <v>0</v>
      </c>
      <c r="H39" s="114"/>
      <c r="I39" s="114"/>
      <c r="J39" s="114"/>
      <c r="K39" s="114"/>
      <c r="L39" s="114"/>
      <c r="M39" s="114"/>
      <c r="N39" s="114"/>
      <c r="O39" s="114"/>
      <c r="P39" s="114"/>
      <c r="Q39" s="114"/>
      <c r="R39" s="117" t="str">
        <f>IFERROR(AVERAGE('AUTOEV CUANTI IND'!$H39:$Q39),"")</f>
        <v/>
      </c>
    </row>
    <row r="40" spans="2:18" ht="78" customHeight="1" x14ac:dyDescent="0.3">
      <c r="B40" s="124">
        <v>36</v>
      </c>
      <c r="C40" s="125">
        <v>0</v>
      </c>
      <c r="D40" s="126">
        <v>0</v>
      </c>
      <c r="E40" s="126">
        <v>0</v>
      </c>
      <c r="F40" s="47">
        <v>0</v>
      </c>
      <c r="G40" s="47">
        <v>0</v>
      </c>
      <c r="H40" s="115"/>
      <c r="I40" s="115"/>
      <c r="J40" s="115"/>
      <c r="K40" s="115"/>
      <c r="L40" s="115"/>
      <c r="M40" s="115"/>
      <c r="N40" s="115"/>
      <c r="O40" s="115"/>
      <c r="P40" s="115"/>
      <c r="Q40" s="115"/>
      <c r="R40" s="118" t="str">
        <f>IFERROR(AVERAGE('AUTOEV CUANTI IND'!$H40:$Q40),"")</f>
        <v/>
      </c>
    </row>
    <row r="41" spans="2:18" ht="78" customHeight="1" x14ac:dyDescent="0.3">
      <c r="B41" s="120">
        <v>37</v>
      </c>
      <c r="C41" s="121">
        <v>0</v>
      </c>
      <c r="D41" s="122">
        <v>0</v>
      </c>
      <c r="E41" s="122">
        <v>0</v>
      </c>
      <c r="F41" s="123">
        <v>0</v>
      </c>
      <c r="G41" s="123">
        <v>0</v>
      </c>
      <c r="H41" s="114"/>
      <c r="I41" s="114"/>
      <c r="J41" s="114"/>
      <c r="K41" s="114"/>
      <c r="L41" s="114"/>
      <c r="M41" s="114"/>
      <c r="N41" s="114"/>
      <c r="O41" s="114"/>
      <c r="P41" s="114"/>
      <c r="Q41" s="114"/>
      <c r="R41" s="117" t="str">
        <f>IFERROR(AVERAGE('AUTOEV CUANTI IND'!$H41:$Q41),"")</f>
        <v/>
      </c>
    </row>
    <row r="42" spans="2:18" ht="78" customHeight="1" x14ac:dyDescent="0.3">
      <c r="B42" s="124">
        <v>38</v>
      </c>
      <c r="C42" s="125">
        <v>0</v>
      </c>
      <c r="D42" s="126">
        <v>0</v>
      </c>
      <c r="E42" s="126">
        <v>0</v>
      </c>
      <c r="F42" s="47">
        <v>0</v>
      </c>
      <c r="G42" s="47">
        <v>0</v>
      </c>
      <c r="H42" s="115"/>
      <c r="I42" s="115"/>
      <c r="J42" s="115"/>
      <c r="K42" s="115"/>
      <c r="L42" s="115"/>
      <c r="M42" s="115"/>
      <c r="N42" s="115"/>
      <c r="O42" s="115"/>
      <c r="P42" s="115"/>
      <c r="Q42" s="115"/>
      <c r="R42" s="118" t="str">
        <f>IFERROR(AVERAGE('AUTOEV CUANTI IND'!$H42:$Q42),"")</f>
        <v/>
      </c>
    </row>
    <row r="43" spans="2:18" ht="78" customHeight="1" x14ac:dyDescent="0.3">
      <c r="B43" s="120">
        <v>39</v>
      </c>
      <c r="C43" s="121">
        <v>0</v>
      </c>
      <c r="D43" s="122">
        <v>0</v>
      </c>
      <c r="E43" s="122">
        <v>0</v>
      </c>
      <c r="F43" s="123">
        <v>0</v>
      </c>
      <c r="G43" s="123">
        <v>0</v>
      </c>
      <c r="H43" s="114"/>
      <c r="I43" s="114"/>
      <c r="J43" s="114"/>
      <c r="K43" s="114"/>
      <c r="L43" s="114"/>
      <c r="M43" s="114"/>
      <c r="N43" s="114"/>
      <c r="O43" s="114"/>
      <c r="P43" s="114"/>
      <c r="Q43" s="114"/>
      <c r="R43" s="117" t="str">
        <f>IFERROR(AVERAGE('AUTOEV CUANTI IND'!$H43:$Q43),"")</f>
        <v/>
      </c>
    </row>
    <row r="44" spans="2:18" ht="78" customHeight="1" x14ac:dyDescent="0.3">
      <c r="B44" s="124">
        <v>40</v>
      </c>
      <c r="C44" s="125">
        <v>0</v>
      </c>
      <c r="D44" s="126">
        <v>0</v>
      </c>
      <c r="E44" s="126">
        <v>0</v>
      </c>
      <c r="F44" s="47">
        <v>0</v>
      </c>
      <c r="G44" s="47">
        <v>0</v>
      </c>
      <c r="H44" s="115"/>
      <c r="I44" s="115"/>
      <c r="J44" s="115"/>
      <c r="K44" s="115"/>
      <c r="L44" s="115"/>
      <c r="M44" s="115"/>
      <c r="N44" s="115"/>
      <c r="O44" s="115"/>
      <c r="P44" s="115"/>
      <c r="Q44" s="115"/>
      <c r="R44" s="118" t="str">
        <f>IFERROR(AVERAGE('AUTOEV CUANTI IND'!$H44:$Q44),"")</f>
        <v/>
      </c>
    </row>
    <row r="45" spans="2:18" ht="78" customHeight="1" x14ac:dyDescent="0.3">
      <c r="B45" s="120">
        <v>41</v>
      </c>
      <c r="C45" s="121">
        <v>0</v>
      </c>
      <c r="D45" s="122">
        <v>0</v>
      </c>
      <c r="E45" s="122">
        <v>0</v>
      </c>
      <c r="F45" s="123">
        <v>0</v>
      </c>
      <c r="G45" s="123">
        <v>0</v>
      </c>
      <c r="H45" s="114"/>
      <c r="I45" s="114"/>
      <c r="J45" s="114"/>
      <c r="K45" s="114"/>
      <c r="L45" s="114"/>
      <c r="M45" s="114"/>
      <c r="N45" s="114"/>
      <c r="O45" s="114"/>
      <c r="P45" s="114"/>
      <c r="Q45" s="114"/>
      <c r="R45" s="117" t="str">
        <f>IFERROR(AVERAGE('AUTOEV CUANTI IND'!$H45:$Q45),"")</f>
        <v/>
      </c>
    </row>
    <row r="46" spans="2:18" ht="78" customHeight="1" x14ac:dyDescent="0.3">
      <c r="B46" s="124">
        <v>42</v>
      </c>
      <c r="C46" s="125">
        <v>0</v>
      </c>
      <c r="D46" s="126">
        <v>0</v>
      </c>
      <c r="E46" s="126">
        <v>0</v>
      </c>
      <c r="F46" s="47">
        <v>0</v>
      </c>
      <c r="G46" s="47">
        <v>0</v>
      </c>
      <c r="H46" s="115"/>
      <c r="I46" s="115"/>
      <c r="J46" s="115"/>
      <c r="K46" s="115"/>
      <c r="L46" s="115"/>
      <c r="M46" s="115"/>
      <c r="N46" s="115"/>
      <c r="O46" s="115"/>
      <c r="P46" s="115"/>
      <c r="Q46" s="115"/>
      <c r="R46" s="118" t="str">
        <f>IFERROR(AVERAGE('AUTOEV CUANTI IND'!$H46:$Q46),"")</f>
        <v/>
      </c>
    </row>
    <row r="47" spans="2:18" ht="78" customHeight="1" x14ac:dyDescent="0.3">
      <c r="B47" s="120">
        <v>43</v>
      </c>
      <c r="C47" s="121">
        <v>0</v>
      </c>
      <c r="D47" s="122">
        <v>0</v>
      </c>
      <c r="E47" s="122">
        <v>0</v>
      </c>
      <c r="F47" s="123">
        <v>0</v>
      </c>
      <c r="G47" s="123">
        <v>0</v>
      </c>
      <c r="H47" s="114"/>
      <c r="I47" s="114"/>
      <c r="J47" s="114"/>
      <c r="K47" s="114"/>
      <c r="L47" s="114"/>
      <c r="M47" s="114"/>
      <c r="N47" s="114"/>
      <c r="O47" s="114"/>
      <c r="P47" s="114"/>
      <c r="Q47" s="114"/>
      <c r="R47" s="117" t="str">
        <f>IFERROR(AVERAGE('AUTOEV CUANTI IND'!$H47:$Q47),"")</f>
        <v/>
      </c>
    </row>
    <row r="48" spans="2:18" ht="78" customHeight="1" x14ac:dyDescent="0.3">
      <c r="B48" s="124">
        <v>44</v>
      </c>
      <c r="C48" s="125">
        <v>0</v>
      </c>
      <c r="D48" s="126">
        <v>0</v>
      </c>
      <c r="E48" s="126">
        <v>0</v>
      </c>
      <c r="F48" s="47">
        <v>0</v>
      </c>
      <c r="G48" s="47">
        <v>0</v>
      </c>
      <c r="H48" s="115"/>
      <c r="I48" s="115"/>
      <c r="J48" s="115"/>
      <c r="K48" s="115"/>
      <c r="L48" s="115"/>
      <c r="M48" s="115"/>
      <c r="N48" s="115"/>
      <c r="O48" s="115"/>
      <c r="P48" s="115"/>
      <c r="Q48" s="115"/>
      <c r="R48" s="118" t="str">
        <f>IFERROR(AVERAGE('AUTOEV CUANTI IND'!$H48:$Q48),"")</f>
        <v/>
      </c>
    </row>
    <row r="49" spans="2:18" ht="78" customHeight="1" x14ac:dyDescent="0.3">
      <c r="B49" s="120">
        <v>45</v>
      </c>
      <c r="C49" s="121">
        <v>0</v>
      </c>
      <c r="D49" s="122">
        <v>0</v>
      </c>
      <c r="E49" s="122">
        <v>0</v>
      </c>
      <c r="F49" s="123">
        <v>0</v>
      </c>
      <c r="G49" s="123">
        <v>0</v>
      </c>
      <c r="H49" s="114"/>
      <c r="I49" s="114"/>
      <c r="J49" s="114"/>
      <c r="K49" s="114"/>
      <c r="L49" s="114"/>
      <c r="M49" s="114"/>
      <c r="N49" s="114"/>
      <c r="O49" s="114"/>
      <c r="P49" s="114"/>
      <c r="Q49" s="114"/>
      <c r="R49" s="117" t="str">
        <f>IFERROR(AVERAGE('AUTOEV CUANTI IND'!$H49:$Q49),"")</f>
        <v/>
      </c>
    </row>
    <row r="50" spans="2:18" ht="78" customHeight="1" x14ac:dyDescent="0.3">
      <c r="B50" s="124">
        <v>46</v>
      </c>
      <c r="C50" s="125">
        <v>0</v>
      </c>
      <c r="D50" s="126">
        <v>0</v>
      </c>
      <c r="E50" s="126">
        <v>0</v>
      </c>
      <c r="F50" s="47">
        <v>0</v>
      </c>
      <c r="G50" s="47">
        <v>0</v>
      </c>
      <c r="H50" s="115"/>
      <c r="I50" s="115"/>
      <c r="J50" s="115"/>
      <c r="K50" s="115"/>
      <c r="L50" s="115"/>
      <c r="M50" s="115"/>
      <c r="N50" s="115"/>
      <c r="O50" s="115"/>
      <c r="P50" s="115"/>
      <c r="Q50" s="115"/>
      <c r="R50" s="118" t="str">
        <f>IFERROR(AVERAGE('AUTOEV CUANTI IND'!$H50:$Q50),"")</f>
        <v/>
      </c>
    </row>
    <row r="51" spans="2:18" ht="78" customHeight="1" x14ac:dyDescent="0.3">
      <c r="B51" s="120">
        <v>47</v>
      </c>
      <c r="C51" s="121">
        <v>0</v>
      </c>
      <c r="D51" s="122">
        <v>0</v>
      </c>
      <c r="E51" s="122">
        <v>0</v>
      </c>
      <c r="F51" s="123">
        <v>0</v>
      </c>
      <c r="G51" s="123">
        <v>0</v>
      </c>
      <c r="H51" s="114"/>
      <c r="I51" s="114"/>
      <c r="J51" s="114"/>
      <c r="K51" s="114"/>
      <c r="L51" s="114"/>
      <c r="M51" s="114"/>
      <c r="N51" s="114"/>
      <c r="O51" s="114"/>
      <c r="P51" s="114"/>
      <c r="Q51" s="114"/>
      <c r="R51" s="117" t="str">
        <f>IFERROR(AVERAGE('AUTOEV CUANTI IND'!$H51:$Q51),"")</f>
        <v/>
      </c>
    </row>
    <row r="52" spans="2:18" ht="78" customHeight="1" x14ac:dyDescent="0.3">
      <c r="B52" s="124">
        <v>48</v>
      </c>
      <c r="C52" s="125">
        <v>0</v>
      </c>
      <c r="D52" s="126">
        <v>0</v>
      </c>
      <c r="E52" s="126">
        <v>0</v>
      </c>
      <c r="F52" s="47">
        <v>0</v>
      </c>
      <c r="G52" s="47">
        <v>0</v>
      </c>
      <c r="H52" s="115"/>
      <c r="I52" s="115"/>
      <c r="J52" s="115"/>
      <c r="K52" s="115"/>
      <c r="L52" s="115"/>
      <c r="M52" s="115"/>
      <c r="N52" s="115"/>
      <c r="O52" s="115"/>
      <c r="P52" s="115"/>
      <c r="Q52" s="115"/>
      <c r="R52" s="118" t="str">
        <f>IFERROR(AVERAGE('AUTOEV CUANTI IND'!$H52:$Q52),"")</f>
        <v/>
      </c>
    </row>
    <row r="53" spans="2:18" ht="78" customHeight="1" x14ac:dyDescent="0.3">
      <c r="B53" s="120">
        <v>49</v>
      </c>
      <c r="C53" s="121">
        <v>0</v>
      </c>
      <c r="D53" s="122">
        <v>0</v>
      </c>
      <c r="E53" s="122">
        <v>0</v>
      </c>
      <c r="F53" s="123">
        <v>0</v>
      </c>
      <c r="G53" s="123">
        <v>0</v>
      </c>
      <c r="H53" s="114"/>
      <c r="I53" s="114"/>
      <c r="J53" s="114"/>
      <c r="K53" s="114"/>
      <c r="L53" s="114"/>
      <c r="M53" s="114"/>
      <c r="N53" s="114"/>
      <c r="O53" s="114"/>
      <c r="P53" s="114"/>
      <c r="Q53" s="114"/>
      <c r="R53" s="117" t="str">
        <f>IFERROR(AVERAGE('AUTOEV CUANTI IND'!$H53:$Q53),"")</f>
        <v/>
      </c>
    </row>
    <row r="54" spans="2:18" ht="78" customHeight="1" x14ac:dyDescent="0.3">
      <c r="B54" s="124">
        <v>50</v>
      </c>
      <c r="C54" s="125">
        <v>0</v>
      </c>
      <c r="D54" s="126">
        <v>0</v>
      </c>
      <c r="E54" s="126">
        <v>0</v>
      </c>
      <c r="F54" s="47">
        <v>0</v>
      </c>
      <c r="G54" s="47">
        <v>0</v>
      </c>
      <c r="H54" s="115"/>
      <c r="I54" s="115"/>
      <c r="J54" s="115"/>
      <c r="K54" s="115"/>
      <c r="L54" s="115"/>
      <c r="M54" s="115"/>
      <c r="N54" s="115"/>
      <c r="O54" s="115"/>
      <c r="P54" s="115"/>
      <c r="Q54" s="115"/>
      <c r="R54" s="118" t="str">
        <f>IFERROR(AVERAGE('AUTOEV CUANTI IND'!$H54:$Q54),"")</f>
        <v/>
      </c>
    </row>
    <row r="55" spans="2:18" ht="78" customHeight="1" x14ac:dyDescent="0.3">
      <c r="B55" s="120">
        <v>51</v>
      </c>
      <c r="C55" s="121">
        <v>0</v>
      </c>
      <c r="D55" s="122">
        <v>0</v>
      </c>
      <c r="E55" s="122">
        <v>0</v>
      </c>
      <c r="F55" s="123">
        <v>0</v>
      </c>
      <c r="G55" s="123">
        <v>0</v>
      </c>
      <c r="H55" s="114"/>
      <c r="I55" s="114"/>
      <c r="J55" s="114"/>
      <c r="K55" s="114"/>
      <c r="L55" s="114"/>
      <c r="M55" s="114"/>
      <c r="N55" s="114"/>
      <c r="O55" s="114"/>
      <c r="P55" s="114"/>
      <c r="Q55" s="114"/>
      <c r="R55" s="117" t="str">
        <f>IFERROR(AVERAGE('AUTOEV CUANTI IND'!$H55:$Q55),"")</f>
        <v/>
      </c>
    </row>
    <row r="56" spans="2:18" ht="78" customHeight="1" x14ac:dyDescent="0.3">
      <c r="B56" s="124">
        <v>52</v>
      </c>
      <c r="C56" s="125">
        <v>0</v>
      </c>
      <c r="D56" s="126">
        <v>0</v>
      </c>
      <c r="E56" s="126">
        <v>0</v>
      </c>
      <c r="F56" s="47">
        <v>0</v>
      </c>
      <c r="G56" s="47">
        <v>0</v>
      </c>
      <c r="H56" s="115"/>
      <c r="I56" s="115"/>
      <c r="J56" s="115"/>
      <c r="K56" s="115"/>
      <c r="L56" s="115"/>
      <c r="M56" s="115"/>
      <c r="N56" s="115"/>
      <c r="O56" s="115"/>
      <c r="P56" s="115"/>
      <c r="Q56" s="115"/>
      <c r="R56" s="118" t="str">
        <f>IFERROR(AVERAGE('AUTOEV CUANTI IND'!$H56:$Q56),"")</f>
        <v/>
      </c>
    </row>
    <row r="57" spans="2:18" ht="78" customHeight="1" x14ac:dyDescent="0.3">
      <c r="B57" s="120">
        <v>53</v>
      </c>
      <c r="C57" s="121">
        <v>0</v>
      </c>
      <c r="D57" s="122">
        <v>0</v>
      </c>
      <c r="E57" s="122">
        <v>0</v>
      </c>
      <c r="F57" s="123">
        <v>0</v>
      </c>
      <c r="G57" s="123">
        <v>0</v>
      </c>
      <c r="H57" s="114"/>
      <c r="I57" s="114"/>
      <c r="J57" s="114"/>
      <c r="K57" s="114"/>
      <c r="L57" s="114"/>
      <c r="M57" s="114"/>
      <c r="N57" s="114"/>
      <c r="O57" s="114"/>
      <c r="P57" s="114"/>
      <c r="Q57" s="114"/>
      <c r="R57" s="117" t="str">
        <f>IFERROR(AVERAGE('AUTOEV CUANTI IND'!$H57:$Q57),"")</f>
        <v/>
      </c>
    </row>
    <row r="58" spans="2:18" ht="78" customHeight="1" x14ac:dyDescent="0.3">
      <c r="B58" s="124">
        <v>54</v>
      </c>
      <c r="C58" s="125">
        <v>0</v>
      </c>
      <c r="D58" s="126">
        <v>0</v>
      </c>
      <c r="E58" s="126">
        <v>0</v>
      </c>
      <c r="F58" s="47">
        <v>0</v>
      </c>
      <c r="G58" s="47">
        <v>0</v>
      </c>
      <c r="H58" s="115"/>
      <c r="I58" s="115"/>
      <c r="J58" s="115"/>
      <c r="K58" s="115"/>
      <c r="L58" s="115"/>
      <c r="M58" s="115"/>
      <c r="N58" s="115"/>
      <c r="O58" s="115"/>
      <c r="P58" s="115"/>
      <c r="Q58" s="115"/>
      <c r="R58" s="118" t="str">
        <f>IFERROR(AVERAGE('AUTOEV CUANTI IND'!$H58:$Q58),"")</f>
        <v/>
      </c>
    </row>
    <row r="59" spans="2:18" ht="78" customHeight="1" x14ac:dyDescent="0.3">
      <c r="B59" s="120">
        <v>55</v>
      </c>
      <c r="C59" s="121">
        <v>0</v>
      </c>
      <c r="D59" s="122">
        <v>0</v>
      </c>
      <c r="E59" s="122">
        <v>0</v>
      </c>
      <c r="F59" s="123">
        <v>0</v>
      </c>
      <c r="G59" s="123">
        <v>0</v>
      </c>
      <c r="H59" s="114"/>
      <c r="I59" s="114"/>
      <c r="J59" s="114"/>
      <c r="K59" s="114"/>
      <c r="L59" s="114"/>
      <c r="M59" s="114"/>
      <c r="N59" s="114"/>
      <c r="O59" s="114"/>
      <c r="P59" s="114"/>
      <c r="Q59" s="114"/>
      <c r="R59" s="117" t="str">
        <f>IFERROR(AVERAGE('AUTOEV CUANTI IND'!$H59:$Q59),"")</f>
        <v/>
      </c>
    </row>
    <row r="60" spans="2:18" ht="78" customHeight="1" x14ac:dyDescent="0.3">
      <c r="B60" s="124">
        <v>56</v>
      </c>
      <c r="C60" s="125">
        <v>0</v>
      </c>
      <c r="D60" s="126">
        <v>0</v>
      </c>
      <c r="E60" s="126">
        <v>0</v>
      </c>
      <c r="F60" s="47">
        <v>0</v>
      </c>
      <c r="G60" s="47">
        <v>0</v>
      </c>
      <c r="H60" s="115"/>
      <c r="I60" s="115"/>
      <c r="J60" s="115"/>
      <c r="K60" s="115"/>
      <c r="L60" s="115"/>
      <c r="M60" s="115"/>
      <c r="N60" s="115"/>
      <c r="O60" s="115"/>
      <c r="P60" s="115"/>
      <c r="Q60" s="115"/>
      <c r="R60" s="118" t="str">
        <f>IFERROR(AVERAGE('AUTOEV CUANTI IND'!$H60:$Q60),"")</f>
        <v/>
      </c>
    </row>
    <row r="61" spans="2:18" ht="78" customHeight="1" x14ac:dyDescent="0.3">
      <c r="B61" s="120">
        <v>57</v>
      </c>
      <c r="C61" s="121">
        <v>0</v>
      </c>
      <c r="D61" s="122">
        <v>0</v>
      </c>
      <c r="E61" s="122">
        <v>0</v>
      </c>
      <c r="F61" s="123">
        <v>0</v>
      </c>
      <c r="G61" s="123">
        <v>0</v>
      </c>
      <c r="H61" s="114"/>
      <c r="I61" s="114"/>
      <c r="J61" s="114"/>
      <c r="K61" s="114"/>
      <c r="L61" s="114"/>
      <c r="M61" s="114"/>
      <c r="N61" s="114"/>
      <c r="O61" s="114"/>
      <c r="P61" s="114"/>
      <c r="Q61" s="114"/>
      <c r="R61" s="117" t="str">
        <f>IFERROR(AVERAGE('AUTOEV CUANTI IND'!$H61:$Q61),"")</f>
        <v/>
      </c>
    </row>
    <row r="62" spans="2:18" ht="78" customHeight="1" x14ac:dyDescent="0.3">
      <c r="B62" s="124">
        <v>58</v>
      </c>
      <c r="C62" s="125">
        <v>0</v>
      </c>
      <c r="D62" s="126">
        <v>0</v>
      </c>
      <c r="E62" s="126">
        <v>0</v>
      </c>
      <c r="F62" s="47">
        <v>0</v>
      </c>
      <c r="G62" s="47">
        <v>0</v>
      </c>
      <c r="H62" s="115"/>
      <c r="I62" s="115"/>
      <c r="J62" s="115"/>
      <c r="K62" s="115"/>
      <c r="L62" s="115"/>
      <c r="M62" s="115"/>
      <c r="N62" s="115"/>
      <c r="O62" s="115"/>
      <c r="P62" s="115"/>
      <c r="Q62" s="115"/>
      <c r="R62" s="118" t="str">
        <f>IFERROR(AVERAGE('AUTOEV CUANTI IND'!$H62:$Q62),"")</f>
        <v/>
      </c>
    </row>
    <row r="63" spans="2:18" ht="78" customHeight="1" x14ac:dyDescent="0.3">
      <c r="B63" s="120">
        <v>59</v>
      </c>
      <c r="C63" s="121">
        <v>0</v>
      </c>
      <c r="D63" s="122">
        <v>0</v>
      </c>
      <c r="E63" s="122">
        <v>0</v>
      </c>
      <c r="F63" s="123">
        <v>0</v>
      </c>
      <c r="G63" s="123">
        <v>0</v>
      </c>
      <c r="H63" s="114"/>
      <c r="I63" s="114"/>
      <c r="J63" s="114"/>
      <c r="K63" s="114"/>
      <c r="L63" s="114"/>
      <c r="M63" s="114"/>
      <c r="N63" s="114"/>
      <c r="O63" s="114"/>
      <c r="P63" s="114"/>
      <c r="Q63" s="114"/>
      <c r="R63" s="117" t="str">
        <f>IFERROR(AVERAGE('AUTOEV CUANTI IND'!$H63:$Q63),"")</f>
        <v/>
      </c>
    </row>
    <row r="64" spans="2:18" ht="78" customHeight="1" x14ac:dyDescent="0.3">
      <c r="B64" s="124">
        <v>60</v>
      </c>
      <c r="C64" s="125">
        <v>0</v>
      </c>
      <c r="D64" s="126">
        <v>0</v>
      </c>
      <c r="E64" s="126">
        <v>0</v>
      </c>
      <c r="F64" s="47">
        <v>0</v>
      </c>
      <c r="G64" s="47">
        <v>0</v>
      </c>
      <c r="H64" s="115"/>
      <c r="I64" s="115"/>
      <c r="J64" s="115"/>
      <c r="K64" s="115"/>
      <c r="L64" s="115"/>
      <c r="M64" s="115"/>
      <c r="N64" s="115"/>
      <c r="O64" s="115"/>
      <c r="P64" s="115"/>
      <c r="Q64" s="115"/>
      <c r="R64" s="118" t="str">
        <f>IFERROR(AVERAGE('AUTOEV CUANTI IND'!$H64:$Q64),"")</f>
        <v/>
      </c>
    </row>
    <row r="65" spans="2:18" ht="78" customHeight="1" x14ac:dyDescent="0.3">
      <c r="B65" s="120">
        <v>61</v>
      </c>
      <c r="C65" s="121">
        <v>0</v>
      </c>
      <c r="D65" s="122">
        <v>0</v>
      </c>
      <c r="E65" s="122">
        <v>0</v>
      </c>
      <c r="F65" s="123">
        <v>0</v>
      </c>
      <c r="G65" s="123">
        <v>0</v>
      </c>
      <c r="H65" s="114"/>
      <c r="I65" s="114"/>
      <c r="J65" s="114"/>
      <c r="K65" s="114"/>
      <c r="L65" s="114"/>
      <c r="M65" s="114"/>
      <c r="N65" s="114"/>
      <c r="O65" s="114"/>
      <c r="P65" s="114"/>
      <c r="Q65" s="114"/>
      <c r="R65" s="117" t="str">
        <f>IFERROR(AVERAGE('AUTOEV CUANTI IND'!$H65:$Q65),"")</f>
        <v/>
      </c>
    </row>
    <row r="66" spans="2:18" ht="78" customHeight="1" x14ac:dyDescent="0.3">
      <c r="B66" s="124">
        <v>62</v>
      </c>
      <c r="C66" s="125">
        <v>0</v>
      </c>
      <c r="D66" s="126">
        <v>0</v>
      </c>
      <c r="E66" s="126">
        <v>0</v>
      </c>
      <c r="F66" s="47">
        <v>0</v>
      </c>
      <c r="G66" s="47">
        <v>0</v>
      </c>
      <c r="H66" s="115"/>
      <c r="I66" s="115"/>
      <c r="J66" s="115"/>
      <c r="K66" s="115"/>
      <c r="L66" s="115"/>
      <c r="M66" s="115"/>
      <c r="N66" s="115"/>
      <c r="O66" s="115"/>
      <c r="P66" s="115"/>
      <c r="Q66" s="115"/>
      <c r="R66" s="118" t="str">
        <f>IFERROR(AVERAGE('AUTOEV CUANTI IND'!$H66:$Q66),"")</f>
        <v/>
      </c>
    </row>
    <row r="67" spans="2:18" ht="78" customHeight="1" x14ac:dyDescent="0.3">
      <c r="B67" s="120">
        <v>63</v>
      </c>
      <c r="C67" s="121">
        <v>0</v>
      </c>
      <c r="D67" s="122">
        <v>0</v>
      </c>
      <c r="E67" s="122">
        <v>0</v>
      </c>
      <c r="F67" s="123">
        <v>0</v>
      </c>
      <c r="G67" s="123">
        <v>0</v>
      </c>
      <c r="H67" s="114"/>
      <c r="I67" s="114"/>
      <c r="J67" s="114"/>
      <c r="K67" s="114"/>
      <c r="L67" s="114"/>
      <c r="M67" s="114"/>
      <c r="N67" s="114"/>
      <c r="O67" s="114"/>
      <c r="P67" s="114"/>
      <c r="Q67" s="114"/>
      <c r="R67" s="117" t="str">
        <f>IFERROR(AVERAGE('AUTOEV CUANTI IND'!$H67:$Q67),"")</f>
        <v/>
      </c>
    </row>
    <row r="68" spans="2:18" ht="78" customHeight="1" x14ac:dyDescent="0.3">
      <c r="B68" s="124">
        <v>64</v>
      </c>
      <c r="C68" s="125">
        <v>0</v>
      </c>
      <c r="D68" s="126">
        <v>0</v>
      </c>
      <c r="E68" s="126">
        <v>0</v>
      </c>
      <c r="F68" s="47">
        <v>0</v>
      </c>
      <c r="G68" s="47">
        <v>0</v>
      </c>
      <c r="H68" s="115"/>
      <c r="I68" s="115"/>
      <c r="J68" s="115"/>
      <c r="K68" s="115"/>
      <c r="L68" s="115"/>
      <c r="M68" s="115"/>
      <c r="N68" s="115"/>
      <c r="O68" s="115"/>
      <c r="P68" s="115"/>
      <c r="Q68" s="115"/>
      <c r="R68" s="118" t="str">
        <f>IFERROR(AVERAGE('AUTOEV CUANTI IND'!$H68:$Q68),"")</f>
        <v/>
      </c>
    </row>
    <row r="69" spans="2:18" ht="78" customHeight="1" x14ac:dyDescent="0.3">
      <c r="B69" s="120">
        <v>65</v>
      </c>
      <c r="C69" s="121">
        <v>0</v>
      </c>
      <c r="D69" s="122">
        <v>0</v>
      </c>
      <c r="E69" s="122">
        <v>0</v>
      </c>
      <c r="F69" s="123">
        <v>0</v>
      </c>
      <c r="G69" s="123">
        <v>0</v>
      </c>
      <c r="H69" s="114"/>
      <c r="I69" s="114"/>
      <c r="J69" s="114"/>
      <c r="K69" s="114"/>
      <c r="L69" s="114"/>
      <c r="M69" s="114"/>
      <c r="N69" s="114"/>
      <c r="O69" s="114"/>
      <c r="P69" s="114"/>
      <c r="Q69" s="114"/>
      <c r="R69" s="117" t="str">
        <f>IFERROR(AVERAGE('AUTOEV CUANTI IND'!$H69:$Q69),"")</f>
        <v/>
      </c>
    </row>
    <row r="70" spans="2:18" ht="78" customHeight="1" x14ac:dyDescent="0.3">
      <c r="B70" s="124">
        <v>66</v>
      </c>
      <c r="C70" s="125">
        <v>0</v>
      </c>
      <c r="D70" s="126">
        <v>0</v>
      </c>
      <c r="E70" s="126">
        <v>0</v>
      </c>
      <c r="F70" s="47">
        <v>0</v>
      </c>
      <c r="G70" s="47">
        <v>0</v>
      </c>
      <c r="H70" s="115"/>
      <c r="I70" s="115"/>
      <c r="J70" s="115"/>
      <c r="K70" s="115"/>
      <c r="L70" s="115"/>
      <c r="M70" s="115"/>
      <c r="N70" s="115"/>
      <c r="O70" s="115"/>
      <c r="P70" s="115"/>
      <c r="Q70" s="115"/>
      <c r="R70" s="118" t="str">
        <f>IFERROR(AVERAGE('AUTOEV CUANTI IND'!$H70:$Q70),"")</f>
        <v/>
      </c>
    </row>
    <row r="71" spans="2:18" ht="78" customHeight="1" x14ac:dyDescent="0.3">
      <c r="B71" s="120">
        <v>67</v>
      </c>
      <c r="C71" s="121">
        <v>0</v>
      </c>
      <c r="D71" s="122">
        <v>0</v>
      </c>
      <c r="E71" s="122">
        <v>0</v>
      </c>
      <c r="F71" s="123">
        <v>0</v>
      </c>
      <c r="G71" s="123">
        <v>0</v>
      </c>
      <c r="H71" s="114"/>
      <c r="I71" s="114"/>
      <c r="J71" s="114"/>
      <c r="K71" s="114"/>
      <c r="L71" s="114"/>
      <c r="M71" s="114"/>
      <c r="N71" s="114"/>
      <c r="O71" s="114"/>
      <c r="P71" s="114"/>
      <c r="Q71" s="114"/>
      <c r="R71" s="117" t="str">
        <f>IFERROR(AVERAGE('AUTOEV CUANTI IND'!$H71:$Q71),"")</f>
        <v/>
      </c>
    </row>
    <row r="72" spans="2:18" ht="78" customHeight="1" x14ac:dyDescent="0.3">
      <c r="B72" s="124">
        <v>68</v>
      </c>
      <c r="C72" s="125">
        <v>0</v>
      </c>
      <c r="D72" s="126">
        <v>0</v>
      </c>
      <c r="E72" s="126">
        <v>0</v>
      </c>
      <c r="F72" s="47">
        <v>0</v>
      </c>
      <c r="G72" s="47">
        <v>0</v>
      </c>
      <c r="H72" s="115"/>
      <c r="I72" s="115"/>
      <c r="J72" s="115"/>
      <c r="K72" s="115"/>
      <c r="L72" s="115"/>
      <c r="M72" s="115"/>
      <c r="N72" s="115"/>
      <c r="O72" s="115"/>
      <c r="P72" s="115"/>
      <c r="Q72" s="115"/>
      <c r="R72" s="118" t="str">
        <f>IFERROR(AVERAGE('AUTOEV CUANTI IND'!$H72:$Q72),"")</f>
        <v/>
      </c>
    </row>
    <row r="73" spans="2:18" ht="78" customHeight="1" x14ac:dyDescent="0.3">
      <c r="B73" s="120">
        <v>69</v>
      </c>
      <c r="C73" s="121">
        <v>0</v>
      </c>
      <c r="D73" s="122">
        <v>0</v>
      </c>
      <c r="E73" s="122">
        <v>0</v>
      </c>
      <c r="F73" s="123">
        <v>0</v>
      </c>
      <c r="G73" s="123">
        <v>0</v>
      </c>
      <c r="H73" s="114"/>
      <c r="I73" s="114"/>
      <c r="J73" s="114"/>
      <c r="K73" s="114"/>
      <c r="L73" s="114"/>
      <c r="M73" s="114"/>
      <c r="N73" s="114"/>
      <c r="O73" s="114"/>
      <c r="P73" s="114"/>
      <c r="Q73" s="114"/>
      <c r="R73" s="117" t="str">
        <f>IFERROR(AVERAGE('AUTOEV CUANTI IND'!$H73:$Q73),"")</f>
        <v/>
      </c>
    </row>
    <row r="74" spans="2:18" ht="78" customHeight="1" x14ac:dyDescent="0.3">
      <c r="B74" s="124">
        <v>70</v>
      </c>
      <c r="C74" s="125">
        <v>0</v>
      </c>
      <c r="D74" s="126">
        <v>0</v>
      </c>
      <c r="E74" s="126">
        <v>0</v>
      </c>
      <c r="F74" s="47">
        <v>0</v>
      </c>
      <c r="G74" s="47">
        <v>0</v>
      </c>
      <c r="H74" s="115"/>
      <c r="I74" s="115"/>
      <c r="J74" s="115"/>
      <c r="K74" s="115"/>
      <c r="L74" s="115"/>
      <c r="M74" s="115"/>
      <c r="N74" s="115"/>
      <c r="O74" s="115"/>
      <c r="P74" s="115"/>
      <c r="Q74" s="115"/>
      <c r="R74" s="118" t="str">
        <f>IFERROR(AVERAGE('AUTOEV CUANTI IND'!$H74:$Q74),"")</f>
        <v/>
      </c>
    </row>
    <row r="75" spans="2:18" ht="78" customHeight="1" x14ac:dyDescent="0.3">
      <c r="B75" s="120">
        <v>71</v>
      </c>
      <c r="C75" s="121">
        <v>0</v>
      </c>
      <c r="D75" s="122">
        <v>0</v>
      </c>
      <c r="E75" s="122">
        <v>0</v>
      </c>
      <c r="F75" s="123">
        <v>0</v>
      </c>
      <c r="G75" s="123">
        <v>0</v>
      </c>
      <c r="H75" s="114"/>
      <c r="I75" s="114"/>
      <c r="J75" s="114"/>
      <c r="K75" s="114"/>
      <c r="L75" s="114"/>
      <c r="M75" s="114"/>
      <c r="N75" s="114"/>
      <c r="O75" s="114"/>
      <c r="P75" s="114"/>
      <c r="Q75" s="114"/>
      <c r="R75" s="117" t="str">
        <f>IFERROR(AVERAGE('AUTOEV CUANTI IND'!$H75:$Q75),"")</f>
        <v/>
      </c>
    </row>
    <row r="76" spans="2:18" ht="78" customHeight="1" x14ac:dyDescent="0.3">
      <c r="B76" s="124">
        <v>72</v>
      </c>
      <c r="C76" s="125">
        <v>0</v>
      </c>
      <c r="D76" s="126">
        <v>0</v>
      </c>
      <c r="E76" s="126">
        <v>0</v>
      </c>
      <c r="F76" s="47">
        <v>0</v>
      </c>
      <c r="G76" s="47">
        <v>0</v>
      </c>
      <c r="H76" s="115"/>
      <c r="I76" s="115"/>
      <c r="J76" s="115"/>
      <c r="K76" s="115"/>
      <c r="L76" s="115"/>
      <c r="M76" s="115"/>
      <c r="N76" s="115"/>
      <c r="O76" s="115"/>
      <c r="P76" s="115"/>
      <c r="Q76" s="115"/>
      <c r="R76" s="118" t="str">
        <f>IFERROR(AVERAGE('AUTOEV CUANTI IND'!$H76:$Q76),"")</f>
        <v/>
      </c>
    </row>
    <row r="77" spans="2:18" ht="78" customHeight="1" x14ac:dyDescent="0.3">
      <c r="B77" s="120">
        <v>73</v>
      </c>
      <c r="C77" s="121">
        <v>0</v>
      </c>
      <c r="D77" s="122">
        <v>0</v>
      </c>
      <c r="E77" s="122">
        <v>0</v>
      </c>
      <c r="F77" s="123">
        <v>0</v>
      </c>
      <c r="G77" s="123">
        <v>0</v>
      </c>
      <c r="H77" s="114"/>
      <c r="I77" s="114"/>
      <c r="J77" s="114"/>
      <c r="K77" s="114"/>
      <c r="L77" s="114"/>
      <c r="M77" s="114"/>
      <c r="N77" s="114"/>
      <c r="O77" s="114"/>
      <c r="P77" s="114"/>
      <c r="Q77" s="114"/>
      <c r="R77" s="117" t="str">
        <f>IFERROR(AVERAGE('AUTOEV CUANTI IND'!$H77:$Q77),"")</f>
        <v/>
      </c>
    </row>
    <row r="78" spans="2:18" ht="78" customHeight="1" x14ac:dyDescent="0.3">
      <c r="B78" s="124">
        <v>74</v>
      </c>
      <c r="C78" s="125">
        <v>0</v>
      </c>
      <c r="D78" s="126">
        <v>0</v>
      </c>
      <c r="E78" s="126">
        <v>0</v>
      </c>
      <c r="F78" s="47">
        <v>0</v>
      </c>
      <c r="G78" s="47">
        <v>0</v>
      </c>
      <c r="H78" s="115"/>
      <c r="I78" s="115"/>
      <c r="J78" s="115"/>
      <c r="K78" s="115"/>
      <c r="L78" s="115"/>
      <c r="M78" s="115"/>
      <c r="N78" s="115"/>
      <c r="O78" s="115"/>
      <c r="P78" s="115"/>
      <c r="Q78" s="115"/>
      <c r="R78" s="118" t="str">
        <f>IFERROR(AVERAGE('AUTOEV CUANTI IND'!$H78:$Q78),"")</f>
        <v/>
      </c>
    </row>
    <row r="79" spans="2:18" ht="78" customHeight="1" x14ac:dyDescent="0.3">
      <c r="B79" s="120">
        <v>75</v>
      </c>
      <c r="C79" s="121">
        <v>0</v>
      </c>
      <c r="D79" s="122">
        <v>0</v>
      </c>
      <c r="E79" s="122">
        <v>0</v>
      </c>
      <c r="F79" s="123">
        <v>0</v>
      </c>
      <c r="G79" s="123">
        <v>0</v>
      </c>
      <c r="H79" s="114"/>
      <c r="I79" s="114"/>
      <c r="J79" s="114"/>
      <c r="K79" s="114"/>
      <c r="L79" s="114"/>
      <c r="M79" s="114"/>
      <c r="N79" s="114"/>
      <c r="O79" s="114"/>
      <c r="P79" s="114"/>
      <c r="Q79" s="114"/>
      <c r="R79" s="117" t="str">
        <f>IFERROR(AVERAGE('AUTOEV CUANTI IND'!$H79:$Q79),"")</f>
        <v/>
      </c>
    </row>
    <row r="80" spans="2:18" ht="78" customHeight="1" x14ac:dyDescent="0.3">
      <c r="B80" s="124">
        <v>76</v>
      </c>
      <c r="C80" s="125">
        <v>0</v>
      </c>
      <c r="D80" s="126">
        <v>0</v>
      </c>
      <c r="E80" s="126">
        <v>0</v>
      </c>
      <c r="F80" s="47">
        <v>0</v>
      </c>
      <c r="G80" s="47">
        <v>0</v>
      </c>
      <c r="H80" s="115"/>
      <c r="I80" s="115"/>
      <c r="J80" s="115"/>
      <c r="K80" s="115"/>
      <c r="L80" s="115"/>
      <c r="M80" s="115"/>
      <c r="N80" s="115"/>
      <c r="O80" s="115"/>
      <c r="P80" s="115"/>
      <c r="Q80" s="115"/>
      <c r="R80" s="118" t="str">
        <f>IFERROR(AVERAGE('AUTOEV CUANTI IND'!$H80:$Q80),"")</f>
        <v/>
      </c>
    </row>
    <row r="81" spans="2:18" ht="78" customHeight="1" x14ac:dyDescent="0.3">
      <c r="B81" s="120">
        <v>77</v>
      </c>
      <c r="C81" s="121">
        <v>0</v>
      </c>
      <c r="D81" s="122">
        <v>0</v>
      </c>
      <c r="E81" s="122">
        <v>0</v>
      </c>
      <c r="F81" s="123">
        <v>0</v>
      </c>
      <c r="G81" s="123">
        <v>0</v>
      </c>
      <c r="H81" s="114"/>
      <c r="I81" s="114"/>
      <c r="J81" s="114"/>
      <c r="K81" s="114"/>
      <c r="L81" s="114"/>
      <c r="M81" s="114"/>
      <c r="N81" s="114"/>
      <c r="O81" s="114"/>
      <c r="P81" s="114"/>
      <c r="Q81" s="114"/>
      <c r="R81" s="117" t="str">
        <f>IFERROR(AVERAGE('AUTOEV CUANTI IND'!$H81:$Q81),"")</f>
        <v/>
      </c>
    </row>
    <row r="82" spans="2:18" ht="78" customHeight="1" x14ac:dyDescent="0.3">
      <c r="B82" s="124">
        <v>78</v>
      </c>
      <c r="C82" s="125">
        <v>0</v>
      </c>
      <c r="D82" s="126">
        <v>0</v>
      </c>
      <c r="E82" s="126">
        <v>0</v>
      </c>
      <c r="F82" s="47">
        <v>0</v>
      </c>
      <c r="G82" s="47">
        <v>0</v>
      </c>
      <c r="H82" s="115"/>
      <c r="I82" s="115"/>
      <c r="J82" s="115"/>
      <c r="K82" s="115"/>
      <c r="L82" s="115"/>
      <c r="M82" s="115"/>
      <c r="N82" s="115"/>
      <c r="O82" s="115"/>
      <c r="P82" s="115"/>
      <c r="Q82" s="115"/>
      <c r="R82" s="118" t="str">
        <f>IFERROR(AVERAGE('AUTOEV CUANTI IND'!$H82:$Q82),"")</f>
        <v/>
      </c>
    </row>
    <row r="83" spans="2:18" ht="78" customHeight="1" x14ac:dyDescent="0.3">
      <c r="B83" s="120">
        <v>79</v>
      </c>
      <c r="C83" s="121">
        <v>0</v>
      </c>
      <c r="D83" s="122">
        <v>0</v>
      </c>
      <c r="E83" s="122">
        <v>0</v>
      </c>
      <c r="F83" s="123">
        <v>0</v>
      </c>
      <c r="G83" s="123">
        <v>0</v>
      </c>
      <c r="H83" s="114"/>
      <c r="I83" s="114"/>
      <c r="J83" s="114"/>
      <c r="K83" s="114"/>
      <c r="L83" s="114"/>
      <c r="M83" s="114"/>
      <c r="N83" s="114"/>
      <c r="O83" s="114"/>
      <c r="P83" s="114"/>
      <c r="Q83" s="114"/>
      <c r="R83" s="117" t="str">
        <f>IFERROR(AVERAGE('AUTOEV CUANTI IND'!$H83:$Q83),"")</f>
        <v/>
      </c>
    </row>
    <row r="84" spans="2:18" ht="78" customHeight="1" x14ac:dyDescent="0.3">
      <c r="B84" s="124">
        <v>80</v>
      </c>
      <c r="C84" s="125">
        <v>0</v>
      </c>
      <c r="D84" s="126">
        <v>0</v>
      </c>
      <c r="E84" s="126">
        <v>0</v>
      </c>
      <c r="F84" s="47">
        <v>0</v>
      </c>
      <c r="G84" s="47">
        <v>0</v>
      </c>
      <c r="H84" s="115"/>
      <c r="I84" s="115"/>
      <c r="J84" s="115"/>
      <c r="K84" s="115"/>
      <c r="L84" s="115"/>
      <c r="M84" s="115"/>
      <c r="N84" s="115"/>
      <c r="O84" s="115"/>
      <c r="P84" s="115"/>
      <c r="Q84" s="115"/>
      <c r="R84" s="118" t="str">
        <f>IFERROR(AVERAGE('AUTOEV CUANTI IND'!$H84:$Q84),"")</f>
        <v/>
      </c>
    </row>
    <row r="85" spans="2:18" ht="78" customHeight="1" x14ac:dyDescent="0.3">
      <c r="B85" s="120">
        <v>81</v>
      </c>
      <c r="C85" s="121">
        <v>0</v>
      </c>
      <c r="D85" s="122">
        <v>0</v>
      </c>
      <c r="E85" s="122">
        <v>0</v>
      </c>
      <c r="F85" s="123">
        <v>0</v>
      </c>
      <c r="G85" s="123">
        <v>0</v>
      </c>
      <c r="H85" s="114"/>
      <c r="I85" s="114"/>
      <c r="J85" s="114"/>
      <c r="K85" s="114"/>
      <c r="L85" s="114"/>
      <c r="M85" s="114"/>
      <c r="N85" s="114"/>
      <c r="O85" s="114"/>
      <c r="P85" s="114"/>
      <c r="Q85" s="114"/>
      <c r="R85" s="117" t="str">
        <f>IFERROR(AVERAGE('AUTOEV CUANTI IND'!$H85:$Q85),"")</f>
        <v/>
      </c>
    </row>
    <row r="86" spans="2:18" ht="78" customHeight="1" x14ac:dyDescent="0.3">
      <c r="B86" s="124">
        <v>82</v>
      </c>
      <c r="C86" s="125">
        <v>0</v>
      </c>
      <c r="D86" s="126">
        <v>0</v>
      </c>
      <c r="E86" s="126">
        <v>0</v>
      </c>
      <c r="F86" s="47">
        <v>0</v>
      </c>
      <c r="G86" s="47">
        <v>0</v>
      </c>
      <c r="H86" s="115"/>
      <c r="I86" s="115"/>
      <c r="J86" s="115"/>
      <c r="K86" s="115"/>
      <c r="L86" s="115"/>
      <c r="M86" s="115"/>
      <c r="N86" s="115"/>
      <c r="O86" s="115"/>
      <c r="P86" s="115"/>
      <c r="Q86" s="115"/>
      <c r="R86" s="118" t="str">
        <f>IFERROR(AVERAGE('AUTOEV CUANTI IND'!$H86:$Q86),"")</f>
        <v/>
      </c>
    </row>
    <row r="87" spans="2:18" ht="78" customHeight="1" x14ac:dyDescent="0.3">
      <c r="B87" s="120">
        <v>83</v>
      </c>
      <c r="C87" s="121">
        <v>0</v>
      </c>
      <c r="D87" s="122">
        <v>0</v>
      </c>
      <c r="E87" s="122">
        <v>0</v>
      </c>
      <c r="F87" s="123">
        <v>0</v>
      </c>
      <c r="G87" s="123">
        <v>0</v>
      </c>
      <c r="H87" s="114"/>
      <c r="I87" s="114"/>
      <c r="J87" s="114"/>
      <c r="K87" s="114"/>
      <c r="L87" s="114"/>
      <c r="M87" s="114"/>
      <c r="N87" s="114"/>
      <c r="O87" s="114"/>
      <c r="P87" s="114"/>
      <c r="Q87" s="114"/>
      <c r="R87" s="117" t="str">
        <f>IFERROR(AVERAGE('AUTOEV CUANTI IND'!$H87:$Q87),"")</f>
        <v/>
      </c>
    </row>
    <row r="88" spans="2:18" ht="78" customHeight="1" x14ac:dyDescent="0.3">
      <c r="B88" s="124">
        <v>84</v>
      </c>
      <c r="C88" s="125">
        <v>0</v>
      </c>
      <c r="D88" s="126">
        <v>0</v>
      </c>
      <c r="E88" s="126">
        <v>0</v>
      </c>
      <c r="F88" s="47">
        <v>0</v>
      </c>
      <c r="G88" s="47">
        <v>0</v>
      </c>
      <c r="H88" s="115"/>
      <c r="I88" s="115"/>
      <c r="J88" s="115"/>
      <c r="K88" s="115"/>
      <c r="L88" s="115"/>
      <c r="M88" s="115"/>
      <c r="N88" s="115"/>
      <c r="O88" s="115"/>
      <c r="P88" s="115"/>
      <c r="Q88" s="115"/>
      <c r="R88" s="118" t="str">
        <f>IFERROR(AVERAGE('AUTOEV CUANTI IND'!$H88:$Q88),"")</f>
        <v/>
      </c>
    </row>
    <row r="89" spans="2:18" ht="78" customHeight="1" x14ac:dyDescent="0.3">
      <c r="B89" s="120">
        <v>85</v>
      </c>
      <c r="C89" s="121">
        <v>0</v>
      </c>
      <c r="D89" s="122">
        <v>0</v>
      </c>
      <c r="E89" s="122">
        <v>0</v>
      </c>
      <c r="F89" s="123">
        <v>0</v>
      </c>
      <c r="G89" s="123">
        <v>0</v>
      </c>
      <c r="H89" s="114"/>
      <c r="I89" s="114"/>
      <c r="J89" s="114"/>
      <c r="K89" s="114"/>
      <c r="L89" s="114"/>
      <c r="M89" s="114"/>
      <c r="N89" s="114"/>
      <c r="O89" s="114"/>
      <c r="P89" s="114"/>
      <c r="Q89" s="114"/>
      <c r="R89" s="117" t="str">
        <f>IFERROR(AVERAGE('AUTOEV CUANTI IND'!$H89:$Q89),"")</f>
        <v/>
      </c>
    </row>
    <row r="90" spans="2:18" ht="78" customHeight="1" x14ac:dyDescent="0.3">
      <c r="B90" s="124">
        <v>86</v>
      </c>
      <c r="C90" s="125">
        <v>0</v>
      </c>
      <c r="D90" s="126">
        <v>0</v>
      </c>
      <c r="E90" s="126">
        <v>0</v>
      </c>
      <c r="F90" s="47">
        <v>0</v>
      </c>
      <c r="G90" s="47">
        <v>0</v>
      </c>
      <c r="H90" s="115"/>
      <c r="I90" s="115"/>
      <c r="J90" s="115"/>
      <c r="K90" s="115"/>
      <c r="L90" s="115"/>
      <c r="M90" s="115"/>
      <c r="N90" s="115"/>
      <c r="O90" s="115"/>
      <c r="P90" s="115"/>
      <c r="Q90" s="115"/>
      <c r="R90" s="118" t="str">
        <f>IFERROR(AVERAGE('AUTOEV CUANTI IND'!$H90:$Q90),"")</f>
        <v/>
      </c>
    </row>
    <row r="91" spans="2:18" ht="78" customHeight="1" x14ac:dyDescent="0.3">
      <c r="B91" s="120">
        <v>87</v>
      </c>
      <c r="C91" s="121">
        <v>0</v>
      </c>
      <c r="D91" s="122">
        <v>0</v>
      </c>
      <c r="E91" s="122">
        <v>0</v>
      </c>
      <c r="F91" s="123">
        <v>0</v>
      </c>
      <c r="G91" s="123">
        <v>0</v>
      </c>
      <c r="H91" s="114"/>
      <c r="I91" s="114"/>
      <c r="J91" s="114"/>
      <c r="K91" s="114"/>
      <c r="L91" s="114"/>
      <c r="M91" s="114"/>
      <c r="N91" s="114"/>
      <c r="O91" s="114"/>
      <c r="P91" s="114"/>
      <c r="Q91" s="114"/>
      <c r="R91" s="117" t="str">
        <f>IFERROR(AVERAGE('AUTOEV CUANTI IND'!$H91:$Q91),"")</f>
        <v/>
      </c>
    </row>
    <row r="92" spans="2:18" ht="78" customHeight="1" x14ac:dyDescent="0.3">
      <c r="B92" s="124">
        <v>88</v>
      </c>
      <c r="C92" s="125">
        <v>0</v>
      </c>
      <c r="D92" s="126">
        <v>0</v>
      </c>
      <c r="E92" s="126">
        <v>0</v>
      </c>
      <c r="F92" s="47">
        <v>0</v>
      </c>
      <c r="G92" s="47">
        <v>0</v>
      </c>
      <c r="H92" s="115"/>
      <c r="I92" s="115"/>
      <c r="J92" s="115"/>
      <c r="K92" s="115"/>
      <c r="L92" s="115"/>
      <c r="M92" s="115"/>
      <c r="N92" s="115"/>
      <c r="O92" s="115"/>
      <c r="P92" s="115"/>
      <c r="Q92" s="115"/>
      <c r="R92" s="118" t="str">
        <f>IFERROR(AVERAGE('AUTOEV CUANTI IND'!$H92:$Q92),"")</f>
        <v/>
      </c>
    </row>
    <row r="93" spans="2:18" ht="78" customHeight="1" x14ac:dyDescent="0.3">
      <c r="B93" s="120">
        <v>89</v>
      </c>
      <c r="C93" s="121">
        <v>0</v>
      </c>
      <c r="D93" s="122">
        <v>0</v>
      </c>
      <c r="E93" s="122">
        <v>0</v>
      </c>
      <c r="F93" s="123">
        <v>0</v>
      </c>
      <c r="G93" s="123">
        <v>0</v>
      </c>
      <c r="H93" s="114"/>
      <c r="I93" s="114"/>
      <c r="J93" s="114"/>
      <c r="K93" s="114"/>
      <c r="L93" s="114"/>
      <c r="M93" s="114"/>
      <c r="N93" s="114"/>
      <c r="O93" s="114"/>
      <c r="P93" s="114"/>
      <c r="Q93" s="114"/>
      <c r="R93" s="117" t="str">
        <f>IFERROR(AVERAGE('AUTOEV CUANTI IND'!$H93:$Q93),"")</f>
        <v/>
      </c>
    </row>
    <row r="94" spans="2:18" ht="78" customHeight="1" x14ac:dyDescent="0.3">
      <c r="B94" s="124">
        <v>90</v>
      </c>
      <c r="C94" s="125">
        <v>0</v>
      </c>
      <c r="D94" s="126">
        <v>0</v>
      </c>
      <c r="E94" s="126">
        <v>0</v>
      </c>
      <c r="F94" s="47">
        <v>0</v>
      </c>
      <c r="G94" s="47">
        <v>0</v>
      </c>
      <c r="H94" s="115"/>
      <c r="I94" s="115"/>
      <c r="J94" s="115"/>
      <c r="K94" s="115"/>
      <c r="L94" s="115"/>
      <c r="M94" s="115"/>
      <c r="N94" s="115"/>
      <c r="O94" s="115"/>
      <c r="P94" s="115"/>
      <c r="Q94" s="115"/>
      <c r="R94" s="118" t="str">
        <f>IFERROR(AVERAGE('AUTOEV CUANTI IND'!$H94:$Q94),"")</f>
        <v/>
      </c>
    </row>
    <row r="95" spans="2:18" ht="78" customHeight="1" x14ac:dyDescent="0.3">
      <c r="B95" s="120">
        <v>91</v>
      </c>
      <c r="C95" s="121">
        <v>0</v>
      </c>
      <c r="D95" s="122">
        <v>0</v>
      </c>
      <c r="E95" s="122">
        <v>0</v>
      </c>
      <c r="F95" s="123">
        <v>0</v>
      </c>
      <c r="G95" s="123">
        <v>0</v>
      </c>
      <c r="H95" s="114"/>
      <c r="I95" s="114"/>
      <c r="J95" s="114"/>
      <c r="K95" s="114"/>
      <c r="L95" s="114"/>
      <c r="M95" s="114"/>
      <c r="N95" s="114"/>
      <c r="O95" s="114"/>
      <c r="P95" s="114"/>
      <c r="Q95" s="114"/>
      <c r="R95" s="117" t="str">
        <f>IFERROR(AVERAGE('AUTOEV CUANTI IND'!$H95:$Q95),"")</f>
        <v/>
      </c>
    </row>
    <row r="96" spans="2:18" ht="78" customHeight="1" x14ac:dyDescent="0.3">
      <c r="B96" s="124">
        <v>92</v>
      </c>
      <c r="C96" s="125">
        <v>0</v>
      </c>
      <c r="D96" s="126">
        <v>0</v>
      </c>
      <c r="E96" s="126">
        <v>0</v>
      </c>
      <c r="F96" s="47">
        <v>0</v>
      </c>
      <c r="G96" s="47">
        <v>0</v>
      </c>
      <c r="H96" s="115"/>
      <c r="I96" s="115"/>
      <c r="J96" s="115"/>
      <c r="K96" s="115"/>
      <c r="L96" s="115"/>
      <c r="M96" s="115"/>
      <c r="N96" s="115"/>
      <c r="O96" s="115"/>
      <c r="P96" s="115"/>
      <c r="Q96" s="115"/>
      <c r="R96" s="118" t="str">
        <f>IFERROR(AVERAGE('AUTOEV CUANTI IND'!$H96:$Q96),"")</f>
        <v/>
      </c>
    </row>
    <row r="97" spans="2:18" ht="78" customHeight="1" x14ac:dyDescent="0.3">
      <c r="B97" s="120">
        <v>93</v>
      </c>
      <c r="C97" s="121">
        <v>0</v>
      </c>
      <c r="D97" s="122">
        <v>0</v>
      </c>
      <c r="E97" s="122">
        <v>0</v>
      </c>
      <c r="F97" s="123">
        <v>0</v>
      </c>
      <c r="G97" s="123">
        <v>0</v>
      </c>
      <c r="H97" s="114"/>
      <c r="I97" s="114"/>
      <c r="J97" s="114"/>
      <c r="K97" s="114"/>
      <c r="L97" s="114"/>
      <c r="M97" s="114"/>
      <c r="N97" s="114"/>
      <c r="O97" s="114"/>
      <c r="P97" s="114"/>
      <c r="Q97" s="114"/>
      <c r="R97" s="117" t="str">
        <f>IFERROR(AVERAGE('AUTOEV CUANTI IND'!$H97:$Q97),"")</f>
        <v/>
      </c>
    </row>
    <row r="98" spans="2:18" ht="78" customHeight="1" x14ac:dyDescent="0.3">
      <c r="B98" s="124">
        <v>94</v>
      </c>
      <c r="C98" s="125">
        <v>0</v>
      </c>
      <c r="D98" s="126">
        <v>0</v>
      </c>
      <c r="E98" s="126">
        <v>0</v>
      </c>
      <c r="F98" s="47">
        <v>0</v>
      </c>
      <c r="G98" s="47">
        <v>0</v>
      </c>
      <c r="H98" s="115"/>
      <c r="I98" s="115"/>
      <c r="J98" s="115"/>
      <c r="K98" s="115"/>
      <c r="L98" s="115"/>
      <c r="M98" s="115"/>
      <c r="N98" s="115"/>
      <c r="O98" s="115"/>
      <c r="P98" s="115"/>
      <c r="Q98" s="115"/>
      <c r="R98" s="118" t="str">
        <f>IFERROR(AVERAGE('AUTOEV CUANTI IND'!$H98:$Q98),"")</f>
        <v/>
      </c>
    </row>
    <row r="99" spans="2:18" ht="78" customHeight="1" x14ac:dyDescent="0.3">
      <c r="B99" s="120">
        <v>95</v>
      </c>
      <c r="C99" s="121">
        <v>0</v>
      </c>
      <c r="D99" s="122">
        <v>0</v>
      </c>
      <c r="E99" s="122">
        <v>0</v>
      </c>
      <c r="F99" s="123">
        <v>0</v>
      </c>
      <c r="G99" s="123">
        <v>0</v>
      </c>
      <c r="H99" s="114"/>
      <c r="I99" s="114"/>
      <c r="J99" s="114"/>
      <c r="K99" s="114"/>
      <c r="L99" s="114"/>
      <c r="M99" s="114"/>
      <c r="N99" s="114"/>
      <c r="O99" s="114"/>
      <c r="P99" s="114"/>
      <c r="Q99" s="114"/>
      <c r="R99" s="117" t="str">
        <f>IFERROR(AVERAGE('AUTOEV CUANTI IND'!$H99:$Q99),"")</f>
        <v/>
      </c>
    </row>
    <row r="100" spans="2:18" ht="78" customHeight="1" x14ac:dyDescent="0.3">
      <c r="B100" s="124">
        <v>96</v>
      </c>
      <c r="C100" s="125">
        <v>0</v>
      </c>
      <c r="D100" s="126">
        <v>0</v>
      </c>
      <c r="E100" s="126">
        <v>0</v>
      </c>
      <c r="F100" s="47">
        <v>0</v>
      </c>
      <c r="G100" s="47">
        <v>0</v>
      </c>
      <c r="H100" s="115"/>
      <c r="I100" s="115"/>
      <c r="J100" s="115"/>
      <c r="K100" s="115"/>
      <c r="L100" s="115"/>
      <c r="M100" s="115"/>
      <c r="N100" s="115"/>
      <c r="O100" s="115"/>
      <c r="P100" s="115"/>
      <c r="Q100" s="115"/>
      <c r="R100" s="118" t="str">
        <f>IFERROR(AVERAGE('AUTOEV CUANTI IND'!$H100:$Q100),"")</f>
        <v/>
      </c>
    </row>
    <row r="101" spans="2:18" ht="78" customHeight="1" x14ac:dyDescent="0.3">
      <c r="B101" s="120">
        <v>97</v>
      </c>
      <c r="C101" s="121">
        <v>0</v>
      </c>
      <c r="D101" s="122">
        <v>0</v>
      </c>
      <c r="E101" s="122">
        <v>0</v>
      </c>
      <c r="F101" s="123">
        <v>0</v>
      </c>
      <c r="G101" s="123">
        <v>0</v>
      </c>
      <c r="H101" s="114"/>
      <c r="I101" s="114"/>
      <c r="J101" s="114"/>
      <c r="K101" s="114"/>
      <c r="L101" s="114"/>
      <c r="M101" s="114"/>
      <c r="N101" s="114"/>
      <c r="O101" s="114"/>
      <c r="P101" s="114"/>
      <c r="Q101" s="114"/>
      <c r="R101" s="117" t="str">
        <f>IFERROR(AVERAGE('AUTOEV CUANTI IND'!$H101:$Q101),"")</f>
        <v/>
      </c>
    </row>
    <row r="102" spans="2:18" ht="78" customHeight="1" x14ac:dyDescent="0.3">
      <c r="B102" s="124">
        <v>98</v>
      </c>
      <c r="C102" s="125">
        <v>0</v>
      </c>
      <c r="D102" s="126">
        <v>0</v>
      </c>
      <c r="E102" s="126">
        <v>0</v>
      </c>
      <c r="F102" s="47">
        <v>0</v>
      </c>
      <c r="G102" s="47">
        <v>0</v>
      </c>
      <c r="H102" s="115"/>
      <c r="I102" s="115"/>
      <c r="J102" s="115"/>
      <c r="K102" s="115"/>
      <c r="L102" s="115"/>
      <c r="M102" s="115"/>
      <c r="N102" s="115"/>
      <c r="O102" s="115"/>
      <c r="P102" s="115"/>
      <c r="Q102" s="115"/>
      <c r="R102" s="118" t="str">
        <f>IFERROR(AVERAGE('AUTOEV CUANTI IND'!$H102:$Q102),"")</f>
        <v/>
      </c>
    </row>
    <row r="103" spans="2:18" ht="78" customHeight="1" x14ac:dyDescent="0.3">
      <c r="B103" s="120">
        <v>99</v>
      </c>
      <c r="C103" s="121">
        <v>0</v>
      </c>
      <c r="D103" s="122">
        <v>0</v>
      </c>
      <c r="E103" s="122">
        <v>0</v>
      </c>
      <c r="F103" s="123">
        <v>0</v>
      </c>
      <c r="G103" s="123">
        <v>0</v>
      </c>
      <c r="H103" s="114"/>
      <c r="I103" s="114"/>
      <c r="J103" s="114"/>
      <c r="K103" s="114"/>
      <c r="L103" s="114"/>
      <c r="M103" s="114"/>
      <c r="N103" s="114"/>
      <c r="O103" s="114"/>
      <c r="P103" s="114"/>
      <c r="Q103" s="114"/>
      <c r="R103" s="117" t="str">
        <f>IFERROR(AVERAGE('AUTOEV CUANTI IND'!$H103:$Q103),"")</f>
        <v/>
      </c>
    </row>
    <row r="104" spans="2:18" ht="78" customHeight="1" x14ac:dyDescent="0.3">
      <c r="B104" s="124">
        <v>100</v>
      </c>
      <c r="C104" s="125">
        <v>0</v>
      </c>
      <c r="D104" s="126">
        <v>0</v>
      </c>
      <c r="E104" s="126">
        <v>0</v>
      </c>
      <c r="F104" s="47">
        <v>0</v>
      </c>
      <c r="G104" s="47">
        <v>0</v>
      </c>
      <c r="H104" s="115"/>
      <c r="I104" s="115"/>
      <c r="J104" s="115"/>
      <c r="K104" s="115"/>
      <c r="L104" s="115"/>
      <c r="M104" s="115"/>
      <c r="N104" s="115"/>
      <c r="O104" s="115"/>
      <c r="P104" s="115"/>
      <c r="Q104" s="115"/>
      <c r="R104" s="118" t="str">
        <f>IFERROR(AVERAGE('AUTOEV CUANTI IND'!$H104:$Q104),"")</f>
        <v/>
      </c>
    </row>
    <row r="105" spans="2:18" ht="78" customHeight="1" x14ac:dyDescent="0.3">
      <c r="B105" s="120">
        <v>101</v>
      </c>
      <c r="C105" s="121">
        <v>0</v>
      </c>
      <c r="D105" s="122">
        <v>0</v>
      </c>
      <c r="E105" s="122">
        <v>0</v>
      </c>
      <c r="F105" s="123">
        <v>0</v>
      </c>
      <c r="G105" s="123">
        <v>0</v>
      </c>
      <c r="H105" s="114"/>
      <c r="I105" s="114"/>
      <c r="J105" s="114"/>
      <c r="K105" s="114"/>
      <c r="L105" s="114"/>
      <c r="M105" s="114"/>
      <c r="N105" s="114"/>
      <c r="O105" s="114"/>
      <c r="P105" s="114"/>
      <c r="Q105" s="114"/>
      <c r="R105" s="117" t="str">
        <f>IFERROR(AVERAGE('AUTOEV CUANTI IND'!$H105:$Q105),"")</f>
        <v/>
      </c>
    </row>
    <row r="106" spans="2:18" x14ac:dyDescent="0.3">
      <c r="B106" s="124">
        <v>102</v>
      </c>
      <c r="C106" s="125">
        <v>0</v>
      </c>
      <c r="D106" s="126">
        <v>0</v>
      </c>
      <c r="E106" s="126">
        <v>0</v>
      </c>
      <c r="F106" s="47">
        <v>0</v>
      </c>
      <c r="G106" s="47">
        <v>0</v>
      </c>
      <c r="H106" s="115"/>
      <c r="I106" s="115"/>
      <c r="J106" s="115"/>
      <c r="K106" s="115"/>
      <c r="L106" s="115"/>
      <c r="M106" s="115"/>
      <c r="N106" s="115"/>
      <c r="O106" s="115"/>
      <c r="P106" s="115"/>
      <c r="Q106" s="115"/>
      <c r="R106" s="118" t="str">
        <f>IFERROR(AVERAGE('AUTOEV CUANTI IND'!$H106:$Q106),"")</f>
        <v/>
      </c>
    </row>
    <row r="107" spans="2:18" x14ac:dyDescent="0.3">
      <c r="B107" s="120">
        <v>103</v>
      </c>
      <c r="C107" s="121">
        <v>0</v>
      </c>
      <c r="D107" s="122">
        <v>0</v>
      </c>
      <c r="E107" s="122">
        <v>0</v>
      </c>
      <c r="F107" s="123">
        <v>0</v>
      </c>
      <c r="G107" s="123">
        <v>0</v>
      </c>
      <c r="H107" s="114"/>
      <c r="I107" s="114"/>
      <c r="J107" s="114"/>
      <c r="K107" s="114"/>
      <c r="L107" s="114"/>
      <c r="M107" s="114"/>
      <c r="N107" s="114"/>
      <c r="O107" s="114"/>
      <c r="P107" s="114"/>
      <c r="Q107" s="114"/>
      <c r="R107" s="117" t="str">
        <f>IFERROR(AVERAGE('AUTOEV CUANTI IND'!$H107:$Q107),"")</f>
        <v/>
      </c>
    </row>
    <row r="108" spans="2:18" x14ac:dyDescent="0.3">
      <c r="B108" s="124">
        <v>104</v>
      </c>
      <c r="C108" s="125">
        <v>0</v>
      </c>
      <c r="D108" s="126">
        <v>0</v>
      </c>
      <c r="E108" s="126">
        <v>0</v>
      </c>
      <c r="F108" s="47">
        <v>0</v>
      </c>
      <c r="G108" s="47">
        <v>0</v>
      </c>
      <c r="H108" s="115"/>
      <c r="I108" s="115"/>
      <c r="J108" s="115"/>
      <c r="K108" s="115"/>
      <c r="L108" s="115"/>
      <c r="M108" s="115"/>
      <c r="N108" s="115"/>
      <c r="O108" s="115"/>
      <c r="P108" s="115"/>
      <c r="Q108" s="115"/>
      <c r="R108" s="118" t="str">
        <f>IFERROR(AVERAGE('AUTOEV CUANTI IND'!$H108:$Q108),"")</f>
        <v/>
      </c>
    </row>
    <row r="109" spans="2:18" x14ac:dyDescent="0.3">
      <c r="B109" s="120">
        <v>105</v>
      </c>
      <c r="C109" s="121">
        <v>0</v>
      </c>
      <c r="D109" s="122">
        <v>0</v>
      </c>
      <c r="E109" s="122">
        <v>0</v>
      </c>
      <c r="F109" s="123">
        <v>0</v>
      </c>
      <c r="G109" s="123">
        <v>0</v>
      </c>
      <c r="H109" s="114"/>
      <c r="I109" s="114"/>
      <c r="J109" s="114"/>
      <c r="K109" s="114"/>
      <c r="L109" s="114"/>
      <c r="M109" s="114"/>
      <c r="N109" s="114"/>
      <c r="O109" s="114"/>
      <c r="P109" s="114"/>
      <c r="Q109" s="114"/>
      <c r="R109" s="117" t="str">
        <f>IFERROR(AVERAGE('AUTOEV CUANTI IND'!$H109:$Q109),"")</f>
        <v/>
      </c>
    </row>
    <row r="110" spans="2:18" x14ac:dyDescent="0.3">
      <c r="B110" s="124">
        <v>106</v>
      </c>
      <c r="C110" s="125">
        <v>0</v>
      </c>
      <c r="D110" s="126">
        <v>0</v>
      </c>
      <c r="E110" s="126">
        <v>0</v>
      </c>
      <c r="F110" s="47">
        <v>0</v>
      </c>
      <c r="G110" s="47">
        <v>0</v>
      </c>
      <c r="H110" s="115"/>
      <c r="I110" s="115"/>
      <c r="J110" s="115"/>
      <c r="K110" s="115"/>
      <c r="L110" s="115"/>
      <c r="M110" s="115"/>
      <c r="N110" s="115"/>
      <c r="O110" s="115"/>
      <c r="P110" s="115"/>
      <c r="Q110" s="115"/>
      <c r="R110" s="118" t="str">
        <f>IFERROR(AVERAGE('AUTOEV CUANTI IND'!$H110:$Q110),"")</f>
        <v/>
      </c>
    </row>
    <row r="111" spans="2:18" x14ac:dyDescent="0.3">
      <c r="B111" s="120">
        <v>107</v>
      </c>
      <c r="C111" s="121">
        <v>0</v>
      </c>
      <c r="D111" s="122">
        <v>0</v>
      </c>
      <c r="E111" s="122">
        <v>0</v>
      </c>
      <c r="F111" s="123">
        <v>0</v>
      </c>
      <c r="G111" s="123">
        <v>0</v>
      </c>
      <c r="H111" s="114"/>
      <c r="I111" s="114"/>
      <c r="J111" s="114"/>
      <c r="K111" s="114"/>
      <c r="L111" s="114"/>
      <c r="M111" s="114"/>
      <c r="N111" s="114"/>
      <c r="O111" s="114"/>
      <c r="P111" s="114"/>
      <c r="Q111" s="114"/>
      <c r="R111" s="117" t="str">
        <f>IFERROR(AVERAGE('AUTOEV CUANTI IND'!$H111:$Q111),"")</f>
        <v/>
      </c>
    </row>
    <row r="112" spans="2:18" x14ac:dyDescent="0.3">
      <c r="B112" s="124">
        <v>108</v>
      </c>
      <c r="C112" s="125">
        <v>0</v>
      </c>
      <c r="D112" s="126">
        <v>0</v>
      </c>
      <c r="E112" s="126">
        <v>0</v>
      </c>
      <c r="F112" s="47">
        <v>0</v>
      </c>
      <c r="G112" s="47">
        <v>0</v>
      </c>
      <c r="H112" s="115"/>
      <c r="I112" s="115"/>
      <c r="J112" s="115"/>
      <c r="K112" s="115"/>
      <c r="L112" s="115"/>
      <c r="M112" s="115"/>
      <c r="N112" s="115"/>
      <c r="O112" s="115"/>
      <c r="P112" s="115"/>
      <c r="Q112" s="115"/>
      <c r="R112" s="118" t="str">
        <f>IFERROR(AVERAGE('AUTOEV CUANTI IND'!$H112:$Q112),"")</f>
        <v/>
      </c>
    </row>
    <row r="113" spans="2:18" x14ac:dyDescent="0.3">
      <c r="B113" s="120">
        <v>109</v>
      </c>
      <c r="C113" s="121">
        <v>0</v>
      </c>
      <c r="D113" s="122">
        <v>0</v>
      </c>
      <c r="E113" s="122">
        <v>0</v>
      </c>
      <c r="F113" s="123">
        <v>0</v>
      </c>
      <c r="G113" s="123">
        <v>0</v>
      </c>
      <c r="H113" s="114"/>
      <c r="I113" s="114"/>
      <c r="J113" s="114"/>
      <c r="K113" s="114"/>
      <c r="L113" s="114"/>
      <c r="M113" s="114"/>
      <c r="N113" s="114"/>
      <c r="O113" s="114"/>
      <c r="P113" s="114"/>
      <c r="Q113" s="114"/>
      <c r="R113" s="117" t="str">
        <f>IFERROR(AVERAGE('AUTOEV CUANTI IND'!$H113:$Q113),"")</f>
        <v/>
      </c>
    </row>
    <row r="114" spans="2:18" x14ac:dyDescent="0.3">
      <c r="B114" s="124">
        <v>110</v>
      </c>
      <c r="C114" s="125">
        <v>0</v>
      </c>
      <c r="D114" s="126">
        <v>0</v>
      </c>
      <c r="E114" s="126">
        <v>0</v>
      </c>
      <c r="F114" s="47">
        <v>0</v>
      </c>
      <c r="G114" s="47">
        <v>0</v>
      </c>
      <c r="H114" s="115"/>
      <c r="I114" s="115"/>
      <c r="J114" s="115"/>
      <c r="K114" s="115"/>
      <c r="L114" s="115"/>
      <c r="M114" s="115"/>
      <c r="N114" s="115"/>
      <c r="O114" s="115"/>
      <c r="P114" s="115"/>
      <c r="Q114" s="115"/>
      <c r="R114" s="118" t="str">
        <f>IFERROR(AVERAGE('AUTOEV CUANTI IND'!$H114:$Q114),"")</f>
        <v/>
      </c>
    </row>
    <row r="115" spans="2:18" x14ac:dyDescent="0.3">
      <c r="B115" s="120">
        <v>111</v>
      </c>
      <c r="C115" s="121">
        <v>0</v>
      </c>
      <c r="D115" s="122">
        <v>0</v>
      </c>
      <c r="E115" s="122">
        <v>0</v>
      </c>
      <c r="F115" s="123">
        <v>0</v>
      </c>
      <c r="G115" s="123">
        <v>0</v>
      </c>
      <c r="H115" s="114"/>
      <c r="I115" s="114"/>
      <c r="J115" s="114"/>
      <c r="K115" s="114"/>
      <c r="L115" s="114"/>
      <c r="M115" s="114"/>
      <c r="N115" s="114"/>
      <c r="O115" s="114"/>
      <c r="P115" s="114"/>
      <c r="Q115" s="114"/>
      <c r="R115" s="117" t="str">
        <f>IFERROR(AVERAGE('AUTOEV CUANTI IND'!$H115:$Q115),"")</f>
        <v/>
      </c>
    </row>
    <row r="116" spans="2:18" x14ac:dyDescent="0.3">
      <c r="B116" s="124">
        <v>112</v>
      </c>
      <c r="C116" s="125">
        <v>0</v>
      </c>
      <c r="D116" s="126">
        <v>0</v>
      </c>
      <c r="E116" s="126">
        <v>0</v>
      </c>
      <c r="F116" s="47">
        <v>0</v>
      </c>
      <c r="G116" s="47">
        <v>0</v>
      </c>
      <c r="H116" s="115"/>
      <c r="I116" s="115"/>
      <c r="J116" s="115"/>
      <c r="K116" s="115"/>
      <c r="L116" s="115"/>
      <c r="M116" s="115"/>
      <c r="N116" s="115"/>
      <c r="O116" s="115"/>
      <c r="P116" s="115"/>
      <c r="Q116" s="115"/>
      <c r="R116" s="118" t="str">
        <f>IFERROR(AVERAGE('AUTOEV CUANTI IND'!$H116:$Q116),"")</f>
        <v/>
      </c>
    </row>
    <row r="117" spans="2:18" x14ac:dyDescent="0.3">
      <c r="B117" s="120">
        <v>113</v>
      </c>
      <c r="C117" s="121">
        <v>0</v>
      </c>
      <c r="D117" s="122">
        <v>0</v>
      </c>
      <c r="E117" s="122">
        <v>0</v>
      </c>
      <c r="F117" s="123">
        <v>0</v>
      </c>
      <c r="G117" s="123">
        <v>0</v>
      </c>
      <c r="H117" s="114"/>
      <c r="I117" s="114"/>
      <c r="J117" s="114"/>
      <c r="K117" s="114"/>
      <c r="L117" s="114"/>
      <c r="M117" s="114"/>
      <c r="N117" s="114"/>
      <c r="O117" s="114"/>
      <c r="P117" s="114"/>
      <c r="Q117" s="114"/>
      <c r="R117" s="117" t="str">
        <f>IFERROR(AVERAGE('AUTOEV CUANTI IND'!$H117:$Q117),"")</f>
        <v/>
      </c>
    </row>
    <row r="118" spans="2:18" x14ac:dyDescent="0.3">
      <c r="B118" s="124">
        <v>114</v>
      </c>
      <c r="C118" s="125">
        <v>0</v>
      </c>
      <c r="D118" s="126">
        <v>0</v>
      </c>
      <c r="E118" s="126">
        <v>0</v>
      </c>
      <c r="F118" s="47">
        <v>0</v>
      </c>
      <c r="G118" s="47">
        <v>0</v>
      </c>
      <c r="H118" s="115"/>
      <c r="I118" s="115"/>
      <c r="J118" s="115"/>
      <c r="K118" s="115"/>
      <c r="L118" s="115"/>
      <c r="M118" s="115"/>
      <c r="N118" s="115"/>
      <c r="O118" s="115"/>
      <c r="P118" s="115"/>
      <c r="Q118" s="115"/>
      <c r="R118" s="118" t="str">
        <f>IFERROR(AVERAGE('AUTOEV CUANTI IND'!$H118:$Q118),"")</f>
        <v/>
      </c>
    </row>
    <row r="119" spans="2:18" x14ac:dyDescent="0.3">
      <c r="B119" s="120">
        <v>115</v>
      </c>
      <c r="C119" s="121">
        <v>0</v>
      </c>
      <c r="D119" s="122">
        <v>0</v>
      </c>
      <c r="E119" s="122">
        <v>0</v>
      </c>
      <c r="F119" s="123">
        <v>0</v>
      </c>
      <c r="G119" s="123">
        <v>0</v>
      </c>
      <c r="H119" s="114"/>
      <c r="I119" s="114"/>
      <c r="J119" s="114"/>
      <c r="K119" s="114"/>
      <c r="L119" s="114"/>
      <c r="M119" s="114"/>
      <c r="N119" s="114"/>
      <c r="O119" s="114"/>
      <c r="P119" s="114"/>
      <c r="Q119" s="114"/>
      <c r="R119" s="117" t="str">
        <f>IFERROR(AVERAGE('AUTOEV CUANTI IND'!$H119:$Q119),"")</f>
        <v/>
      </c>
    </row>
    <row r="120" spans="2:18" x14ac:dyDescent="0.3">
      <c r="B120" s="124">
        <v>116</v>
      </c>
      <c r="C120" s="125">
        <v>0</v>
      </c>
      <c r="D120" s="126">
        <v>0</v>
      </c>
      <c r="E120" s="126">
        <v>0</v>
      </c>
      <c r="F120" s="47">
        <v>0</v>
      </c>
      <c r="G120" s="47">
        <v>0</v>
      </c>
      <c r="H120" s="115"/>
      <c r="I120" s="115"/>
      <c r="J120" s="115"/>
      <c r="K120" s="115"/>
      <c r="L120" s="115"/>
      <c r="M120" s="115"/>
      <c r="N120" s="115"/>
      <c r="O120" s="115"/>
      <c r="P120" s="115"/>
      <c r="Q120" s="115"/>
      <c r="R120" s="118" t="str">
        <f>IFERROR(AVERAGE('AUTOEV CUANTI IND'!$H120:$Q120),"")</f>
        <v/>
      </c>
    </row>
    <row r="121" spans="2:18" x14ac:dyDescent="0.3">
      <c r="B121" s="120">
        <v>117</v>
      </c>
      <c r="C121" s="121">
        <v>0</v>
      </c>
      <c r="D121" s="122">
        <v>0</v>
      </c>
      <c r="E121" s="122">
        <v>0</v>
      </c>
      <c r="F121" s="123">
        <v>0</v>
      </c>
      <c r="G121" s="123">
        <v>0</v>
      </c>
      <c r="H121" s="114"/>
      <c r="I121" s="114"/>
      <c r="J121" s="114"/>
      <c r="K121" s="114"/>
      <c r="L121" s="114"/>
      <c r="M121" s="114"/>
      <c r="N121" s="114"/>
      <c r="O121" s="114"/>
      <c r="P121" s="114"/>
      <c r="Q121" s="114"/>
      <c r="R121" s="117" t="str">
        <f>IFERROR(AVERAGE('AUTOEV CUANTI IND'!$H121:$Q121),"")</f>
        <v/>
      </c>
    </row>
    <row r="122" spans="2:18" x14ac:dyDescent="0.3">
      <c r="B122" s="124">
        <v>118</v>
      </c>
      <c r="C122" s="125">
        <v>0</v>
      </c>
      <c r="D122" s="126">
        <v>0</v>
      </c>
      <c r="E122" s="126">
        <v>0</v>
      </c>
      <c r="F122" s="47">
        <v>0</v>
      </c>
      <c r="G122" s="47">
        <v>0</v>
      </c>
      <c r="H122" s="115"/>
      <c r="I122" s="115"/>
      <c r="J122" s="115"/>
      <c r="K122" s="115"/>
      <c r="L122" s="115"/>
      <c r="M122" s="115"/>
      <c r="N122" s="115"/>
      <c r="O122" s="115"/>
      <c r="P122" s="115"/>
      <c r="Q122" s="115"/>
      <c r="R122" s="118" t="str">
        <f>IFERROR(AVERAGE('AUTOEV CUANTI IND'!$H122:$Q122),"")</f>
        <v/>
      </c>
    </row>
    <row r="123" spans="2:18" x14ac:dyDescent="0.3">
      <c r="B123" s="120">
        <v>119</v>
      </c>
      <c r="C123" s="121">
        <v>0</v>
      </c>
      <c r="D123" s="122">
        <v>0</v>
      </c>
      <c r="E123" s="122">
        <v>0</v>
      </c>
      <c r="F123" s="123">
        <v>0</v>
      </c>
      <c r="G123" s="123">
        <v>0</v>
      </c>
      <c r="H123" s="114"/>
      <c r="I123" s="114"/>
      <c r="J123" s="114"/>
      <c r="K123" s="114"/>
      <c r="L123" s="114"/>
      <c r="M123" s="114"/>
      <c r="N123" s="114"/>
      <c r="O123" s="114"/>
      <c r="P123" s="114"/>
      <c r="Q123" s="114"/>
      <c r="R123" s="117" t="str">
        <f>IFERROR(AVERAGE('AUTOEV CUANTI IND'!$H123:$Q123),"")</f>
        <v/>
      </c>
    </row>
    <row r="124" spans="2:18" x14ac:dyDescent="0.3">
      <c r="B124" s="124">
        <v>120</v>
      </c>
      <c r="C124" s="125">
        <v>0</v>
      </c>
      <c r="D124" s="126">
        <v>0</v>
      </c>
      <c r="E124" s="126">
        <v>0</v>
      </c>
      <c r="F124" s="47">
        <v>0</v>
      </c>
      <c r="G124" s="47">
        <v>0</v>
      </c>
      <c r="H124" s="115"/>
      <c r="I124" s="115"/>
      <c r="J124" s="115"/>
      <c r="K124" s="115"/>
      <c r="L124" s="115"/>
      <c r="M124" s="115"/>
      <c r="N124" s="115"/>
      <c r="O124" s="115"/>
      <c r="P124" s="115"/>
      <c r="Q124" s="115"/>
      <c r="R124" s="118" t="str">
        <f>IFERROR(AVERAGE('AUTOEV CUANTI IND'!$H124:$Q124),"")</f>
        <v/>
      </c>
    </row>
    <row r="125" spans="2:18" x14ac:dyDescent="0.3">
      <c r="B125" s="120">
        <v>121</v>
      </c>
      <c r="C125" s="121">
        <v>0</v>
      </c>
      <c r="D125" s="122">
        <v>0</v>
      </c>
      <c r="E125" s="122">
        <v>0</v>
      </c>
      <c r="F125" s="123">
        <v>0</v>
      </c>
      <c r="G125" s="123">
        <v>0</v>
      </c>
      <c r="H125" s="114"/>
      <c r="I125" s="114"/>
      <c r="J125" s="114"/>
      <c r="K125" s="114"/>
      <c r="L125" s="114"/>
      <c r="M125" s="114"/>
      <c r="N125" s="114"/>
      <c r="O125" s="114"/>
      <c r="P125" s="114"/>
      <c r="Q125" s="114"/>
      <c r="R125" s="117" t="str">
        <f>IFERROR(AVERAGE('AUTOEV CUANTI IND'!$H125:$Q125),"")</f>
        <v/>
      </c>
    </row>
    <row r="126" spans="2:18" x14ac:dyDescent="0.3">
      <c r="B126" s="124">
        <v>122</v>
      </c>
      <c r="C126" s="125">
        <v>0</v>
      </c>
      <c r="D126" s="126">
        <v>0</v>
      </c>
      <c r="E126" s="126">
        <v>0</v>
      </c>
      <c r="F126" s="47">
        <v>0</v>
      </c>
      <c r="G126" s="47">
        <v>0</v>
      </c>
      <c r="H126" s="115"/>
      <c r="I126" s="115"/>
      <c r="J126" s="115"/>
      <c r="K126" s="115"/>
      <c r="L126" s="115"/>
      <c r="M126" s="115"/>
      <c r="N126" s="115"/>
      <c r="O126" s="115"/>
      <c r="P126" s="115"/>
      <c r="Q126" s="115"/>
      <c r="R126" s="118" t="str">
        <f>IFERROR(AVERAGE('AUTOEV CUANTI IND'!$H126:$Q126),"")</f>
        <v/>
      </c>
    </row>
    <row r="127" spans="2:18" x14ac:dyDescent="0.3">
      <c r="B127" s="120">
        <v>123</v>
      </c>
      <c r="C127" s="121">
        <v>0</v>
      </c>
      <c r="D127" s="122">
        <v>0</v>
      </c>
      <c r="E127" s="122">
        <v>0</v>
      </c>
      <c r="F127" s="123">
        <v>0</v>
      </c>
      <c r="G127" s="123">
        <v>0</v>
      </c>
      <c r="H127" s="114"/>
      <c r="I127" s="114"/>
      <c r="J127" s="114"/>
      <c r="K127" s="114"/>
      <c r="L127" s="114"/>
      <c r="M127" s="114"/>
      <c r="N127" s="114"/>
      <c r="O127" s="114"/>
      <c r="P127" s="114"/>
      <c r="Q127" s="114"/>
      <c r="R127" s="117" t="str">
        <f>IFERROR(AVERAGE('AUTOEV CUANTI IND'!$H127:$Q127),"")</f>
        <v/>
      </c>
    </row>
    <row r="128" spans="2:18" x14ac:dyDescent="0.3">
      <c r="B128" s="124">
        <v>124</v>
      </c>
      <c r="C128" s="125">
        <v>0</v>
      </c>
      <c r="D128" s="126">
        <v>0</v>
      </c>
      <c r="E128" s="126">
        <v>0</v>
      </c>
      <c r="F128" s="47">
        <v>0</v>
      </c>
      <c r="G128" s="47">
        <v>0</v>
      </c>
      <c r="H128" s="115"/>
      <c r="I128" s="115"/>
      <c r="J128" s="115"/>
      <c r="K128" s="115"/>
      <c r="L128" s="115"/>
      <c r="M128" s="115"/>
      <c r="N128" s="115"/>
      <c r="O128" s="115"/>
      <c r="P128" s="115"/>
      <c r="Q128" s="115"/>
      <c r="R128" s="118" t="str">
        <f>IFERROR(AVERAGE('AUTOEV CUANTI IND'!$H128:$Q128),"")</f>
        <v/>
      </c>
    </row>
    <row r="129" spans="2:18" x14ac:dyDescent="0.3">
      <c r="B129" s="120">
        <v>125</v>
      </c>
      <c r="C129" s="121">
        <v>0</v>
      </c>
      <c r="D129" s="122">
        <v>0</v>
      </c>
      <c r="E129" s="122">
        <v>0</v>
      </c>
      <c r="F129" s="123">
        <v>0</v>
      </c>
      <c r="G129" s="123">
        <v>0</v>
      </c>
      <c r="H129" s="114"/>
      <c r="I129" s="114"/>
      <c r="J129" s="114"/>
      <c r="K129" s="114"/>
      <c r="L129" s="114"/>
      <c r="M129" s="114"/>
      <c r="N129" s="114"/>
      <c r="O129" s="114"/>
      <c r="P129" s="114"/>
      <c r="Q129" s="114"/>
      <c r="R129" s="117" t="str">
        <f>IFERROR(AVERAGE('AUTOEV CUANTI IND'!$H129:$Q129),"")</f>
        <v/>
      </c>
    </row>
    <row r="130" spans="2:18" x14ac:dyDescent="0.3">
      <c r="B130" s="124">
        <v>126</v>
      </c>
      <c r="C130" s="125">
        <v>0</v>
      </c>
      <c r="D130" s="126">
        <v>0</v>
      </c>
      <c r="E130" s="126">
        <v>0</v>
      </c>
      <c r="F130" s="47">
        <v>0</v>
      </c>
      <c r="G130" s="47">
        <v>0</v>
      </c>
      <c r="H130" s="115"/>
      <c r="I130" s="115"/>
      <c r="J130" s="115"/>
      <c r="K130" s="115"/>
      <c r="L130" s="115"/>
      <c r="M130" s="115"/>
      <c r="N130" s="115"/>
      <c r="O130" s="115"/>
      <c r="P130" s="115"/>
      <c r="Q130" s="115"/>
      <c r="R130" s="118" t="str">
        <f>IFERROR(AVERAGE('AUTOEV CUANTI IND'!$H130:$Q130),"")</f>
        <v/>
      </c>
    </row>
    <row r="131" spans="2:18" x14ac:dyDescent="0.3">
      <c r="B131" s="120">
        <v>127</v>
      </c>
      <c r="C131" s="121">
        <v>0</v>
      </c>
      <c r="D131" s="122">
        <v>0</v>
      </c>
      <c r="E131" s="122">
        <v>0</v>
      </c>
      <c r="F131" s="123">
        <v>0</v>
      </c>
      <c r="G131" s="123">
        <v>0</v>
      </c>
      <c r="H131" s="114"/>
      <c r="I131" s="114"/>
      <c r="J131" s="114"/>
      <c r="K131" s="114"/>
      <c r="L131" s="114"/>
      <c r="M131" s="114"/>
      <c r="N131" s="114"/>
      <c r="O131" s="114"/>
      <c r="P131" s="114"/>
      <c r="Q131" s="114"/>
      <c r="R131" s="117" t="str">
        <f>IFERROR(AVERAGE('AUTOEV CUANTI IND'!$H131:$Q131),"")</f>
        <v/>
      </c>
    </row>
    <row r="132" spans="2:18" x14ac:dyDescent="0.3">
      <c r="B132" s="124">
        <v>128</v>
      </c>
      <c r="C132" s="125">
        <v>0</v>
      </c>
      <c r="D132" s="126">
        <v>0</v>
      </c>
      <c r="E132" s="126">
        <v>0</v>
      </c>
      <c r="F132" s="47">
        <v>0</v>
      </c>
      <c r="G132" s="47">
        <v>0</v>
      </c>
      <c r="H132" s="115"/>
      <c r="I132" s="115"/>
      <c r="J132" s="115"/>
      <c r="K132" s="115"/>
      <c r="L132" s="115"/>
      <c r="M132" s="115"/>
      <c r="N132" s="115"/>
      <c r="O132" s="115"/>
      <c r="P132" s="115"/>
      <c r="Q132" s="115"/>
      <c r="R132" s="118" t="str">
        <f>IFERROR(AVERAGE('AUTOEV CUANTI IND'!$H132:$Q132),"")</f>
        <v/>
      </c>
    </row>
    <row r="133" spans="2:18" x14ac:dyDescent="0.3">
      <c r="B133" s="120">
        <v>129</v>
      </c>
      <c r="C133" s="121">
        <v>0</v>
      </c>
      <c r="D133" s="122">
        <v>0</v>
      </c>
      <c r="E133" s="122">
        <v>0</v>
      </c>
      <c r="F133" s="123">
        <v>0</v>
      </c>
      <c r="G133" s="123">
        <v>0</v>
      </c>
      <c r="H133" s="114"/>
      <c r="I133" s="114"/>
      <c r="J133" s="114"/>
      <c r="K133" s="114"/>
      <c r="L133" s="114"/>
      <c r="M133" s="114"/>
      <c r="N133" s="114"/>
      <c r="O133" s="114"/>
      <c r="P133" s="114"/>
      <c r="Q133" s="114"/>
      <c r="R133" s="117" t="str">
        <f>IFERROR(AVERAGE('AUTOEV CUANTI IND'!$H133:$Q133),"")</f>
        <v/>
      </c>
    </row>
    <row r="134" spans="2:18" x14ac:dyDescent="0.3">
      <c r="B134" s="124">
        <v>130</v>
      </c>
      <c r="C134" s="125">
        <v>0</v>
      </c>
      <c r="D134" s="126">
        <v>0</v>
      </c>
      <c r="E134" s="126">
        <v>0</v>
      </c>
      <c r="F134" s="47">
        <v>0</v>
      </c>
      <c r="G134" s="47">
        <v>0</v>
      </c>
      <c r="H134" s="115"/>
      <c r="I134" s="115"/>
      <c r="J134" s="115"/>
      <c r="K134" s="115"/>
      <c r="L134" s="115"/>
      <c r="M134" s="115"/>
      <c r="N134" s="115"/>
      <c r="O134" s="115"/>
      <c r="P134" s="115"/>
      <c r="Q134" s="115"/>
      <c r="R134" s="118" t="str">
        <f>IFERROR(AVERAGE('AUTOEV CUANTI IND'!$H134:$Q134),"")</f>
        <v/>
      </c>
    </row>
    <row r="135" spans="2:18" x14ac:dyDescent="0.3">
      <c r="B135" s="120">
        <v>131</v>
      </c>
      <c r="C135" s="121">
        <v>0</v>
      </c>
      <c r="D135" s="122">
        <v>0</v>
      </c>
      <c r="E135" s="122">
        <v>0</v>
      </c>
      <c r="F135" s="123">
        <v>0</v>
      </c>
      <c r="G135" s="123">
        <v>0</v>
      </c>
      <c r="H135" s="114"/>
      <c r="I135" s="114"/>
      <c r="J135" s="114"/>
      <c r="K135" s="114"/>
      <c r="L135" s="114"/>
      <c r="M135" s="114"/>
      <c r="N135" s="114"/>
      <c r="O135" s="114"/>
      <c r="P135" s="114"/>
      <c r="Q135" s="114"/>
      <c r="R135" s="117" t="str">
        <f>IFERROR(AVERAGE('AUTOEV CUANTI IND'!$H135:$Q135),"")</f>
        <v/>
      </c>
    </row>
    <row r="136" spans="2:18" x14ac:dyDescent="0.3">
      <c r="B136" s="124">
        <v>132</v>
      </c>
      <c r="C136" s="125">
        <v>0</v>
      </c>
      <c r="D136" s="126">
        <v>0</v>
      </c>
      <c r="E136" s="126">
        <v>0</v>
      </c>
      <c r="F136" s="47">
        <v>0</v>
      </c>
      <c r="G136" s="47">
        <v>0</v>
      </c>
      <c r="H136" s="115"/>
      <c r="I136" s="115"/>
      <c r="J136" s="115"/>
      <c r="K136" s="115"/>
      <c r="L136" s="115"/>
      <c r="M136" s="115"/>
      <c r="N136" s="115"/>
      <c r="O136" s="115"/>
      <c r="P136" s="115"/>
      <c r="Q136" s="115"/>
      <c r="R136" s="118" t="str">
        <f>IFERROR(AVERAGE('AUTOEV CUANTI IND'!$H136:$Q136),"")</f>
        <v/>
      </c>
    </row>
    <row r="137" spans="2:18" x14ac:dyDescent="0.3">
      <c r="B137" s="120">
        <v>133</v>
      </c>
      <c r="C137" s="121">
        <v>0</v>
      </c>
      <c r="D137" s="122">
        <v>0</v>
      </c>
      <c r="E137" s="122">
        <v>0</v>
      </c>
      <c r="F137" s="123">
        <v>0</v>
      </c>
      <c r="G137" s="123">
        <v>0</v>
      </c>
      <c r="H137" s="114"/>
      <c r="I137" s="114"/>
      <c r="J137" s="114"/>
      <c r="K137" s="114"/>
      <c r="L137" s="114"/>
      <c r="M137" s="114"/>
      <c r="N137" s="114"/>
      <c r="O137" s="114"/>
      <c r="P137" s="114"/>
      <c r="Q137" s="114"/>
      <c r="R137" s="117" t="str">
        <f>IFERROR(AVERAGE('AUTOEV CUANTI IND'!$H137:$Q137),"")</f>
        <v/>
      </c>
    </row>
    <row r="138" spans="2:18" x14ac:dyDescent="0.3">
      <c r="B138" s="124">
        <v>134</v>
      </c>
      <c r="C138" s="125">
        <v>0</v>
      </c>
      <c r="D138" s="126">
        <v>0</v>
      </c>
      <c r="E138" s="126">
        <v>0</v>
      </c>
      <c r="F138" s="47">
        <v>0</v>
      </c>
      <c r="G138" s="47">
        <v>0</v>
      </c>
      <c r="H138" s="115"/>
      <c r="I138" s="115"/>
      <c r="J138" s="115"/>
      <c r="K138" s="115"/>
      <c r="L138" s="115"/>
      <c r="M138" s="115"/>
      <c r="N138" s="115"/>
      <c r="O138" s="115"/>
      <c r="P138" s="115"/>
      <c r="Q138" s="115"/>
      <c r="R138" s="118" t="str">
        <f>IFERROR(AVERAGE('AUTOEV CUANTI IND'!$H138:$Q138),"")</f>
        <v/>
      </c>
    </row>
    <row r="139" spans="2:18" x14ac:dyDescent="0.3">
      <c r="B139" s="120">
        <v>135</v>
      </c>
      <c r="C139" s="121">
        <v>0</v>
      </c>
      <c r="D139" s="122">
        <v>0</v>
      </c>
      <c r="E139" s="122">
        <v>0</v>
      </c>
      <c r="F139" s="123">
        <v>0</v>
      </c>
      <c r="G139" s="123">
        <v>0</v>
      </c>
      <c r="H139" s="114"/>
      <c r="I139" s="114"/>
      <c r="J139" s="114"/>
      <c r="K139" s="114"/>
      <c r="L139" s="114"/>
      <c r="M139" s="114"/>
      <c r="N139" s="114"/>
      <c r="O139" s="114"/>
      <c r="P139" s="114"/>
      <c r="Q139" s="114"/>
      <c r="R139" s="117" t="str">
        <f>IFERROR(AVERAGE('AUTOEV CUANTI IND'!$H139:$Q139),"")</f>
        <v/>
      </c>
    </row>
    <row r="140" spans="2:18" x14ac:dyDescent="0.3">
      <c r="B140" s="124">
        <v>136</v>
      </c>
      <c r="C140" s="125">
        <v>0</v>
      </c>
      <c r="D140" s="126">
        <v>0</v>
      </c>
      <c r="E140" s="126">
        <v>0</v>
      </c>
      <c r="F140" s="47">
        <v>0</v>
      </c>
      <c r="G140" s="47">
        <v>0</v>
      </c>
      <c r="H140" s="115"/>
      <c r="I140" s="115"/>
      <c r="J140" s="115"/>
      <c r="K140" s="115"/>
      <c r="L140" s="115"/>
      <c r="M140" s="115"/>
      <c r="N140" s="115"/>
      <c r="O140" s="115"/>
      <c r="P140" s="115"/>
      <c r="Q140" s="115"/>
      <c r="R140" s="118" t="str">
        <f>IFERROR(AVERAGE('AUTOEV CUANTI IND'!$H140:$Q140),"")</f>
        <v/>
      </c>
    </row>
    <row r="141" spans="2:18" x14ac:dyDescent="0.3">
      <c r="B141" s="120">
        <v>137</v>
      </c>
      <c r="C141" s="121">
        <v>0</v>
      </c>
      <c r="D141" s="122">
        <v>0</v>
      </c>
      <c r="E141" s="122">
        <v>0</v>
      </c>
      <c r="F141" s="123">
        <v>0</v>
      </c>
      <c r="G141" s="123">
        <v>0</v>
      </c>
      <c r="H141" s="114"/>
      <c r="I141" s="114"/>
      <c r="J141" s="114"/>
      <c r="K141" s="114"/>
      <c r="L141" s="114"/>
      <c r="M141" s="114"/>
      <c r="N141" s="114"/>
      <c r="O141" s="114"/>
      <c r="P141" s="114"/>
      <c r="Q141" s="114"/>
      <c r="R141" s="117" t="str">
        <f>IFERROR(AVERAGE('AUTOEV CUANTI IND'!$H141:$Q141),"")</f>
        <v/>
      </c>
    </row>
    <row r="142" spans="2:18" x14ac:dyDescent="0.3">
      <c r="B142" s="124">
        <v>138</v>
      </c>
      <c r="C142" s="125">
        <v>0</v>
      </c>
      <c r="D142" s="126">
        <v>0</v>
      </c>
      <c r="E142" s="126">
        <v>0</v>
      </c>
      <c r="F142" s="47">
        <v>0</v>
      </c>
      <c r="G142" s="47">
        <v>0</v>
      </c>
      <c r="H142" s="115"/>
      <c r="I142" s="115"/>
      <c r="J142" s="115"/>
      <c r="K142" s="115"/>
      <c r="L142" s="115"/>
      <c r="M142" s="115"/>
      <c r="N142" s="115"/>
      <c r="O142" s="115"/>
      <c r="P142" s="115"/>
      <c r="Q142" s="115"/>
      <c r="R142" s="118" t="str">
        <f>IFERROR(AVERAGE('AUTOEV CUANTI IND'!$H142:$Q142),"")</f>
        <v/>
      </c>
    </row>
    <row r="143" spans="2:18" x14ac:dyDescent="0.3">
      <c r="B143" s="120">
        <v>139</v>
      </c>
      <c r="C143" s="121">
        <v>0</v>
      </c>
      <c r="D143" s="122">
        <v>0</v>
      </c>
      <c r="E143" s="122">
        <v>0</v>
      </c>
      <c r="F143" s="123">
        <v>0</v>
      </c>
      <c r="G143" s="123">
        <v>0</v>
      </c>
      <c r="H143" s="114"/>
      <c r="I143" s="114"/>
      <c r="J143" s="114"/>
      <c r="K143" s="114"/>
      <c r="L143" s="114"/>
      <c r="M143" s="114"/>
      <c r="N143" s="114"/>
      <c r="O143" s="114"/>
      <c r="P143" s="114"/>
      <c r="Q143" s="114"/>
      <c r="R143" s="117" t="str">
        <f>IFERROR(AVERAGE('AUTOEV CUANTI IND'!$H143:$Q143),"")</f>
        <v/>
      </c>
    </row>
    <row r="144" spans="2:18" x14ac:dyDescent="0.3">
      <c r="B144" s="124">
        <v>140</v>
      </c>
      <c r="C144" s="125">
        <v>0</v>
      </c>
      <c r="D144" s="126">
        <v>0</v>
      </c>
      <c r="E144" s="126">
        <v>0</v>
      </c>
      <c r="F144" s="47">
        <v>0</v>
      </c>
      <c r="G144" s="47">
        <v>0</v>
      </c>
      <c r="H144" s="115"/>
      <c r="I144" s="115"/>
      <c r="J144" s="115"/>
      <c r="K144" s="115"/>
      <c r="L144" s="115"/>
      <c r="M144" s="115"/>
      <c r="N144" s="115"/>
      <c r="O144" s="115"/>
      <c r="P144" s="115"/>
      <c r="Q144" s="115"/>
      <c r="R144" s="118" t="str">
        <f>IFERROR(AVERAGE('AUTOEV CUANTI IND'!$H144:$Q144),"")</f>
        <v/>
      </c>
    </row>
    <row r="145" spans="2:18" x14ac:dyDescent="0.3">
      <c r="B145" s="120">
        <v>141</v>
      </c>
      <c r="C145" s="121">
        <v>0</v>
      </c>
      <c r="D145" s="122">
        <v>0</v>
      </c>
      <c r="E145" s="122">
        <v>0</v>
      </c>
      <c r="F145" s="123">
        <v>0</v>
      </c>
      <c r="G145" s="123">
        <v>0</v>
      </c>
      <c r="H145" s="114"/>
      <c r="I145" s="114"/>
      <c r="J145" s="114"/>
      <c r="K145" s="114"/>
      <c r="L145" s="114"/>
      <c r="M145" s="114"/>
      <c r="N145" s="114"/>
      <c r="O145" s="114"/>
      <c r="P145" s="114"/>
      <c r="Q145" s="114"/>
      <c r="R145" s="117" t="str">
        <f>IFERROR(AVERAGE('AUTOEV CUANTI IND'!$H145:$Q145),"")</f>
        <v/>
      </c>
    </row>
    <row r="146" spans="2:18" x14ac:dyDescent="0.3">
      <c r="B146" s="124">
        <v>142</v>
      </c>
      <c r="C146" s="125">
        <v>0</v>
      </c>
      <c r="D146" s="126">
        <v>0</v>
      </c>
      <c r="E146" s="126">
        <v>0</v>
      </c>
      <c r="F146" s="47">
        <v>0</v>
      </c>
      <c r="G146" s="47">
        <v>0</v>
      </c>
      <c r="H146" s="115"/>
      <c r="I146" s="115"/>
      <c r="J146" s="115"/>
      <c r="K146" s="115"/>
      <c r="L146" s="115"/>
      <c r="M146" s="115"/>
      <c r="N146" s="115"/>
      <c r="O146" s="115"/>
      <c r="P146" s="115"/>
      <c r="Q146" s="115"/>
      <c r="R146" s="118" t="str">
        <f>IFERROR(AVERAGE('AUTOEV CUANTI IND'!$H146:$Q146),"")</f>
        <v/>
      </c>
    </row>
    <row r="147" spans="2:18" x14ac:dyDescent="0.3">
      <c r="B147" s="120">
        <v>143</v>
      </c>
      <c r="C147" s="121">
        <v>0</v>
      </c>
      <c r="D147" s="122">
        <v>0</v>
      </c>
      <c r="E147" s="122">
        <v>0</v>
      </c>
      <c r="F147" s="123">
        <v>0</v>
      </c>
      <c r="G147" s="123">
        <v>0</v>
      </c>
      <c r="H147" s="114"/>
      <c r="I147" s="114"/>
      <c r="J147" s="114"/>
      <c r="K147" s="114"/>
      <c r="L147" s="114"/>
      <c r="M147" s="114"/>
      <c r="N147" s="114"/>
      <c r="O147" s="114"/>
      <c r="P147" s="114"/>
      <c r="Q147" s="114"/>
      <c r="R147" s="117" t="str">
        <f>IFERROR(AVERAGE('AUTOEV CUANTI IND'!$H147:$Q147),"")</f>
        <v/>
      </c>
    </row>
    <row r="148" spans="2:18" x14ac:dyDescent="0.3">
      <c r="B148" s="124">
        <v>144</v>
      </c>
      <c r="C148" s="125">
        <v>0</v>
      </c>
      <c r="D148" s="126">
        <v>0</v>
      </c>
      <c r="E148" s="126">
        <v>0</v>
      </c>
      <c r="F148" s="47">
        <v>0</v>
      </c>
      <c r="G148" s="47">
        <v>0</v>
      </c>
      <c r="H148" s="115"/>
      <c r="I148" s="115"/>
      <c r="J148" s="115"/>
      <c r="K148" s="115"/>
      <c r="L148" s="115"/>
      <c r="M148" s="115"/>
      <c r="N148" s="115"/>
      <c r="O148" s="115"/>
      <c r="P148" s="115"/>
      <c r="Q148" s="115"/>
      <c r="R148" s="118" t="str">
        <f>IFERROR(AVERAGE('AUTOEV CUANTI IND'!$H148:$Q148),"")</f>
        <v/>
      </c>
    </row>
    <row r="149" spans="2:18" x14ac:dyDescent="0.3">
      <c r="B149" s="120">
        <v>145</v>
      </c>
      <c r="C149" s="121">
        <v>0</v>
      </c>
      <c r="D149" s="122">
        <v>0</v>
      </c>
      <c r="E149" s="122">
        <v>0</v>
      </c>
      <c r="F149" s="123">
        <v>0</v>
      </c>
      <c r="G149" s="123">
        <v>0</v>
      </c>
      <c r="H149" s="114"/>
      <c r="I149" s="114"/>
      <c r="J149" s="114"/>
      <c r="K149" s="114"/>
      <c r="L149" s="114"/>
      <c r="M149" s="114"/>
      <c r="N149" s="114"/>
      <c r="O149" s="114"/>
      <c r="P149" s="114"/>
      <c r="Q149" s="114"/>
      <c r="R149" s="117" t="str">
        <f>IFERROR(AVERAGE('AUTOEV CUANTI IND'!$H149:$Q149),"")</f>
        <v/>
      </c>
    </row>
    <row r="150" spans="2:18" x14ac:dyDescent="0.3">
      <c r="B150" s="124">
        <v>146</v>
      </c>
      <c r="C150" s="125">
        <v>0</v>
      </c>
      <c r="D150" s="126">
        <v>0</v>
      </c>
      <c r="E150" s="126">
        <v>0</v>
      </c>
      <c r="F150" s="47">
        <v>0</v>
      </c>
      <c r="G150" s="47">
        <v>0</v>
      </c>
      <c r="H150" s="115"/>
      <c r="I150" s="115"/>
      <c r="J150" s="115"/>
      <c r="K150" s="115"/>
      <c r="L150" s="115"/>
      <c r="M150" s="115"/>
      <c r="N150" s="115"/>
      <c r="O150" s="115"/>
      <c r="P150" s="115"/>
      <c r="Q150" s="115"/>
      <c r="R150" s="118" t="str">
        <f>IFERROR(AVERAGE('AUTOEV CUANTI IND'!$H150:$Q150),"")</f>
        <v/>
      </c>
    </row>
    <row r="151" spans="2:18" x14ac:dyDescent="0.3">
      <c r="B151" s="120">
        <v>147</v>
      </c>
      <c r="C151" s="121">
        <v>0</v>
      </c>
      <c r="D151" s="122">
        <v>0</v>
      </c>
      <c r="E151" s="122">
        <v>0</v>
      </c>
      <c r="F151" s="123">
        <v>0</v>
      </c>
      <c r="G151" s="123">
        <v>0</v>
      </c>
      <c r="H151" s="114"/>
      <c r="I151" s="114"/>
      <c r="J151" s="114"/>
      <c r="K151" s="114"/>
      <c r="L151" s="114"/>
      <c r="M151" s="114"/>
      <c r="N151" s="114"/>
      <c r="O151" s="114"/>
      <c r="P151" s="114"/>
      <c r="Q151" s="114"/>
      <c r="R151" s="117" t="str">
        <f>IFERROR(AVERAGE('AUTOEV CUANTI IND'!$H151:$Q151),"")</f>
        <v/>
      </c>
    </row>
    <row r="152" spans="2:18" x14ac:dyDescent="0.3">
      <c r="B152" s="124">
        <v>148</v>
      </c>
      <c r="C152" s="125">
        <v>0</v>
      </c>
      <c r="D152" s="126">
        <v>0</v>
      </c>
      <c r="E152" s="126">
        <v>0</v>
      </c>
      <c r="F152" s="47">
        <v>0</v>
      </c>
      <c r="G152" s="47">
        <v>0</v>
      </c>
      <c r="H152" s="115"/>
      <c r="I152" s="115"/>
      <c r="J152" s="115"/>
      <c r="K152" s="115"/>
      <c r="L152" s="115"/>
      <c r="M152" s="115"/>
      <c r="N152" s="115"/>
      <c r="O152" s="115"/>
      <c r="P152" s="115"/>
      <c r="Q152" s="115"/>
      <c r="R152" s="118" t="str">
        <f>IFERROR(AVERAGE('AUTOEV CUANTI IND'!$H152:$Q152),"")</f>
        <v/>
      </c>
    </row>
    <row r="153" spans="2:18" x14ac:dyDescent="0.3">
      <c r="B153" s="120">
        <v>149</v>
      </c>
      <c r="C153" s="121">
        <v>0</v>
      </c>
      <c r="D153" s="122">
        <v>0</v>
      </c>
      <c r="E153" s="122">
        <v>0</v>
      </c>
      <c r="F153" s="123">
        <v>0</v>
      </c>
      <c r="G153" s="123">
        <v>0</v>
      </c>
      <c r="H153" s="114"/>
      <c r="I153" s="114"/>
      <c r="J153" s="114"/>
      <c r="K153" s="114"/>
      <c r="L153" s="114"/>
      <c r="M153" s="114"/>
      <c r="N153" s="114"/>
      <c r="O153" s="114"/>
      <c r="P153" s="114"/>
      <c r="Q153" s="114"/>
      <c r="R153" s="117" t="str">
        <f>IFERROR(AVERAGE('AUTOEV CUANTI IND'!$H153:$Q153),"")</f>
        <v/>
      </c>
    </row>
    <row r="154" spans="2:18" x14ac:dyDescent="0.3">
      <c r="B154" s="124">
        <v>150</v>
      </c>
      <c r="C154" s="125">
        <v>0</v>
      </c>
      <c r="D154" s="126">
        <v>0</v>
      </c>
      <c r="E154" s="126">
        <v>0</v>
      </c>
      <c r="F154" s="47">
        <v>0</v>
      </c>
      <c r="G154" s="47">
        <v>0</v>
      </c>
      <c r="H154" s="115"/>
      <c r="I154" s="115"/>
      <c r="J154" s="115"/>
      <c r="K154" s="115"/>
      <c r="L154" s="115"/>
      <c r="M154" s="115"/>
      <c r="N154" s="115"/>
      <c r="O154" s="115"/>
      <c r="P154" s="115"/>
      <c r="Q154" s="115"/>
      <c r="R154" s="118" t="str">
        <f>IFERROR(AVERAGE('AUTOEV CUANTI IND'!$H154:$Q154),"")</f>
        <v/>
      </c>
    </row>
    <row r="155" spans="2:18" x14ac:dyDescent="0.3">
      <c r="B155" s="120">
        <v>151</v>
      </c>
      <c r="C155" s="121">
        <v>0</v>
      </c>
      <c r="D155" s="122">
        <v>0</v>
      </c>
      <c r="E155" s="122">
        <v>0</v>
      </c>
      <c r="F155" s="123">
        <v>0</v>
      </c>
      <c r="G155" s="123">
        <v>0</v>
      </c>
      <c r="H155" s="114"/>
      <c r="I155" s="114"/>
      <c r="J155" s="114"/>
      <c r="K155" s="114"/>
      <c r="L155" s="114"/>
      <c r="M155" s="114"/>
      <c r="N155" s="114"/>
      <c r="O155" s="114"/>
      <c r="P155" s="114"/>
      <c r="Q155" s="114"/>
      <c r="R155" s="117" t="str">
        <f>IFERROR(AVERAGE('AUTOEV CUANTI IND'!$H155:$Q155),"")</f>
        <v/>
      </c>
    </row>
    <row r="156" spans="2:18" x14ac:dyDescent="0.3">
      <c r="B156" s="124">
        <v>152</v>
      </c>
      <c r="C156" s="125">
        <v>0</v>
      </c>
      <c r="D156" s="126">
        <v>0</v>
      </c>
      <c r="E156" s="126">
        <v>0</v>
      </c>
      <c r="F156" s="47">
        <v>0</v>
      </c>
      <c r="G156" s="47">
        <v>0</v>
      </c>
      <c r="H156" s="115"/>
      <c r="I156" s="115"/>
      <c r="J156" s="115"/>
      <c r="K156" s="115"/>
      <c r="L156" s="115"/>
      <c r="M156" s="115"/>
      <c r="N156" s="115"/>
      <c r="O156" s="115"/>
      <c r="P156" s="115"/>
      <c r="Q156" s="115"/>
      <c r="R156" s="118" t="str">
        <f>IFERROR(AVERAGE('AUTOEV CUANTI IND'!$H156:$Q156),"")</f>
        <v/>
      </c>
    </row>
    <row r="157" spans="2:18" x14ac:dyDescent="0.3">
      <c r="B157" s="120">
        <v>153</v>
      </c>
      <c r="C157" s="121">
        <v>0</v>
      </c>
      <c r="D157" s="122">
        <v>0</v>
      </c>
      <c r="E157" s="122">
        <v>0</v>
      </c>
      <c r="F157" s="123">
        <v>0</v>
      </c>
      <c r="G157" s="123">
        <v>0</v>
      </c>
      <c r="H157" s="114"/>
      <c r="I157" s="114"/>
      <c r="J157" s="114"/>
      <c r="K157" s="114"/>
      <c r="L157" s="114"/>
      <c r="M157" s="114"/>
      <c r="N157" s="114"/>
      <c r="O157" s="114"/>
      <c r="P157" s="114"/>
      <c r="Q157" s="114"/>
      <c r="R157" s="117" t="str">
        <f>IFERROR(AVERAGE('AUTOEV CUANTI IND'!$H157:$Q157),"")</f>
        <v/>
      </c>
    </row>
    <row r="158" spans="2:18" x14ac:dyDescent="0.3">
      <c r="B158" s="124">
        <v>154</v>
      </c>
      <c r="C158" s="125">
        <v>0</v>
      </c>
      <c r="D158" s="126">
        <v>0</v>
      </c>
      <c r="E158" s="126">
        <v>0</v>
      </c>
      <c r="F158" s="47">
        <v>0</v>
      </c>
      <c r="G158" s="47">
        <v>0</v>
      </c>
      <c r="H158" s="115"/>
      <c r="I158" s="115"/>
      <c r="J158" s="115"/>
      <c r="K158" s="115"/>
      <c r="L158" s="115"/>
      <c r="M158" s="115"/>
      <c r="N158" s="115"/>
      <c r="O158" s="115"/>
      <c r="P158" s="115"/>
      <c r="Q158" s="115"/>
      <c r="R158" s="118" t="str">
        <f>IFERROR(AVERAGE('AUTOEV CUANTI IND'!$H158:$Q158),"")</f>
        <v/>
      </c>
    </row>
    <row r="159" spans="2:18" x14ac:dyDescent="0.3">
      <c r="B159" s="120">
        <v>155</v>
      </c>
      <c r="C159" s="121">
        <v>0</v>
      </c>
      <c r="D159" s="122">
        <v>0</v>
      </c>
      <c r="E159" s="122">
        <v>0</v>
      </c>
      <c r="F159" s="123">
        <v>0</v>
      </c>
      <c r="G159" s="123">
        <v>0</v>
      </c>
      <c r="H159" s="114"/>
      <c r="I159" s="114"/>
      <c r="J159" s="114"/>
      <c r="K159" s="114"/>
      <c r="L159" s="114"/>
      <c r="M159" s="114"/>
      <c r="N159" s="114"/>
      <c r="O159" s="114"/>
      <c r="P159" s="114"/>
      <c r="Q159" s="114"/>
      <c r="R159" s="117" t="str">
        <f>IFERROR(AVERAGE('AUTOEV CUANTI IND'!$H159:$Q159),"")</f>
        <v/>
      </c>
    </row>
    <row r="160" spans="2:18" x14ac:dyDescent="0.3">
      <c r="B160" s="124">
        <v>156</v>
      </c>
      <c r="C160" s="125">
        <v>0</v>
      </c>
      <c r="D160" s="126">
        <v>0</v>
      </c>
      <c r="E160" s="126">
        <v>0</v>
      </c>
      <c r="F160" s="47">
        <v>0</v>
      </c>
      <c r="G160" s="47">
        <v>0</v>
      </c>
      <c r="H160" s="115"/>
      <c r="I160" s="115"/>
      <c r="J160" s="115"/>
      <c r="K160" s="115"/>
      <c r="L160" s="115"/>
      <c r="M160" s="115"/>
      <c r="N160" s="115"/>
      <c r="O160" s="115"/>
      <c r="P160" s="115"/>
      <c r="Q160" s="115"/>
      <c r="R160" s="118" t="str">
        <f>IFERROR(AVERAGE('AUTOEV CUANTI IND'!$H160:$Q160),"")</f>
        <v/>
      </c>
    </row>
    <row r="161" spans="2:18" x14ac:dyDescent="0.3">
      <c r="B161" s="120">
        <v>157</v>
      </c>
      <c r="C161" s="121">
        <v>0</v>
      </c>
      <c r="D161" s="122">
        <v>0</v>
      </c>
      <c r="E161" s="122">
        <v>0</v>
      </c>
      <c r="F161" s="123">
        <v>0</v>
      </c>
      <c r="G161" s="123">
        <v>0</v>
      </c>
      <c r="H161" s="114"/>
      <c r="I161" s="114"/>
      <c r="J161" s="114"/>
      <c r="K161" s="114"/>
      <c r="L161" s="114"/>
      <c r="M161" s="114"/>
      <c r="N161" s="114"/>
      <c r="O161" s="114"/>
      <c r="P161" s="114"/>
      <c r="Q161" s="114"/>
      <c r="R161" s="117" t="str">
        <f>IFERROR(AVERAGE('AUTOEV CUANTI IND'!$H161:$Q161),"")</f>
        <v/>
      </c>
    </row>
    <row r="162" spans="2:18" x14ac:dyDescent="0.3">
      <c r="B162" s="124">
        <v>158</v>
      </c>
      <c r="C162" s="125">
        <v>0</v>
      </c>
      <c r="D162" s="126">
        <v>0</v>
      </c>
      <c r="E162" s="126">
        <v>0</v>
      </c>
      <c r="F162" s="47">
        <v>0</v>
      </c>
      <c r="G162" s="47">
        <v>0</v>
      </c>
      <c r="H162" s="115"/>
      <c r="I162" s="115"/>
      <c r="J162" s="115"/>
      <c r="K162" s="115"/>
      <c r="L162" s="115"/>
      <c r="M162" s="115"/>
      <c r="N162" s="115"/>
      <c r="O162" s="115"/>
      <c r="P162" s="115"/>
      <c r="Q162" s="115"/>
      <c r="R162" s="118" t="str">
        <f>IFERROR(AVERAGE('AUTOEV CUANTI IND'!$H162:$Q162),"")</f>
        <v/>
      </c>
    </row>
    <row r="163" spans="2:18" x14ac:dyDescent="0.3">
      <c r="B163" s="120">
        <v>159</v>
      </c>
      <c r="C163" s="121">
        <v>0</v>
      </c>
      <c r="D163" s="122">
        <v>0</v>
      </c>
      <c r="E163" s="122">
        <v>0</v>
      </c>
      <c r="F163" s="123">
        <v>0</v>
      </c>
      <c r="G163" s="123">
        <v>0</v>
      </c>
      <c r="H163" s="114"/>
      <c r="I163" s="114"/>
      <c r="J163" s="114"/>
      <c r="K163" s="114"/>
      <c r="L163" s="114"/>
      <c r="M163" s="114"/>
      <c r="N163" s="114"/>
      <c r="O163" s="114"/>
      <c r="P163" s="114"/>
      <c r="Q163" s="114"/>
      <c r="R163" s="117" t="str">
        <f>IFERROR(AVERAGE('AUTOEV CUANTI IND'!$H163:$Q163),"")</f>
        <v/>
      </c>
    </row>
    <row r="164" spans="2:18" x14ac:dyDescent="0.3">
      <c r="B164" s="124">
        <v>160</v>
      </c>
      <c r="C164" s="125">
        <v>0</v>
      </c>
      <c r="D164" s="126">
        <v>0</v>
      </c>
      <c r="E164" s="126">
        <v>0</v>
      </c>
      <c r="F164" s="47">
        <v>0</v>
      </c>
      <c r="G164" s="47">
        <v>0</v>
      </c>
      <c r="H164" s="115"/>
      <c r="I164" s="115"/>
      <c r="J164" s="115"/>
      <c r="K164" s="115"/>
      <c r="L164" s="115"/>
      <c r="M164" s="115"/>
      <c r="N164" s="115"/>
      <c r="O164" s="115"/>
      <c r="P164" s="115"/>
      <c r="Q164" s="115"/>
      <c r="R164" s="118" t="str">
        <f>IFERROR(AVERAGE('AUTOEV CUANTI IND'!$H164:$Q164),"")</f>
        <v/>
      </c>
    </row>
    <row r="165" spans="2:18" x14ac:dyDescent="0.3">
      <c r="B165" s="120">
        <v>161</v>
      </c>
      <c r="C165" s="121">
        <v>0</v>
      </c>
      <c r="D165" s="122">
        <v>0</v>
      </c>
      <c r="E165" s="122">
        <v>0</v>
      </c>
      <c r="F165" s="123">
        <v>0</v>
      </c>
      <c r="G165" s="123">
        <v>0</v>
      </c>
      <c r="H165" s="114"/>
      <c r="I165" s="114"/>
      <c r="J165" s="114"/>
      <c r="K165" s="114"/>
      <c r="L165" s="114"/>
      <c r="M165" s="114"/>
      <c r="N165" s="114"/>
      <c r="O165" s="114"/>
      <c r="P165" s="114"/>
      <c r="Q165" s="114"/>
      <c r="R165" s="117" t="str">
        <f>IFERROR(AVERAGE('AUTOEV CUANTI IND'!$H165:$Q165),"")</f>
        <v/>
      </c>
    </row>
    <row r="166" spans="2:18" x14ac:dyDescent="0.3">
      <c r="B166" s="124">
        <v>162</v>
      </c>
      <c r="C166" s="125">
        <v>0</v>
      </c>
      <c r="D166" s="126">
        <v>0</v>
      </c>
      <c r="E166" s="126">
        <v>0</v>
      </c>
      <c r="F166" s="47">
        <v>0</v>
      </c>
      <c r="G166" s="47">
        <v>0</v>
      </c>
      <c r="H166" s="115"/>
      <c r="I166" s="115"/>
      <c r="J166" s="115"/>
      <c r="K166" s="115"/>
      <c r="L166" s="115"/>
      <c r="M166" s="115"/>
      <c r="N166" s="115"/>
      <c r="O166" s="115"/>
      <c r="P166" s="115"/>
      <c r="Q166" s="115"/>
      <c r="R166" s="118" t="str">
        <f>IFERROR(AVERAGE('AUTOEV CUANTI IND'!$H166:$Q166),"")</f>
        <v/>
      </c>
    </row>
    <row r="167" spans="2:18" x14ac:dyDescent="0.3">
      <c r="B167" s="120">
        <v>163</v>
      </c>
      <c r="C167" s="121">
        <v>0</v>
      </c>
      <c r="D167" s="122">
        <v>0</v>
      </c>
      <c r="E167" s="122">
        <v>0</v>
      </c>
      <c r="F167" s="123">
        <v>0</v>
      </c>
      <c r="G167" s="123">
        <v>0</v>
      </c>
      <c r="H167" s="114"/>
      <c r="I167" s="114"/>
      <c r="J167" s="114"/>
      <c r="K167" s="114"/>
      <c r="L167" s="114"/>
      <c r="M167" s="114"/>
      <c r="N167" s="114"/>
      <c r="O167" s="114"/>
      <c r="P167" s="114"/>
      <c r="Q167" s="114"/>
      <c r="R167" s="117" t="str">
        <f>IFERROR(AVERAGE('AUTOEV CUANTI IND'!$H167:$Q167),"")</f>
        <v/>
      </c>
    </row>
    <row r="168" spans="2:18" x14ac:dyDescent="0.3">
      <c r="B168" s="124">
        <v>164</v>
      </c>
      <c r="C168" s="125">
        <v>0</v>
      </c>
      <c r="D168" s="126">
        <v>0</v>
      </c>
      <c r="E168" s="126">
        <v>0</v>
      </c>
      <c r="F168" s="47">
        <v>0</v>
      </c>
      <c r="G168" s="47">
        <v>0</v>
      </c>
      <c r="H168" s="115"/>
      <c r="I168" s="115"/>
      <c r="J168" s="115"/>
      <c r="K168" s="115"/>
      <c r="L168" s="115"/>
      <c r="M168" s="115"/>
      <c r="N168" s="115"/>
      <c r="O168" s="115"/>
      <c r="P168" s="115"/>
      <c r="Q168" s="115"/>
      <c r="R168" s="118" t="str">
        <f>IFERROR(AVERAGE('AUTOEV CUANTI IND'!$H168:$Q168),"")</f>
        <v/>
      </c>
    </row>
    <row r="169" spans="2:18" x14ac:dyDescent="0.3">
      <c r="B169" s="120">
        <v>165</v>
      </c>
      <c r="C169" s="121">
        <v>0</v>
      </c>
      <c r="D169" s="122">
        <v>0</v>
      </c>
      <c r="E169" s="122">
        <v>0</v>
      </c>
      <c r="F169" s="123">
        <v>0</v>
      </c>
      <c r="G169" s="123">
        <v>0</v>
      </c>
      <c r="H169" s="114"/>
      <c r="I169" s="114"/>
      <c r="J169" s="114"/>
      <c r="K169" s="114"/>
      <c r="L169" s="114"/>
      <c r="M169" s="114"/>
      <c r="N169" s="114"/>
      <c r="O169" s="114"/>
      <c r="P169" s="114"/>
      <c r="Q169" s="114"/>
      <c r="R169" s="117" t="str">
        <f>IFERROR(AVERAGE('AUTOEV CUANTI IND'!$H169:$Q169),"")</f>
        <v/>
      </c>
    </row>
    <row r="170" spans="2:18" x14ac:dyDescent="0.3">
      <c r="B170" s="124">
        <v>166</v>
      </c>
      <c r="C170" s="125">
        <v>0</v>
      </c>
      <c r="D170" s="126">
        <v>0</v>
      </c>
      <c r="E170" s="126">
        <v>0</v>
      </c>
      <c r="F170" s="47">
        <v>0</v>
      </c>
      <c r="G170" s="47">
        <v>0</v>
      </c>
      <c r="H170" s="115"/>
      <c r="I170" s="115"/>
      <c r="J170" s="115"/>
      <c r="K170" s="115"/>
      <c r="L170" s="115"/>
      <c r="M170" s="115"/>
      <c r="N170" s="115"/>
      <c r="O170" s="115"/>
      <c r="P170" s="115"/>
      <c r="Q170" s="115"/>
      <c r="R170" s="118" t="str">
        <f>IFERROR(AVERAGE('AUTOEV CUANTI IND'!$H170:$Q170),"")</f>
        <v/>
      </c>
    </row>
    <row r="171" spans="2:18" x14ac:dyDescent="0.3">
      <c r="B171" s="120">
        <v>167</v>
      </c>
      <c r="C171" s="121">
        <v>0</v>
      </c>
      <c r="D171" s="122">
        <v>0</v>
      </c>
      <c r="E171" s="122">
        <v>0</v>
      </c>
      <c r="F171" s="123">
        <v>0</v>
      </c>
      <c r="G171" s="123">
        <v>0</v>
      </c>
      <c r="H171" s="114"/>
      <c r="I171" s="114"/>
      <c r="J171" s="114"/>
      <c r="K171" s="114"/>
      <c r="L171" s="114"/>
      <c r="M171" s="114"/>
      <c r="N171" s="114"/>
      <c r="O171" s="114"/>
      <c r="P171" s="114"/>
      <c r="Q171" s="114"/>
      <c r="R171" s="117" t="str">
        <f>IFERROR(AVERAGE('AUTOEV CUANTI IND'!$H171:$Q171),"")</f>
        <v/>
      </c>
    </row>
    <row r="172" spans="2:18" x14ac:dyDescent="0.3">
      <c r="B172" s="124">
        <v>168</v>
      </c>
      <c r="C172" s="125">
        <v>0</v>
      </c>
      <c r="D172" s="126">
        <v>0</v>
      </c>
      <c r="E172" s="126">
        <v>0</v>
      </c>
      <c r="F172" s="47">
        <v>0</v>
      </c>
      <c r="G172" s="47">
        <v>0</v>
      </c>
      <c r="H172" s="115"/>
      <c r="I172" s="115"/>
      <c r="J172" s="115"/>
      <c r="K172" s="115"/>
      <c r="L172" s="115"/>
      <c r="M172" s="115"/>
      <c r="N172" s="115"/>
      <c r="O172" s="115"/>
      <c r="P172" s="115"/>
      <c r="Q172" s="115"/>
      <c r="R172" s="118" t="str">
        <f>IFERROR(AVERAGE('AUTOEV CUANTI IND'!$H172:$Q172),"")</f>
        <v/>
      </c>
    </row>
    <row r="173" spans="2:18" x14ac:dyDescent="0.3">
      <c r="B173" s="120">
        <v>169</v>
      </c>
      <c r="C173" s="121">
        <v>0</v>
      </c>
      <c r="D173" s="122">
        <v>0</v>
      </c>
      <c r="E173" s="122">
        <v>0</v>
      </c>
      <c r="F173" s="123">
        <v>0</v>
      </c>
      <c r="G173" s="123">
        <v>0</v>
      </c>
      <c r="H173" s="114"/>
      <c r="I173" s="114"/>
      <c r="J173" s="114"/>
      <c r="K173" s="114"/>
      <c r="L173" s="114"/>
      <c r="M173" s="114"/>
      <c r="N173" s="114"/>
      <c r="O173" s="114"/>
      <c r="P173" s="114"/>
      <c r="Q173" s="114"/>
      <c r="R173" s="117" t="str">
        <f>IFERROR(AVERAGE('AUTOEV CUANTI IND'!$H173:$Q173),"")</f>
        <v/>
      </c>
    </row>
    <row r="174" spans="2:18" x14ac:dyDescent="0.3">
      <c r="B174" s="124">
        <v>170</v>
      </c>
      <c r="C174" s="125">
        <v>0</v>
      </c>
      <c r="D174" s="126">
        <v>0</v>
      </c>
      <c r="E174" s="126">
        <v>0</v>
      </c>
      <c r="F174" s="47">
        <v>0</v>
      </c>
      <c r="G174" s="47">
        <v>0</v>
      </c>
      <c r="H174" s="115"/>
      <c r="I174" s="115"/>
      <c r="J174" s="115"/>
      <c r="K174" s="115"/>
      <c r="L174" s="115"/>
      <c r="M174" s="115"/>
      <c r="N174" s="115"/>
      <c r="O174" s="115"/>
      <c r="P174" s="115"/>
      <c r="Q174" s="115"/>
      <c r="R174" s="118" t="str">
        <f>IFERROR(AVERAGE('AUTOEV CUANTI IND'!$H174:$Q174),"")</f>
        <v/>
      </c>
    </row>
    <row r="175" spans="2:18" x14ac:dyDescent="0.3">
      <c r="B175" s="120">
        <v>171</v>
      </c>
      <c r="C175" s="121">
        <v>0</v>
      </c>
      <c r="D175" s="122">
        <v>0</v>
      </c>
      <c r="E175" s="122">
        <v>0</v>
      </c>
      <c r="F175" s="123">
        <v>0</v>
      </c>
      <c r="G175" s="123">
        <v>0</v>
      </c>
      <c r="H175" s="114"/>
      <c r="I175" s="114"/>
      <c r="J175" s="114"/>
      <c r="K175" s="114"/>
      <c r="L175" s="114"/>
      <c r="M175" s="114"/>
      <c r="N175" s="114"/>
      <c r="O175" s="114"/>
      <c r="P175" s="114"/>
      <c r="Q175" s="114"/>
      <c r="R175" s="117" t="str">
        <f>IFERROR(AVERAGE('AUTOEV CUANTI IND'!$H175:$Q175),"")</f>
        <v/>
      </c>
    </row>
    <row r="176" spans="2:18" x14ac:dyDescent="0.3">
      <c r="B176" s="124">
        <v>172</v>
      </c>
      <c r="C176" s="125">
        <v>0</v>
      </c>
      <c r="D176" s="126">
        <v>0</v>
      </c>
      <c r="E176" s="126">
        <v>0</v>
      </c>
      <c r="F176" s="47">
        <v>0</v>
      </c>
      <c r="G176" s="47">
        <v>0</v>
      </c>
      <c r="H176" s="115"/>
      <c r="I176" s="115"/>
      <c r="J176" s="115"/>
      <c r="K176" s="115"/>
      <c r="L176" s="115"/>
      <c r="M176" s="115"/>
      <c r="N176" s="115"/>
      <c r="O176" s="115"/>
      <c r="P176" s="115"/>
      <c r="Q176" s="115"/>
      <c r="R176" s="118" t="str">
        <f>IFERROR(AVERAGE('AUTOEV CUANTI IND'!$H176:$Q176),"")</f>
        <v/>
      </c>
    </row>
    <row r="177" spans="2:18" x14ac:dyDescent="0.3">
      <c r="B177" s="120">
        <v>173</v>
      </c>
      <c r="C177" s="121">
        <v>0</v>
      </c>
      <c r="D177" s="122">
        <v>0</v>
      </c>
      <c r="E177" s="122">
        <v>0</v>
      </c>
      <c r="F177" s="123">
        <v>0</v>
      </c>
      <c r="G177" s="123">
        <v>0</v>
      </c>
      <c r="H177" s="114"/>
      <c r="I177" s="114"/>
      <c r="J177" s="114"/>
      <c r="K177" s="114"/>
      <c r="L177" s="114"/>
      <c r="M177" s="114"/>
      <c r="N177" s="114"/>
      <c r="O177" s="114"/>
      <c r="P177" s="114"/>
      <c r="Q177" s="114"/>
      <c r="R177" s="117" t="str">
        <f>IFERROR(AVERAGE('AUTOEV CUANTI IND'!$H177:$Q177),"")</f>
        <v/>
      </c>
    </row>
    <row r="178" spans="2:18" x14ac:dyDescent="0.3">
      <c r="B178" s="124">
        <v>174</v>
      </c>
      <c r="C178" s="125">
        <v>0</v>
      </c>
      <c r="D178" s="126">
        <v>0</v>
      </c>
      <c r="E178" s="126">
        <v>0</v>
      </c>
      <c r="F178" s="47">
        <v>0</v>
      </c>
      <c r="G178" s="47">
        <v>0</v>
      </c>
      <c r="H178" s="115"/>
      <c r="I178" s="115"/>
      <c r="J178" s="115"/>
      <c r="K178" s="115"/>
      <c r="L178" s="115"/>
      <c r="M178" s="115"/>
      <c r="N178" s="115"/>
      <c r="O178" s="115"/>
      <c r="P178" s="115"/>
      <c r="Q178" s="115"/>
      <c r="R178" s="118" t="str">
        <f>IFERROR(AVERAGE('AUTOEV CUANTI IND'!$H178:$Q178),"")</f>
        <v/>
      </c>
    </row>
    <row r="179" spans="2:18" x14ac:dyDescent="0.3">
      <c r="B179" s="120">
        <v>175</v>
      </c>
      <c r="C179" s="121">
        <v>0</v>
      </c>
      <c r="D179" s="122">
        <v>0</v>
      </c>
      <c r="E179" s="122">
        <v>0</v>
      </c>
      <c r="F179" s="123">
        <v>0</v>
      </c>
      <c r="G179" s="123">
        <v>0</v>
      </c>
      <c r="H179" s="114"/>
      <c r="I179" s="114"/>
      <c r="J179" s="114"/>
      <c r="K179" s="114"/>
      <c r="L179" s="114"/>
      <c r="M179" s="114"/>
      <c r="N179" s="114"/>
      <c r="O179" s="114"/>
      <c r="P179" s="114"/>
      <c r="Q179" s="114"/>
      <c r="R179" s="117" t="str">
        <f>IFERROR(AVERAGE('AUTOEV CUANTI IND'!$H179:$Q179),"")</f>
        <v/>
      </c>
    </row>
    <row r="180" spans="2:18" x14ac:dyDescent="0.3">
      <c r="B180" s="124">
        <v>176</v>
      </c>
      <c r="C180" s="125">
        <v>0</v>
      </c>
      <c r="D180" s="126">
        <v>0</v>
      </c>
      <c r="E180" s="126">
        <v>0</v>
      </c>
      <c r="F180" s="47">
        <v>0</v>
      </c>
      <c r="G180" s="47">
        <v>0</v>
      </c>
      <c r="H180" s="115"/>
      <c r="I180" s="115"/>
      <c r="J180" s="115"/>
      <c r="K180" s="115"/>
      <c r="L180" s="115"/>
      <c r="M180" s="115"/>
      <c r="N180" s="115"/>
      <c r="O180" s="115"/>
      <c r="P180" s="115"/>
      <c r="Q180" s="115"/>
      <c r="R180" s="118" t="str">
        <f>IFERROR(AVERAGE('AUTOEV CUANTI IND'!$H180:$Q180),"")</f>
        <v/>
      </c>
    </row>
    <row r="181" spans="2:18" x14ac:dyDescent="0.3">
      <c r="B181" s="120">
        <v>177</v>
      </c>
      <c r="C181" s="121">
        <v>0</v>
      </c>
      <c r="D181" s="122">
        <v>0</v>
      </c>
      <c r="E181" s="122">
        <v>0</v>
      </c>
      <c r="F181" s="123">
        <v>0</v>
      </c>
      <c r="G181" s="123">
        <v>0</v>
      </c>
      <c r="H181" s="114"/>
      <c r="I181" s="114"/>
      <c r="J181" s="114"/>
      <c r="K181" s="114"/>
      <c r="L181" s="114"/>
      <c r="M181" s="114"/>
      <c r="N181" s="114"/>
      <c r="O181" s="114"/>
      <c r="P181" s="114"/>
      <c r="Q181" s="114"/>
      <c r="R181" s="117" t="str">
        <f>IFERROR(AVERAGE('AUTOEV CUANTI IND'!$H181:$Q181),"")</f>
        <v/>
      </c>
    </row>
    <row r="182" spans="2:18" x14ac:dyDescent="0.3">
      <c r="B182" s="124">
        <v>178</v>
      </c>
      <c r="C182" s="125">
        <v>0</v>
      </c>
      <c r="D182" s="126">
        <v>0</v>
      </c>
      <c r="E182" s="126">
        <v>0</v>
      </c>
      <c r="F182" s="47">
        <v>0</v>
      </c>
      <c r="G182" s="47">
        <v>0</v>
      </c>
      <c r="H182" s="115"/>
      <c r="I182" s="115"/>
      <c r="J182" s="115"/>
      <c r="K182" s="115"/>
      <c r="L182" s="115"/>
      <c r="M182" s="115"/>
      <c r="N182" s="115"/>
      <c r="O182" s="115"/>
      <c r="P182" s="115"/>
      <c r="Q182" s="115"/>
      <c r="R182" s="118" t="str">
        <f>IFERROR(AVERAGE('AUTOEV CUANTI IND'!$H182:$Q182),"")</f>
        <v/>
      </c>
    </row>
    <row r="183" spans="2:18" x14ac:dyDescent="0.3">
      <c r="B183" s="120">
        <v>179</v>
      </c>
      <c r="C183" s="121">
        <v>0</v>
      </c>
      <c r="D183" s="122">
        <v>0</v>
      </c>
      <c r="E183" s="122">
        <v>0</v>
      </c>
      <c r="F183" s="123">
        <v>0</v>
      </c>
      <c r="G183" s="123">
        <v>0</v>
      </c>
      <c r="H183" s="114"/>
      <c r="I183" s="114"/>
      <c r="J183" s="114"/>
      <c r="K183" s="114"/>
      <c r="L183" s="114"/>
      <c r="M183" s="114"/>
      <c r="N183" s="114"/>
      <c r="O183" s="114"/>
      <c r="P183" s="114"/>
      <c r="Q183" s="114"/>
      <c r="R183" s="117" t="str">
        <f>IFERROR(AVERAGE('AUTOEV CUANTI IND'!$H183:$Q183),"")</f>
        <v/>
      </c>
    </row>
    <row r="184" spans="2:18" x14ac:dyDescent="0.3">
      <c r="B184" s="124">
        <v>180</v>
      </c>
      <c r="C184" s="125">
        <v>0</v>
      </c>
      <c r="D184" s="126">
        <v>0</v>
      </c>
      <c r="E184" s="126">
        <v>0</v>
      </c>
      <c r="F184" s="47">
        <v>0</v>
      </c>
      <c r="G184" s="47">
        <v>0</v>
      </c>
      <c r="H184" s="115"/>
      <c r="I184" s="115"/>
      <c r="J184" s="115"/>
      <c r="K184" s="115"/>
      <c r="L184" s="115"/>
      <c r="M184" s="115"/>
      <c r="N184" s="115"/>
      <c r="O184" s="115"/>
      <c r="P184" s="115"/>
      <c r="Q184" s="115"/>
      <c r="R184" s="118" t="str">
        <f>IFERROR(AVERAGE('AUTOEV CUANTI IND'!$H184:$Q184),"")</f>
        <v/>
      </c>
    </row>
    <row r="185" spans="2:18" x14ac:dyDescent="0.3">
      <c r="B185" s="120">
        <v>181</v>
      </c>
      <c r="C185" s="121">
        <v>0</v>
      </c>
      <c r="D185" s="122">
        <v>0</v>
      </c>
      <c r="E185" s="122">
        <v>0</v>
      </c>
      <c r="F185" s="123">
        <v>0</v>
      </c>
      <c r="G185" s="123">
        <v>0</v>
      </c>
      <c r="H185" s="114"/>
      <c r="I185" s="114"/>
      <c r="J185" s="114"/>
      <c r="K185" s="114"/>
      <c r="L185" s="114"/>
      <c r="M185" s="114"/>
      <c r="N185" s="114"/>
      <c r="O185" s="114"/>
      <c r="P185" s="114"/>
      <c r="Q185" s="114"/>
      <c r="R185" s="117" t="str">
        <f>IFERROR(AVERAGE('AUTOEV CUANTI IND'!$H185:$Q185),"")</f>
        <v/>
      </c>
    </row>
    <row r="186" spans="2:18" x14ac:dyDescent="0.3">
      <c r="B186" s="124">
        <v>182</v>
      </c>
      <c r="C186" s="125">
        <v>0</v>
      </c>
      <c r="D186" s="126">
        <v>0</v>
      </c>
      <c r="E186" s="126">
        <v>0</v>
      </c>
      <c r="F186" s="47">
        <v>0</v>
      </c>
      <c r="G186" s="47">
        <v>0</v>
      </c>
      <c r="H186" s="115"/>
      <c r="I186" s="115"/>
      <c r="J186" s="115"/>
      <c r="K186" s="115"/>
      <c r="L186" s="115"/>
      <c r="M186" s="115"/>
      <c r="N186" s="115"/>
      <c r="O186" s="115"/>
      <c r="P186" s="115"/>
      <c r="Q186" s="115"/>
      <c r="R186" s="118" t="str">
        <f>IFERROR(AVERAGE('AUTOEV CUANTI IND'!$H186:$Q186),"")</f>
        <v/>
      </c>
    </row>
    <row r="187" spans="2:18" x14ac:dyDescent="0.3">
      <c r="B187" s="120">
        <v>183</v>
      </c>
      <c r="C187" s="121">
        <v>0</v>
      </c>
      <c r="D187" s="122">
        <v>0</v>
      </c>
      <c r="E187" s="122">
        <v>0</v>
      </c>
      <c r="F187" s="123">
        <v>0</v>
      </c>
      <c r="G187" s="123">
        <v>0</v>
      </c>
      <c r="H187" s="114"/>
      <c r="I187" s="114"/>
      <c r="J187" s="114"/>
      <c r="K187" s="114"/>
      <c r="L187" s="114"/>
      <c r="M187" s="114"/>
      <c r="N187" s="114"/>
      <c r="O187" s="114"/>
      <c r="P187" s="114"/>
      <c r="Q187" s="114"/>
      <c r="R187" s="117" t="str">
        <f>IFERROR(AVERAGE('AUTOEV CUANTI IND'!$H187:$Q187),"")</f>
        <v/>
      </c>
    </row>
    <row r="188" spans="2:18" x14ac:dyDescent="0.3">
      <c r="B188" s="124">
        <v>184</v>
      </c>
      <c r="C188" s="125">
        <v>0</v>
      </c>
      <c r="D188" s="126">
        <v>0</v>
      </c>
      <c r="E188" s="126">
        <v>0</v>
      </c>
      <c r="F188" s="47">
        <v>0</v>
      </c>
      <c r="G188" s="47">
        <v>0</v>
      </c>
      <c r="H188" s="115"/>
      <c r="I188" s="115"/>
      <c r="J188" s="115"/>
      <c r="K188" s="115"/>
      <c r="L188" s="115"/>
      <c r="M188" s="115"/>
      <c r="N188" s="115"/>
      <c r="O188" s="115"/>
      <c r="P188" s="115"/>
      <c r="Q188" s="115"/>
      <c r="R188" s="118" t="str">
        <f>IFERROR(AVERAGE('AUTOEV CUANTI IND'!$H188:$Q188),"")</f>
        <v/>
      </c>
    </row>
    <row r="189" spans="2:18" x14ac:dyDescent="0.3">
      <c r="B189" s="120">
        <v>185</v>
      </c>
      <c r="C189" s="121">
        <v>0</v>
      </c>
      <c r="D189" s="122">
        <v>0</v>
      </c>
      <c r="E189" s="122">
        <v>0</v>
      </c>
      <c r="F189" s="123">
        <v>0</v>
      </c>
      <c r="G189" s="123">
        <v>0</v>
      </c>
      <c r="H189" s="114"/>
      <c r="I189" s="114"/>
      <c r="J189" s="114"/>
      <c r="K189" s="114"/>
      <c r="L189" s="114"/>
      <c r="M189" s="114"/>
      <c r="N189" s="114"/>
      <c r="O189" s="114"/>
      <c r="P189" s="114"/>
      <c r="Q189" s="114"/>
      <c r="R189" s="117" t="str">
        <f>IFERROR(AVERAGE('AUTOEV CUANTI IND'!$H189:$Q189),"")</f>
        <v/>
      </c>
    </row>
    <row r="190" spans="2:18" x14ac:dyDescent="0.3">
      <c r="B190" s="124">
        <v>186</v>
      </c>
      <c r="C190" s="125">
        <v>0</v>
      </c>
      <c r="D190" s="126">
        <v>0</v>
      </c>
      <c r="E190" s="126">
        <v>0</v>
      </c>
      <c r="F190" s="47">
        <v>0</v>
      </c>
      <c r="G190" s="47">
        <v>0</v>
      </c>
      <c r="H190" s="115"/>
      <c r="I190" s="115"/>
      <c r="J190" s="115"/>
      <c r="K190" s="115"/>
      <c r="L190" s="115"/>
      <c r="M190" s="115"/>
      <c r="N190" s="115"/>
      <c r="O190" s="115"/>
      <c r="P190" s="115"/>
      <c r="Q190" s="115"/>
      <c r="R190" s="118" t="str">
        <f>IFERROR(AVERAGE('AUTOEV CUANTI IND'!$H190:$Q190),"")</f>
        <v/>
      </c>
    </row>
    <row r="191" spans="2:18" x14ac:dyDescent="0.3">
      <c r="B191" s="120">
        <v>187</v>
      </c>
      <c r="C191" s="121">
        <v>0</v>
      </c>
      <c r="D191" s="122">
        <v>0</v>
      </c>
      <c r="E191" s="122">
        <v>0</v>
      </c>
      <c r="F191" s="123">
        <v>0</v>
      </c>
      <c r="G191" s="123">
        <v>0</v>
      </c>
      <c r="H191" s="114"/>
      <c r="I191" s="114"/>
      <c r="J191" s="114"/>
      <c r="K191" s="114"/>
      <c r="L191" s="114"/>
      <c r="M191" s="114"/>
      <c r="N191" s="114"/>
      <c r="O191" s="114"/>
      <c r="P191" s="114"/>
      <c r="Q191" s="114"/>
      <c r="R191" s="117" t="str">
        <f>IFERROR(AVERAGE('AUTOEV CUANTI IND'!$H191:$Q191),"")</f>
        <v/>
      </c>
    </row>
    <row r="192" spans="2:18" x14ac:dyDescent="0.3">
      <c r="B192" s="124">
        <v>188</v>
      </c>
      <c r="C192" s="125">
        <v>0</v>
      </c>
      <c r="D192" s="126">
        <v>0</v>
      </c>
      <c r="E192" s="126">
        <v>0</v>
      </c>
      <c r="F192" s="47">
        <v>0</v>
      </c>
      <c r="G192" s="47">
        <v>0</v>
      </c>
      <c r="H192" s="115"/>
      <c r="I192" s="115"/>
      <c r="J192" s="115"/>
      <c r="K192" s="115"/>
      <c r="L192" s="115"/>
      <c r="M192" s="115"/>
      <c r="N192" s="115"/>
      <c r="O192" s="115"/>
      <c r="P192" s="115"/>
      <c r="Q192" s="115"/>
      <c r="R192" s="118" t="str">
        <f>IFERROR(AVERAGE('AUTOEV CUANTI IND'!$H192:$Q192),"")</f>
        <v/>
      </c>
    </row>
    <row r="193" spans="2:18" x14ac:dyDescent="0.3">
      <c r="B193" s="120">
        <v>189</v>
      </c>
      <c r="C193" s="121">
        <v>0</v>
      </c>
      <c r="D193" s="122">
        <v>0</v>
      </c>
      <c r="E193" s="122">
        <v>0</v>
      </c>
      <c r="F193" s="123">
        <v>0</v>
      </c>
      <c r="G193" s="123">
        <v>0</v>
      </c>
      <c r="H193" s="114"/>
      <c r="I193" s="114"/>
      <c r="J193" s="114"/>
      <c r="K193" s="114"/>
      <c r="L193" s="114"/>
      <c r="M193" s="114"/>
      <c r="N193" s="114"/>
      <c r="O193" s="114"/>
      <c r="P193" s="114"/>
      <c r="Q193" s="114"/>
      <c r="R193" s="117" t="str">
        <f>IFERROR(AVERAGE('AUTOEV CUANTI IND'!$H193:$Q193),"")</f>
        <v/>
      </c>
    </row>
    <row r="194" spans="2:18" x14ac:dyDescent="0.3">
      <c r="B194" s="124">
        <v>190</v>
      </c>
      <c r="C194" s="125">
        <v>0</v>
      </c>
      <c r="D194" s="126">
        <v>0</v>
      </c>
      <c r="E194" s="126">
        <v>0</v>
      </c>
      <c r="F194" s="47">
        <v>0</v>
      </c>
      <c r="G194" s="47">
        <v>0</v>
      </c>
      <c r="H194" s="115"/>
      <c r="I194" s="115"/>
      <c r="J194" s="115"/>
      <c r="K194" s="115"/>
      <c r="L194" s="115"/>
      <c r="M194" s="115"/>
      <c r="N194" s="115"/>
      <c r="O194" s="115"/>
      <c r="P194" s="115"/>
      <c r="Q194" s="115"/>
      <c r="R194" s="118" t="str">
        <f>IFERROR(AVERAGE('AUTOEV CUANTI IND'!$H194:$Q194),"")</f>
        <v/>
      </c>
    </row>
    <row r="195" spans="2:18" x14ac:dyDescent="0.3">
      <c r="B195" s="120">
        <v>191</v>
      </c>
      <c r="C195" s="121">
        <v>0</v>
      </c>
      <c r="D195" s="122">
        <v>0</v>
      </c>
      <c r="E195" s="122">
        <v>0</v>
      </c>
      <c r="F195" s="123">
        <v>0</v>
      </c>
      <c r="G195" s="123">
        <v>0</v>
      </c>
      <c r="H195" s="114"/>
      <c r="I195" s="114"/>
      <c r="J195" s="114"/>
      <c r="K195" s="114"/>
      <c r="L195" s="114"/>
      <c r="M195" s="114"/>
      <c r="N195" s="114"/>
      <c r="O195" s="114"/>
      <c r="P195" s="114"/>
      <c r="Q195" s="114"/>
      <c r="R195" s="117" t="str">
        <f>IFERROR(AVERAGE('AUTOEV CUANTI IND'!$H195:$Q195),"")</f>
        <v/>
      </c>
    </row>
    <row r="196" spans="2:18" x14ac:dyDescent="0.3">
      <c r="B196" s="124">
        <v>192</v>
      </c>
      <c r="C196" s="125">
        <v>0</v>
      </c>
      <c r="D196" s="126">
        <v>0</v>
      </c>
      <c r="E196" s="126">
        <v>0</v>
      </c>
      <c r="F196" s="47">
        <v>0</v>
      </c>
      <c r="G196" s="47">
        <v>0</v>
      </c>
      <c r="H196" s="115"/>
      <c r="I196" s="115"/>
      <c r="J196" s="115"/>
      <c r="K196" s="115"/>
      <c r="L196" s="115"/>
      <c r="M196" s="115"/>
      <c r="N196" s="115"/>
      <c r="O196" s="115"/>
      <c r="P196" s="115"/>
      <c r="Q196" s="115"/>
      <c r="R196" s="118" t="str">
        <f>IFERROR(AVERAGE('AUTOEV CUANTI IND'!$H196:$Q196),"")</f>
        <v/>
      </c>
    </row>
    <row r="197" spans="2:18" x14ac:dyDescent="0.3">
      <c r="B197" s="120">
        <v>193</v>
      </c>
      <c r="C197" s="121">
        <v>0</v>
      </c>
      <c r="D197" s="122">
        <v>0</v>
      </c>
      <c r="E197" s="122">
        <v>0</v>
      </c>
      <c r="F197" s="123">
        <v>0</v>
      </c>
      <c r="G197" s="123">
        <v>0</v>
      </c>
      <c r="H197" s="114"/>
      <c r="I197" s="114"/>
      <c r="J197" s="114"/>
      <c r="K197" s="114"/>
      <c r="L197" s="114"/>
      <c r="M197" s="114"/>
      <c r="N197" s="114"/>
      <c r="O197" s="114"/>
      <c r="P197" s="114"/>
      <c r="Q197" s="114"/>
      <c r="R197" s="117" t="str">
        <f>IFERROR(AVERAGE('AUTOEV CUANTI IND'!$H197:$Q197),"")</f>
        <v/>
      </c>
    </row>
    <row r="198" spans="2:18" x14ac:dyDescent="0.3">
      <c r="B198" s="124">
        <v>194</v>
      </c>
      <c r="C198" s="125">
        <v>0</v>
      </c>
      <c r="D198" s="126">
        <v>0</v>
      </c>
      <c r="E198" s="126">
        <v>0</v>
      </c>
      <c r="F198" s="47">
        <v>0</v>
      </c>
      <c r="G198" s="47">
        <v>0</v>
      </c>
      <c r="H198" s="115"/>
      <c r="I198" s="115"/>
      <c r="J198" s="115"/>
      <c r="K198" s="115"/>
      <c r="L198" s="115"/>
      <c r="M198" s="115"/>
      <c r="N198" s="115"/>
      <c r="O198" s="115"/>
      <c r="P198" s="115"/>
      <c r="Q198" s="115"/>
      <c r="R198" s="118" t="str">
        <f>IFERROR(AVERAGE('AUTOEV CUANTI IND'!$H198:$Q198),"")</f>
        <v/>
      </c>
    </row>
    <row r="199" spans="2:18" x14ac:dyDescent="0.3">
      <c r="B199" s="120">
        <v>195</v>
      </c>
      <c r="C199" s="121">
        <v>0</v>
      </c>
      <c r="D199" s="122">
        <v>0</v>
      </c>
      <c r="E199" s="122">
        <v>0</v>
      </c>
      <c r="F199" s="123">
        <v>0</v>
      </c>
      <c r="G199" s="123">
        <v>0</v>
      </c>
      <c r="H199" s="114"/>
      <c r="I199" s="114"/>
      <c r="J199" s="114"/>
      <c r="K199" s="114"/>
      <c r="L199" s="114"/>
      <c r="M199" s="114"/>
      <c r="N199" s="114"/>
      <c r="O199" s="114"/>
      <c r="P199" s="114"/>
      <c r="Q199" s="114"/>
      <c r="R199" s="117" t="str">
        <f>IFERROR(AVERAGE('AUTOEV CUANTI IND'!$H199:$Q199),"")</f>
        <v/>
      </c>
    </row>
    <row r="200" spans="2:18" x14ac:dyDescent="0.3">
      <c r="B200" s="124">
        <v>196</v>
      </c>
      <c r="C200" s="125">
        <v>0</v>
      </c>
      <c r="D200" s="126">
        <v>0</v>
      </c>
      <c r="E200" s="126">
        <v>0</v>
      </c>
      <c r="F200" s="47">
        <v>0</v>
      </c>
      <c r="G200" s="47">
        <v>0</v>
      </c>
      <c r="H200" s="115"/>
      <c r="I200" s="115"/>
      <c r="J200" s="115"/>
      <c r="K200" s="115"/>
      <c r="L200" s="115"/>
      <c r="M200" s="115"/>
      <c r="N200" s="115"/>
      <c r="O200" s="115"/>
      <c r="P200" s="115"/>
      <c r="Q200" s="115"/>
      <c r="R200" s="118" t="str">
        <f>IFERROR(AVERAGE('AUTOEV CUANTI IND'!$H200:$Q200),"")</f>
        <v/>
      </c>
    </row>
    <row r="201" spans="2:18" x14ac:dyDescent="0.3">
      <c r="B201" s="120">
        <v>197</v>
      </c>
      <c r="C201" s="121">
        <v>0</v>
      </c>
      <c r="D201" s="122">
        <v>0</v>
      </c>
      <c r="E201" s="122">
        <v>0</v>
      </c>
      <c r="F201" s="123">
        <v>0</v>
      </c>
      <c r="G201" s="123">
        <v>0</v>
      </c>
      <c r="H201" s="114"/>
      <c r="I201" s="114"/>
      <c r="J201" s="114"/>
      <c r="K201" s="114"/>
      <c r="L201" s="114"/>
      <c r="M201" s="114"/>
      <c r="N201" s="114"/>
      <c r="O201" s="114"/>
      <c r="P201" s="114"/>
      <c r="Q201" s="114"/>
      <c r="R201" s="117" t="str">
        <f>IFERROR(AVERAGE('AUTOEV CUANTI IND'!$H201:$Q201),"")</f>
        <v/>
      </c>
    </row>
    <row r="202" spans="2:18" x14ac:dyDescent="0.3">
      <c r="B202" s="124">
        <v>198</v>
      </c>
      <c r="C202" s="125">
        <v>0</v>
      </c>
      <c r="D202" s="126">
        <v>0</v>
      </c>
      <c r="E202" s="126">
        <v>0</v>
      </c>
      <c r="F202" s="47">
        <v>0</v>
      </c>
      <c r="G202" s="47">
        <v>0</v>
      </c>
      <c r="H202" s="115"/>
      <c r="I202" s="115"/>
      <c r="J202" s="115"/>
      <c r="K202" s="115"/>
      <c r="L202" s="115"/>
      <c r="M202" s="115"/>
      <c r="N202" s="115"/>
      <c r="O202" s="115"/>
      <c r="P202" s="115"/>
      <c r="Q202" s="115"/>
      <c r="R202" s="118" t="str">
        <f>IFERROR(AVERAGE('AUTOEV CUANTI IND'!$H202:$Q202),"")</f>
        <v/>
      </c>
    </row>
    <row r="203" spans="2:18" x14ac:dyDescent="0.3">
      <c r="B203" s="120">
        <v>199</v>
      </c>
      <c r="C203" s="121">
        <v>0</v>
      </c>
      <c r="D203" s="122">
        <v>0</v>
      </c>
      <c r="E203" s="122">
        <v>0</v>
      </c>
      <c r="F203" s="123">
        <v>0</v>
      </c>
      <c r="G203" s="123">
        <v>0</v>
      </c>
      <c r="H203" s="114"/>
      <c r="I203" s="114"/>
      <c r="J203" s="114"/>
      <c r="K203" s="114"/>
      <c r="L203" s="114"/>
      <c r="M203" s="114"/>
      <c r="N203" s="114"/>
      <c r="O203" s="114"/>
      <c r="P203" s="114"/>
      <c r="Q203" s="114"/>
      <c r="R203" s="117" t="str">
        <f>IFERROR(AVERAGE('AUTOEV CUANTI IND'!$H203:$Q203),"")</f>
        <v/>
      </c>
    </row>
    <row r="204" spans="2:18" x14ac:dyDescent="0.3">
      <c r="B204" s="127">
        <v>200</v>
      </c>
      <c r="C204" s="128">
        <v>0</v>
      </c>
      <c r="D204" s="129">
        <v>0</v>
      </c>
      <c r="E204" s="129">
        <v>0</v>
      </c>
      <c r="F204" s="48">
        <v>0</v>
      </c>
      <c r="G204" s="48">
        <v>0</v>
      </c>
      <c r="H204" s="116"/>
      <c r="I204" s="116"/>
      <c r="J204" s="116"/>
      <c r="K204" s="116"/>
      <c r="L204" s="116"/>
      <c r="M204" s="116"/>
      <c r="N204" s="116"/>
      <c r="O204" s="116"/>
      <c r="P204" s="116"/>
      <c r="Q204" s="116"/>
      <c r="R204" s="119" t="str">
        <f>IFERROR(AVERAGE('AUTOEV CUANTI IND'!$H204:$Q204),"")</f>
        <v/>
      </c>
    </row>
  </sheetData>
  <sheetProtection sheet="1" formatCells="0" formatColumns="0" formatRows="0" autoFilter="0"/>
  <autoFilter ref="B4:R403" xr:uid="{584CC292-6891-4B62-B439-E03D778FAB50}"/>
  <mergeCells count="5">
    <mergeCell ref="B1:C1"/>
    <mergeCell ref="H3:J3"/>
    <mergeCell ref="K3:L3"/>
    <mergeCell ref="M3:Q3"/>
    <mergeCell ref="D1:R1"/>
  </mergeCells>
  <conditionalFormatting sqref="R4:R204">
    <cfRule type="colorScale" priority="1">
      <colorScale>
        <cfvo type="num" val="2"/>
        <cfvo type="num" val="3"/>
        <cfvo type="num" val="5"/>
        <color rgb="FFF8696B"/>
        <color rgb="FFFFEB84"/>
        <color rgb="FF63BE7B"/>
      </colorScale>
    </cfRule>
  </conditionalFormatting>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A83E1-33C5-47B8-8AAA-C61B22105907}">
  <sheetPr codeName="Hoja12"/>
  <dimension ref="B1:DD205"/>
  <sheetViews>
    <sheetView showGridLines="0" showZeros="0" zoomScale="85" zoomScaleNormal="85" workbookViewId="0">
      <selection activeCell="B5" sqref="B5"/>
    </sheetView>
  </sheetViews>
  <sheetFormatPr baseColWidth="10" defaultRowHeight="14.4" x14ac:dyDescent="0.3"/>
  <cols>
    <col min="1" max="1" width="2" customWidth="1"/>
    <col min="2" max="2" width="6.77734375" customWidth="1"/>
    <col min="3" max="3" width="12.88671875" customWidth="1"/>
    <col min="4" max="4" width="20.77734375" customWidth="1"/>
    <col min="5" max="5" width="29.88671875" customWidth="1"/>
    <col min="6" max="6" width="23.88671875" customWidth="1"/>
    <col min="7" max="7" width="20.109375" customWidth="1"/>
    <col min="8" max="107" width="4.109375" customWidth="1"/>
  </cols>
  <sheetData>
    <row r="1" spans="2:108" ht="57.75" customHeight="1" x14ac:dyDescent="0.3">
      <c r="B1" s="356"/>
      <c r="C1" s="357"/>
      <c r="D1" s="362" t="s">
        <v>682</v>
      </c>
      <c r="E1" s="363"/>
      <c r="F1" s="363"/>
      <c r="G1" s="363"/>
      <c r="H1" s="363"/>
      <c r="I1" s="363"/>
      <c r="J1" s="363"/>
      <c r="K1" s="363"/>
      <c r="L1" s="363"/>
      <c r="M1" s="363"/>
      <c r="N1" s="363"/>
      <c r="O1" s="363"/>
      <c r="P1" s="363"/>
      <c r="Q1" s="363"/>
      <c r="R1" s="363"/>
      <c r="S1" s="363"/>
      <c r="T1" s="363"/>
      <c r="U1" s="363"/>
      <c r="V1" s="363"/>
      <c r="W1" s="363"/>
      <c r="X1" s="363"/>
      <c r="Y1" s="363"/>
      <c r="Z1" s="363"/>
      <c r="AA1" s="363"/>
      <c r="AB1" s="363"/>
      <c r="AC1" s="363"/>
      <c r="AD1" s="363"/>
      <c r="AE1" s="363"/>
      <c r="AF1" s="363"/>
      <c r="AG1" s="363"/>
      <c r="AH1" s="363"/>
      <c r="AI1" s="363"/>
      <c r="AJ1" s="363"/>
      <c r="AK1" s="363"/>
      <c r="AL1" s="363"/>
      <c r="AM1" s="363"/>
      <c r="AN1" s="363"/>
      <c r="AO1" s="363"/>
      <c r="AP1" s="363"/>
      <c r="AQ1" s="363"/>
      <c r="AR1" s="363"/>
      <c r="AS1" s="363"/>
      <c r="AT1" s="363"/>
      <c r="AU1" s="363"/>
      <c r="AV1" s="363"/>
      <c r="AW1" s="363"/>
      <c r="AX1" s="363"/>
      <c r="AY1" s="363"/>
      <c r="AZ1" s="363"/>
      <c r="BA1" s="363"/>
      <c r="BB1" s="363"/>
      <c r="BC1" s="363"/>
      <c r="BD1" s="363"/>
      <c r="BE1" s="363"/>
      <c r="BF1" s="363"/>
      <c r="BG1" s="363"/>
      <c r="BH1" s="363"/>
      <c r="BI1" s="363"/>
      <c r="BJ1" s="363"/>
      <c r="BK1" s="363"/>
      <c r="BL1" s="363"/>
      <c r="BM1" s="363"/>
      <c r="BN1" s="363"/>
      <c r="BO1" s="363"/>
      <c r="BP1" s="363"/>
      <c r="BQ1" s="363"/>
      <c r="BR1" s="363"/>
      <c r="BS1" s="363"/>
      <c r="BT1" s="363"/>
      <c r="BU1" s="363"/>
      <c r="BV1" s="363"/>
      <c r="BW1" s="363"/>
      <c r="BX1" s="363"/>
      <c r="BY1" s="363"/>
      <c r="BZ1" s="363"/>
      <c r="CA1" s="363"/>
      <c r="CB1" s="363"/>
      <c r="CC1" s="363"/>
      <c r="CD1" s="363"/>
      <c r="CE1" s="363"/>
      <c r="CF1" s="363"/>
      <c r="CG1" s="363"/>
      <c r="CH1" s="363"/>
      <c r="CI1" s="363"/>
      <c r="CJ1" s="363"/>
      <c r="CK1" s="363"/>
      <c r="CL1" s="363"/>
      <c r="CM1" s="363"/>
      <c r="CN1" s="363"/>
      <c r="CO1" s="363"/>
      <c r="CP1" s="363"/>
      <c r="CQ1" s="363"/>
      <c r="CR1" s="363"/>
      <c r="CS1" s="363"/>
      <c r="CT1" s="363"/>
      <c r="CU1" s="363"/>
      <c r="CV1" s="363"/>
      <c r="CW1" s="363"/>
      <c r="CX1" s="363"/>
      <c r="CY1" s="363"/>
      <c r="CZ1" s="363"/>
      <c r="DA1" s="363"/>
      <c r="DB1" s="363"/>
      <c r="DC1" s="363"/>
      <c r="DD1" s="364"/>
    </row>
    <row r="2" spans="2:108" ht="15" thickBot="1" x14ac:dyDescent="0.35"/>
    <row r="3" spans="2:108" ht="15" customHeight="1" thickBot="1" x14ac:dyDescent="0.35">
      <c r="H3" s="367" t="s">
        <v>229</v>
      </c>
      <c r="I3" s="368"/>
      <c r="J3" s="368"/>
      <c r="K3" s="368"/>
      <c r="L3" s="368"/>
      <c r="M3" s="368"/>
      <c r="N3" s="368"/>
      <c r="O3" s="368"/>
      <c r="P3" s="368"/>
      <c r="Q3" s="368"/>
      <c r="R3" s="368"/>
      <c r="S3" s="368"/>
      <c r="T3" s="368"/>
      <c r="U3" s="368"/>
      <c r="V3" s="368"/>
      <c r="W3" s="368"/>
      <c r="X3" s="368"/>
      <c r="Y3" s="368"/>
      <c r="Z3" s="368"/>
      <c r="AA3" s="368"/>
      <c r="AB3" s="368"/>
      <c r="AC3" s="368"/>
      <c r="AD3" s="368"/>
      <c r="AE3" s="368"/>
      <c r="AF3" s="368"/>
      <c r="AG3" s="368"/>
      <c r="AH3" s="368"/>
      <c r="AI3" s="368"/>
      <c r="AJ3" s="368"/>
      <c r="AK3" s="369"/>
      <c r="AL3" s="370" t="s">
        <v>436</v>
      </c>
      <c r="AM3" s="371"/>
      <c r="AN3" s="371"/>
      <c r="AO3" s="371"/>
      <c r="AP3" s="371"/>
      <c r="AQ3" s="371"/>
      <c r="AR3" s="371"/>
      <c r="AS3" s="371"/>
      <c r="AT3" s="371"/>
      <c r="AU3" s="371"/>
      <c r="AV3" s="371"/>
      <c r="AW3" s="371"/>
      <c r="AX3" s="371"/>
      <c r="AY3" s="371"/>
      <c r="AZ3" s="371"/>
      <c r="BA3" s="371"/>
      <c r="BB3" s="371"/>
      <c r="BC3" s="371"/>
      <c r="BD3" s="371"/>
      <c r="BE3" s="372"/>
      <c r="BF3" s="370" t="s">
        <v>437</v>
      </c>
      <c r="BG3" s="371"/>
      <c r="BH3" s="371"/>
      <c r="BI3" s="371"/>
      <c r="BJ3" s="371"/>
      <c r="BK3" s="371"/>
      <c r="BL3" s="371"/>
      <c r="BM3" s="371"/>
      <c r="BN3" s="371"/>
      <c r="BO3" s="371"/>
      <c r="BP3" s="371"/>
      <c r="BQ3" s="371"/>
      <c r="BR3" s="371"/>
      <c r="BS3" s="371"/>
      <c r="BT3" s="371"/>
      <c r="BU3" s="371"/>
      <c r="BV3" s="371"/>
      <c r="BW3" s="371"/>
      <c r="BX3" s="371"/>
      <c r="BY3" s="371"/>
      <c r="BZ3" s="371"/>
      <c r="CA3" s="371"/>
      <c r="CB3" s="371"/>
      <c r="CC3" s="371"/>
      <c r="CD3" s="371"/>
      <c r="CE3" s="371"/>
      <c r="CF3" s="371"/>
      <c r="CG3" s="371"/>
      <c r="CH3" s="371"/>
      <c r="CI3" s="371"/>
      <c r="CJ3" s="371"/>
      <c r="CK3" s="371"/>
      <c r="CL3" s="371"/>
      <c r="CM3" s="371"/>
      <c r="CN3" s="371"/>
      <c r="CO3" s="371"/>
      <c r="CP3" s="371"/>
      <c r="CQ3" s="371"/>
      <c r="CR3" s="371"/>
      <c r="CS3" s="371"/>
      <c r="CT3" s="371"/>
      <c r="CU3" s="371"/>
      <c r="CV3" s="371"/>
      <c r="CW3" s="371"/>
      <c r="CX3" s="371"/>
      <c r="CY3" s="371"/>
      <c r="CZ3" s="371"/>
      <c r="DA3" s="371"/>
      <c r="DB3" s="371"/>
      <c r="DC3" s="372"/>
    </row>
    <row r="4" spans="2:108" ht="32.25" customHeight="1" thickBot="1" x14ac:dyDescent="0.35">
      <c r="B4" s="287" t="s">
        <v>335</v>
      </c>
      <c r="C4" s="288"/>
      <c r="D4" s="288"/>
      <c r="E4" s="288"/>
      <c r="F4" s="288"/>
      <c r="H4" s="365" t="s">
        <v>324</v>
      </c>
      <c r="I4" s="365"/>
      <c r="J4" s="365"/>
      <c r="K4" s="365"/>
      <c r="L4" s="365"/>
      <c r="M4" s="365"/>
      <c r="N4" s="365"/>
      <c r="O4" s="365"/>
      <c r="P4" s="365"/>
      <c r="Q4" s="365"/>
      <c r="R4" s="366" t="s">
        <v>325</v>
      </c>
      <c r="S4" s="366"/>
      <c r="T4" s="366"/>
      <c r="U4" s="366"/>
      <c r="V4" s="366"/>
      <c r="W4" s="366"/>
      <c r="X4" s="366"/>
      <c r="Y4" s="366"/>
      <c r="Z4" s="366"/>
      <c r="AA4" s="366"/>
      <c r="AB4" s="365" t="s">
        <v>326</v>
      </c>
      <c r="AC4" s="365"/>
      <c r="AD4" s="365"/>
      <c r="AE4" s="365"/>
      <c r="AF4" s="365"/>
      <c r="AG4" s="365"/>
      <c r="AH4" s="365"/>
      <c r="AI4" s="365"/>
      <c r="AJ4" s="365"/>
      <c r="AK4" s="365"/>
      <c r="AL4" s="366" t="s">
        <v>327</v>
      </c>
      <c r="AM4" s="366"/>
      <c r="AN4" s="366"/>
      <c r="AO4" s="366"/>
      <c r="AP4" s="366"/>
      <c r="AQ4" s="366"/>
      <c r="AR4" s="366"/>
      <c r="AS4" s="366"/>
      <c r="AT4" s="366"/>
      <c r="AU4" s="366"/>
      <c r="AV4" s="365" t="s">
        <v>333</v>
      </c>
      <c r="AW4" s="365"/>
      <c r="AX4" s="365"/>
      <c r="AY4" s="365"/>
      <c r="AZ4" s="365"/>
      <c r="BA4" s="365"/>
      <c r="BB4" s="365"/>
      <c r="BC4" s="365"/>
      <c r="BD4" s="365"/>
      <c r="BE4" s="365"/>
      <c r="BF4" s="366" t="s">
        <v>328</v>
      </c>
      <c r="BG4" s="366"/>
      <c r="BH4" s="366"/>
      <c r="BI4" s="366"/>
      <c r="BJ4" s="366"/>
      <c r="BK4" s="366"/>
      <c r="BL4" s="366"/>
      <c r="BM4" s="366"/>
      <c r="BN4" s="366"/>
      <c r="BO4" s="366"/>
      <c r="BP4" s="365" t="s">
        <v>329</v>
      </c>
      <c r="BQ4" s="365"/>
      <c r="BR4" s="365"/>
      <c r="BS4" s="365"/>
      <c r="BT4" s="365"/>
      <c r="BU4" s="365"/>
      <c r="BV4" s="365"/>
      <c r="BW4" s="365"/>
      <c r="BX4" s="365"/>
      <c r="BY4" s="365"/>
      <c r="BZ4" s="366" t="s">
        <v>330</v>
      </c>
      <c r="CA4" s="366"/>
      <c r="CB4" s="366"/>
      <c r="CC4" s="366"/>
      <c r="CD4" s="366"/>
      <c r="CE4" s="366"/>
      <c r="CF4" s="366"/>
      <c r="CG4" s="366"/>
      <c r="CH4" s="366"/>
      <c r="CI4" s="366"/>
      <c r="CJ4" s="365" t="s">
        <v>331</v>
      </c>
      <c r="CK4" s="365"/>
      <c r="CL4" s="365"/>
      <c r="CM4" s="365"/>
      <c r="CN4" s="365"/>
      <c r="CO4" s="365"/>
      <c r="CP4" s="365"/>
      <c r="CQ4" s="365"/>
      <c r="CR4" s="365"/>
      <c r="CS4" s="365"/>
      <c r="CT4" s="366" t="s">
        <v>332</v>
      </c>
      <c r="CU4" s="366"/>
      <c r="CV4" s="366"/>
      <c r="CW4" s="366"/>
      <c r="CX4" s="366"/>
      <c r="CY4" s="366"/>
      <c r="CZ4" s="366"/>
      <c r="DA4" s="366"/>
      <c r="DB4" s="366"/>
      <c r="DC4" s="366"/>
    </row>
    <row r="5" spans="2:108" ht="42" customHeight="1" x14ac:dyDescent="0.3">
      <c r="B5" s="111" t="s">
        <v>299</v>
      </c>
      <c r="C5" s="111" t="s">
        <v>297</v>
      </c>
      <c r="D5" s="111" t="s">
        <v>298</v>
      </c>
      <c r="E5" s="111" t="s">
        <v>301</v>
      </c>
      <c r="F5" s="111" t="s">
        <v>302</v>
      </c>
      <c r="G5" s="111" t="s">
        <v>303</v>
      </c>
      <c r="H5" s="130" t="s">
        <v>336</v>
      </c>
      <c r="I5" s="131" t="s">
        <v>337</v>
      </c>
      <c r="J5" s="131" t="s">
        <v>338</v>
      </c>
      <c r="K5" s="131" t="s">
        <v>339</v>
      </c>
      <c r="L5" s="131" t="s">
        <v>340</v>
      </c>
      <c r="M5" s="131" t="s">
        <v>341</v>
      </c>
      <c r="N5" s="131" t="s">
        <v>342</v>
      </c>
      <c r="O5" s="131" t="s">
        <v>343</v>
      </c>
      <c r="P5" s="131" t="s">
        <v>344</v>
      </c>
      <c r="Q5" s="131" t="s">
        <v>345</v>
      </c>
      <c r="R5" s="130" t="s">
        <v>346</v>
      </c>
      <c r="S5" s="131" t="s">
        <v>347</v>
      </c>
      <c r="T5" s="131" t="s">
        <v>348</v>
      </c>
      <c r="U5" s="131" t="s">
        <v>349</v>
      </c>
      <c r="V5" s="131" t="s">
        <v>350</v>
      </c>
      <c r="W5" s="131" t="s">
        <v>351</v>
      </c>
      <c r="X5" s="131" t="s">
        <v>352</v>
      </c>
      <c r="Y5" s="131" t="s">
        <v>353</v>
      </c>
      <c r="Z5" s="131" t="s">
        <v>354</v>
      </c>
      <c r="AA5" s="131" t="s">
        <v>355</v>
      </c>
      <c r="AB5" s="130" t="s">
        <v>426</v>
      </c>
      <c r="AC5" s="131" t="s">
        <v>427</v>
      </c>
      <c r="AD5" s="131" t="s">
        <v>428</v>
      </c>
      <c r="AE5" s="131" t="s">
        <v>429</v>
      </c>
      <c r="AF5" s="131" t="s">
        <v>430</v>
      </c>
      <c r="AG5" s="131" t="s">
        <v>431</v>
      </c>
      <c r="AH5" s="131" t="s">
        <v>432</v>
      </c>
      <c r="AI5" s="131" t="s">
        <v>433</v>
      </c>
      <c r="AJ5" s="131" t="s">
        <v>434</v>
      </c>
      <c r="AK5" s="131" t="s">
        <v>435</v>
      </c>
      <c r="AL5" s="130" t="s">
        <v>356</v>
      </c>
      <c r="AM5" s="131" t="s">
        <v>357</v>
      </c>
      <c r="AN5" s="131" t="s">
        <v>358</v>
      </c>
      <c r="AO5" s="131" t="s">
        <v>359</v>
      </c>
      <c r="AP5" s="131" t="s">
        <v>360</v>
      </c>
      <c r="AQ5" s="131" t="s">
        <v>361</v>
      </c>
      <c r="AR5" s="131" t="s">
        <v>362</v>
      </c>
      <c r="AS5" s="131" t="s">
        <v>363</v>
      </c>
      <c r="AT5" s="131" t="s">
        <v>364</v>
      </c>
      <c r="AU5" s="131" t="s">
        <v>365</v>
      </c>
      <c r="AV5" s="130" t="s">
        <v>366</v>
      </c>
      <c r="AW5" s="131" t="s">
        <v>367</v>
      </c>
      <c r="AX5" s="131" t="s">
        <v>368</v>
      </c>
      <c r="AY5" s="131" t="s">
        <v>369</v>
      </c>
      <c r="AZ5" s="131" t="s">
        <v>370</v>
      </c>
      <c r="BA5" s="131" t="s">
        <v>371</v>
      </c>
      <c r="BB5" s="131" t="s">
        <v>372</v>
      </c>
      <c r="BC5" s="131" t="s">
        <v>373</v>
      </c>
      <c r="BD5" s="131" t="s">
        <v>374</v>
      </c>
      <c r="BE5" s="131" t="s">
        <v>375</v>
      </c>
      <c r="BF5" s="130" t="s">
        <v>376</v>
      </c>
      <c r="BG5" s="131" t="s">
        <v>377</v>
      </c>
      <c r="BH5" s="131" t="s">
        <v>378</v>
      </c>
      <c r="BI5" s="131" t="s">
        <v>379</v>
      </c>
      <c r="BJ5" s="131" t="s">
        <v>380</v>
      </c>
      <c r="BK5" s="131" t="s">
        <v>381</v>
      </c>
      <c r="BL5" s="131" t="s">
        <v>382</v>
      </c>
      <c r="BM5" s="131" t="s">
        <v>383</v>
      </c>
      <c r="BN5" s="131" t="s">
        <v>384</v>
      </c>
      <c r="BO5" s="131" t="s">
        <v>385</v>
      </c>
      <c r="BP5" s="130" t="s">
        <v>386</v>
      </c>
      <c r="BQ5" s="131" t="s">
        <v>387</v>
      </c>
      <c r="BR5" s="131" t="s">
        <v>388</v>
      </c>
      <c r="BS5" s="131" t="s">
        <v>389</v>
      </c>
      <c r="BT5" s="131" t="s">
        <v>390</v>
      </c>
      <c r="BU5" s="131" t="s">
        <v>391</v>
      </c>
      <c r="BV5" s="131" t="s">
        <v>392</v>
      </c>
      <c r="BW5" s="131" t="s">
        <v>393</v>
      </c>
      <c r="BX5" s="131" t="s">
        <v>394</v>
      </c>
      <c r="BY5" s="131" t="s">
        <v>395</v>
      </c>
      <c r="BZ5" s="130" t="s">
        <v>396</v>
      </c>
      <c r="CA5" s="131" t="s">
        <v>397</v>
      </c>
      <c r="CB5" s="131" t="s">
        <v>398</v>
      </c>
      <c r="CC5" s="131" t="s">
        <v>399</v>
      </c>
      <c r="CD5" s="131" t="s">
        <v>400</v>
      </c>
      <c r="CE5" s="131" t="s">
        <v>401</v>
      </c>
      <c r="CF5" s="131" t="s">
        <v>402</v>
      </c>
      <c r="CG5" s="131" t="s">
        <v>403</v>
      </c>
      <c r="CH5" s="131" t="s">
        <v>404</v>
      </c>
      <c r="CI5" s="131" t="s">
        <v>405</v>
      </c>
      <c r="CJ5" s="130" t="s">
        <v>406</v>
      </c>
      <c r="CK5" s="131" t="s">
        <v>407</v>
      </c>
      <c r="CL5" s="131" t="s">
        <v>408</v>
      </c>
      <c r="CM5" s="131" t="s">
        <v>409</v>
      </c>
      <c r="CN5" s="131" t="s">
        <v>410</v>
      </c>
      <c r="CO5" s="131" t="s">
        <v>411</v>
      </c>
      <c r="CP5" s="131" t="s">
        <v>412</v>
      </c>
      <c r="CQ5" s="131" t="s">
        <v>413</v>
      </c>
      <c r="CR5" s="131" t="s">
        <v>414</v>
      </c>
      <c r="CS5" s="131" t="s">
        <v>415</v>
      </c>
      <c r="CT5" s="130" t="s">
        <v>416</v>
      </c>
      <c r="CU5" s="131" t="s">
        <v>417</v>
      </c>
      <c r="CV5" s="131" t="s">
        <v>418</v>
      </c>
      <c r="CW5" s="131" t="s">
        <v>419</v>
      </c>
      <c r="CX5" s="131" t="s">
        <v>420</v>
      </c>
      <c r="CY5" s="131" t="s">
        <v>421</v>
      </c>
      <c r="CZ5" s="131" t="s">
        <v>422</v>
      </c>
      <c r="DA5" s="131" t="s">
        <v>423</v>
      </c>
      <c r="DB5" s="131" t="s">
        <v>424</v>
      </c>
      <c r="DC5" s="131" t="s">
        <v>425</v>
      </c>
      <c r="DD5" s="132" t="s">
        <v>334</v>
      </c>
    </row>
    <row r="6" spans="2:108" ht="78" customHeight="1" x14ac:dyDescent="0.3">
      <c r="B6" s="120">
        <v>1</v>
      </c>
      <c r="C6" s="122" cm="1">
        <f t="array" ref="C6:C205">Eje_de_Seguridad</f>
        <v>0</v>
      </c>
      <c r="D6" s="122" cm="1">
        <f t="array" ref="D6:D205">practica_segura</f>
        <v>0</v>
      </c>
      <c r="E6" s="122" cm="1">
        <f t="array" ref="E6:E205">criterio</f>
        <v>0</v>
      </c>
      <c r="F6" s="123" cm="1">
        <f t="array" ref="F6:F205">fortaleza</f>
        <v>0</v>
      </c>
      <c r="G6" s="123" cm="1">
        <f t="array" ref="G6:G205">om</f>
        <v>0</v>
      </c>
      <c r="H6" s="133"/>
      <c r="I6" s="114"/>
      <c r="J6" s="114"/>
      <c r="K6" s="114"/>
      <c r="L6" s="114"/>
      <c r="M6" s="114"/>
      <c r="N6" s="114"/>
      <c r="O6" s="114"/>
      <c r="P6" s="114"/>
      <c r="Q6" s="114"/>
      <c r="R6" s="133"/>
      <c r="S6" s="114"/>
      <c r="T6" s="114"/>
      <c r="U6" s="114"/>
      <c r="V6" s="114"/>
      <c r="W6" s="114"/>
      <c r="X6" s="114"/>
      <c r="Y6" s="114"/>
      <c r="Z6" s="114"/>
      <c r="AA6" s="114"/>
      <c r="AB6" s="133"/>
      <c r="AC6" s="114"/>
      <c r="AD6" s="114"/>
      <c r="AE6" s="114"/>
      <c r="AF6" s="114"/>
      <c r="AG6" s="114"/>
      <c r="AH6" s="114"/>
      <c r="AI6" s="114"/>
      <c r="AJ6" s="114"/>
      <c r="AK6" s="114"/>
      <c r="AL6" s="133"/>
      <c r="AM6" s="114"/>
      <c r="AN6" s="114"/>
      <c r="AO6" s="114"/>
      <c r="AP6" s="114"/>
      <c r="AQ6" s="114"/>
      <c r="AR6" s="114"/>
      <c r="AS6" s="114"/>
      <c r="AT6" s="114"/>
      <c r="AU6" s="114"/>
      <c r="AV6" s="133"/>
      <c r="AW6" s="114"/>
      <c r="AX6" s="114"/>
      <c r="AY6" s="114"/>
      <c r="AZ6" s="114"/>
      <c r="BA6" s="114"/>
      <c r="BB6" s="114"/>
      <c r="BC6" s="114"/>
      <c r="BD6" s="114"/>
      <c r="BE6" s="114"/>
      <c r="BF6" s="133"/>
      <c r="BG6" s="114"/>
      <c r="BH6" s="114"/>
      <c r="BI6" s="114"/>
      <c r="BJ6" s="114"/>
      <c r="BK6" s="114"/>
      <c r="BL6" s="114"/>
      <c r="BM6" s="114"/>
      <c r="BN6" s="114"/>
      <c r="BO6" s="114"/>
      <c r="BP6" s="133"/>
      <c r="BQ6" s="114"/>
      <c r="BR6" s="114"/>
      <c r="BS6" s="114"/>
      <c r="BT6" s="114"/>
      <c r="BU6" s="114"/>
      <c r="BV6" s="114"/>
      <c r="BW6" s="114"/>
      <c r="BX6" s="114"/>
      <c r="BY6" s="114"/>
      <c r="BZ6" s="133"/>
      <c r="CA6" s="114"/>
      <c r="CB6" s="114"/>
      <c r="CC6" s="114"/>
      <c r="CD6" s="114"/>
      <c r="CE6" s="114"/>
      <c r="CF6" s="114"/>
      <c r="CG6" s="114"/>
      <c r="CH6" s="114"/>
      <c r="CI6" s="114"/>
      <c r="CJ6" s="133"/>
      <c r="CK6" s="114"/>
      <c r="CL6" s="114"/>
      <c r="CM6" s="114"/>
      <c r="CN6" s="114"/>
      <c r="CO6" s="114"/>
      <c r="CP6" s="114"/>
      <c r="CQ6" s="114"/>
      <c r="CR6" s="114"/>
      <c r="CS6" s="114"/>
      <c r="CT6" s="133"/>
      <c r="CU6" s="114"/>
      <c r="CV6" s="114"/>
      <c r="CW6" s="114"/>
      <c r="CX6" s="114"/>
      <c r="CY6" s="114"/>
      <c r="CZ6" s="114"/>
      <c r="DA6" s="114"/>
      <c r="DB6" s="114"/>
      <c r="DC6" s="114"/>
      <c r="DD6" s="136" t="str">
        <f>IFERROR(AVERAGE('AUTOEV CUANTI MULT'!$H6:$DC6),"")</f>
        <v/>
      </c>
    </row>
    <row r="7" spans="2:108" ht="78" customHeight="1" x14ac:dyDescent="0.3">
      <c r="B7" s="124">
        <v>2</v>
      </c>
      <c r="C7" s="126">
        <v>0</v>
      </c>
      <c r="D7" s="126">
        <v>0</v>
      </c>
      <c r="E7" s="126">
        <v>0</v>
      </c>
      <c r="F7" s="47">
        <v>0</v>
      </c>
      <c r="G7" s="47">
        <v>0</v>
      </c>
      <c r="H7" s="134"/>
      <c r="I7" s="115"/>
      <c r="J7" s="115"/>
      <c r="K7" s="115"/>
      <c r="L7" s="115"/>
      <c r="M7" s="115"/>
      <c r="N7" s="115"/>
      <c r="O7" s="115"/>
      <c r="P7" s="115"/>
      <c r="Q7" s="115"/>
      <c r="R7" s="134"/>
      <c r="S7" s="115"/>
      <c r="T7" s="115"/>
      <c r="U7" s="115"/>
      <c r="V7" s="115"/>
      <c r="W7" s="115"/>
      <c r="X7" s="115"/>
      <c r="Y7" s="115"/>
      <c r="Z7" s="115"/>
      <c r="AA7" s="115"/>
      <c r="AB7" s="134"/>
      <c r="AC7" s="115"/>
      <c r="AD7" s="115"/>
      <c r="AE7" s="115"/>
      <c r="AF7" s="115"/>
      <c r="AG7" s="115"/>
      <c r="AH7" s="115"/>
      <c r="AI7" s="115"/>
      <c r="AJ7" s="115"/>
      <c r="AK7" s="115"/>
      <c r="AL7" s="134"/>
      <c r="AM7" s="115"/>
      <c r="AN7" s="115"/>
      <c r="AO7" s="115"/>
      <c r="AP7" s="115"/>
      <c r="AQ7" s="115"/>
      <c r="AR7" s="115"/>
      <c r="AS7" s="115"/>
      <c r="AT7" s="115"/>
      <c r="AU7" s="115"/>
      <c r="AV7" s="134"/>
      <c r="AW7" s="115"/>
      <c r="AX7" s="115"/>
      <c r="AY7" s="115"/>
      <c r="AZ7" s="115"/>
      <c r="BA7" s="115"/>
      <c r="BB7" s="115"/>
      <c r="BC7" s="115"/>
      <c r="BD7" s="115"/>
      <c r="BE7" s="115"/>
      <c r="BF7" s="134"/>
      <c r="BG7" s="115"/>
      <c r="BH7" s="115"/>
      <c r="BI7" s="115"/>
      <c r="BJ7" s="115"/>
      <c r="BK7" s="115"/>
      <c r="BL7" s="115"/>
      <c r="BM7" s="115"/>
      <c r="BN7" s="115"/>
      <c r="BO7" s="115"/>
      <c r="BP7" s="134"/>
      <c r="BQ7" s="115"/>
      <c r="BR7" s="115"/>
      <c r="BS7" s="115"/>
      <c r="BT7" s="115"/>
      <c r="BU7" s="115"/>
      <c r="BV7" s="115"/>
      <c r="BW7" s="115"/>
      <c r="BX7" s="115"/>
      <c r="BY7" s="115"/>
      <c r="BZ7" s="134"/>
      <c r="CA7" s="115"/>
      <c r="CB7" s="115"/>
      <c r="CC7" s="115"/>
      <c r="CD7" s="115"/>
      <c r="CE7" s="115"/>
      <c r="CF7" s="115"/>
      <c r="CG7" s="115"/>
      <c r="CH7" s="115"/>
      <c r="CI7" s="115"/>
      <c r="CJ7" s="134"/>
      <c r="CK7" s="115"/>
      <c r="CL7" s="115"/>
      <c r="CM7" s="115"/>
      <c r="CN7" s="115"/>
      <c r="CO7" s="115"/>
      <c r="CP7" s="115"/>
      <c r="CQ7" s="115"/>
      <c r="CR7" s="115"/>
      <c r="CS7" s="115"/>
      <c r="CT7" s="134"/>
      <c r="CU7" s="115"/>
      <c r="CV7" s="115"/>
      <c r="CW7" s="115"/>
      <c r="CX7" s="115"/>
      <c r="CY7" s="115"/>
      <c r="CZ7" s="115"/>
      <c r="DA7" s="115"/>
      <c r="DB7" s="115"/>
      <c r="DC7" s="115"/>
      <c r="DD7" s="137" t="str">
        <f>IFERROR(AVERAGE('AUTOEV CUANTI MULT'!$H7:$DC7),"")</f>
        <v/>
      </c>
    </row>
    <row r="8" spans="2:108" ht="78" customHeight="1" x14ac:dyDescent="0.3">
      <c r="B8" s="120">
        <v>3</v>
      </c>
      <c r="C8" s="122">
        <v>0</v>
      </c>
      <c r="D8" s="122">
        <v>0</v>
      </c>
      <c r="E8" s="122">
        <v>0</v>
      </c>
      <c r="F8" s="123">
        <v>0</v>
      </c>
      <c r="G8" s="123">
        <v>0</v>
      </c>
      <c r="H8" s="133"/>
      <c r="I8" s="114"/>
      <c r="J8" s="114"/>
      <c r="K8" s="114"/>
      <c r="L8" s="114"/>
      <c r="M8" s="114"/>
      <c r="N8" s="114"/>
      <c r="O8" s="114"/>
      <c r="P8" s="114"/>
      <c r="Q8" s="114"/>
      <c r="R8" s="133"/>
      <c r="S8" s="114"/>
      <c r="T8" s="114"/>
      <c r="U8" s="114"/>
      <c r="V8" s="114"/>
      <c r="W8" s="114"/>
      <c r="X8" s="114"/>
      <c r="Y8" s="114"/>
      <c r="Z8" s="114"/>
      <c r="AA8" s="114"/>
      <c r="AB8" s="133"/>
      <c r="AC8" s="114"/>
      <c r="AD8" s="114"/>
      <c r="AE8" s="114"/>
      <c r="AF8" s="114"/>
      <c r="AG8" s="114"/>
      <c r="AH8" s="114"/>
      <c r="AI8" s="114"/>
      <c r="AJ8" s="114"/>
      <c r="AK8" s="114"/>
      <c r="AL8" s="133"/>
      <c r="AM8" s="114"/>
      <c r="AN8" s="114"/>
      <c r="AO8" s="114"/>
      <c r="AP8" s="114"/>
      <c r="AQ8" s="114"/>
      <c r="AR8" s="114"/>
      <c r="AS8" s="114"/>
      <c r="AT8" s="114"/>
      <c r="AU8" s="114"/>
      <c r="AV8" s="133"/>
      <c r="AW8" s="114"/>
      <c r="AX8" s="114"/>
      <c r="AY8" s="114"/>
      <c r="AZ8" s="114"/>
      <c r="BA8" s="114"/>
      <c r="BB8" s="114"/>
      <c r="BC8" s="114"/>
      <c r="BD8" s="114"/>
      <c r="BE8" s="114"/>
      <c r="BF8" s="133"/>
      <c r="BG8" s="114"/>
      <c r="BH8" s="114"/>
      <c r="BI8" s="114"/>
      <c r="BJ8" s="114"/>
      <c r="BK8" s="114"/>
      <c r="BL8" s="114"/>
      <c r="BM8" s="114"/>
      <c r="BN8" s="114"/>
      <c r="BO8" s="114"/>
      <c r="BP8" s="133"/>
      <c r="BQ8" s="114"/>
      <c r="BR8" s="114"/>
      <c r="BS8" s="114"/>
      <c r="BT8" s="114"/>
      <c r="BU8" s="114"/>
      <c r="BV8" s="114"/>
      <c r="BW8" s="114"/>
      <c r="BX8" s="114"/>
      <c r="BY8" s="114"/>
      <c r="BZ8" s="133"/>
      <c r="CA8" s="114"/>
      <c r="CB8" s="114"/>
      <c r="CC8" s="114"/>
      <c r="CD8" s="114"/>
      <c r="CE8" s="114"/>
      <c r="CF8" s="114"/>
      <c r="CG8" s="114"/>
      <c r="CH8" s="114"/>
      <c r="CI8" s="114"/>
      <c r="CJ8" s="133"/>
      <c r="CK8" s="114"/>
      <c r="CL8" s="114"/>
      <c r="CM8" s="114"/>
      <c r="CN8" s="114"/>
      <c r="CO8" s="114"/>
      <c r="CP8" s="114"/>
      <c r="CQ8" s="114"/>
      <c r="CR8" s="114"/>
      <c r="CS8" s="114"/>
      <c r="CT8" s="133"/>
      <c r="CU8" s="114"/>
      <c r="CV8" s="114"/>
      <c r="CW8" s="114"/>
      <c r="CX8" s="114"/>
      <c r="CY8" s="114"/>
      <c r="CZ8" s="114"/>
      <c r="DA8" s="114"/>
      <c r="DB8" s="114"/>
      <c r="DC8" s="114"/>
      <c r="DD8" s="136" t="str">
        <f>IFERROR(AVERAGE('AUTOEV CUANTI MULT'!$H8:$DC8),"")</f>
        <v/>
      </c>
    </row>
    <row r="9" spans="2:108" ht="78" customHeight="1" x14ac:dyDescent="0.3">
      <c r="B9" s="124">
        <v>4</v>
      </c>
      <c r="C9" s="126">
        <v>0</v>
      </c>
      <c r="D9" s="126">
        <v>0</v>
      </c>
      <c r="E9" s="126">
        <v>0</v>
      </c>
      <c r="F9" s="47">
        <v>0</v>
      </c>
      <c r="G9" s="47">
        <v>0</v>
      </c>
      <c r="H9" s="134"/>
      <c r="I9" s="115"/>
      <c r="J9" s="115"/>
      <c r="K9" s="115"/>
      <c r="L9" s="115"/>
      <c r="M9" s="115"/>
      <c r="N9" s="115"/>
      <c r="O9" s="115"/>
      <c r="P9" s="115"/>
      <c r="Q9" s="115"/>
      <c r="R9" s="134"/>
      <c r="S9" s="115"/>
      <c r="T9" s="115"/>
      <c r="U9" s="115"/>
      <c r="V9" s="115"/>
      <c r="W9" s="115"/>
      <c r="X9" s="115"/>
      <c r="Y9" s="115"/>
      <c r="Z9" s="115"/>
      <c r="AA9" s="115"/>
      <c r="AB9" s="134"/>
      <c r="AC9" s="115"/>
      <c r="AD9" s="115"/>
      <c r="AE9" s="115"/>
      <c r="AF9" s="115"/>
      <c r="AG9" s="115"/>
      <c r="AH9" s="115"/>
      <c r="AI9" s="115"/>
      <c r="AJ9" s="115"/>
      <c r="AK9" s="115"/>
      <c r="AL9" s="134"/>
      <c r="AM9" s="115"/>
      <c r="AN9" s="115"/>
      <c r="AO9" s="115"/>
      <c r="AP9" s="115"/>
      <c r="AQ9" s="115"/>
      <c r="AR9" s="115"/>
      <c r="AS9" s="115"/>
      <c r="AT9" s="115"/>
      <c r="AU9" s="115"/>
      <c r="AV9" s="134"/>
      <c r="AW9" s="115"/>
      <c r="AX9" s="115"/>
      <c r="AY9" s="115"/>
      <c r="AZ9" s="115"/>
      <c r="BA9" s="115"/>
      <c r="BB9" s="115"/>
      <c r="BC9" s="115"/>
      <c r="BD9" s="115"/>
      <c r="BE9" s="115"/>
      <c r="BF9" s="134"/>
      <c r="BG9" s="115"/>
      <c r="BH9" s="115"/>
      <c r="BI9" s="115"/>
      <c r="BJ9" s="115"/>
      <c r="BK9" s="115"/>
      <c r="BL9" s="115"/>
      <c r="BM9" s="115"/>
      <c r="BN9" s="115"/>
      <c r="BO9" s="115"/>
      <c r="BP9" s="134"/>
      <c r="BQ9" s="115"/>
      <c r="BR9" s="115"/>
      <c r="BS9" s="115"/>
      <c r="BT9" s="115"/>
      <c r="BU9" s="115"/>
      <c r="BV9" s="115"/>
      <c r="BW9" s="115"/>
      <c r="BX9" s="115"/>
      <c r="BY9" s="115"/>
      <c r="BZ9" s="134"/>
      <c r="CA9" s="115"/>
      <c r="CB9" s="115"/>
      <c r="CC9" s="115"/>
      <c r="CD9" s="115"/>
      <c r="CE9" s="115"/>
      <c r="CF9" s="115"/>
      <c r="CG9" s="115"/>
      <c r="CH9" s="115"/>
      <c r="CI9" s="115"/>
      <c r="CJ9" s="134"/>
      <c r="CK9" s="115"/>
      <c r="CL9" s="115"/>
      <c r="CM9" s="115"/>
      <c r="CN9" s="115"/>
      <c r="CO9" s="115"/>
      <c r="CP9" s="115"/>
      <c r="CQ9" s="115"/>
      <c r="CR9" s="115"/>
      <c r="CS9" s="115"/>
      <c r="CT9" s="134"/>
      <c r="CU9" s="115"/>
      <c r="CV9" s="115"/>
      <c r="CW9" s="115"/>
      <c r="CX9" s="115"/>
      <c r="CY9" s="115"/>
      <c r="CZ9" s="115"/>
      <c r="DA9" s="115"/>
      <c r="DB9" s="115"/>
      <c r="DC9" s="115"/>
      <c r="DD9" s="137" t="str">
        <f>IFERROR(AVERAGE('AUTOEV CUANTI MULT'!$H9:$DC9),"")</f>
        <v/>
      </c>
    </row>
    <row r="10" spans="2:108" ht="78" customHeight="1" x14ac:dyDescent="0.3">
      <c r="B10" s="120">
        <v>5</v>
      </c>
      <c r="C10" s="122">
        <v>0</v>
      </c>
      <c r="D10" s="122">
        <v>0</v>
      </c>
      <c r="E10" s="122">
        <v>0</v>
      </c>
      <c r="F10" s="123">
        <v>0</v>
      </c>
      <c r="G10" s="123">
        <v>0</v>
      </c>
      <c r="H10" s="133"/>
      <c r="I10" s="114"/>
      <c r="J10" s="114"/>
      <c r="K10" s="114"/>
      <c r="L10" s="114"/>
      <c r="M10" s="114"/>
      <c r="N10" s="114"/>
      <c r="O10" s="114"/>
      <c r="P10" s="114"/>
      <c r="Q10" s="114"/>
      <c r="R10" s="133"/>
      <c r="S10" s="114"/>
      <c r="T10" s="114"/>
      <c r="U10" s="114"/>
      <c r="V10" s="114"/>
      <c r="W10" s="114"/>
      <c r="X10" s="114"/>
      <c r="Y10" s="114"/>
      <c r="Z10" s="114"/>
      <c r="AA10" s="114"/>
      <c r="AB10" s="133"/>
      <c r="AC10" s="114"/>
      <c r="AD10" s="114"/>
      <c r="AE10" s="114"/>
      <c r="AF10" s="114"/>
      <c r="AG10" s="114"/>
      <c r="AH10" s="114"/>
      <c r="AI10" s="114"/>
      <c r="AJ10" s="114"/>
      <c r="AK10" s="114"/>
      <c r="AL10" s="133"/>
      <c r="AM10" s="114"/>
      <c r="AN10" s="114"/>
      <c r="AO10" s="114"/>
      <c r="AP10" s="114"/>
      <c r="AQ10" s="114"/>
      <c r="AR10" s="114"/>
      <c r="AS10" s="114"/>
      <c r="AT10" s="114"/>
      <c r="AU10" s="114"/>
      <c r="AV10" s="133"/>
      <c r="AW10" s="114"/>
      <c r="AX10" s="114"/>
      <c r="AY10" s="114"/>
      <c r="AZ10" s="114"/>
      <c r="BA10" s="114"/>
      <c r="BB10" s="114"/>
      <c r="BC10" s="114"/>
      <c r="BD10" s="114"/>
      <c r="BE10" s="114"/>
      <c r="BF10" s="133"/>
      <c r="BG10" s="114"/>
      <c r="BH10" s="114"/>
      <c r="BI10" s="114"/>
      <c r="BJ10" s="114"/>
      <c r="BK10" s="114"/>
      <c r="BL10" s="114"/>
      <c r="BM10" s="114"/>
      <c r="BN10" s="114"/>
      <c r="BO10" s="114"/>
      <c r="BP10" s="133"/>
      <c r="BQ10" s="114"/>
      <c r="BR10" s="114"/>
      <c r="BS10" s="114"/>
      <c r="BT10" s="114"/>
      <c r="BU10" s="114"/>
      <c r="BV10" s="114"/>
      <c r="BW10" s="114"/>
      <c r="BX10" s="114"/>
      <c r="BY10" s="114"/>
      <c r="BZ10" s="133"/>
      <c r="CA10" s="114"/>
      <c r="CB10" s="114"/>
      <c r="CC10" s="114"/>
      <c r="CD10" s="114"/>
      <c r="CE10" s="114"/>
      <c r="CF10" s="114"/>
      <c r="CG10" s="114"/>
      <c r="CH10" s="114"/>
      <c r="CI10" s="114"/>
      <c r="CJ10" s="133"/>
      <c r="CK10" s="114"/>
      <c r="CL10" s="114"/>
      <c r="CM10" s="114"/>
      <c r="CN10" s="114"/>
      <c r="CO10" s="114"/>
      <c r="CP10" s="114"/>
      <c r="CQ10" s="114"/>
      <c r="CR10" s="114"/>
      <c r="CS10" s="114"/>
      <c r="CT10" s="133"/>
      <c r="CU10" s="114"/>
      <c r="CV10" s="114"/>
      <c r="CW10" s="114"/>
      <c r="CX10" s="114"/>
      <c r="CY10" s="114"/>
      <c r="CZ10" s="114"/>
      <c r="DA10" s="114"/>
      <c r="DB10" s="114"/>
      <c r="DC10" s="114"/>
      <c r="DD10" s="136" t="str">
        <f>IFERROR(AVERAGE('AUTOEV CUANTI MULT'!$H10:$DC10),"")</f>
        <v/>
      </c>
    </row>
    <row r="11" spans="2:108" ht="78" customHeight="1" x14ac:dyDescent="0.3">
      <c r="B11" s="124">
        <v>6</v>
      </c>
      <c r="C11" s="126">
        <v>0</v>
      </c>
      <c r="D11" s="126">
        <v>0</v>
      </c>
      <c r="E11" s="126">
        <v>0</v>
      </c>
      <c r="F11" s="47">
        <v>0</v>
      </c>
      <c r="G11" s="47">
        <v>0</v>
      </c>
      <c r="H11" s="134"/>
      <c r="I11" s="115"/>
      <c r="J11" s="115"/>
      <c r="K11" s="115"/>
      <c r="L11" s="115"/>
      <c r="M11" s="115"/>
      <c r="N11" s="115"/>
      <c r="O11" s="115"/>
      <c r="P11" s="115"/>
      <c r="Q11" s="115"/>
      <c r="R11" s="134"/>
      <c r="S11" s="115"/>
      <c r="T11" s="115"/>
      <c r="U11" s="115"/>
      <c r="V11" s="115"/>
      <c r="W11" s="115"/>
      <c r="X11" s="115"/>
      <c r="Y11" s="115"/>
      <c r="Z11" s="115"/>
      <c r="AA11" s="115"/>
      <c r="AB11" s="134"/>
      <c r="AC11" s="115"/>
      <c r="AD11" s="115"/>
      <c r="AE11" s="115"/>
      <c r="AF11" s="115"/>
      <c r="AG11" s="115"/>
      <c r="AH11" s="115"/>
      <c r="AI11" s="115"/>
      <c r="AJ11" s="115"/>
      <c r="AK11" s="115"/>
      <c r="AL11" s="134"/>
      <c r="AM11" s="115"/>
      <c r="AN11" s="115"/>
      <c r="AO11" s="115"/>
      <c r="AP11" s="115"/>
      <c r="AQ11" s="115"/>
      <c r="AR11" s="115"/>
      <c r="AS11" s="115"/>
      <c r="AT11" s="115"/>
      <c r="AU11" s="115"/>
      <c r="AV11" s="134"/>
      <c r="AW11" s="115"/>
      <c r="AX11" s="115"/>
      <c r="AY11" s="115"/>
      <c r="AZ11" s="115"/>
      <c r="BA11" s="115"/>
      <c r="BB11" s="115"/>
      <c r="BC11" s="115"/>
      <c r="BD11" s="115"/>
      <c r="BE11" s="115"/>
      <c r="BF11" s="134"/>
      <c r="BG11" s="115"/>
      <c r="BH11" s="115"/>
      <c r="BI11" s="115"/>
      <c r="BJ11" s="115"/>
      <c r="BK11" s="115"/>
      <c r="BL11" s="115"/>
      <c r="BM11" s="115"/>
      <c r="BN11" s="115"/>
      <c r="BO11" s="115"/>
      <c r="BP11" s="134"/>
      <c r="BQ11" s="115"/>
      <c r="BR11" s="115"/>
      <c r="BS11" s="115"/>
      <c r="BT11" s="115"/>
      <c r="BU11" s="115"/>
      <c r="BV11" s="115"/>
      <c r="BW11" s="115"/>
      <c r="BX11" s="115"/>
      <c r="BY11" s="115"/>
      <c r="BZ11" s="134"/>
      <c r="CA11" s="115"/>
      <c r="CB11" s="115"/>
      <c r="CC11" s="115"/>
      <c r="CD11" s="115"/>
      <c r="CE11" s="115"/>
      <c r="CF11" s="115"/>
      <c r="CG11" s="115"/>
      <c r="CH11" s="115"/>
      <c r="CI11" s="115"/>
      <c r="CJ11" s="134"/>
      <c r="CK11" s="115"/>
      <c r="CL11" s="115"/>
      <c r="CM11" s="115"/>
      <c r="CN11" s="115"/>
      <c r="CO11" s="115"/>
      <c r="CP11" s="115"/>
      <c r="CQ11" s="115"/>
      <c r="CR11" s="115"/>
      <c r="CS11" s="115"/>
      <c r="CT11" s="134"/>
      <c r="CU11" s="115"/>
      <c r="CV11" s="115"/>
      <c r="CW11" s="115"/>
      <c r="CX11" s="115"/>
      <c r="CY11" s="115"/>
      <c r="CZ11" s="115"/>
      <c r="DA11" s="115"/>
      <c r="DB11" s="115"/>
      <c r="DC11" s="115"/>
      <c r="DD11" s="137" t="str">
        <f>IFERROR(AVERAGE('AUTOEV CUANTI MULT'!$H11:$DC11),"")</f>
        <v/>
      </c>
    </row>
    <row r="12" spans="2:108" ht="78" customHeight="1" x14ac:dyDescent="0.3">
      <c r="B12" s="120">
        <v>7</v>
      </c>
      <c r="C12" s="122">
        <v>0</v>
      </c>
      <c r="D12" s="122">
        <v>0</v>
      </c>
      <c r="E12" s="122">
        <v>0</v>
      </c>
      <c r="F12" s="123">
        <v>0</v>
      </c>
      <c r="G12" s="123">
        <v>0</v>
      </c>
      <c r="H12" s="133"/>
      <c r="I12" s="114"/>
      <c r="J12" s="114"/>
      <c r="K12" s="114"/>
      <c r="L12" s="114"/>
      <c r="M12" s="114"/>
      <c r="N12" s="114"/>
      <c r="O12" s="114"/>
      <c r="P12" s="114"/>
      <c r="Q12" s="114"/>
      <c r="R12" s="133"/>
      <c r="S12" s="114"/>
      <c r="T12" s="114"/>
      <c r="U12" s="114"/>
      <c r="V12" s="114"/>
      <c r="W12" s="114"/>
      <c r="X12" s="114"/>
      <c r="Y12" s="114"/>
      <c r="Z12" s="114"/>
      <c r="AA12" s="114"/>
      <c r="AB12" s="133"/>
      <c r="AC12" s="114"/>
      <c r="AD12" s="114"/>
      <c r="AE12" s="114"/>
      <c r="AF12" s="114"/>
      <c r="AG12" s="114"/>
      <c r="AH12" s="114"/>
      <c r="AI12" s="114"/>
      <c r="AJ12" s="114"/>
      <c r="AK12" s="114"/>
      <c r="AL12" s="133"/>
      <c r="AM12" s="114"/>
      <c r="AN12" s="114"/>
      <c r="AO12" s="114"/>
      <c r="AP12" s="114"/>
      <c r="AQ12" s="114"/>
      <c r="AR12" s="114"/>
      <c r="AS12" s="114"/>
      <c r="AT12" s="114"/>
      <c r="AU12" s="114"/>
      <c r="AV12" s="133"/>
      <c r="AW12" s="114"/>
      <c r="AX12" s="114"/>
      <c r="AY12" s="114"/>
      <c r="AZ12" s="114"/>
      <c r="BA12" s="114"/>
      <c r="BB12" s="114"/>
      <c r="BC12" s="114"/>
      <c r="BD12" s="114"/>
      <c r="BE12" s="114"/>
      <c r="BF12" s="133"/>
      <c r="BG12" s="114"/>
      <c r="BH12" s="114"/>
      <c r="BI12" s="114"/>
      <c r="BJ12" s="114"/>
      <c r="BK12" s="114"/>
      <c r="BL12" s="114"/>
      <c r="BM12" s="114"/>
      <c r="BN12" s="114"/>
      <c r="BO12" s="114"/>
      <c r="BP12" s="133"/>
      <c r="BQ12" s="114"/>
      <c r="BR12" s="114"/>
      <c r="BS12" s="114"/>
      <c r="BT12" s="114"/>
      <c r="BU12" s="114"/>
      <c r="BV12" s="114"/>
      <c r="BW12" s="114"/>
      <c r="BX12" s="114"/>
      <c r="BY12" s="114"/>
      <c r="BZ12" s="133"/>
      <c r="CA12" s="114"/>
      <c r="CB12" s="114"/>
      <c r="CC12" s="114"/>
      <c r="CD12" s="114"/>
      <c r="CE12" s="114"/>
      <c r="CF12" s="114"/>
      <c r="CG12" s="114"/>
      <c r="CH12" s="114"/>
      <c r="CI12" s="114"/>
      <c r="CJ12" s="133"/>
      <c r="CK12" s="114"/>
      <c r="CL12" s="114"/>
      <c r="CM12" s="114"/>
      <c r="CN12" s="114"/>
      <c r="CO12" s="114"/>
      <c r="CP12" s="114"/>
      <c r="CQ12" s="114"/>
      <c r="CR12" s="114"/>
      <c r="CS12" s="114"/>
      <c r="CT12" s="133"/>
      <c r="CU12" s="114"/>
      <c r="CV12" s="114"/>
      <c r="CW12" s="114"/>
      <c r="CX12" s="114"/>
      <c r="CY12" s="114"/>
      <c r="CZ12" s="114"/>
      <c r="DA12" s="114"/>
      <c r="DB12" s="114"/>
      <c r="DC12" s="114"/>
      <c r="DD12" s="136" t="str">
        <f>IFERROR(AVERAGE('AUTOEV CUANTI MULT'!$H12:$DC12),"")</f>
        <v/>
      </c>
    </row>
    <row r="13" spans="2:108" ht="78" customHeight="1" x14ac:dyDescent="0.3">
      <c r="B13" s="124">
        <v>8</v>
      </c>
      <c r="C13" s="126">
        <v>0</v>
      </c>
      <c r="D13" s="126">
        <v>0</v>
      </c>
      <c r="E13" s="126">
        <v>0</v>
      </c>
      <c r="F13" s="47">
        <v>0</v>
      </c>
      <c r="G13" s="47">
        <v>0</v>
      </c>
      <c r="H13" s="134"/>
      <c r="I13" s="115"/>
      <c r="J13" s="115"/>
      <c r="K13" s="115"/>
      <c r="L13" s="115"/>
      <c r="M13" s="115"/>
      <c r="N13" s="115"/>
      <c r="O13" s="115"/>
      <c r="P13" s="115"/>
      <c r="Q13" s="115"/>
      <c r="R13" s="134"/>
      <c r="S13" s="115"/>
      <c r="T13" s="115"/>
      <c r="U13" s="115"/>
      <c r="V13" s="115"/>
      <c r="W13" s="115"/>
      <c r="X13" s="115"/>
      <c r="Y13" s="115"/>
      <c r="Z13" s="115"/>
      <c r="AA13" s="115"/>
      <c r="AB13" s="134"/>
      <c r="AC13" s="115"/>
      <c r="AD13" s="115"/>
      <c r="AE13" s="115"/>
      <c r="AF13" s="115"/>
      <c r="AG13" s="115"/>
      <c r="AH13" s="115"/>
      <c r="AI13" s="115"/>
      <c r="AJ13" s="115"/>
      <c r="AK13" s="115"/>
      <c r="AL13" s="134"/>
      <c r="AM13" s="115"/>
      <c r="AN13" s="115"/>
      <c r="AO13" s="115"/>
      <c r="AP13" s="115"/>
      <c r="AQ13" s="115"/>
      <c r="AR13" s="115"/>
      <c r="AS13" s="115"/>
      <c r="AT13" s="115"/>
      <c r="AU13" s="115"/>
      <c r="AV13" s="134"/>
      <c r="AW13" s="115"/>
      <c r="AX13" s="115"/>
      <c r="AY13" s="115"/>
      <c r="AZ13" s="115"/>
      <c r="BA13" s="115"/>
      <c r="BB13" s="115"/>
      <c r="BC13" s="115"/>
      <c r="BD13" s="115"/>
      <c r="BE13" s="115"/>
      <c r="BF13" s="134"/>
      <c r="BG13" s="115"/>
      <c r="BH13" s="115"/>
      <c r="BI13" s="115"/>
      <c r="BJ13" s="115"/>
      <c r="BK13" s="115"/>
      <c r="BL13" s="115"/>
      <c r="BM13" s="115"/>
      <c r="BN13" s="115"/>
      <c r="BO13" s="115"/>
      <c r="BP13" s="134"/>
      <c r="BQ13" s="115"/>
      <c r="BR13" s="115"/>
      <c r="BS13" s="115"/>
      <c r="BT13" s="115"/>
      <c r="BU13" s="115"/>
      <c r="BV13" s="115"/>
      <c r="BW13" s="115"/>
      <c r="BX13" s="115"/>
      <c r="BY13" s="115"/>
      <c r="BZ13" s="134"/>
      <c r="CA13" s="115"/>
      <c r="CB13" s="115"/>
      <c r="CC13" s="115"/>
      <c r="CD13" s="115"/>
      <c r="CE13" s="115"/>
      <c r="CF13" s="115"/>
      <c r="CG13" s="115"/>
      <c r="CH13" s="115"/>
      <c r="CI13" s="115"/>
      <c r="CJ13" s="134"/>
      <c r="CK13" s="115"/>
      <c r="CL13" s="115"/>
      <c r="CM13" s="115"/>
      <c r="CN13" s="115"/>
      <c r="CO13" s="115"/>
      <c r="CP13" s="115"/>
      <c r="CQ13" s="115"/>
      <c r="CR13" s="115"/>
      <c r="CS13" s="115"/>
      <c r="CT13" s="134"/>
      <c r="CU13" s="115"/>
      <c r="CV13" s="115"/>
      <c r="CW13" s="115"/>
      <c r="CX13" s="115"/>
      <c r="CY13" s="115"/>
      <c r="CZ13" s="115"/>
      <c r="DA13" s="115"/>
      <c r="DB13" s="115"/>
      <c r="DC13" s="115"/>
      <c r="DD13" s="137" t="str">
        <f>IFERROR(AVERAGE('AUTOEV CUANTI MULT'!$H13:$DC13),"")</f>
        <v/>
      </c>
    </row>
    <row r="14" spans="2:108" ht="78" customHeight="1" x14ac:dyDescent="0.3">
      <c r="B14" s="120">
        <v>9</v>
      </c>
      <c r="C14" s="122">
        <v>0</v>
      </c>
      <c r="D14" s="122">
        <v>0</v>
      </c>
      <c r="E14" s="122">
        <v>0</v>
      </c>
      <c r="F14" s="123">
        <v>0</v>
      </c>
      <c r="G14" s="123">
        <v>0</v>
      </c>
      <c r="H14" s="133"/>
      <c r="I14" s="114"/>
      <c r="J14" s="114"/>
      <c r="K14" s="114"/>
      <c r="L14" s="114"/>
      <c r="M14" s="114"/>
      <c r="N14" s="114"/>
      <c r="O14" s="114"/>
      <c r="P14" s="114"/>
      <c r="Q14" s="114"/>
      <c r="R14" s="133"/>
      <c r="S14" s="114"/>
      <c r="T14" s="114"/>
      <c r="U14" s="114"/>
      <c r="V14" s="114"/>
      <c r="W14" s="114"/>
      <c r="X14" s="114"/>
      <c r="Y14" s="114"/>
      <c r="Z14" s="114"/>
      <c r="AA14" s="114"/>
      <c r="AB14" s="133"/>
      <c r="AC14" s="114"/>
      <c r="AD14" s="114"/>
      <c r="AE14" s="114"/>
      <c r="AF14" s="114"/>
      <c r="AG14" s="114"/>
      <c r="AH14" s="114"/>
      <c r="AI14" s="114"/>
      <c r="AJ14" s="114"/>
      <c r="AK14" s="114"/>
      <c r="AL14" s="133"/>
      <c r="AM14" s="114"/>
      <c r="AN14" s="114"/>
      <c r="AO14" s="114"/>
      <c r="AP14" s="114"/>
      <c r="AQ14" s="114"/>
      <c r="AR14" s="114"/>
      <c r="AS14" s="114"/>
      <c r="AT14" s="114"/>
      <c r="AU14" s="114"/>
      <c r="AV14" s="133"/>
      <c r="AW14" s="114"/>
      <c r="AX14" s="114"/>
      <c r="AY14" s="114"/>
      <c r="AZ14" s="114"/>
      <c r="BA14" s="114"/>
      <c r="BB14" s="114"/>
      <c r="BC14" s="114"/>
      <c r="BD14" s="114"/>
      <c r="BE14" s="114"/>
      <c r="BF14" s="133"/>
      <c r="BG14" s="114"/>
      <c r="BH14" s="114"/>
      <c r="BI14" s="114"/>
      <c r="BJ14" s="114"/>
      <c r="BK14" s="114"/>
      <c r="BL14" s="114"/>
      <c r="BM14" s="114"/>
      <c r="BN14" s="114"/>
      <c r="BO14" s="114"/>
      <c r="BP14" s="133"/>
      <c r="BQ14" s="114"/>
      <c r="BR14" s="114"/>
      <c r="BS14" s="114"/>
      <c r="BT14" s="114"/>
      <c r="BU14" s="114"/>
      <c r="BV14" s="114"/>
      <c r="BW14" s="114"/>
      <c r="BX14" s="114"/>
      <c r="BY14" s="114"/>
      <c r="BZ14" s="133"/>
      <c r="CA14" s="114"/>
      <c r="CB14" s="114"/>
      <c r="CC14" s="114"/>
      <c r="CD14" s="114"/>
      <c r="CE14" s="114"/>
      <c r="CF14" s="114"/>
      <c r="CG14" s="114"/>
      <c r="CH14" s="114"/>
      <c r="CI14" s="114"/>
      <c r="CJ14" s="133"/>
      <c r="CK14" s="114"/>
      <c r="CL14" s="114"/>
      <c r="CM14" s="114"/>
      <c r="CN14" s="114"/>
      <c r="CO14" s="114"/>
      <c r="CP14" s="114"/>
      <c r="CQ14" s="114"/>
      <c r="CR14" s="114"/>
      <c r="CS14" s="114"/>
      <c r="CT14" s="133"/>
      <c r="CU14" s="114"/>
      <c r="CV14" s="114"/>
      <c r="CW14" s="114"/>
      <c r="CX14" s="114"/>
      <c r="CY14" s="114"/>
      <c r="CZ14" s="114"/>
      <c r="DA14" s="114"/>
      <c r="DB14" s="114"/>
      <c r="DC14" s="114"/>
      <c r="DD14" s="136" t="str">
        <f>IFERROR(AVERAGE('AUTOEV CUANTI MULT'!$H14:$DC14),"")</f>
        <v/>
      </c>
    </row>
    <row r="15" spans="2:108" ht="78" customHeight="1" x14ac:dyDescent="0.3">
      <c r="B15" s="124">
        <v>10</v>
      </c>
      <c r="C15" s="126">
        <v>0</v>
      </c>
      <c r="D15" s="126">
        <v>0</v>
      </c>
      <c r="E15" s="126">
        <v>0</v>
      </c>
      <c r="F15" s="47">
        <v>0</v>
      </c>
      <c r="G15" s="47">
        <v>0</v>
      </c>
      <c r="H15" s="134"/>
      <c r="I15" s="115"/>
      <c r="J15" s="115"/>
      <c r="K15" s="115"/>
      <c r="L15" s="115"/>
      <c r="M15" s="115"/>
      <c r="N15" s="115"/>
      <c r="O15" s="115"/>
      <c r="P15" s="115"/>
      <c r="Q15" s="115"/>
      <c r="R15" s="134"/>
      <c r="S15" s="115"/>
      <c r="T15" s="115"/>
      <c r="U15" s="115"/>
      <c r="V15" s="115"/>
      <c r="W15" s="115"/>
      <c r="X15" s="115"/>
      <c r="Y15" s="115"/>
      <c r="Z15" s="115"/>
      <c r="AA15" s="115"/>
      <c r="AB15" s="134"/>
      <c r="AC15" s="115"/>
      <c r="AD15" s="115"/>
      <c r="AE15" s="115"/>
      <c r="AF15" s="115"/>
      <c r="AG15" s="115"/>
      <c r="AH15" s="115"/>
      <c r="AI15" s="115"/>
      <c r="AJ15" s="115"/>
      <c r="AK15" s="115"/>
      <c r="AL15" s="134"/>
      <c r="AM15" s="115"/>
      <c r="AN15" s="115"/>
      <c r="AO15" s="115"/>
      <c r="AP15" s="115"/>
      <c r="AQ15" s="115"/>
      <c r="AR15" s="115"/>
      <c r="AS15" s="115"/>
      <c r="AT15" s="115"/>
      <c r="AU15" s="115"/>
      <c r="AV15" s="134"/>
      <c r="AW15" s="115"/>
      <c r="AX15" s="115"/>
      <c r="AY15" s="115"/>
      <c r="AZ15" s="115"/>
      <c r="BA15" s="115"/>
      <c r="BB15" s="115"/>
      <c r="BC15" s="115"/>
      <c r="BD15" s="115"/>
      <c r="BE15" s="115"/>
      <c r="BF15" s="134"/>
      <c r="BG15" s="115"/>
      <c r="BH15" s="115"/>
      <c r="BI15" s="115"/>
      <c r="BJ15" s="115"/>
      <c r="BK15" s="115"/>
      <c r="BL15" s="115"/>
      <c r="BM15" s="115"/>
      <c r="BN15" s="115"/>
      <c r="BO15" s="115"/>
      <c r="BP15" s="134"/>
      <c r="BQ15" s="115"/>
      <c r="BR15" s="115"/>
      <c r="BS15" s="115"/>
      <c r="BT15" s="115"/>
      <c r="BU15" s="115"/>
      <c r="BV15" s="115"/>
      <c r="BW15" s="115"/>
      <c r="BX15" s="115"/>
      <c r="BY15" s="115"/>
      <c r="BZ15" s="134"/>
      <c r="CA15" s="115"/>
      <c r="CB15" s="115"/>
      <c r="CC15" s="115"/>
      <c r="CD15" s="115"/>
      <c r="CE15" s="115"/>
      <c r="CF15" s="115"/>
      <c r="CG15" s="115"/>
      <c r="CH15" s="115"/>
      <c r="CI15" s="115"/>
      <c r="CJ15" s="134"/>
      <c r="CK15" s="115"/>
      <c r="CL15" s="115"/>
      <c r="CM15" s="115"/>
      <c r="CN15" s="115"/>
      <c r="CO15" s="115"/>
      <c r="CP15" s="115"/>
      <c r="CQ15" s="115"/>
      <c r="CR15" s="115"/>
      <c r="CS15" s="115"/>
      <c r="CT15" s="134"/>
      <c r="CU15" s="115"/>
      <c r="CV15" s="115"/>
      <c r="CW15" s="115"/>
      <c r="CX15" s="115"/>
      <c r="CY15" s="115"/>
      <c r="CZ15" s="115"/>
      <c r="DA15" s="115"/>
      <c r="DB15" s="115"/>
      <c r="DC15" s="115"/>
      <c r="DD15" s="137" t="str">
        <f>IFERROR(AVERAGE('AUTOEV CUANTI MULT'!$H15:$DC15),"")</f>
        <v/>
      </c>
    </row>
    <row r="16" spans="2:108" ht="78" customHeight="1" x14ac:dyDescent="0.3">
      <c r="B16" s="120">
        <v>11</v>
      </c>
      <c r="C16" s="122">
        <v>0</v>
      </c>
      <c r="D16" s="122">
        <v>0</v>
      </c>
      <c r="E16" s="122">
        <v>0</v>
      </c>
      <c r="F16" s="123">
        <v>0</v>
      </c>
      <c r="G16" s="123">
        <v>0</v>
      </c>
      <c r="H16" s="133"/>
      <c r="I16" s="114"/>
      <c r="J16" s="114"/>
      <c r="K16" s="114"/>
      <c r="L16" s="114"/>
      <c r="M16" s="114"/>
      <c r="N16" s="114"/>
      <c r="O16" s="114"/>
      <c r="P16" s="114"/>
      <c r="Q16" s="114"/>
      <c r="R16" s="133"/>
      <c r="S16" s="114"/>
      <c r="T16" s="114"/>
      <c r="U16" s="114"/>
      <c r="V16" s="114"/>
      <c r="W16" s="114"/>
      <c r="X16" s="114"/>
      <c r="Y16" s="114"/>
      <c r="Z16" s="114"/>
      <c r="AA16" s="114"/>
      <c r="AB16" s="133"/>
      <c r="AC16" s="114"/>
      <c r="AD16" s="114"/>
      <c r="AE16" s="114"/>
      <c r="AF16" s="114"/>
      <c r="AG16" s="114"/>
      <c r="AH16" s="114"/>
      <c r="AI16" s="114"/>
      <c r="AJ16" s="114"/>
      <c r="AK16" s="114"/>
      <c r="AL16" s="133"/>
      <c r="AM16" s="114"/>
      <c r="AN16" s="114"/>
      <c r="AO16" s="114"/>
      <c r="AP16" s="114"/>
      <c r="AQ16" s="114"/>
      <c r="AR16" s="114"/>
      <c r="AS16" s="114"/>
      <c r="AT16" s="114"/>
      <c r="AU16" s="114"/>
      <c r="AV16" s="133"/>
      <c r="AW16" s="114"/>
      <c r="AX16" s="114"/>
      <c r="AY16" s="114"/>
      <c r="AZ16" s="114"/>
      <c r="BA16" s="114"/>
      <c r="BB16" s="114"/>
      <c r="BC16" s="114"/>
      <c r="BD16" s="114"/>
      <c r="BE16" s="114"/>
      <c r="BF16" s="133"/>
      <c r="BG16" s="114"/>
      <c r="BH16" s="114"/>
      <c r="BI16" s="114"/>
      <c r="BJ16" s="114"/>
      <c r="BK16" s="114"/>
      <c r="BL16" s="114"/>
      <c r="BM16" s="114"/>
      <c r="BN16" s="114"/>
      <c r="BO16" s="114"/>
      <c r="BP16" s="133"/>
      <c r="BQ16" s="114"/>
      <c r="BR16" s="114"/>
      <c r="BS16" s="114"/>
      <c r="BT16" s="114"/>
      <c r="BU16" s="114"/>
      <c r="BV16" s="114"/>
      <c r="BW16" s="114"/>
      <c r="BX16" s="114"/>
      <c r="BY16" s="114"/>
      <c r="BZ16" s="133"/>
      <c r="CA16" s="114"/>
      <c r="CB16" s="114"/>
      <c r="CC16" s="114"/>
      <c r="CD16" s="114"/>
      <c r="CE16" s="114"/>
      <c r="CF16" s="114"/>
      <c r="CG16" s="114"/>
      <c r="CH16" s="114"/>
      <c r="CI16" s="114"/>
      <c r="CJ16" s="133"/>
      <c r="CK16" s="114"/>
      <c r="CL16" s="114"/>
      <c r="CM16" s="114"/>
      <c r="CN16" s="114"/>
      <c r="CO16" s="114"/>
      <c r="CP16" s="114"/>
      <c r="CQ16" s="114"/>
      <c r="CR16" s="114"/>
      <c r="CS16" s="114"/>
      <c r="CT16" s="133"/>
      <c r="CU16" s="114"/>
      <c r="CV16" s="114"/>
      <c r="CW16" s="114"/>
      <c r="CX16" s="114"/>
      <c r="CY16" s="114"/>
      <c r="CZ16" s="114"/>
      <c r="DA16" s="114"/>
      <c r="DB16" s="114"/>
      <c r="DC16" s="114"/>
      <c r="DD16" s="136" t="str">
        <f>IFERROR(AVERAGE('AUTOEV CUANTI MULT'!$H16:$DC16),"")</f>
        <v/>
      </c>
    </row>
    <row r="17" spans="2:108" ht="78" customHeight="1" x14ac:dyDescent="0.3">
      <c r="B17" s="124">
        <v>12</v>
      </c>
      <c r="C17" s="126">
        <v>0</v>
      </c>
      <c r="D17" s="126">
        <v>0</v>
      </c>
      <c r="E17" s="126">
        <v>0</v>
      </c>
      <c r="F17" s="47">
        <v>0</v>
      </c>
      <c r="G17" s="47">
        <v>0</v>
      </c>
      <c r="H17" s="134"/>
      <c r="I17" s="115"/>
      <c r="J17" s="115"/>
      <c r="K17" s="115"/>
      <c r="L17" s="115"/>
      <c r="M17" s="115"/>
      <c r="N17" s="115"/>
      <c r="O17" s="115"/>
      <c r="P17" s="115"/>
      <c r="Q17" s="115"/>
      <c r="R17" s="134"/>
      <c r="S17" s="115"/>
      <c r="T17" s="115"/>
      <c r="U17" s="115"/>
      <c r="V17" s="115"/>
      <c r="W17" s="115"/>
      <c r="X17" s="115"/>
      <c r="Y17" s="115"/>
      <c r="Z17" s="115"/>
      <c r="AA17" s="115"/>
      <c r="AB17" s="134"/>
      <c r="AC17" s="115"/>
      <c r="AD17" s="115"/>
      <c r="AE17" s="115"/>
      <c r="AF17" s="115"/>
      <c r="AG17" s="115"/>
      <c r="AH17" s="115"/>
      <c r="AI17" s="115"/>
      <c r="AJ17" s="115"/>
      <c r="AK17" s="115"/>
      <c r="AL17" s="134"/>
      <c r="AM17" s="115"/>
      <c r="AN17" s="115"/>
      <c r="AO17" s="115"/>
      <c r="AP17" s="115"/>
      <c r="AQ17" s="115"/>
      <c r="AR17" s="115"/>
      <c r="AS17" s="115"/>
      <c r="AT17" s="115"/>
      <c r="AU17" s="115"/>
      <c r="AV17" s="134"/>
      <c r="AW17" s="115"/>
      <c r="AX17" s="115"/>
      <c r="AY17" s="115"/>
      <c r="AZ17" s="115"/>
      <c r="BA17" s="115"/>
      <c r="BB17" s="115"/>
      <c r="BC17" s="115"/>
      <c r="BD17" s="115"/>
      <c r="BE17" s="115"/>
      <c r="BF17" s="134"/>
      <c r="BG17" s="115"/>
      <c r="BH17" s="115"/>
      <c r="BI17" s="115"/>
      <c r="BJ17" s="115"/>
      <c r="BK17" s="115"/>
      <c r="BL17" s="115"/>
      <c r="BM17" s="115"/>
      <c r="BN17" s="115"/>
      <c r="BO17" s="115"/>
      <c r="BP17" s="134"/>
      <c r="BQ17" s="115"/>
      <c r="BR17" s="115"/>
      <c r="BS17" s="115"/>
      <c r="BT17" s="115"/>
      <c r="BU17" s="115"/>
      <c r="BV17" s="115"/>
      <c r="BW17" s="115"/>
      <c r="BX17" s="115"/>
      <c r="BY17" s="115"/>
      <c r="BZ17" s="134"/>
      <c r="CA17" s="115"/>
      <c r="CB17" s="115"/>
      <c r="CC17" s="115"/>
      <c r="CD17" s="115"/>
      <c r="CE17" s="115"/>
      <c r="CF17" s="115"/>
      <c r="CG17" s="115"/>
      <c r="CH17" s="115"/>
      <c r="CI17" s="115"/>
      <c r="CJ17" s="134"/>
      <c r="CK17" s="115"/>
      <c r="CL17" s="115"/>
      <c r="CM17" s="115"/>
      <c r="CN17" s="115"/>
      <c r="CO17" s="115"/>
      <c r="CP17" s="115"/>
      <c r="CQ17" s="115"/>
      <c r="CR17" s="115"/>
      <c r="CS17" s="115"/>
      <c r="CT17" s="134"/>
      <c r="CU17" s="115"/>
      <c r="CV17" s="115"/>
      <c r="CW17" s="115"/>
      <c r="CX17" s="115"/>
      <c r="CY17" s="115"/>
      <c r="CZ17" s="115"/>
      <c r="DA17" s="115"/>
      <c r="DB17" s="115"/>
      <c r="DC17" s="115"/>
      <c r="DD17" s="137" t="str">
        <f>IFERROR(AVERAGE('AUTOEV CUANTI MULT'!$H17:$DC17),"")</f>
        <v/>
      </c>
    </row>
    <row r="18" spans="2:108" ht="78" customHeight="1" x14ac:dyDescent="0.3">
      <c r="B18" s="120">
        <v>13</v>
      </c>
      <c r="C18" s="122">
        <v>0</v>
      </c>
      <c r="D18" s="122">
        <v>0</v>
      </c>
      <c r="E18" s="122">
        <v>0</v>
      </c>
      <c r="F18" s="123">
        <v>0</v>
      </c>
      <c r="G18" s="123">
        <v>0</v>
      </c>
      <c r="H18" s="133"/>
      <c r="I18" s="114"/>
      <c r="J18" s="114"/>
      <c r="K18" s="114"/>
      <c r="L18" s="114"/>
      <c r="M18" s="114"/>
      <c r="N18" s="114"/>
      <c r="O18" s="114"/>
      <c r="P18" s="114"/>
      <c r="Q18" s="114"/>
      <c r="R18" s="133"/>
      <c r="S18" s="114"/>
      <c r="T18" s="114"/>
      <c r="U18" s="114"/>
      <c r="V18" s="114"/>
      <c r="W18" s="114"/>
      <c r="X18" s="114"/>
      <c r="Y18" s="114"/>
      <c r="Z18" s="114"/>
      <c r="AA18" s="114"/>
      <c r="AB18" s="133"/>
      <c r="AC18" s="114"/>
      <c r="AD18" s="114"/>
      <c r="AE18" s="114"/>
      <c r="AF18" s="114"/>
      <c r="AG18" s="114"/>
      <c r="AH18" s="114"/>
      <c r="AI18" s="114"/>
      <c r="AJ18" s="114"/>
      <c r="AK18" s="114"/>
      <c r="AL18" s="133"/>
      <c r="AM18" s="114"/>
      <c r="AN18" s="114"/>
      <c r="AO18" s="114"/>
      <c r="AP18" s="114"/>
      <c r="AQ18" s="114"/>
      <c r="AR18" s="114"/>
      <c r="AS18" s="114"/>
      <c r="AT18" s="114"/>
      <c r="AU18" s="114"/>
      <c r="AV18" s="133"/>
      <c r="AW18" s="114"/>
      <c r="AX18" s="114"/>
      <c r="AY18" s="114"/>
      <c r="AZ18" s="114"/>
      <c r="BA18" s="114"/>
      <c r="BB18" s="114"/>
      <c r="BC18" s="114"/>
      <c r="BD18" s="114"/>
      <c r="BE18" s="114"/>
      <c r="BF18" s="133"/>
      <c r="BG18" s="114"/>
      <c r="BH18" s="114"/>
      <c r="BI18" s="114"/>
      <c r="BJ18" s="114"/>
      <c r="BK18" s="114"/>
      <c r="BL18" s="114"/>
      <c r="BM18" s="114"/>
      <c r="BN18" s="114"/>
      <c r="BO18" s="114"/>
      <c r="BP18" s="133"/>
      <c r="BQ18" s="114"/>
      <c r="BR18" s="114"/>
      <c r="BS18" s="114"/>
      <c r="BT18" s="114"/>
      <c r="BU18" s="114"/>
      <c r="BV18" s="114"/>
      <c r="BW18" s="114"/>
      <c r="BX18" s="114"/>
      <c r="BY18" s="114"/>
      <c r="BZ18" s="133"/>
      <c r="CA18" s="114"/>
      <c r="CB18" s="114"/>
      <c r="CC18" s="114"/>
      <c r="CD18" s="114"/>
      <c r="CE18" s="114"/>
      <c r="CF18" s="114"/>
      <c r="CG18" s="114"/>
      <c r="CH18" s="114"/>
      <c r="CI18" s="114"/>
      <c r="CJ18" s="133"/>
      <c r="CK18" s="114"/>
      <c r="CL18" s="114"/>
      <c r="CM18" s="114"/>
      <c r="CN18" s="114"/>
      <c r="CO18" s="114"/>
      <c r="CP18" s="114"/>
      <c r="CQ18" s="114"/>
      <c r="CR18" s="114"/>
      <c r="CS18" s="114"/>
      <c r="CT18" s="133"/>
      <c r="CU18" s="114"/>
      <c r="CV18" s="114"/>
      <c r="CW18" s="114"/>
      <c r="CX18" s="114"/>
      <c r="CY18" s="114"/>
      <c r="CZ18" s="114"/>
      <c r="DA18" s="114"/>
      <c r="DB18" s="114"/>
      <c r="DC18" s="114"/>
      <c r="DD18" s="136" t="str">
        <f>IFERROR(AVERAGE('AUTOEV CUANTI MULT'!$H18:$DC18),"")</f>
        <v/>
      </c>
    </row>
    <row r="19" spans="2:108" ht="78" customHeight="1" x14ac:dyDescent="0.3">
      <c r="B19" s="124">
        <v>14</v>
      </c>
      <c r="C19" s="126">
        <v>0</v>
      </c>
      <c r="D19" s="126">
        <v>0</v>
      </c>
      <c r="E19" s="126">
        <v>0</v>
      </c>
      <c r="F19" s="47">
        <v>0</v>
      </c>
      <c r="G19" s="47">
        <v>0</v>
      </c>
      <c r="H19" s="134"/>
      <c r="I19" s="115"/>
      <c r="J19" s="115"/>
      <c r="K19" s="115"/>
      <c r="L19" s="115"/>
      <c r="M19" s="115"/>
      <c r="N19" s="115"/>
      <c r="O19" s="115"/>
      <c r="P19" s="115"/>
      <c r="Q19" s="115"/>
      <c r="R19" s="134"/>
      <c r="S19" s="115"/>
      <c r="T19" s="115"/>
      <c r="U19" s="115"/>
      <c r="V19" s="115"/>
      <c r="W19" s="115"/>
      <c r="X19" s="115"/>
      <c r="Y19" s="115"/>
      <c r="Z19" s="115"/>
      <c r="AA19" s="115"/>
      <c r="AB19" s="134"/>
      <c r="AC19" s="115"/>
      <c r="AD19" s="115"/>
      <c r="AE19" s="115"/>
      <c r="AF19" s="115"/>
      <c r="AG19" s="115"/>
      <c r="AH19" s="115"/>
      <c r="AI19" s="115"/>
      <c r="AJ19" s="115"/>
      <c r="AK19" s="115"/>
      <c r="AL19" s="134"/>
      <c r="AM19" s="115"/>
      <c r="AN19" s="115"/>
      <c r="AO19" s="115"/>
      <c r="AP19" s="115"/>
      <c r="AQ19" s="115"/>
      <c r="AR19" s="115"/>
      <c r="AS19" s="115"/>
      <c r="AT19" s="115"/>
      <c r="AU19" s="115"/>
      <c r="AV19" s="134"/>
      <c r="AW19" s="115"/>
      <c r="AX19" s="115"/>
      <c r="AY19" s="115"/>
      <c r="AZ19" s="115"/>
      <c r="BA19" s="115"/>
      <c r="BB19" s="115"/>
      <c r="BC19" s="115"/>
      <c r="BD19" s="115"/>
      <c r="BE19" s="115"/>
      <c r="BF19" s="134"/>
      <c r="BG19" s="115"/>
      <c r="BH19" s="115"/>
      <c r="BI19" s="115"/>
      <c r="BJ19" s="115"/>
      <c r="BK19" s="115"/>
      <c r="BL19" s="115"/>
      <c r="BM19" s="115"/>
      <c r="BN19" s="115"/>
      <c r="BO19" s="115"/>
      <c r="BP19" s="134"/>
      <c r="BQ19" s="115"/>
      <c r="BR19" s="115"/>
      <c r="BS19" s="115"/>
      <c r="BT19" s="115"/>
      <c r="BU19" s="115"/>
      <c r="BV19" s="115"/>
      <c r="BW19" s="115"/>
      <c r="BX19" s="115"/>
      <c r="BY19" s="115"/>
      <c r="BZ19" s="134"/>
      <c r="CA19" s="115"/>
      <c r="CB19" s="115"/>
      <c r="CC19" s="115"/>
      <c r="CD19" s="115"/>
      <c r="CE19" s="115"/>
      <c r="CF19" s="115"/>
      <c r="CG19" s="115"/>
      <c r="CH19" s="115"/>
      <c r="CI19" s="115"/>
      <c r="CJ19" s="134"/>
      <c r="CK19" s="115"/>
      <c r="CL19" s="115"/>
      <c r="CM19" s="115"/>
      <c r="CN19" s="115"/>
      <c r="CO19" s="115"/>
      <c r="CP19" s="115"/>
      <c r="CQ19" s="115"/>
      <c r="CR19" s="115"/>
      <c r="CS19" s="115"/>
      <c r="CT19" s="134"/>
      <c r="CU19" s="115"/>
      <c r="CV19" s="115"/>
      <c r="CW19" s="115"/>
      <c r="CX19" s="115"/>
      <c r="CY19" s="115"/>
      <c r="CZ19" s="115"/>
      <c r="DA19" s="115"/>
      <c r="DB19" s="115"/>
      <c r="DC19" s="115"/>
      <c r="DD19" s="137" t="str">
        <f>IFERROR(AVERAGE('AUTOEV CUANTI MULT'!$H19:$DC19),"")</f>
        <v/>
      </c>
    </row>
    <row r="20" spans="2:108" ht="78" customHeight="1" x14ac:dyDescent="0.3">
      <c r="B20" s="120">
        <v>15</v>
      </c>
      <c r="C20" s="122">
        <v>0</v>
      </c>
      <c r="D20" s="122">
        <v>0</v>
      </c>
      <c r="E20" s="122">
        <v>0</v>
      </c>
      <c r="F20" s="123">
        <v>0</v>
      </c>
      <c r="G20" s="123">
        <v>0</v>
      </c>
      <c r="H20" s="133"/>
      <c r="I20" s="114"/>
      <c r="J20" s="114"/>
      <c r="K20" s="114"/>
      <c r="L20" s="114"/>
      <c r="M20" s="114"/>
      <c r="N20" s="114"/>
      <c r="O20" s="114"/>
      <c r="P20" s="114"/>
      <c r="Q20" s="114"/>
      <c r="R20" s="133"/>
      <c r="S20" s="114"/>
      <c r="T20" s="114"/>
      <c r="U20" s="114"/>
      <c r="V20" s="114"/>
      <c r="W20" s="114"/>
      <c r="X20" s="114"/>
      <c r="Y20" s="114"/>
      <c r="Z20" s="114"/>
      <c r="AA20" s="114"/>
      <c r="AB20" s="133"/>
      <c r="AC20" s="114"/>
      <c r="AD20" s="114"/>
      <c r="AE20" s="114"/>
      <c r="AF20" s="114"/>
      <c r="AG20" s="114"/>
      <c r="AH20" s="114"/>
      <c r="AI20" s="114"/>
      <c r="AJ20" s="114"/>
      <c r="AK20" s="114"/>
      <c r="AL20" s="133"/>
      <c r="AM20" s="114"/>
      <c r="AN20" s="114"/>
      <c r="AO20" s="114"/>
      <c r="AP20" s="114"/>
      <c r="AQ20" s="114"/>
      <c r="AR20" s="114"/>
      <c r="AS20" s="114"/>
      <c r="AT20" s="114"/>
      <c r="AU20" s="114"/>
      <c r="AV20" s="133"/>
      <c r="AW20" s="114"/>
      <c r="AX20" s="114"/>
      <c r="AY20" s="114"/>
      <c r="AZ20" s="114"/>
      <c r="BA20" s="114"/>
      <c r="BB20" s="114"/>
      <c r="BC20" s="114"/>
      <c r="BD20" s="114"/>
      <c r="BE20" s="114"/>
      <c r="BF20" s="133"/>
      <c r="BG20" s="114"/>
      <c r="BH20" s="114"/>
      <c r="BI20" s="114"/>
      <c r="BJ20" s="114"/>
      <c r="BK20" s="114"/>
      <c r="BL20" s="114"/>
      <c r="BM20" s="114"/>
      <c r="BN20" s="114"/>
      <c r="BO20" s="114"/>
      <c r="BP20" s="133"/>
      <c r="BQ20" s="114"/>
      <c r="BR20" s="114"/>
      <c r="BS20" s="114"/>
      <c r="BT20" s="114"/>
      <c r="BU20" s="114"/>
      <c r="BV20" s="114"/>
      <c r="BW20" s="114"/>
      <c r="BX20" s="114"/>
      <c r="BY20" s="114"/>
      <c r="BZ20" s="133"/>
      <c r="CA20" s="114"/>
      <c r="CB20" s="114"/>
      <c r="CC20" s="114"/>
      <c r="CD20" s="114"/>
      <c r="CE20" s="114"/>
      <c r="CF20" s="114"/>
      <c r="CG20" s="114"/>
      <c r="CH20" s="114"/>
      <c r="CI20" s="114"/>
      <c r="CJ20" s="133"/>
      <c r="CK20" s="114"/>
      <c r="CL20" s="114"/>
      <c r="CM20" s="114"/>
      <c r="CN20" s="114"/>
      <c r="CO20" s="114"/>
      <c r="CP20" s="114"/>
      <c r="CQ20" s="114"/>
      <c r="CR20" s="114"/>
      <c r="CS20" s="114"/>
      <c r="CT20" s="133"/>
      <c r="CU20" s="114"/>
      <c r="CV20" s="114"/>
      <c r="CW20" s="114"/>
      <c r="CX20" s="114"/>
      <c r="CY20" s="114"/>
      <c r="CZ20" s="114"/>
      <c r="DA20" s="114"/>
      <c r="DB20" s="114"/>
      <c r="DC20" s="114"/>
      <c r="DD20" s="136" t="str">
        <f>IFERROR(AVERAGE('AUTOEV CUANTI MULT'!$H20:$DC20),"")</f>
        <v/>
      </c>
    </row>
    <row r="21" spans="2:108" ht="78" customHeight="1" x14ac:dyDescent="0.3">
      <c r="B21" s="124">
        <v>16</v>
      </c>
      <c r="C21" s="126">
        <v>0</v>
      </c>
      <c r="D21" s="126">
        <v>0</v>
      </c>
      <c r="E21" s="126">
        <v>0</v>
      </c>
      <c r="F21" s="47">
        <v>0</v>
      </c>
      <c r="G21" s="47">
        <v>0</v>
      </c>
      <c r="H21" s="134"/>
      <c r="I21" s="115"/>
      <c r="J21" s="115"/>
      <c r="K21" s="115"/>
      <c r="L21" s="115"/>
      <c r="M21" s="115"/>
      <c r="N21" s="115"/>
      <c r="O21" s="115"/>
      <c r="P21" s="115"/>
      <c r="Q21" s="115"/>
      <c r="R21" s="134"/>
      <c r="S21" s="115"/>
      <c r="T21" s="115"/>
      <c r="U21" s="115"/>
      <c r="V21" s="115"/>
      <c r="W21" s="115"/>
      <c r="X21" s="115"/>
      <c r="Y21" s="115"/>
      <c r="Z21" s="115"/>
      <c r="AA21" s="115"/>
      <c r="AB21" s="134"/>
      <c r="AC21" s="115"/>
      <c r="AD21" s="115"/>
      <c r="AE21" s="115"/>
      <c r="AF21" s="115"/>
      <c r="AG21" s="115"/>
      <c r="AH21" s="115"/>
      <c r="AI21" s="115"/>
      <c r="AJ21" s="115"/>
      <c r="AK21" s="115"/>
      <c r="AL21" s="134"/>
      <c r="AM21" s="115"/>
      <c r="AN21" s="115"/>
      <c r="AO21" s="115"/>
      <c r="AP21" s="115"/>
      <c r="AQ21" s="115"/>
      <c r="AR21" s="115"/>
      <c r="AS21" s="115"/>
      <c r="AT21" s="115"/>
      <c r="AU21" s="115"/>
      <c r="AV21" s="134"/>
      <c r="AW21" s="115"/>
      <c r="AX21" s="115"/>
      <c r="AY21" s="115"/>
      <c r="AZ21" s="115"/>
      <c r="BA21" s="115"/>
      <c r="BB21" s="115"/>
      <c r="BC21" s="115"/>
      <c r="BD21" s="115"/>
      <c r="BE21" s="115"/>
      <c r="BF21" s="134"/>
      <c r="BG21" s="115"/>
      <c r="BH21" s="115"/>
      <c r="BI21" s="115"/>
      <c r="BJ21" s="115"/>
      <c r="BK21" s="115"/>
      <c r="BL21" s="115"/>
      <c r="BM21" s="115"/>
      <c r="BN21" s="115"/>
      <c r="BO21" s="115"/>
      <c r="BP21" s="134"/>
      <c r="BQ21" s="115"/>
      <c r="BR21" s="115"/>
      <c r="BS21" s="115"/>
      <c r="BT21" s="115"/>
      <c r="BU21" s="115"/>
      <c r="BV21" s="115"/>
      <c r="BW21" s="115"/>
      <c r="BX21" s="115"/>
      <c r="BY21" s="115"/>
      <c r="BZ21" s="134"/>
      <c r="CA21" s="115"/>
      <c r="CB21" s="115"/>
      <c r="CC21" s="115"/>
      <c r="CD21" s="115"/>
      <c r="CE21" s="115"/>
      <c r="CF21" s="115"/>
      <c r="CG21" s="115"/>
      <c r="CH21" s="115"/>
      <c r="CI21" s="115"/>
      <c r="CJ21" s="134"/>
      <c r="CK21" s="115"/>
      <c r="CL21" s="115"/>
      <c r="CM21" s="115"/>
      <c r="CN21" s="115"/>
      <c r="CO21" s="115"/>
      <c r="CP21" s="115"/>
      <c r="CQ21" s="115"/>
      <c r="CR21" s="115"/>
      <c r="CS21" s="115"/>
      <c r="CT21" s="134"/>
      <c r="CU21" s="115"/>
      <c r="CV21" s="115"/>
      <c r="CW21" s="115"/>
      <c r="CX21" s="115"/>
      <c r="CY21" s="115"/>
      <c r="CZ21" s="115"/>
      <c r="DA21" s="115"/>
      <c r="DB21" s="115"/>
      <c r="DC21" s="115"/>
      <c r="DD21" s="137" t="str">
        <f>IFERROR(AVERAGE('AUTOEV CUANTI MULT'!$H21:$DC21),"")</f>
        <v/>
      </c>
    </row>
    <row r="22" spans="2:108" ht="78" customHeight="1" x14ac:dyDescent="0.3">
      <c r="B22" s="120">
        <v>17</v>
      </c>
      <c r="C22" s="122">
        <v>0</v>
      </c>
      <c r="D22" s="122">
        <v>0</v>
      </c>
      <c r="E22" s="122">
        <v>0</v>
      </c>
      <c r="F22" s="123">
        <v>0</v>
      </c>
      <c r="G22" s="123">
        <v>0</v>
      </c>
      <c r="H22" s="133"/>
      <c r="I22" s="114"/>
      <c r="J22" s="114"/>
      <c r="K22" s="114"/>
      <c r="L22" s="114"/>
      <c r="M22" s="114"/>
      <c r="N22" s="114"/>
      <c r="O22" s="114"/>
      <c r="P22" s="114"/>
      <c r="Q22" s="114"/>
      <c r="R22" s="133"/>
      <c r="S22" s="114"/>
      <c r="T22" s="114"/>
      <c r="U22" s="114"/>
      <c r="V22" s="114"/>
      <c r="W22" s="114"/>
      <c r="X22" s="114"/>
      <c r="Y22" s="114"/>
      <c r="Z22" s="114"/>
      <c r="AA22" s="114"/>
      <c r="AB22" s="133"/>
      <c r="AC22" s="114"/>
      <c r="AD22" s="114"/>
      <c r="AE22" s="114"/>
      <c r="AF22" s="114"/>
      <c r="AG22" s="114"/>
      <c r="AH22" s="114"/>
      <c r="AI22" s="114"/>
      <c r="AJ22" s="114"/>
      <c r="AK22" s="114"/>
      <c r="AL22" s="133"/>
      <c r="AM22" s="114"/>
      <c r="AN22" s="114"/>
      <c r="AO22" s="114"/>
      <c r="AP22" s="114"/>
      <c r="AQ22" s="114"/>
      <c r="AR22" s="114"/>
      <c r="AS22" s="114"/>
      <c r="AT22" s="114"/>
      <c r="AU22" s="114"/>
      <c r="AV22" s="133"/>
      <c r="AW22" s="114"/>
      <c r="AX22" s="114"/>
      <c r="AY22" s="114"/>
      <c r="AZ22" s="114"/>
      <c r="BA22" s="114"/>
      <c r="BB22" s="114"/>
      <c r="BC22" s="114"/>
      <c r="BD22" s="114"/>
      <c r="BE22" s="114"/>
      <c r="BF22" s="133"/>
      <c r="BG22" s="114"/>
      <c r="BH22" s="114"/>
      <c r="BI22" s="114"/>
      <c r="BJ22" s="114"/>
      <c r="BK22" s="114"/>
      <c r="BL22" s="114"/>
      <c r="BM22" s="114"/>
      <c r="BN22" s="114"/>
      <c r="BO22" s="114"/>
      <c r="BP22" s="133"/>
      <c r="BQ22" s="114"/>
      <c r="BR22" s="114"/>
      <c r="BS22" s="114"/>
      <c r="BT22" s="114"/>
      <c r="BU22" s="114"/>
      <c r="BV22" s="114"/>
      <c r="BW22" s="114"/>
      <c r="BX22" s="114"/>
      <c r="BY22" s="114"/>
      <c r="BZ22" s="133"/>
      <c r="CA22" s="114"/>
      <c r="CB22" s="114"/>
      <c r="CC22" s="114"/>
      <c r="CD22" s="114"/>
      <c r="CE22" s="114"/>
      <c r="CF22" s="114"/>
      <c r="CG22" s="114"/>
      <c r="CH22" s="114"/>
      <c r="CI22" s="114"/>
      <c r="CJ22" s="133"/>
      <c r="CK22" s="114"/>
      <c r="CL22" s="114"/>
      <c r="CM22" s="114"/>
      <c r="CN22" s="114"/>
      <c r="CO22" s="114"/>
      <c r="CP22" s="114"/>
      <c r="CQ22" s="114"/>
      <c r="CR22" s="114"/>
      <c r="CS22" s="114"/>
      <c r="CT22" s="133"/>
      <c r="CU22" s="114"/>
      <c r="CV22" s="114"/>
      <c r="CW22" s="114"/>
      <c r="CX22" s="114"/>
      <c r="CY22" s="114"/>
      <c r="CZ22" s="114"/>
      <c r="DA22" s="114"/>
      <c r="DB22" s="114"/>
      <c r="DC22" s="114"/>
      <c r="DD22" s="136" t="str">
        <f>IFERROR(AVERAGE('AUTOEV CUANTI MULT'!$H22:$DC22),"")</f>
        <v/>
      </c>
    </row>
    <row r="23" spans="2:108" ht="78" customHeight="1" x14ac:dyDescent="0.3">
      <c r="B23" s="124">
        <v>18</v>
      </c>
      <c r="C23" s="126">
        <v>0</v>
      </c>
      <c r="D23" s="126">
        <v>0</v>
      </c>
      <c r="E23" s="126">
        <v>0</v>
      </c>
      <c r="F23" s="47">
        <v>0</v>
      </c>
      <c r="G23" s="47">
        <v>0</v>
      </c>
      <c r="H23" s="134"/>
      <c r="I23" s="115"/>
      <c r="J23" s="115"/>
      <c r="K23" s="115"/>
      <c r="L23" s="115"/>
      <c r="M23" s="115"/>
      <c r="N23" s="115"/>
      <c r="O23" s="115"/>
      <c r="P23" s="115"/>
      <c r="Q23" s="115"/>
      <c r="R23" s="134"/>
      <c r="S23" s="115"/>
      <c r="T23" s="115"/>
      <c r="U23" s="115"/>
      <c r="V23" s="115"/>
      <c r="W23" s="115"/>
      <c r="X23" s="115"/>
      <c r="Y23" s="115"/>
      <c r="Z23" s="115"/>
      <c r="AA23" s="115"/>
      <c r="AB23" s="134"/>
      <c r="AC23" s="115"/>
      <c r="AD23" s="115"/>
      <c r="AE23" s="115"/>
      <c r="AF23" s="115"/>
      <c r="AG23" s="115"/>
      <c r="AH23" s="115"/>
      <c r="AI23" s="115"/>
      <c r="AJ23" s="115"/>
      <c r="AK23" s="115"/>
      <c r="AL23" s="134"/>
      <c r="AM23" s="115"/>
      <c r="AN23" s="115"/>
      <c r="AO23" s="115"/>
      <c r="AP23" s="115"/>
      <c r="AQ23" s="115"/>
      <c r="AR23" s="115"/>
      <c r="AS23" s="115"/>
      <c r="AT23" s="115"/>
      <c r="AU23" s="115"/>
      <c r="AV23" s="134"/>
      <c r="AW23" s="115"/>
      <c r="AX23" s="115"/>
      <c r="AY23" s="115"/>
      <c r="AZ23" s="115"/>
      <c r="BA23" s="115"/>
      <c r="BB23" s="115"/>
      <c r="BC23" s="115"/>
      <c r="BD23" s="115"/>
      <c r="BE23" s="115"/>
      <c r="BF23" s="134"/>
      <c r="BG23" s="115"/>
      <c r="BH23" s="115"/>
      <c r="BI23" s="115"/>
      <c r="BJ23" s="115"/>
      <c r="BK23" s="115"/>
      <c r="BL23" s="115"/>
      <c r="BM23" s="115"/>
      <c r="BN23" s="115"/>
      <c r="BO23" s="115"/>
      <c r="BP23" s="134"/>
      <c r="BQ23" s="115"/>
      <c r="BR23" s="115"/>
      <c r="BS23" s="115"/>
      <c r="BT23" s="115"/>
      <c r="BU23" s="115"/>
      <c r="BV23" s="115"/>
      <c r="BW23" s="115"/>
      <c r="BX23" s="115"/>
      <c r="BY23" s="115"/>
      <c r="BZ23" s="134"/>
      <c r="CA23" s="115"/>
      <c r="CB23" s="115"/>
      <c r="CC23" s="115"/>
      <c r="CD23" s="115"/>
      <c r="CE23" s="115"/>
      <c r="CF23" s="115"/>
      <c r="CG23" s="115"/>
      <c r="CH23" s="115"/>
      <c r="CI23" s="115"/>
      <c r="CJ23" s="134"/>
      <c r="CK23" s="115"/>
      <c r="CL23" s="115"/>
      <c r="CM23" s="115"/>
      <c r="CN23" s="115"/>
      <c r="CO23" s="115"/>
      <c r="CP23" s="115"/>
      <c r="CQ23" s="115"/>
      <c r="CR23" s="115"/>
      <c r="CS23" s="115"/>
      <c r="CT23" s="134"/>
      <c r="CU23" s="115"/>
      <c r="CV23" s="115"/>
      <c r="CW23" s="115"/>
      <c r="CX23" s="115"/>
      <c r="CY23" s="115"/>
      <c r="CZ23" s="115"/>
      <c r="DA23" s="115"/>
      <c r="DB23" s="115"/>
      <c r="DC23" s="115"/>
      <c r="DD23" s="137" t="str">
        <f>IFERROR(AVERAGE('AUTOEV CUANTI MULT'!$H23:$DC23),"")</f>
        <v/>
      </c>
    </row>
    <row r="24" spans="2:108" ht="78" customHeight="1" x14ac:dyDescent="0.3">
      <c r="B24" s="120">
        <v>19</v>
      </c>
      <c r="C24" s="122">
        <v>0</v>
      </c>
      <c r="D24" s="122">
        <v>0</v>
      </c>
      <c r="E24" s="122">
        <v>0</v>
      </c>
      <c r="F24" s="123">
        <v>0</v>
      </c>
      <c r="G24" s="123">
        <v>0</v>
      </c>
      <c r="H24" s="133"/>
      <c r="I24" s="114"/>
      <c r="J24" s="114"/>
      <c r="K24" s="114"/>
      <c r="L24" s="114"/>
      <c r="M24" s="114"/>
      <c r="N24" s="114"/>
      <c r="O24" s="114"/>
      <c r="P24" s="114"/>
      <c r="Q24" s="114"/>
      <c r="R24" s="133"/>
      <c r="S24" s="114"/>
      <c r="T24" s="114"/>
      <c r="U24" s="114"/>
      <c r="V24" s="114"/>
      <c r="W24" s="114"/>
      <c r="X24" s="114"/>
      <c r="Y24" s="114"/>
      <c r="Z24" s="114"/>
      <c r="AA24" s="114"/>
      <c r="AB24" s="133"/>
      <c r="AC24" s="114"/>
      <c r="AD24" s="114"/>
      <c r="AE24" s="114"/>
      <c r="AF24" s="114"/>
      <c r="AG24" s="114"/>
      <c r="AH24" s="114"/>
      <c r="AI24" s="114"/>
      <c r="AJ24" s="114"/>
      <c r="AK24" s="114"/>
      <c r="AL24" s="133"/>
      <c r="AM24" s="114"/>
      <c r="AN24" s="114"/>
      <c r="AO24" s="114"/>
      <c r="AP24" s="114"/>
      <c r="AQ24" s="114"/>
      <c r="AR24" s="114"/>
      <c r="AS24" s="114"/>
      <c r="AT24" s="114"/>
      <c r="AU24" s="114"/>
      <c r="AV24" s="133"/>
      <c r="AW24" s="114"/>
      <c r="AX24" s="114"/>
      <c r="AY24" s="114"/>
      <c r="AZ24" s="114"/>
      <c r="BA24" s="114"/>
      <c r="BB24" s="114"/>
      <c r="BC24" s="114"/>
      <c r="BD24" s="114"/>
      <c r="BE24" s="114"/>
      <c r="BF24" s="133"/>
      <c r="BG24" s="114"/>
      <c r="BH24" s="114"/>
      <c r="BI24" s="114"/>
      <c r="BJ24" s="114"/>
      <c r="BK24" s="114"/>
      <c r="BL24" s="114"/>
      <c r="BM24" s="114"/>
      <c r="BN24" s="114"/>
      <c r="BO24" s="114"/>
      <c r="BP24" s="133"/>
      <c r="BQ24" s="114"/>
      <c r="BR24" s="114"/>
      <c r="BS24" s="114"/>
      <c r="BT24" s="114"/>
      <c r="BU24" s="114"/>
      <c r="BV24" s="114"/>
      <c r="BW24" s="114"/>
      <c r="BX24" s="114"/>
      <c r="BY24" s="114"/>
      <c r="BZ24" s="133"/>
      <c r="CA24" s="114"/>
      <c r="CB24" s="114"/>
      <c r="CC24" s="114"/>
      <c r="CD24" s="114"/>
      <c r="CE24" s="114"/>
      <c r="CF24" s="114"/>
      <c r="CG24" s="114"/>
      <c r="CH24" s="114"/>
      <c r="CI24" s="114"/>
      <c r="CJ24" s="133"/>
      <c r="CK24" s="114"/>
      <c r="CL24" s="114"/>
      <c r="CM24" s="114"/>
      <c r="CN24" s="114"/>
      <c r="CO24" s="114"/>
      <c r="CP24" s="114"/>
      <c r="CQ24" s="114"/>
      <c r="CR24" s="114"/>
      <c r="CS24" s="114"/>
      <c r="CT24" s="133"/>
      <c r="CU24" s="114"/>
      <c r="CV24" s="114"/>
      <c r="CW24" s="114"/>
      <c r="CX24" s="114"/>
      <c r="CY24" s="114"/>
      <c r="CZ24" s="114"/>
      <c r="DA24" s="114"/>
      <c r="DB24" s="114"/>
      <c r="DC24" s="114"/>
      <c r="DD24" s="136" t="str">
        <f>IFERROR(AVERAGE('AUTOEV CUANTI MULT'!$H24:$DC24),"")</f>
        <v/>
      </c>
    </row>
    <row r="25" spans="2:108" ht="78" customHeight="1" x14ac:dyDescent="0.3">
      <c r="B25" s="124">
        <v>20</v>
      </c>
      <c r="C25" s="126">
        <v>0</v>
      </c>
      <c r="D25" s="126">
        <v>0</v>
      </c>
      <c r="E25" s="126">
        <v>0</v>
      </c>
      <c r="F25" s="47">
        <v>0</v>
      </c>
      <c r="G25" s="47">
        <v>0</v>
      </c>
      <c r="H25" s="134"/>
      <c r="I25" s="115"/>
      <c r="J25" s="115"/>
      <c r="K25" s="115"/>
      <c r="L25" s="115"/>
      <c r="M25" s="115"/>
      <c r="N25" s="115"/>
      <c r="O25" s="115"/>
      <c r="P25" s="115"/>
      <c r="Q25" s="115"/>
      <c r="R25" s="134"/>
      <c r="S25" s="115"/>
      <c r="T25" s="115"/>
      <c r="U25" s="115"/>
      <c r="V25" s="115"/>
      <c r="W25" s="115"/>
      <c r="X25" s="115"/>
      <c r="Y25" s="115"/>
      <c r="Z25" s="115"/>
      <c r="AA25" s="115"/>
      <c r="AB25" s="134"/>
      <c r="AC25" s="115"/>
      <c r="AD25" s="115"/>
      <c r="AE25" s="115"/>
      <c r="AF25" s="115"/>
      <c r="AG25" s="115"/>
      <c r="AH25" s="115"/>
      <c r="AI25" s="115"/>
      <c r="AJ25" s="115"/>
      <c r="AK25" s="115"/>
      <c r="AL25" s="134"/>
      <c r="AM25" s="115"/>
      <c r="AN25" s="115"/>
      <c r="AO25" s="115"/>
      <c r="AP25" s="115"/>
      <c r="AQ25" s="115"/>
      <c r="AR25" s="115"/>
      <c r="AS25" s="115"/>
      <c r="AT25" s="115"/>
      <c r="AU25" s="115"/>
      <c r="AV25" s="134"/>
      <c r="AW25" s="115"/>
      <c r="AX25" s="115"/>
      <c r="AY25" s="115"/>
      <c r="AZ25" s="115"/>
      <c r="BA25" s="115"/>
      <c r="BB25" s="115"/>
      <c r="BC25" s="115"/>
      <c r="BD25" s="115"/>
      <c r="BE25" s="115"/>
      <c r="BF25" s="134"/>
      <c r="BG25" s="115"/>
      <c r="BH25" s="115"/>
      <c r="BI25" s="115"/>
      <c r="BJ25" s="115"/>
      <c r="BK25" s="115"/>
      <c r="BL25" s="115"/>
      <c r="BM25" s="115"/>
      <c r="BN25" s="115"/>
      <c r="BO25" s="115"/>
      <c r="BP25" s="134"/>
      <c r="BQ25" s="115"/>
      <c r="BR25" s="115"/>
      <c r="BS25" s="115"/>
      <c r="BT25" s="115"/>
      <c r="BU25" s="115"/>
      <c r="BV25" s="115"/>
      <c r="BW25" s="115"/>
      <c r="BX25" s="115"/>
      <c r="BY25" s="115"/>
      <c r="BZ25" s="134"/>
      <c r="CA25" s="115"/>
      <c r="CB25" s="115"/>
      <c r="CC25" s="115"/>
      <c r="CD25" s="115"/>
      <c r="CE25" s="115"/>
      <c r="CF25" s="115"/>
      <c r="CG25" s="115"/>
      <c r="CH25" s="115"/>
      <c r="CI25" s="115"/>
      <c r="CJ25" s="134"/>
      <c r="CK25" s="115"/>
      <c r="CL25" s="115"/>
      <c r="CM25" s="115"/>
      <c r="CN25" s="115"/>
      <c r="CO25" s="115"/>
      <c r="CP25" s="115"/>
      <c r="CQ25" s="115"/>
      <c r="CR25" s="115"/>
      <c r="CS25" s="115"/>
      <c r="CT25" s="134"/>
      <c r="CU25" s="115"/>
      <c r="CV25" s="115"/>
      <c r="CW25" s="115"/>
      <c r="CX25" s="115"/>
      <c r="CY25" s="115"/>
      <c r="CZ25" s="115"/>
      <c r="DA25" s="115"/>
      <c r="DB25" s="115"/>
      <c r="DC25" s="115"/>
      <c r="DD25" s="137" t="str">
        <f>IFERROR(AVERAGE('AUTOEV CUANTI MULT'!$H25:$DC25),"")</f>
        <v/>
      </c>
    </row>
    <row r="26" spans="2:108" ht="78" customHeight="1" x14ac:dyDescent="0.3">
      <c r="B26" s="120">
        <v>21</v>
      </c>
      <c r="C26" s="122">
        <v>0</v>
      </c>
      <c r="D26" s="122">
        <v>0</v>
      </c>
      <c r="E26" s="122">
        <v>0</v>
      </c>
      <c r="F26" s="123">
        <v>0</v>
      </c>
      <c r="G26" s="123">
        <v>0</v>
      </c>
      <c r="H26" s="133"/>
      <c r="I26" s="114"/>
      <c r="J26" s="114"/>
      <c r="K26" s="114"/>
      <c r="L26" s="114"/>
      <c r="M26" s="114"/>
      <c r="N26" s="114"/>
      <c r="O26" s="114"/>
      <c r="P26" s="114"/>
      <c r="Q26" s="114"/>
      <c r="R26" s="133"/>
      <c r="S26" s="114"/>
      <c r="T26" s="114"/>
      <c r="U26" s="114"/>
      <c r="V26" s="114"/>
      <c r="W26" s="114"/>
      <c r="X26" s="114"/>
      <c r="Y26" s="114"/>
      <c r="Z26" s="114"/>
      <c r="AA26" s="114"/>
      <c r="AB26" s="133"/>
      <c r="AC26" s="114"/>
      <c r="AD26" s="114"/>
      <c r="AE26" s="114"/>
      <c r="AF26" s="114"/>
      <c r="AG26" s="114"/>
      <c r="AH26" s="114"/>
      <c r="AI26" s="114"/>
      <c r="AJ26" s="114"/>
      <c r="AK26" s="114"/>
      <c r="AL26" s="133"/>
      <c r="AM26" s="114"/>
      <c r="AN26" s="114"/>
      <c r="AO26" s="114"/>
      <c r="AP26" s="114"/>
      <c r="AQ26" s="114"/>
      <c r="AR26" s="114"/>
      <c r="AS26" s="114"/>
      <c r="AT26" s="114"/>
      <c r="AU26" s="114"/>
      <c r="AV26" s="133"/>
      <c r="AW26" s="114"/>
      <c r="AX26" s="114"/>
      <c r="AY26" s="114"/>
      <c r="AZ26" s="114"/>
      <c r="BA26" s="114"/>
      <c r="BB26" s="114"/>
      <c r="BC26" s="114"/>
      <c r="BD26" s="114"/>
      <c r="BE26" s="114"/>
      <c r="BF26" s="133"/>
      <c r="BG26" s="114"/>
      <c r="BH26" s="114"/>
      <c r="BI26" s="114"/>
      <c r="BJ26" s="114"/>
      <c r="BK26" s="114"/>
      <c r="BL26" s="114"/>
      <c r="BM26" s="114"/>
      <c r="BN26" s="114"/>
      <c r="BO26" s="114"/>
      <c r="BP26" s="133"/>
      <c r="BQ26" s="114"/>
      <c r="BR26" s="114"/>
      <c r="BS26" s="114"/>
      <c r="BT26" s="114"/>
      <c r="BU26" s="114"/>
      <c r="BV26" s="114"/>
      <c r="BW26" s="114"/>
      <c r="BX26" s="114"/>
      <c r="BY26" s="114"/>
      <c r="BZ26" s="133"/>
      <c r="CA26" s="114"/>
      <c r="CB26" s="114"/>
      <c r="CC26" s="114"/>
      <c r="CD26" s="114"/>
      <c r="CE26" s="114"/>
      <c r="CF26" s="114"/>
      <c r="CG26" s="114"/>
      <c r="CH26" s="114"/>
      <c r="CI26" s="114"/>
      <c r="CJ26" s="133"/>
      <c r="CK26" s="114"/>
      <c r="CL26" s="114"/>
      <c r="CM26" s="114"/>
      <c r="CN26" s="114"/>
      <c r="CO26" s="114"/>
      <c r="CP26" s="114"/>
      <c r="CQ26" s="114"/>
      <c r="CR26" s="114"/>
      <c r="CS26" s="114"/>
      <c r="CT26" s="133"/>
      <c r="CU26" s="114"/>
      <c r="CV26" s="114"/>
      <c r="CW26" s="114"/>
      <c r="CX26" s="114"/>
      <c r="CY26" s="114"/>
      <c r="CZ26" s="114"/>
      <c r="DA26" s="114"/>
      <c r="DB26" s="114"/>
      <c r="DC26" s="114"/>
      <c r="DD26" s="136" t="str">
        <f>IFERROR(AVERAGE('AUTOEV CUANTI MULT'!$H26:$DC26),"")</f>
        <v/>
      </c>
    </row>
    <row r="27" spans="2:108" ht="78" customHeight="1" x14ac:dyDescent="0.3">
      <c r="B27" s="124">
        <v>22</v>
      </c>
      <c r="C27" s="126">
        <v>0</v>
      </c>
      <c r="D27" s="126">
        <v>0</v>
      </c>
      <c r="E27" s="126">
        <v>0</v>
      </c>
      <c r="F27" s="47">
        <v>0</v>
      </c>
      <c r="G27" s="47">
        <v>0</v>
      </c>
      <c r="H27" s="134"/>
      <c r="I27" s="115"/>
      <c r="J27" s="115"/>
      <c r="K27" s="115"/>
      <c r="L27" s="115"/>
      <c r="M27" s="115"/>
      <c r="N27" s="115"/>
      <c r="O27" s="115"/>
      <c r="P27" s="115"/>
      <c r="Q27" s="115"/>
      <c r="R27" s="134"/>
      <c r="S27" s="115"/>
      <c r="T27" s="115"/>
      <c r="U27" s="115"/>
      <c r="V27" s="115"/>
      <c r="W27" s="115"/>
      <c r="X27" s="115"/>
      <c r="Y27" s="115"/>
      <c r="Z27" s="115"/>
      <c r="AA27" s="115"/>
      <c r="AB27" s="134"/>
      <c r="AC27" s="115"/>
      <c r="AD27" s="115"/>
      <c r="AE27" s="115"/>
      <c r="AF27" s="115"/>
      <c r="AG27" s="115"/>
      <c r="AH27" s="115"/>
      <c r="AI27" s="115"/>
      <c r="AJ27" s="115"/>
      <c r="AK27" s="115"/>
      <c r="AL27" s="134"/>
      <c r="AM27" s="115"/>
      <c r="AN27" s="115"/>
      <c r="AO27" s="115"/>
      <c r="AP27" s="115"/>
      <c r="AQ27" s="115"/>
      <c r="AR27" s="115"/>
      <c r="AS27" s="115"/>
      <c r="AT27" s="115"/>
      <c r="AU27" s="115"/>
      <c r="AV27" s="134"/>
      <c r="AW27" s="115"/>
      <c r="AX27" s="115"/>
      <c r="AY27" s="115"/>
      <c r="AZ27" s="115"/>
      <c r="BA27" s="115"/>
      <c r="BB27" s="115"/>
      <c r="BC27" s="115"/>
      <c r="BD27" s="115"/>
      <c r="BE27" s="115"/>
      <c r="BF27" s="134"/>
      <c r="BG27" s="115"/>
      <c r="BH27" s="115"/>
      <c r="BI27" s="115"/>
      <c r="BJ27" s="115"/>
      <c r="BK27" s="115"/>
      <c r="BL27" s="115"/>
      <c r="BM27" s="115"/>
      <c r="BN27" s="115"/>
      <c r="BO27" s="115"/>
      <c r="BP27" s="134"/>
      <c r="BQ27" s="115"/>
      <c r="BR27" s="115"/>
      <c r="BS27" s="115"/>
      <c r="BT27" s="115"/>
      <c r="BU27" s="115"/>
      <c r="BV27" s="115"/>
      <c r="BW27" s="115"/>
      <c r="BX27" s="115"/>
      <c r="BY27" s="115"/>
      <c r="BZ27" s="134"/>
      <c r="CA27" s="115"/>
      <c r="CB27" s="115"/>
      <c r="CC27" s="115"/>
      <c r="CD27" s="115"/>
      <c r="CE27" s="115"/>
      <c r="CF27" s="115"/>
      <c r="CG27" s="115"/>
      <c r="CH27" s="115"/>
      <c r="CI27" s="115"/>
      <c r="CJ27" s="134"/>
      <c r="CK27" s="115"/>
      <c r="CL27" s="115"/>
      <c r="CM27" s="115"/>
      <c r="CN27" s="115"/>
      <c r="CO27" s="115"/>
      <c r="CP27" s="115"/>
      <c r="CQ27" s="115"/>
      <c r="CR27" s="115"/>
      <c r="CS27" s="115"/>
      <c r="CT27" s="134"/>
      <c r="CU27" s="115"/>
      <c r="CV27" s="115"/>
      <c r="CW27" s="115"/>
      <c r="CX27" s="115"/>
      <c r="CY27" s="115"/>
      <c r="CZ27" s="115"/>
      <c r="DA27" s="115"/>
      <c r="DB27" s="115"/>
      <c r="DC27" s="115"/>
      <c r="DD27" s="137" t="str">
        <f>IFERROR(AVERAGE('AUTOEV CUANTI MULT'!$H27:$DC27),"")</f>
        <v/>
      </c>
    </row>
    <row r="28" spans="2:108" ht="78" customHeight="1" x14ac:dyDescent="0.3">
      <c r="B28" s="120">
        <v>23</v>
      </c>
      <c r="C28" s="122">
        <v>0</v>
      </c>
      <c r="D28" s="122">
        <v>0</v>
      </c>
      <c r="E28" s="122">
        <v>0</v>
      </c>
      <c r="F28" s="123">
        <v>0</v>
      </c>
      <c r="G28" s="123">
        <v>0</v>
      </c>
      <c r="H28" s="133"/>
      <c r="I28" s="114"/>
      <c r="J28" s="114"/>
      <c r="K28" s="114"/>
      <c r="L28" s="114"/>
      <c r="M28" s="114"/>
      <c r="N28" s="114"/>
      <c r="O28" s="114"/>
      <c r="P28" s="114"/>
      <c r="Q28" s="114"/>
      <c r="R28" s="133"/>
      <c r="S28" s="114"/>
      <c r="T28" s="114"/>
      <c r="U28" s="114"/>
      <c r="V28" s="114"/>
      <c r="W28" s="114"/>
      <c r="X28" s="114"/>
      <c r="Y28" s="114"/>
      <c r="Z28" s="114"/>
      <c r="AA28" s="114"/>
      <c r="AB28" s="133"/>
      <c r="AC28" s="114"/>
      <c r="AD28" s="114"/>
      <c r="AE28" s="114"/>
      <c r="AF28" s="114"/>
      <c r="AG28" s="114"/>
      <c r="AH28" s="114"/>
      <c r="AI28" s="114"/>
      <c r="AJ28" s="114"/>
      <c r="AK28" s="114"/>
      <c r="AL28" s="133"/>
      <c r="AM28" s="114"/>
      <c r="AN28" s="114"/>
      <c r="AO28" s="114"/>
      <c r="AP28" s="114"/>
      <c r="AQ28" s="114"/>
      <c r="AR28" s="114"/>
      <c r="AS28" s="114"/>
      <c r="AT28" s="114"/>
      <c r="AU28" s="114"/>
      <c r="AV28" s="133"/>
      <c r="AW28" s="114"/>
      <c r="AX28" s="114"/>
      <c r="AY28" s="114"/>
      <c r="AZ28" s="114"/>
      <c r="BA28" s="114"/>
      <c r="BB28" s="114"/>
      <c r="BC28" s="114"/>
      <c r="BD28" s="114"/>
      <c r="BE28" s="114"/>
      <c r="BF28" s="133"/>
      <c r="BG28" s="114"/>
      <c r="BH28" s="114"/>
      <c r="BI28" s="114"/>
      <c r="BJ28" s="114"/>
      <c r="BK28" s="114"/>
      <c r="BL28" s="114"/>
      <c r="BM28" s="114"/>
      <c r="BN28" s="114"/>
      <c r="BO28" s="114"/>
      <c r="BP28" s="133"/>
      <c r="BQ28" s="114"/>
      <c r="BR28" s="114"/>
      <c r="BS28" s="114"/>
      <c r="BT28" s="114"/>
      <c r="BU28" s="114"/>
      <c r="BV28" s="114"/>
      <c r="BW28" s="114"/>
      <c r="BX28" s="114"/>
      <c r="BY28" s="114"/>
      <c r="BZ28" s="133"/>
      <c r="CA28" s="114"/>
      <c r="CB28" s="114"/>
      <c r="CC28" s="114"/>
      <c r="CD28" s="114"/>
      <c r="CE28" s="114"/>
      <c r="CF28" s="114"/>
      <c r="CG28" s="114"/>
      <c r="CH28" s="114"/>
      <c r="CI28" s="114"/>
      <c r="CJ28" s="133"/>
      <c r="CK28" s="114"/>
      <c r="CL28" s="114"/>
      <c r="CM28" s="114"/>
      <c r="CN28" s="114"/>
      <c r="CO28" s="114"/>
      <c r="CP28" s="114"/>
      <c r="CQ28" s="114"/>
      <c r="CR28" s="114"/>
      <c r="CS28" s="114"/>
      <c r="CT28" s="133"/>
      <c r="CU28" s="114"/>
      <c r="CV28" s="114"/>
      <c r="CW28" s="114"/>
      <c r="CX28" s="114"/>
      <c r="CY28" s="114"/>
      <c r="CZ28" s="114"/>
      <c r="DA28" s="114"/>
      <c r="DB28" s="114"/>
      <c r="DC28" s="114"/>
      <c r="DD28" s="136" t="str">
        <f>IFERROR(AVERAGE('AUTOEV CUANTI MULT'!$H28:$DC28),"")</f>
        <v/>
      </c>
    </row>
    <row r="29" spans="2:108" ht="78" customHeight="1" x14ac:dyDescent="0.3">
      <c r="B29" s="124">
        <v>24</v>
      </c>
      <c r="C29" s="126">
        <v>0</v>
      </c>
      <c r="D29" s="126">
        <v>0</v>
      </c>
      <c r="E29" s="126">
        <v>0</v>
      </c>
      <c r="F29" s="47">
        <v>0</v>
      </c>
      <c r="G29" s="47">
        <v>0</v>
      </c>
      <c r="H29" s="134"/>
      <c r="I29" s="115"/>
      <c r="J29" s="115"/>
      <c r="K29" s="115"/>
      <c r="L29" s="115"/>
      <c r="M29" s="115"/>
      <c r="N29" s="115"/>
      <c r="O29" s="115"/>
      <c r="P29" s="115"/>
      <c r="Q29" s="115"/>
      <c r="R29" s="134"/>
      <c r="S29" s="115"/>
      <c r="T29" s="115"/>
      <c r="U29" s="115"/>
      <c r="V29" s="115"/>
      <c r="W29" s="115"/>
      <c r="X29" s="115"/>
      <c r="Y29" s="115"/>
      <c r="Z29" s="115"/>
      <c r="AA29" s="115"/>
      <c r="AB29" s="134"/>
      <c r="AC29" s="115"/>
      <c r="AD29" s="115"/>
      <c r="AE29" s="115"/>
      <c r="AF29" s="115"/>
      <c r="AG29" s="115"/>
      <c r="AH29" s="115"/>
      <c r="AI29" s="115"/>
      <c r="AJ29" s="115"/>
      <c r="AK29" s="115"/>
      <c r="AL29" s="134"/>
      <c r="AM29" s="115"/>
      <c r="AN29" s="115"/>
      <c r="AO29" s="115"/>
      <c r="AP29" s="115"/>
      <c r="AQ29" s="115"/>
      <c r="AR29" s="115"/>
      <c r="AS29" s="115"/>
      <c r="AT29" s="115"/>
      <c r="AU29" s="115"/>
      <c r="AV29" s="134"/>
      <c r="AW29" s="115"/>
      <c r="AX29" s="115"/>
      <c r="AY29" s="115"/>
      <c r="AZ29" s="115"/>
      <c r="BA29" s="115"/>
      <c r="BB29" s="115"/>
      <c r="BC29" s="115"/>
      <c r="BD29" s="115"/>
      <c r="BE29" s="115"/>
      <c r="BF29" s="134"/>
      <c r="BG29" s="115"/>
      <c r="BH29" s="115"/>
      <c r="BI29" s="115"/>
      <c r="BJ29" s="115"/>
      <c r="BK29" s="115"/>
      <c r="BL29" s="115"/>
      <c r="BM29" s="115"/>
      <c r="BN29" s="115"/>
      <c r="BO29" s="115"/>
      <c r="BP29" s="134"/>
      <c r="BQ29" s="115"/>
      <c r="BR29" s="115"/>
      <c r="BS29" s="115"/>
      <c r="BT29" s="115"/>
      <c r="BU29" s="115"/>
      <c r="BV29" s="115"/>
      <c r="BW29" s="115"/>
      <c r="BX29" s="115"/>
      <c r="BY29" s="115"/>
      <c r="BZ29" s="134"/>
      <c r="CA29" s="115"/>
      <c r="CB29" s="115"/>
      <c r="CC29" s="115"/>
      <c r="CD29" s="115"/>
      <c r="CE29" s="115"/>
      <c r="CF29" s="115"/>
      <c r="CG29" s="115"/>
      <c r="CH29" s="115"/>
      <c r="CI29" s="115"/>
      <c r="CJ29" s="134"/>
      <c r="CK29" s="115"/>
      <c r="CL29" s="115"/>
      <c r="CM29" s="115"/>
      <c r="CN29" s="115"/>
      <c r="CO29" s="115"/>
      <c r="CP29" s="115"/>
      <c r="CQ29" s="115"/>
      <c r="CR29" s="115"/>
      <c r="CS29" s="115"/>
      <c r="CT29" s="134"/>
      <c r="CU29" s="115"/>
      <c r="CV29" s="115"/>
      <c r="CW29" s="115"/>
      <c r="CX29" s="115"/>
      <c r="CY29" s="115"/>
      <c r="CZ29" s="115"/>
      <c r="DA29" s="115"/>
      <c r="DB29" s="115"/>
      <c r="DC29" s="115"/>
      <c r="DD29" s="137" t="str">
        <f>IFERROR(AVERAGE('AUTOEV CUANTI MULT'!$H29:$DC29),"")</f>
        <v/>
      </c>
    </row>
    <row r="30" spans="2:108" ht="78" customHeight="1" x14ac:dyDescent="0.3">
      <c r="B30" s="120">
        <v>25</v>
      </c>
      <c r="C30" s="122">
        <v>0</v>
      </c>
      <c r="D30" s="122">
        <v>0</v>
      </c>
      <c r="E30" s="122">
        <v>0</v>
      </c>
      <c r="F30" s="123">
        <v>0</v>
      </c>
      <c r="G30" s="123">
        <v>0</v>
      </c>
      <c r="H30" s="133"/>
      <c r="I30" s="114"/>
      <c r="J30" s="114"/>
      <c r="K30" s="114"/>
      <c r="L30" s="114"/>
      <c r="M30" s="114"/>
      <c r="N30" s="114"/>
      <c r="O30" s="114"/>
      <c r="P30" s="114"/>
      <c r="Q30" s="114"/>
      <c r="R30" s="133"/>
      <c r="S30" s="114"/>
      <c r="T30" s="114"/>
      <c r="U30" s="114"/>
      <c r="V30" s="114"/>
      <c r="W30" s="114"/>
      <c r="X30" s="114"/>
      <c r="Y30" s="114"/>
      <c r="Z30" s="114"/>
      <c r="AA30" s="114"/>
      <c r="AB30" s="133"/>
      <c r="AC30" s="114"/>
      <c r="AD30" s="114"/>
      <c r="AE30" s="114"/>
      <c r="AF30" s="114"/>
      <c r="AG30" s="114"/>
      <c r="AH30" s="114"/>
      <c r="AI30" s="114"/>
      <c r="AJ30" s="114"/>
      <c r="AK30" s="114"/>
      <c r="AL30" s="133"/>
      <c r="AM30" s="114"/>
      <c r="AN30" s="114"/>
      <c r="AO30" s="114"/>
      <c r="AP30" s="114"/>
      <c r="AQ30" s="114"/>
      <c r="AR30" s="114"/>
      <c r="AS30" s="114"/>
      <c r="AT30" s="114"/>
      <c r="AU30" s="114"/>
      <c r="AV30" s="133"/>
      <c r="AW30" s="114"/>
      <c r="AX30" s="114"/>
      <c r="AY30" s="114"/>
      <c r="AZ30" s="114"/>
      <c r="BA30" s="114"/>
      <c r="BB30" s="114"/>
      <c r="BC30" s="114"/>
      <c r="BD30" s="114"/>
      <c r="BE30" s="114"/>
      <c r="BF30" s="133"/>
      <c r="BG30" s="114"/>
      <c r="BH30" s="114"/>
      <c r="BI30" s="114"/>
      <c r="BJ30" s="114"/>
      <c r="BK30" s="114"/>
      <c r="BL30" s="114"/>
      <c r="BM30" s="114"/>
      <c r="BN30" s="114"/>
      <c r="BO30" s="114"/>
      <c r="BP30" s="133"/>
      <c r="BQ30" s="114"/>
      <c r="BR30" s="114"/>
      <c r="BS30" s="114"/>
      <c r="BT30" s="114"/>
      <c r="BU30" s="114"/>
      <c r="BV30" s="114"/>
      <c r="BW30" s="114"/>
      <c r="BX30" s="114"/>
      <c r="BY30" s="114"/>
      <c r="BZ30" s="133"/>
      <c r="CA30" s="114"/>
      <c r="CB30" s="114"/>
      <c r="CC30" s="114"/>
      <c r="CD30" s="114"/>
      <c r="CE30" s="114"/>
      <c r="CF30" s="114"/>
      <c r="CG30" s="114"/>
      <c r="CH30" s="114"/>
      <c r="CI30" s="114"/>
      <c r="CJ30" s="133"/>
      <c r="CK30" s="114"/>
      <c r="CL30" s="114"/>
      <c r="CM30" s="114"/>
      <c r="CN30" s="114"/>
      <c r="CO30" s="114"/>
      <c r="CP30" s="114"/>
      <c r="CQ30" s="114"/>
      <c r="CR30" s="114"/>
      <c r="CS30" s="114"/>
      <c r="CT30" s="133"/>
      <c r="CU30" s="114"/>
      <c r="CV30" s="114"/>
      <c r="CW30" s="114"/>
      <c r="CX30" s="114"/>
      <c r="CY30" s="114"/>
      <c r="CZ30" s="114"/>
      <c r="DA30" s="114"/>
      <c r="DB30" s="114"/>
      <c r="DC30" s="114"/>
      <c r="DD30" s="136" t="str">
        <f>IFERROR(AVERAGE('AUTOEV CUANTI MULT'!$H30:$DC30),"")</f>
        <v/>
      </c>
    </row>
    <row r="31" spans="2:108" ht="78" customHeight="1" x14ac:dyDescent="0.3">
      <c r="B31" s="124">
        <v>26</v>
      </c>
      <c r="C31" s="126">
        <v>0</v>
      </c>
      <c r="D31" s="126">
        <v>0</v>
      </c>
      <c r="E31" s="126">
        <v>0</v>
      </c>
      <c r="F31" s="47">
        <v>0</v>
      </c>
      <c r="G31" s="47">
        <v>0</v>
      </c>
      <c r="H31" s="134"/>
      <c r="I31" s="115"/>
      <c r="J31" s="115"/>
      <c r="K31" s="115"/>
      <c r="L31" s="115"/>
      <c r="M31" s="115"/>
      <c r="N31" s="115"/>
      <c r="O31" s="115"/>
      <c r="P31" s="115"/>
      <c r="Q31" s="115"/>
      <c r="R31" s="134"/>
      <c r="S31" s="115"/>
      <c r="T31" s="115"/>
      <c r="U31" s="115"/>
      <c r="V31" s="115"/>
      <c r="W31" s="115"/>
      <c r="X31" s="115"/>
      <c r="Y31" s="115"/>
      <c r="Z31" s="115"/>
      <c r="AA31" s="115"/>
      <c r="AB31" s="134"/>
      <c r="AC31" s="115"/>
      <c r="AD31" s="115"/>
      <c r="AE31" s="115"/>
      <c r="AF31" s="115"/>
      <c r="AG31" s="115"/>
      <c r="AH31" s="115"/>
      <c r="AI31" s="115"/>
      <c r="AJ31" s="115"/>
      <c r="AK31" s="115"/>
      <c r="AL31" s="134"/>
      <c r="AM31" s="115"/>
      <c r="AN31" s="115"/>
      <c r="AO31" s="115"/>
      <c r="AP31" s="115"/>
      <c r="AQ31" s="115"/>
      <c r="AR31" s="115"/>
      <c r="AS31" s="115"/>
      <c r="AT31" s="115"/>
      <c r="AU31" s="115"/>
      <c r="AV31" s="134"/>
      <c r="AW31" s="115"/>
      <c r="AX31" s="115"/>
      <c r="AY31" s="115"/>
      <c r="AZ31" s="115"/>
      <c r="BA31" s="115"/>
      <c r="BB31" s="115"/>
      <c r="BC31" s="115"/>
      <c r="BD31" s="115"/>
      <c r="BE31" s="115"/>
      <c r="BF31" s="134"/>
      <c r="BG31" s="115"/>
      <c r="BH31" s="115"/>
      <c r="BI31" s="115"/>
      <c r="BJ31" s="115"/>
      <c r="BK31" s="115"/>
      <c r="BL31" s="115"/>
      <c r="BM31" s="115"/>
      <c r="BN31" s="115"/>
      <c r="BO31" s="115"/>
      <c r="BP31" s="134"/>
      <c r="BQ31" s="115"/>
      <c r="BR31" s="115"/>
      <c r="BS31" s="115"/>
      <c r="BT31" s="115"/>
      <c r="BU31" s="115"/>
      <c r="BV31" s="115"/>
      <c r="BW31" s="115"/>
      <c r="BX31" s="115"/>
      <c r="BY31" s="115"/>
      <c r="BZ31" s="134"/>
      <c r="CA31" s="115"/>
      <c r="CB31" s="115"/>
      <c r="CC31" s="115"/>
      <c r="CD31" s="115"/>
      <c r="CE31" s="115"/>
      <c r="CF31" s="115"/>
      <c r="CG31" s="115"/>
      <c r="CH31" s="115"/>
      <c r="CI31" s="115"/>
      <c r="CJ31" s="134"/>
      <c r="CK31" s="115"/>
      <c r="CL31" s="115"/>
      <c r="CM31" s="115"/>
      <c r="CN31" s="115"/>
      <c r="CO31" s="115"/>
      <c r="CP31" s="115"/>
      <c r="CQ31" s="115"/>
      <c r="CR31" s="115"/>
      <c r="CS31" s="115"/>
      <c r="CT31" s="134"/>
      <c r="CU31" s="115"/>
      <c r="CV31" s="115"/>
      <c r="CW31" s="115"/>
      <c r="CX31" s="115"/>
      <c r="CY31" s="115"/>
      <c r="CZ31" s="115"/>
      <c r="DA31" s="115"/>
      <c r="DB31" s="115"/>
      <c r="DC31" s="115"/>
      <c r="DD31" s="137" t="str">
        <f>IFERROR(AVERAGE('AUTOEV CUANTI MULT'!$H31:$DC31),"")</f>
        <v/>
      </c>
    </row>
    <row r="32" spans="2:108" ht="78" customHeight="1" x14ac:dyDescent="0.3">
      <c r="B32" s="120">
        <v>27</v>
      </c>
      <c r="C32" s="122">
        <v>0</v>
      </c>
      <c r="D32" s="122">
        <v>0</v>
      </c>
      <c r="E32" s="122">
        <v>0</v>
      </c>
      <c r="F32" s="123">
        <v>0</v>
      </c>
      <c r="G32" s="123">
        <v>0</v>
      </c>
      <c r="H32" s="133"/>
      <c r="I32" s="114"/>
      <c r="J32" s="114"/>
      <c r="K32" s="114"/>
      <c r="L32" s="114"/>
      <c r="M32" s="114"/>
      <c r="N32" s="114"/>
      <c r="O32" s="114"/>
      <c r="P32" s="114"/>
      <c r="Q32" s="114"/>
      <c r="R32" s="133"/>
      <c r="S32" s="114"/>
      <c r="T32" s="114"/>
      <c r="U32" s="114"/>
      <c r="V32" s="114"/>
      <c r="W32" s="114"/>
      <c r="X32" s="114"/>
      <c r="Y32" s="114"/>
      <c r="Z32" s="114"/>
      <c r="AA32" s="114"/>
      <c r="AB32" s="133"/>
      <c r="AC32" s="114"/>
      <c r="AD32" s="114"/>
      <c r="AE32" s="114"/>
      <c r="AF32" s="114"/>
      <c r="AG32" s="114"/>
      <c r="AH32" s="114"/>
      <c r="AI32" s="114"/>
      <c r="AJ32" s="114"/>
      <c r="AK32" s="114"/>
      <c r="AL32" s="133"/>
      <c r="AM32" s="114"/>
      <c r="AN32" s="114"/>
      <c r="AO32" s="114"/>
      <c r="AP32" s="114"/>
      <c r="AQ32" s="114"/>
      <c r="AR32" s="114"/>
      <c r="AS32" s="114"/>
      <c r="AT32" s="114"/>
      <c r="AU32" s="114"/>
      <c r="AV32" s="133"/>
      <c r="AW32" s="114"/>
      <c r="AX32" s="114"/>
      <c r="AY32" s="114"/>
      <c r="AZ32" s="114"/>
      <c r="BA32" s="114"/>
      <c r="BB32" s="114"/>
      <c r="BC32" s="114"/>
      <c r="BD32" s="114"/>
      <c r="BE32" s="114"/>
      <c r="BF32" s="133"/>
      <c r="BG32" s="114"/>
      <c r="BH32" s="114"/>
      <c r="BI32" s="114"/>
      <c r="BJ32" s="114"/>
      <c r="BK32" s="114"/>
      <c r="BL32" s="114"/>
      <c r="BM32" s="114"/>
      <c r="BN32" s="114"/>
      <c r="BO32" s="114"/>
      <c r="BP32" s="133"/>
      <c r="BQ32" s="114"/>
      <c r="BR32" s="114"/>
      <c r="BS32" s="114"/>
      <c r="BT32" s="114"/>
      <c r="BU32" s="114"/>
      <c r="BV32" s="114"/>
      <c r="BW32" s="114"/>
      <c r="BX32" s="114"/>
      <c r="BY32" s="114"/>
      <c r="BZ32" s="133"/>
      <c r="CA32" s="114"/>
      <c r="CB32" s="114"/>
      <c r="CC32" s="114"/>
      <c r="CD32" s="114"/>
      <c r="CE32" s="114"/>
      <c r="CF32" s="114"/>
      <c r="CG32" s="114"/>
      <c r="CH32" s="114"/>
      <c r="CI32" s="114"/>
      <c r="CJ32" s="133"/>
      <c r="CK32" s="114"/>
      <c r="CL32" s="114"/>
      <c r="CM32" s="114"/>
      <c r="CN32" s="114"/>
      <c r="CO32" s="114"/>
      <c r="CP32" s="114"/>
      <c r="CQ32" s="114"/>
      <c r="CR32" s="114"/>
      <c r="CS32" s="114"/>
      <c r="CT32" s="133"/>
      <c r="CU32" s="114"/>
      <c r="CV32" s="114"/>
      <c r="CW32" s="114"/>
      <c r="CX32" s="114"/>
      <c r="CY32" s="114"/>
      <c r="CZ32" s="114"/>
      <c r="DA32" s="114"/>
      <c r="DB32" s="114"/>
      <c r="DC32" s="114"/>
      <c r="DD32" s="136" t="str">
        <f>IFERROR(AVERAGE('AUTOEV CUANTI MULT'!$H32:$DC32),"")</f>
        <v/>
      </c>
    </row>
    <row r="33" spans="2:108" ht="78" customHeight="1" x14ac:dyDescent="0.3">
      <c r="B33" s="124">
        <v>28</v>
      </c>
      <c r="C33" s="126">
        <v>0</v>
      </c>
      <c r="D33" s="126">
        <v>0</v>
      </c>
      <c r="E33" s="126">
        <v>0</v>
      </c>
      <c r="F33" s="47">
        <v>0</v>
      </c>
      <c r="G33" s="47">
        <v>0</v>
      </c>
      <c r="H33" s="134"/>
      <c r="I33" s="115"/>
      <c r="J33" s="115"/>
      <c r="K33" s="115"/>
      <c r="L33" s="115"/>
      <c r="M33" s="115"/>
      <c r="N33" s="115"/>
      <c r="O33" s="115"/>
      <c r="P33" s="115"/>
      <c r="Q33" s="115"/>
      <c r="R33" s="134"/>
      <c r="S33" s="115"/>
      <c r="T33" s="115"/>
      <c r="U33" s="115"/>
      <c r="V33" s="115"/>
      <c r="W33" s="115"/>
      <c r="X33" s="115"/>
      <c r="Y33" s="115"/>
      <c r="Z33" s="115"/>
      <c r="AA33" s="115"/>
      <c r="AB33" s="134"/>
      <c r="AC33" s="115"/>
      <c r="AD33" s="115"/>
      <c r="AE33" s="115"/>
      <c r="AF33" s="115"/>
      <c r="AG33" s="115"/>
      <c r="AH33" s="115"/>
      <c r="AI33" s="115"/>
      <c r="AJ33" s="115"/>
      <c r="AK33" s="115"/>
      <c r="AL33" s="134"/>
      <c r="AM33" s="115"/>
      <c r="AN33" s="115"/>
      <c r="AO33" s="115"/>
      <c r="AP33" s="115"/>
      <c r="AQ33" s="115"/>
      <c r="AR33" s="115"/>
      <c r="AS33" s="115"/>
      <c r="AT33" s="115"/>
      <c r="AU33" s="115"/>
      <c r="AV33" s="134"/>
      <c r="AW33" s="115"/>
      <c r="AX33" s="115"/>
      <c r="AY33" s="115"/>
      <c r="AZ33" s="115"/>
      <c r="BA33" s="115"/>
      <c r="BB33" s="115"/>
      <c r="BC33" s="115"/>
      <c r="BD33" s="115"/>
      <c r="BE33" s="115"/>
      <c r="BF33" s="134"/>
      <c r="BG33" s="115"/>
      <c r="BH33" s="115"/>
      <c r="BI33" s="115"/>
      <c r="BJ33" s="115"/>
      <c r="BK33" s="115"/>
      <c r="BL33" s="115"/>
      <c r="BM33" s="115"/>
      <c r="BN33" s="115"/>
      <c r="BO33" s="115"/>
      <c r="BP33" s="134"/>
      <c r="BQ33" s="115"/>
      <c r="BR33" s="115"/>
      <c r="BS33" s="115"/>
      <c r="BT33" s="115"/>
      <c r="BU33" s="115"/>
      <c r="BV33" s="115"/>
      <c r="BW33" s="115"/>
      <c r="BX33" s="115"/>
      <c r="BY33" s="115"/>
      <c r="BZ33" s="134"/>
      <c r="CA33" s="115"/>
      <c r="CB33" s="115"/>
      <c r="CC33" s="115"/>
      <c r="CD33" s="115"/>
      <c r="CE33" s="115"/>
      <c r="CF33" s="115"/>
      <c r="CG33" s="115"/>
      <c r="CH33" s="115"/>
      <c r="CI33" s="115"/>
      <c r="CJ33" s="134"/>
      <c r="CK33" s="115"/>
      <c r="CL33" s="115"/>
      <c r="CM33" s="115"/>
      <c r="CN33" s="115"/>
      <c r="CO33" s="115"/>
      <c r="CP33" s="115"/>
      <c r="CQ33" s="115"/>
      <c r="CR33" s="115"/>
      <c r="CS33" s="115"/>
      <c r="CT33" s="134"/>
      <c r="CU33" s="115"/>
      <c r="CV33" s="115"/>
      <c r="CW33" s="115"/>
      <c r="CX33" s="115"/>
      <c r="CY33" s="115"/>
      <c r="CZ33" s="115"/>
      <c r="DA33" s="115"/>
      <c r="DB33" s="115"/>
      <c r="DC33" s="115"/>
      <c r="DD33" s="137" t="str">
        <f>IFERROR(AVERAGE('AUTOEV CUANTI MULT'!$H33:$DC33),"")</f>
        <v/>
      </c>
    </row>
    <row r="34" spans="2:108" ht="78" customHeight="1" x14ac:dyDescent="0.3">
      <c r="B34" s="120">
        <v>29</v>
      </c>
      <c r="C34" s="122">
        <v>0</v>
      </c>
      <c r="D34" s="122">
        <v>0</v>
      </c>
      <c r="E34" s="122">
        <v>0</v>
      </c>
      <c r="F34" s="123">
        <v>0</v>
      </c>
      <c r="G34" s="123">
        <v>0</v>
      </c>
      <c r="H34" s="133"/>
      <c r="I34" s="114"/>
      <c r="J34" s="114"/>
      <c r="K34" s="114"/>
      <c r="L34" s="114"/>
      <c r="M34" s="114"/>
      <c r="N34" s="114"/>
      <c r="O34" s="114"/>
      <c r="P34" s="114"/>
      <c r="Q34" s="114"/>
      <c r="R34" s="133"/>
      <c r="S34" s="114"/>
      <c r="T34" s="114"/>
      <c r="U34" s="114"/>
      <c r="V34" s="114"/>
      <c r="W34" s="114"/>
      <c r="X34" s="114"/>
      <c r="Y34" s="114"/>
      <c r="Z34" s="114"/>
      <c r="AA34" s="114"/>
      <c r="AB34" s="133"/>
      <c r="AC34" s="114"/>
      <c r="AD34" s="114"/>
      <c r="AE34" s="114"/>
      <c r="AF34" s="114"/>
      <c r="AG34" s="114"/>
      <c r="AH34" s="114"/>
      <c r="AI34" s="114"/>
      <c r="AJ34" s="114"/>
      <c r="AK34" s="114"/>
      <c r="AL34" s="133"/>
      <c r="AM34" s="114"/>
      <c r="AN34" s="114"/>
      <c r="AO34" s="114"/>
      <c r="AP34" s="114"/>
      <c r="AQ34" s="114"/>
      <c r="AR34" s="114"/>
      <c r="AS34" s="114"/>
      <c r="AT34" s="114"/>
      <c r="AU34" s="114"/>
      <c r="AV34" s="133"/>
      <c r="AW34" s="114"/>
      <c r="AX34" s="114"/>
      <c r="AY34" s="114"/>
      <c r="AZ34" s="114"/>
      <c r="BA34" s="114"/>
      <c r="BB34" s="114"/>
      <c r="BC34" s="114"/>
      <c r="BD34" s="114"/>
      <c r="BE34" s="114"/>
      <c r="BF34" s="133"/>
      <c r="BG34" s="114"/>
      <c r="BH34" s="114"/>
      <c r="BI34" s="114"/>
      <c r="BJ34" s="114"/>
      <c r="BK34" s="114"/>
      <c r="BL34" s="114"/>
      <c r="BM34" s="114"/>
      <c r="BN34" s="114"/>
      <c r="BO34" s="114"/>
      <c r="BP34" s="133"/>
      <c r="BQ34" s="114"/>
      <c r="BR34" s="114"/>
      <c r="BS34" s="114"/>
      <c r="BT34" s="114"/>
      <c r="BU34" s="114"/>
      <c r="BV34" s="114"/>
      <c r="BW34" s="114"/>
      <c r="BX34" s="114"/>
      <c r="BY34" s="114"/>
      <c r="BZ34" s="133"/>
      <c r="CA34" s="114"/>
      <c r="CB34" s="114"/>
      <c r="CC34" s="114"/>
      <c r="CD34" s="114"/>
      <c r="CE34" s="114"/>
      <c r="CF34" s="114"/>
      <c r="CG34" s="114"/>
      <c r="CH34" s="114"/>
      <c r="CI34" s="114"/>
      <c r="CJ34" s="133"/>
      <c r="CK34" s="114"/>
      <c r="CL34" s="114"/>
      <c r="CM34" s="114"/>
      <c r="CN34" s="114"/>
      <c r="CO34" s="114"/>
      <c r="CP34" s="114"/>
      <c r="CQ34" s="114"/>
      <c r="CR34" s="114"/>
      <c r="CS34" s="114"/>
      <c r="CT34" s="133"/>
      <c r="CU34" s="114"/>
      <c r="CV34" s="114"/>
      <c r="CW34" s="114"/>
      <c r="CX34" s="114"/>
      <c r="CY34" s="114"/>
      <c r="CZ34" s="114"/>
      <c r="DA34" s="114"/>
      <c r="DB34" s="114"/>
      <c r="DC34" s="114"/>
      <c r="DD34" s="136" t="str">
        <f>IFERROR(AVERAGE('AUTOEV CUANTI MULT'!$H34:$DC34),"")</f>
        <v/>
      </c>
    </row>
    <row r="35" spans="2:108" ht="78" customHeight="1" x14ac:dyDescent="0.3">
      <c r="B35" s="124">
        <v>30</v>
      </c>
      <c r="C35" s="126">
        <v>0</v>
      </c>
      <c r="D35" s="126">
        <v>0</v>
      </c>
      <c r="E35" s="126">
        <v>0</v>
      </c>
      <c r="F35" s="47">
        <v>0</v>
      </c>
      <c r="G35" s="47">
        <v>0</v>
      </c>
      <c r="H35" s="134"/>
      <c r="I35" s="115"/>
      <c r="J35" s="115"/>
      <c r="K35" s="115"/>
      <c r="L35" s="115"/>
      <c r="M35" s="115"/>
      <c r="N35" s="115"/>
      <c r="O35" s="115"/>
      <c r="P35" s="115"/>
      <c r="Q35" s="115"/>
      <c r="R35" s="134"/>
      <c r="S35" s="115"/>
      <c r="T35" s="115"/>
      <c r="U35" s="115"/>
      <c r="V35" s="115"/>
      <c r="W35" s="115"/>
      <c r="X35" s="115"/>
      <c r="Y35" s="115"/>
      <c r="Z35" s="115"/>
      <c r="AA35" s="115"/>
      <c r="AB35" s="134"/>
      <c r="AC35" s="115"/>
      <c r="AD35" s="115"/>
      <c r="AE35" s="115"/>
      <c r="AF35" s="115"/>
      <c r="AG35" s="115"/>
      <c r="AH35" s="115"/>
      <c r="AI35" s="115"/>
      <c r="AJ35" s="115"/>
      <c r="AK35" s="115"/>
      <c r="AL35" s="134"/>
      <c r="AM35" s="115"/>
      <c r="AN35" s="115"/>
      <c r="AO35" s="115"/>
      <c r="AP35" s="115"/>
      <c r="AQ35" s="115"/>
      <c r="AR35" s="115"/>
      <c r="AS35" s="115"/>
      <c r="AT35" s="115"/>
      <c r="AU35" s="115"/>
      <c r="AV35" s="134"/>
      <c r="AW35" s="115"/>
      <c r="AX35" s="115"/>
      <c r="AY35" s="115"/>
      <c r="AZ35" s="115"/>
      <c r="BA35" s="115"/>
      <c r="BB35" s="115"/>
      <c r="BC35" s="115"/>
      <c r="BD35" s="115"/>
      <c r="BE35" s="115"/>
      <c r="BF35" s="134"/>
      <c r="BG35" s="115"/>
      <c r="BH35" s="115"/>
      <c r="BI35" s="115"/>
      <c r="BJ35" s="115"/>
      <c r="BK35" s="115"/>
      <c r="BL35" s="115"/>
      <c r="BM35" s="115"/>
      <c r="BN35" s="115"/>
      <c r="BO35" s="115"/>
      <c r="BP35" s="134"/>
      <c r="BQ35" s="115"/>
      <c r="BR35" s="115"/>
      <c r="BS35" s="115"/>
      <c r="BT35" s="115"/>
      <c r="BU35" s="115"/>
      <c r="BV35" s="115"/>
      <c r="BW35" s="115"/>
      <c r="BX35" s="115"/>
      <c r="BY35" s="115"/>
      <c r="BZ35" s="134"/>
      <c r="CA35" s="115"/>
      <c r="CB35" s="115"/>
      <c r="CC35" s="115"/>
      <c r="CD35" s="115"/>
      <c r="CE35" s="115"/>
      <c r="CF35" s="115"/>
      <c r="CG35" s="115"/>
      <c r="CH35" s="115"/>
      <c r="CI35" s="115"/>
      <c r="CJ35" s="134"/>
      <c r="CK35" s="115"/>
      <c r="CL35" s="115"/>
      <c r="CM35" s="115"/>
      <c r="CN35" s="115"/>
      <c r="CO35" s="115"/>
      <c r="CP35" s="115"/>
      <c r="CQ35" s="115"/>
      <c r="CR35" s="115"/>
      <c r="CS35" s="115"/>
      <c r="CT35" s="134"/>
      <c r="CU35" s="115"/>
      <c r="CV35" s="115"/>
      <c r="CW35" s="115"/>
      <c r="CX35" s="115"/>
      <c r="CY35" s="115"/>
      <c r="CZ35" s="115"/>
      <c r="DA35" s="115"/>
      <c r="DB35" s="115"/>
      <c r="DC35" s="115"/>
      <c r="DD35" s="137" t="str">
        <f>IFERROR(AVERAGE('AUTOEV CUANTI MULT'!$H35:$DC35),"")</f>
        <v/>
      </c>
    </row>
    <row r="36" spans="2:108" ht="78" customHeight="1" x14ac:dyDescent="0.3">
      <c r="B36" s="120">
        <v>31</v>
      </c>
      <c r="C36" s="122">
        <v>0</v>
      </c>
      <c r="D36" s="122">
        <v>0</v>
      </c>
      <c r="E36" s="122">
        <v>0</v>
      </c>
      <c r="F36" s="123">
        <v>0</v>
      </c>
      <c r="G36" s="123">
        <v>0</v>
      </c>
      <c r="H36" s="133"/>
      <c r="I36" s="114"/>
      <c r="J36" s="114"/>
      <c r="K36" s="114"/>
      <c r="L36" s="114"/>
      <c r="M36" s="114"/>
      <c r="N36" s="114"/>
      <c r="O36" s="114"/>
      <c r="P36" s="114"/>
      <c r="Q36" s="114"/>
      <c r="R36" s="133"/>
      <c r="S36" s="114"/>
      <c r="T36" s="114"/>
      <c r="U36" s="114"/>
      <c r="V36" s="114"/>
      <c r="W36" s="114"/>
      <c r="X36" s="114"/>
      <c r="Y36" s="114"/>
      <c r="Z36" s="114"/>
      <c r="AA36" s="114"/>
      <c r="AB36" s="133"/>
      <c r="AC36" s="114"/>
      <c r="AD36" s="114"/>
      <c r="AE36" s="114"/>
      <c r="AF36" s="114"/>
      <c r="AG36" s="114"/>
      <c r="AH36" s="114"/>
      <c r="AI36" s="114"/>
      <c r="AJ36" s="114"/>
      <c r="AK36" s="114"/>
      <c r="AL36" s="133"/>
      <c r="AM36" s="114"/>
      <c r="AN36" s="114"/>
      <c r="AO36" s="114"/>
      <c r="AP36" s="114"/>
      <c r="AQ36" s="114"/>
      <c r="AR36" s="114"/>
      <c r="AS36" s="114"/>
      <c r="AT36" s="114"/>
      <c r="AU36" s="114"/>
      <c r="AV36" s="133"/>
      <c r="AW36" s="114"/>
      <c r="AX36" s="114"/>
      <c r="AY36" s="114"/>
      <c r="AZ36" s="114"/>
      <c r="BA36" s="114"/>
      <c r="BB36" s="114"/>
      <c r="BC36" s="114"/>
      <c r="BD36" s="114"/>
      <c r="BE36" s="114"/>
      <c r="BF36" s="133"/>
      <c r="BG36" s="114"/>
      <c r="BH36" s="114"/>
      <c r="BI36" s="114"/>
      <c r="BJ36" s="114"/>
      <c r="BK36" s="114"/>
      <c r="BL36" s="114"/>
      <c r="BM36" s="114"/>
      <c r="BN36" s="114"/>
      <c r="BO36" s="114"/>
      <c r="BP36" s="133"/>
      <c r="BQ36" s="114"/>
      <c r="BR36" s="114"/>
      <c r="BS36" s="114"/>
      <c r="BT36" s="114"/>
      <c r="BU36" s="114"/>
      <c r="BV36" s="114"/>
      <c r="BW36" s="114"/>
      <c r="BX36" s="114"/>
      <c r="BY36" s="114"/>
      <c r="BZ36" s="133"/>
      <c r="CA36" s="114"/>
      <c r="CB36" s="114"/>
      <c r="CC36" s="114"/>
      <c r="CD36" s="114"/>
      <c r="CE36" s="114"/>
      <c r="CF36" s="114"/>
      <c r="CG36" s="114"/>
      <c r="CH36" s="114"/>
      <c r="CI36" s="114"/>
      <c r="CJ36" s="133"/>
      <c r="CK36" s="114"/>
      <c r="CL36" s="114"/>
      <c r="CM36" s="114"/>
      <c r="CN36" s="114"/>
      <c r="CO36" s="114"/>
      <c r="CP36" s="114"/>
      <c r="CQ36" s="114"/>
      <c r="CR36" s="114"/>
      <c r="CS36" s="114"/>
      <c r="CT36" s="133"/>
      <c r="CU36" s="114"/>
      <c r="CV36" s="114"/>
      <c r="CW36" s="114"/>
      <c r="CX36" s="114"/>
      <c r="CY36" s="114"/>
      <c r="CZ36" s="114"/>
      <c r="DA36" s="114"/>
      <c r="DB36" s="114"/>
      <c r="DC36" s="114"/>
      <c r="DD36" s="136" t="str">
        <f>IFERROR(AVERAGE('AUTOEV CUANTI MULT'!$H36:$DC36),"")</f>
        <v/>
      </c>
    </row>
    <row r="37" spans="2:108" ht="78" customHeight="1" x14ac:dyDescent="0.3">
      <c r="B37" s="124">
        <v>32</v>
      </c>
      <c r="C37" s="126">
        <v>0</v>
      </c>
      <c r="D37" s="126">
        <v>0</v>
      </c>
      <c r="E37" s="126">
        <v>0</v>
      </c>
      <c r="F37" s="47">
        <v>0</v>
      </c>
      <c r="G37" s="47">
        <v>0</v>
      </c>
      <c r="H37" s="134"/>
      <c r="I37" s="115"/>
      <c r="J37" s="115"/>
      <c r="K37" s="115"/>
      <c r="L37" s="115"/>
      <c r="M37" s="115"/>
      <c r="N37" s="115"/>
      <c r="O37" s="115"/>
      <c r="P37" s="115"/>
      <c r="Q37" s="115"/>
      <c r="R37" s="134"/>
      <c r="S37" s="115"/>
      <c r="T37" s="115"/>
      <c r="U37" s="115"/>
      <c r="V37" s="115"/>
      <c r="W37" s="115"/>
      <c r="X37" s="115"/>
      <c r="Y37" s="115"/>
      <c r="Z37" s="115"/>
      <c r="AA37" s="115"/>
      <c r="AB37" s="134"/>
      <c r="AC37" s="115"/>
      <c r="AD37" s="115"/>
      <c r="AE37" s="115"/>
      <c r="AF37" s="115"/>
      <c r="AG37" s="115"/>
      <c r="AH37" s="115"/>
      <c r="AI37" s="115"/>
      <c r="AJ37" s="115"/>
      <c r="AK37" s="115"/>
      <c r="AL37" s="134"/>
      <c r="AM37" s="115"/>
      <c r="AN37" s="115"/>
      <c r="AO37" s="115"/>
      <c r="AP37" s="115"/>
      <c r="AQ37" s="115"/>
      <c r="AR37" s="115"/>
      <c r="AS37" s="115"/>
      <c r="AT37" s="115"/>
      <c r="AU37" s="115"/>
      <c r="AV37" s="134"/>
      <c r="AW37" s="115"/>
      <c r="AX37" s="115"/>
      <c r="AY37" s="115"/>
      <c r="AZ37" s="115"/>
      <c r="BA37" s="115"/>
      <c r="BB37" s="115"/>
      <c r="BC37" s="115"/>
      <c r="BD37" s="115"/>
      <c r="BE37" s="115"/>
      <c r="BF37" s="134"/>
      <c r="BG37" s="115"/>
      <c r="BH37" s="115"/>
      <c r="BI37" s="115"/>
      <c r="BJ37" s="115"/>
      <c r="BK37" s="115"/>
      <c r="BL37" s="115"/>
      <c r="BM37" s="115"/>
      <c r="BN37" s="115"/>
      <c r="BO37" s="115"/>
      <c r="BP37" s="134"/>
      <c r="BQ37" s="115"/>
      <c r="BR37" s="115"/>
      <c r="BS37" s="115"/>
      <c r="BT37" s="115"/>
      <c r="BU37" s="115"/>
      <c r="BV37" s="115"/>
      <c r="BW37" s="115"/>
      <c r="BX37" s="115"/>
      <c r="BY37" s="115"/>
      <c r="BZ37" s="134"/>
      <c r="CA37" s="115"/>
      <c r="CB37" s="115"/>
      <c r="CC37" s="115"/>
      <c r="CD37" s="115"/>
      <c r="CE37" s="115"/>
      <c r="CF37" s="115"/>
      <c r="CG37" s="115"/>
      <c r="CH37" s="115"/>
      <c r="CI37" s="115"/>
      <c r="CJ37" s="134"/>
      <c r="CK37" s="115"/>
      <c r="CL37" s="115"/>
      <c r="CM37" s="115"/>
      <c r="CN37" s="115"/>
      <c r="CO37" s="115"/>
      <c r="CP37" s="115"/>
      <c r="CQ37" s="115"/>
      <c r="CR37" s="115"/>
      <c r="CS37" s="115"/>
      <c r="CT37" s="134"/>
      <c r="CU37" s="115"/>
      <c r="CV37" s="115"/>
      <c r="CW37" s="115"/>
      <c r="CX37" s="115"/>
      <c r="CY37" s="115"/>
      <c r="CZ37" s="115"/>
      <c r="DA37" s="115"/>
      <c r="DB37" s="115"/>
      <c r="DC37" s="115"/>
      <c r="DD37" s="137" t="str">
        <f>IFERROR(AVERAGE('AUTOEV CUANTI MULT'!$H37:$DC37),"")</f>
        <v/>
      </c>
    </row>
    <row r="38" spans="2:108" ht="78" customHeight="1" x14ac:dyDescent="0.3">
      <c r="B38" s="120">
        <v>33</v>
      </c>
      <c r="C38" s="122">
        <v>0</v>
      </c>
      <c r="D38" s="122">
        <v>0</v>
      </c>
      <c r="E38" s="122">
        <v>0</v>
      </c>
      <c r="F38" s="123">
        <v>0</v>
      </c>
      <c r="G38" s="123">
        <v>0</v>
      </c>
      <c r="H38" s="133"/>
      <c r="I38" s="114"/>
      <c r="J38" s="114"/>
      <c r="K38" s="114"/>
      <c r="L38" s="114"/>
      <c r="M38" s="114"/>
      <c r="N38" s="114"/>
      <c r="O38" s="114"/>
      <c r="P38" s="114"/>
      <c r="Q38" s="114"/>
      <c r="R38" s="133"/>
      <c r="S38" s="114"/>
      <c r="T38" s="114"/>
      <c r="U38" s="114"/>
      <c r="V38" s="114"/>
      <c r="W38" s="114"/>
      <c r="X38" s="114"/>
      <c r="Y38" s="114"/>
      <c r="Z38" s="114"/>
      <c r="AA38" s="114"/>
      <c r="AB38" s="133"/>
      <c r="AC38" s="114"/>
      <c r="AD38" s="114"/>
      <c r="AE38" s="114"/>
      <c r="AF38" s="114"/>
      <c r="AG38" s="114"/>
      <c r="AH38" s="114"/>
      <c r="AI38" s="114"/>
      <c r="AJ38" s="114"/>
      <c r="AK38" s="114"/>
      <c r="AL38" s="133"/>
      <c r="AM38" s="114"/>
      <c r="AN38" s="114"/>
      <c r="AO38" s="114"/>
      <c r="AP38" s="114"/>
      <c r="AQ38" s="114"/>
      <c r="AR38" s="114"/>
      <c r="AS38" s="114"/>
      <c r="AT38" s="114"/>
      <c r="AU38" s="114"/>
      <c r="AV38" s="133"/>
      <c r="AW38" s="114"/>
      <c r="AX38" s="114"/>
      <c r="AY38" s="114"/>
      <c r="AZ38" s="114"/>
      <c r="BA38" s="114"/>
      <c r="BB38" s="114"/>
      <c r="BC38" s="114"/>
      <c r="BD38" s="114"/>
      <c r="BE38" s="114"/>
      <c r="BF38" s="133"/>
      <c r="BG38" s="114"/>
      <c r="BH38" s="114"/>
      <c r="BI38" s="114"/>
      <c r="BJ38" s="114"/>
      <c r="BK38" s="114"/>
      <c r="BL38" s="114"/>
      <c r="BM38" s="114"/>
      <c r="BN38" s="114"/>
      <c r="BO38" s="114"/>
      <c r="BP38" s="133"/>
      <c r="BQ38" s="114"/>
      <c r="BR38" s="114"/>
      <c r="BS38" s="114"/>
      <c r="BT38" s="114"/>
      <c r="BU38" s="114"/>
      <c r="BV38" s="114"/>
      <c r="BW38" s="114"/>
      <c r="BX38" s="114"/>
      <c r="BY38" s="114"/>
      <c r="BZ38" s="133"/>
      <c r="CA38" s="114"/>
      <c r="CB38" s="114"/>
      <c r="CC38" s="114"/>
      <c r="CD38" s="114"/>
      <c r="CE38" s="114"/>
      <c r="CF38" s="114"/>
      <c r="CG38" s="114"/>
      <c r="CH38" s="114"/>
      <c r="CI38" s="114"/>
      <c r="CJ38" s="133"/>
      <c r="CK38" s="114"/>
      <c r="CL38" s="114"/>
      <c r="CM38" s="114"/>
      <c r="CN38" s="114"/>
      <c r="CO38" s="114"/>
      <c r="CP38" s="114"/>
      <c r="CQ38" s="114"/>
      <c r="CR38" s="114"/>
      <c r="CS38" s="114"/>
      <c r="CT38" s="133"/>
      <c r="CU38" s="114"/>
      <c r="CV38" s="114"/>
      <c r="CW38" s="114"/>
      <c r="CX38" s="114"/>
      <c r="CY38" s="114"/>
      <c r="CZ38" s="114"/>
      <c r="DA38" s="114"/>
      <c r="DB38" s="114"/>
      <c r="DC38" s="114"/>
      <c r="DD38" s="136" t="str">
        <f>IFERROR(AVERAGE('AUTOEV CUANTI MULT'!$H38:$DC38),"")</f>
        <v/>
      </c>
    </row>
    <row r="39" spans="2:108" ht="78" customHeight="1" x14ac:dyDescent="0.3">
      <c r="B39" s="124">
        <v>34</v>
      </c>
      <c r="C39" s="126">
        <v>0</v>
      </c>
      <c r="D39" s="126">
        <v>0</v>
      </c>
      <c r="E39" s="126">
        <v>0</v>
      </c>
      <c r="F39" s="47">
        <v>0</v>
      </c>
      <c r="G39" s="47">
        <v>0</v>
      </c>
      <c r="H39" s="134"/>
      <c r="I39" s="115"/>
      <c r="J39" s="115"/>
      <c r="K39" s="115"/>
      <c r="L39" s="115"/>
      <c r="M39" s="115"/>
      <c r="N39" s="115"/>
      <c r="O39" s="115"/>
      <c r="P39" s="115"/>
      <c r="Q39" s="115"/>
      <c r="R39" s="134"/>
      <c r="S39" s="115"/>
      <c r="T39" s="115"/>
      <c r="U39" s="115"/>
      <c r="V39" s="115"/>
      <c r="W39" s="115"/>
      <c r="X39" s="115"/>
      <c r="Y39" s="115"/>
      <c r="Z39" s="115"/>
      <c r="AA39" s="115"/>
      <c r="AB39" s="134"/>
      <c r="AC39" s="115"/>
      <c r="AD39" s="115"/>
      <c r="AE39" s="115"/>
      <c r="AF39" s="115"/>
      <c r="AG39" s="115"/>
      <c r="AH39" s="115"/>
      <c r="AI39" s="115"/>
      <c r="AJ39" s="115"/>
      <c r="AK39" s="115"/>
      <c r="AL39" s="134"/>
      <c r="AM39" s="115"/>
      <c r="AN39" s="115"/>
      <c r="AO39" s="115"/>
      <c r="AP39" s="115"/>
      <c r="AQ39" s="115"/>
      <c r="AR39" s="115"/>
      <c r="AS39" s="115"/>
      <c r="AT39" s="115"/>
      <c r="AU39" s="115"/>
      <c r="AV39" s="134"/>
      <c r="AW39" s="115"/>
      <c r="AX39" s="115"/>
      <c r="AY39" s="115"/>
      <c r="AZ39" s="115"/>
      <c r="BA39" s="115"/>
      <c r="BB39" s="115"/>
      <c r="BC39" s="115"/>
      <c r="BD39" s="115"/>
      <c r="BE39" s="115"/>
      <c r="BF39" s="134"/>
      <c r="BG39" s="115"/>
      <c r="BH39" s="115"/>
      <c r="BI39" s="115"/>
      <c r="BJ39" s="115"/>
      <c r="BK39" s="115"/>
      <c r="BL39" s="115"/>
      <c r="BM39" s="115"/>
      <c r="BN39" s="115"/>
      <c r="BO39" s="115"/>
      <c r="BP39" s="134"/>
      <c r="BQ39" s="115"/>
      <c r="BR39" s="115"/>
      <c r="BS39" s="115"/>
      <c r="BT39" s="115"/>
      <c r="BU39" s="115"/>
      <c r="BV39" s="115"/>
      <c r="BW39" s="115"/>
      <c r="BX39" s="115"/>
      <c r="BY39" s="115"/>
      <c r="BZ39" s="134"/>
      <c r="CA39" s="115"/>
      <c r="CB39" s="115"/>
      <c r="CC39" s="115"/>
      <c r="CD39" s="115"/>
      <c r="CE39" s="115"/>
      <c r="CF39" s="115"/>
      <c r="CG39" s="115"/>
      <c r="CH39" s="115"/>
      <c r="CI39" s="115"/>
      <c r="CJ39" s="134"/>
      <c r="CK39" s="115"/>
      <c r="CL39" s="115"/>
      <c r="CM39" s="115"/>
      <c r="CN39" s="115"/>
      <c r="CO39" s="115"/>
      <c r="CP39" s="115"/>
      <c r="CQ39" s="115"/>
      <c r="CR39" s="115"/>
      <c r="CS39" s="115"/>
      <c r="CT39" s="134"/>
      <c r="CU39" s="115"/>
      <c r="CV39" s="115"/>
      <c r="CW39" s="115"/>
      <c r="CX39" s="115"/>
      <c r="CY39" s="115"/>
      <c r="CZ39" s="115"/>
      <c r="DA39" s="115"/>
      <c r="DB39" s="115"/>
      <c r="DC39" s="115"/>
      <c r="DD39" s="137" t="str">
        <f>IFERROR(AVERAGE('AUTOEV CUANTI MULT'!$H39:$DC39),"")</f>
        <v/>
      </c>
    </row>
    <row r="40" spans="2:108" ht="78" customHeight="1" x14ac:dyDescent="0.3">
      <c r="B40" s="120">
        <v>35</v>
      </c>
      <c r="C40" s="122">
        <v>0</v>
      </c>
      <c r="D40" s="122">
        <v>0</v>
      </c>
      <c r="E40" s="122">
        <v>0</v>
      </c>
      <c r="F40" s="123">
        <v>0</v>
      </c>
      <c r="G40" s="123">
        <v>0</v>
      </c>
      <c r="H40" s="133"/>
      <c r="I40" s="114"/>
      <c r="J40" s="114"/>
      <c r="K40" s="114"/>
      <c r="L40" s="114"/>
      <c r="M40" s="114"/>
      <c r="N40" s="114"/>
      <c r="O40" s="114"/>
      <c r="P40" s="114"/>
      <c r="Q40" s="114"/>
      <c r="R40" s="133"/>
      <c r="S40" s="114"/>
      <c r="T40" s="114"/>
      <c r="U40" s="114"/>
      <c r="V40" s="114"/>
      <c r="W40" s="114"/>
      <c r="X40" s="114"/>
      <c r="Y40" s="114"/>
      <c r="Z40" s="114"/>
      <c r="AA40" s="114"/>
      <c r="AB40" s="133"/>
      <c r="AC40" s="114"/>
      <c r="AD40" s="114"/>
      <c r="AE40" s="114"/>
      <c r="AF40" s="114"/>
      <c r="AG40" s="114"/>
      <c r="AH40" s="114"/>
      <c r="AI40" s="114"/>
      <c r="AJ40" s="114"/>
      <c r="AK40" s="114"/>
      <c r="AL40" s="133"/>
      <c r="AM40" s="114"/>
      <c r="AN40" s="114"/>
      <c r="AO40" s="114"/>
      <c r="AP40" s="114"/>
      <c r="AQ40" s="114"/>
      <c r="AR40" s="114"/>
      <c r="AS40" s="114"/>
      <c r="AT40" s="114"/>
      <c r="AU40" s="114"/>
      <c r="AV40" s="133"/>
      <c r="AW40" s="114"/>
      <c r="AX40" s="114"/>
      <c r="AY40" s="114"/>
      <c r="AZ40" s="114"/>
      <c r="BA40" s="114"/>
      <c r="BB40" s="114"/>
      <c r="BC40" s="114"/>
      <c r="BD40" s="114"/>
      <c r="BE40" s="114"/>
      <c r="BF40" s="133"/>
      <c r="BG40" s="114"/>
      <c r="BH40" s="114"/>
      <c r="BI40" s="114"/>
      <c r="BJ40" s="114"/>
      <c r="BK40" s="114"/>
      <c r="BL40" s="114"/>
      <c r="BM40" s="114"/>
      <c r="BN40" s="114"/>
      <c r="BO40" s="114"/>
      <c r="BP40" s="133"/>
      <c r="BQ40" s="114"/>
      <c r="BR40" s="114"/>
      <c r="BS40" s="114"/>
      <c r="BT40" s="114"/>
      <c r="BU40" s="114"/>
      <c r="BV40" s="114"/>
      <c r="BW40" s="114"/>
      <c r="BX40" s="114"/>
      <c r="BY40" s="114"/>
      <c r="BZ40" s="133"/>
      <c r="CA40" s="114"/>
      <c r="CB40" s="114"/>
      <c r="CC40" s="114"/>
      <c r="CD40" s="114"/>
      <c r="CE40" s="114"/>
      <c r="CF40" s="114"/>
      <c r="CG40" s="114"/>
      <c r="CH40" s="114"/>
      <c r="CI40" s="114"/>
      <c r="CJ40" s="133"/>
      <c r="CK40" s="114"/>
      <c r="CL40" s="114"/>
      <c r="CM40" s="114"/>
      <c r="CN40" s="114"/>
      <c r="CO40" s="114"/>
      <c r="CP40" s="114"/>
      <c r="CQ40" s="114"/>
      <c r="CR40" s="114"/>
      <c r="CS40" s="114"/>
      <c r="CT40" s="133"/>
      <c r="CU40" s="114"/>
      <c r="CV40" s="114"/>
      <c r="CW40" s="114"/>
      <c r="CX40" s="114"/>
      <c r="CY40" s="114"/>
      <c r="CZ40" s="114"/>
      <c r="DA40" s="114"/>
      <c r="DB40" s="114"/>
      <c r="DC40" s="114"/>
      <c r="DD40" s="136" t="str">
        <f>IFERROR(AVERAGE('AUTOEV CUANTI MULT'!$H40:$DC40),"")</f>
        <v/>
      </c>
    </row>
    <row r="41" spans="2:108" ht="78" customHeight="1" x14ac:dyDescent="0.3">
      <c r="B41" s="124">
        <v>36</v>
      </c>
      <c r="C41" s="126">
        <v>0</v>
      </c>
      <c r="D41" s="126">
        <v>0</v>
      </c>
      <c r="E41" s="126">
        <v>0</v>
      </c>
      <c r="F41" s="47">
        <v>0</v>
      </c>
      <c r="G41" s="47">
        <v>0</v>
      </c>
      <c r="H41" s="134"/>
      <c r="I41" s="115"/>
      <c r="J41" s="115"/>
      <c r="K41" s="115"/>
      <c r="L41" s="115"/>
      <c r="M41" s="115"/>
      <c r="N41" s="115"/>
      <c r="O41" s="115"/>
      <c r="P41" s="115"/>
      <c r="Q41" s="115"/>
      <c r="R41" s="134"/>
      <c r="S41" s="115"/>
      <c r="T41" s="115"/>
      <c r="U41" s="115"/>
      <c r="V41" s="115"/>
      <c r="W41" s="115"/>
      <c r="X41" s="115"/>
      <c r="Y41" s="115"/>
      <c r="Z41" s="115"/>
      <c r="AA41" s="115"/>
      <c r="AB41" s="134"/>
      <c r="AC41" s="115"/>
      <c r="AD41" s="115"/>
      <c r="AE41" s="115"/>
      <c r="AF41" s="115"/>
      <c r="AG41" s="115"/>
      <c r="AH41" s="115"/>
      <c r="AI41" s="115"/>
      <c r="AJ41" s="115"/>
      <c r="AK41" s="115"/>
      <c r="AL41" s="134"/>
      <c r="AM41" s="115"/>
      <c r="AN41" s="115"/>
      <c r="AO41" s="115"/>
      <c r="AP41" s="115"/>
      <c r="AQ41" s="115"/>
      <c r="AR41" s="115"/>
      <c r="AS41" s="115"/>
      <c r="AT41" s="115"/>
      <c r="AU41" s="115"/>
      <c r="AV41" s="134"/>
      <c r="AW41" s="115"/>
      <c r="AX41" s="115"/>
      <c r="AY41" s="115"/>
      <c r="AZ41" s="115"/>
      <c r="BA41" s="115"/>
      <c r="BB41" s="115"/>
      <c r="BC41" s="115"/>
      <c r="BD41" s="115"/>
      <c r="BE41" s="115"/>
      <c r="BF41" s="134"/>
      <c r="BG41" s="115"/>
      <c r="BH41" s="115"/>
      <c r="BI41" s="115"/>
      <c r="BJ41" s="115"/>
      <c r="BK41" s="115"/>
      <c r="BL41" s="115"/>
      <c r="BM41" s="115"/>
      <c r="BN41" s="115"/>
      <c r="BO41" s="115"/>
      <c r="BP41" s="134"/>
      <c r="BQ41" s="115"/>
      <c r="BR41" s="115"/>
      <c r="BS41" s="115"/>
      <c r="BT41" s="115"/>
      <c r="BU41" s="115"/>
      <c r="BV41" s="115"/>
      <c r="BW41" s="115"/>
      <c r="BX41" s="115"/>
      <c r="BY41" s="115"/>
      <c r="BZ41" s="134"/>
      <c r="CA41" s="115"/>
      <c r="CB41" s="115"/>
      <c r="CC41" s="115"/>
      <c r="CD41" s="115"/>
      <c r="CE41" s="115"/>
      <c r="CF41" s="115"/>
      <c r="CG41" s="115"/>
      <c r="CH41" s="115"/>
      <c r="CI41" s="115"/>
      <c r="CJ41" s="134"/>
      <c r="CK41" s="115"/>
      <c r="CL41" s="115"/>
      <c r="CM41" s="115"/>
      <c r="CN41" s="115"/>
      <c r="CO41" s="115"/>
      <c r="CP41" s="115"/>
      <c r="CQ41" s="115"/>
      <c r="CR41" s="115"/>
      <c r="CS41" s="115"/>
      <c r="CT41" s="134"/>
      <c r="CU41" s="115"/>
      <c r="CV41" s="115"/>
      <c r="CW41" s="115"/>
      <c r="CX41" s="115"/>
      <c r="CY41" s="115"/>
      <c r="CZ41" s="115"/>
      <c r="DA41" s="115"/>
      <c r="DB41" s="115"/>
      <c r="DC41" s="115"/>
      <c r="DD41" s="137" t="str">
        <f>IFERROR(AVERAGE('AUTOEV CUANTI MULT'!$H41:$DC41),"")</f>
        <v/>
      </c>
    </row>
    <row r="42" spans="2:108" ht="78" customHeight="1" x14ac:dyDescent="0.3">
      <c r="B42" s="120">
        <v>37</v>
      </c>
      <c r="C42" s="122">
        <v>0</v>
      </c>
      <c r="D42" s="122">
        <v>0</v>
      </c>
      <c r="E42" s="122">
        <v>0</v>
      </c>
      <c r="F42" s="123">
        <v>0</v>
      </c>
      <c r="G42" s="123">
        <v>0</v>
      </c>
      <c r="H42" s="133"/>
      <c r="I42" s="114"/>
      <c r="J42" s="114"/>
      <c r="K42" s="114"/>
      <c r="L42" s="114"/>
      <c r="M42" s="114"/>
      <c r="N42" s="114"/>
      <c r="O42" s="114"/>
      <c r="P42" s="114"/>
      <c r="Q42" s="114"/>
      <c r="R42" s="133"/>
      <c r="S42" s="114"/>
      <c r="T42" s="114"/>
      <c r="U42" s="114"/>
      <c r="V42" s="114"/>
      <c r="W42" s="114"/>
      <c r="X42" s="114"/>
      <c r="Y42" s="114"/>
      <c r="Z42" s="114"/>
      <c r="AA42" s="114"/>
      <c r="AB42" s="133"/>
      <c r="AC42" s="114"/>
      <c r="AD42" s="114"/>
      <c r="AE42" s="114"/>
      <c r="AF42" s="114"/>
      <c r="AG42" s="114"/>
      <c r="AH42" s="114"/>
      <c r="AI42" s="114"/>
      <c r="AJ42" s="114"/>
      <c r="AK42" s="114"/>
      <c r="AL42" s="133"/>
      <c r="AM42" s="114"/>
      <c r="AN42" s="114"/>
      <c r="AO42" s="114"/>
      <c r="AP42" s="114"/>
      <c r="AQ42" s="114"/>
      <c r="AR42" s="114"/>
      <c r="AS42" s="114"/>
      <c r="AT42" s="114"/>
      <c r="AU42" s="114"/>
      <c r="AV42" s="133"/>
      <c r="AW42" s="114"/>
      <c r="AX42" s="114"/>
      <c r="AY42" s="114"/>
      <c r="AZ42" s="114"/>
      <c r="BA42" s="114"/>
      <c r="BB42" s="114"/>
      <c r="BC42" s="114"/>
      <c r="BD42" s="114"/>
      <c r="BE42" s="114"/>
      <c r="BF42" s="133"/>
      <c r="BG42" s="114"/>
      <c r="BH42" s="114"/>
      <c r="BI42" s="114"/>
      <c r="BJ42" s="114"/>
      <c r="BK42" s="114"/>
      <c r="BL42" s="114"/>
      <c r="BM42" s="114"/>
      <c r="BN42" s="114"/>
      <c r="BO42" s="114"/>
      <c r="BP42" s="133"/>
      <c r="BQ42" s="114"/>
      <c r="BR42" s="114"/>
      <c r="BS42" s="114"/>
      <c r="BT42" s="114"/>
      <c r="BU42" s="114"/>
      <c r="BV42" s="114"/>
      <c r="BW42" s="114"/>
      <c r="BX42" s="114"/>
      <c r="BY42" s="114"/>
      <c r="BZ42" s="133"/>
      <c r="CA42" s="114"/>
      <c r="CB42" s="114"/>
      <c r="CC42" s="114"/>
      <c r="CD42" s="114"/>
      <c r="CE42" s="114"/>
      <c r="CF42" s="114"/>
      <c r="CG42" s="114"/>
      <c r="CH42" s="114"/>
      <c r="CI42" s="114"/>
      <c r="CJ42" s="133"/>
      <c r="CK42" s="114"/>
      <c r="CL42" s="114"/>
      <c r="CM42" s="114"/>
      <c r="CN42" s="114"/>
      <c r="CO42" s="114"/>
      <c r="CP42" s="114"/>
      <c r="CQ42" s="114"/>
      <c r="CR42" s="114"/>
      <c r="CS42" s="114"/>
      <c r="CT42" s="133"/>
      <c r="CU42" s="114"/>
      <c r="CV42" s="114"/>
      <c r="CW42" s="114"/>
      <c r="CX42" s="114"/>
      <c r="CY42" s="114"/>
      <c r="CZ42" s="114"/>
      <c r="DA42" s="114"/>
      <c r="DB42" s="114"/>
      <c r="DC42" s="114"/>
      <c r="DD42" s="136" t="str">
        <f>IFERROR(AVERAGE('AUTOEV CUANTI MULT'!$H42:$DC42),"")</f>
        <v/>
      </c>
    </row>
    <row r="43" spans="2:108" ht="78" customHeight="1" x14ac:dyDescent="0.3">
      <c r="B43" s="124">
        <v>38</v>
      </c>
      <c r="C43" s="126">
        <v>0</v>
      </c>
      <c r="D43" s="126">
        <v>0</v>
      </c>
      <c r="E43" s="126">
        <v>0</v>
      </c>
      <c r="F43" s="47">
        <v>0</v>
      </c>
      <c r="G43" s="47">
        <v>0</v>
      </c>
      <c r="H43" s="134"/>
      <c r="I43" s="115"/>
      <c r="J43" s="115"/>
      <c r="K43" s="115"/>
      <c r="L43" s="115"/>
      <c r="M43" s="115"/>
      <c r="N43" s="115"/>
      <c r="O43" s="115"/>
      <c r="P43" s="115"/>
      <c r="Q43" s="115"/>
      <c r="R43" s="134"/>
      <c r="S43" s="115"/>
      <c r="T43" s="115"/>
      <c r="U43" s="115"/>
      <c r="V43" s="115"/>
      <c r="W43" s="115"/>
      <c r="X43" s="115"/>
      <c r="Y43" s="115"/>
      <c r="Z43" s="115"/>
      <c r="AA43" s="115"/>
      <c r="AB43" s="134"/>
      <c r="AC43" s="115"/>
      <c r="AD43" s="115"/>
      <c r="AE43" s="115"/>
      <c r="AF43" s="115"/>
      <c r="AG43" s="115"/>
      <c r="AH43" s="115"/>
      <c r="AI43" s="115"/>
      <c r="AJ43" s="115"/>
      <c r="AK43" s="115"/>
      <c r="AL43" s="134"/>
      <c r="AM43" s="115"/>
      <c r="AN43" s="115"/>
      <c r="AO43" s="115"/>
      <c r="AP43" s="115"/>
      <c r="AQ43" s="115"/>
      <c r="AR43" s="115"/>
      <c r="AS43" s="115"/>
      <c r="AT43" s="115"/>
      <c r="AU43" s="115"/>
      <c r="AV43" s="134"/>
      <c r="AW43" s="115"/>
      <c r="AX43" s="115"/>
      <c r="AY43" s="115"/>
      <c r="AZ43" s="115"/>
      <c r="BA43" s="115"/>
      <c r="BB43" s="115"/>
      <c r="BC43" s="115"/>
      <c r="BD43" s="115"/>
      <c r="BE43" s="115"/>
      <c r="BF43" s="134"/>
      <c r="BG43" s="115"/>
      <c r="BH43" s="115"/>
      <c r="BI43" s="115"/>
      <c r="BJ43" s="115"/>
      <c r="BK43" s="115"/>
      <c r="BL43" s="115"/>
      <c r="BM43" s="115"/>
      <c r="BN43" s="115"/>
      <c r="BO43" s="115"/>
      <c r="BP43" s="134"/>
      <c r="BQ43" s="115"/>
      <c r="BR43" s="115"/>
      <c r="BS43" s="115"/>
      <c r="BT43" s="115"/>
      <c r="BU43" s="115"/>
      <c r="BV43" s="115"/>
      <c r="BW43" s="115"/>
      <c r="BX43" s="115"/>
      <c r="BY43" s="115"/>
      <c r="BZ43" s="134"/>
      <c r="CA43" s="115"/>
      <c r="CB43" s="115"/>
      <c r="CC43" s="115"/>
      <c r="CD43" s="115"/>
      <c r="CE43" s="115"/>
      <c r="CF43" s="115"/>
      <c r="CG43" s="115"/>
      <c r="CH43" s="115"/>
      <c r="CI43" s="115"/>
      <c r="CJ43" s="134"/>
      <c r="CK43" s="115"/>
      <c r="CL43" s="115"/>
      <c r="CM43" s="115"/>
      <c r="CN43" s="115"/>
      <c r="CO43" s="115"/>
      <c r="CP43" s="115"/>
      <c r="CQ43" s="115"/>
      <c r="CR43" s="115"/>
      <c r="CS43" s="115"/>
      <c r="CT43" s="134"/>
      <c r="CU43" s="115"/>
      <c r="CV43" s="115"/>
      <c r="CW43" s="115"/>
      <c r="CX43" s="115"/>
      <c r="CY43" s="115"/>
      <c r="CZ43" s="115"/>
      <c r="DA43" s="115"/>
      <c r="DB43" s="115"/>
      <c r="DC43" s="115"/>
      <c r="DD43" s="137" t="str">
        <f>IFERROR(AVERAGE('AUTOEV CUANTI MULT'!$H43:$DC43),"")</f>
        <v/>
      </c>
    </row>
    <row r="44" spans="2:108" ht="78" customHeight="1" x14ac:dyDescent="0.3">
      <c r="B44" s="120">
        <v>39</v>
      </c>
      <c r="C44" s="122">
        <v>0</v>
      </c>
      <c r="D44" s="122">
        <v>0</v>
      </c>
      <c r="E44" s="122">
        <v>0</v>
      </c>
      <c r="F44" s="123">
        <v>0</v>
      </c>
      <c r="G44" s="123">
        <v>0</v>
      </c>
      <c r="H44" s="133"/>
      <c r="I44" s="114"/>
      <c r="J44" s="114"/>
      <c r="K44" s="114"/>
      <c r="L44" s="114"/>
      <c r="M44" s="114"/>
      <c r="N44" s="114"/>
      <c r="O44" s="114"/>
      <c r="P44" s="114"/>
      <c r="Q44" s="114"/>
      <c r="R44" s="133"/>
      <c r="S44" s="114"/>
      <c r="T44" s="114"/>
      <c r="U44" s="114"/>
      <c r="V44" s="114"/>
      <c r="W44" s="114"/>
      <c r="X44" s="114"/>
      <c r="Y44" s="114"/>
      <c r="Z44" s="114"/>
      <c r="AA44" s="114"/>
      <c r="AB44" s="133"/>
      <c r="AC44" s="114"/>
      <c r="AD44" s="114"/>
      <c r="AE44" s="114"/>
      <c r="AF44" s="114"/>
      <c r="AG44" s="114"/>
      <c r="AH44" s="114"/>
      <c r="AI44" s="114"/>
      <c r="AJ44" s="114"/>
      <c r="AK44" s="114"/>
      <c r="AL44" s="133"/>
      <c r="AM44" s="114"/>
      <c r="AN44" s="114"/>
      <c r="AO44" s="114"/>
      <c r="AP44" s="114"/>
      <c r="AQ44" s="114"/>
      <c r="AR44" s="114"/>
      <c r="AS44" s="114"/>
      <c r="AT44" s="114"/>
      <c r="AU44" s="114"/>
      <c r="AV44" s="133"/>
      <c r="AW44" s="114"/>
      <c r="AX44" s="114"/>
      <c r="AY44" s="114"/>
      <c r="AZ44" s="114"/>
      <c r="BA44" s="114"/>
      <c r="BB44" s="114"/>
      <c r="BC44" s="114"/>
      <c r="BD44" s="114"/>
      <c r="BE44" s="114"/>
      <c r="BF44" s="133"/>
      <c r="BG44" s="114"/>
      <c r="BH44" s="114"/>
      <c r="BI44" s="114"/>
      <c r="BJ44" s="114"/>
      <c r="BK44" s="114"/>
      <c r="BL44" s="114"/>
      <c r="BM44" s="114"/>
      <c r="BN44" s="114"/>
      <c r="BO44" s="114"/>
      <c r="BP44" s="133"/>
      <c r="BQ44" s="114"/>
      <c r="BR44" s="114"/>
      <c r="BS44" s="114"/>
      <c r="BT44" s="114"/>
      <c r="BU44" s="114"/>
      <c r="BV44" s="114"/>
      <c r="BW44" s="114"/>
      <c r="BX44" s="114"/>
      <c r="BY44" s="114"/>
      <c r="BZ44" s="133"/>
      <c r="CA44" s="114"/>
      <c r="CB44" s="114"/>
      <c r="CC44" s="114"/>
      <c r="CD44" s="114"/>
      <c r="CE44" s="114"/>
      <c r="CF44" s="114"/>
      <c r="CG44" s="114"/>
      <c r="CH44" s="114"/>
      <c r="CI44" s="114"/>
      <c r="CJ44" s="133"/>
      <c r="CK44" s="114"/>
      <c r="CL44" s="114"/>
      <c r="CM44" s="114"/>
      <c r="CN44" s="114"/>
      <c r="CO44" s="114"/>
      <c r="CP44" s="114"/>
      <c r="CQ44" s="114"/>
      <c r="CR44" s="114"/>
      <c r="CS44" s="114"/>
      <c r="CT44" s="133"/>
      <c r="CU44" s="114"/>
      <c r="CV44" s="114"/>
      <c r="CW44" s="114"/>
      <c r="CX44" s="114"/>
      <c r="CY44" s="114"/>
      <c r="CZ44" s="114"/>
      <c r="DA44" s="114"/>
      <c r="DB44" s="114"/>
      <c r="DC44" s="114"/>
      <c r="DD44" s="136" t="str">
        <f>IFERROR(AVERAGE('AUTOEV CUANTI MULT'!$H44:$DC44),"")</f>
        <v/>
      </c>
    </row>
    <row r="45" spans="2:108" ht="78" customHeight="1" x14ac:dyDescent="0.3">
      <c r="B45" s="124">
        <v>40</v>
      </c>
      <c r="C45" s="126">
        <v>0</v>
      </c>
      <c r="D45" s="126">
        <v>0</v>
      </c>
      <c r="E45" s="126">
        <v>0</v>
      </c>
      <c r="F45" s="47">
        <v>0</v>
      </c>
      <c r="G45" s="47">
        <v>0</v>
      </c>
      <c r="H45" s="134"/>
      <c r="I45" s="115"/>
      <c r="J45" s="115"/>
      <c r="K45" s="115"/>
      <c r="L45" s="115"/>
      <c r="M45" s="115"/>
      <c r="N45" s="115"/>
      <c r="O45" s="115"/>
      <c r="P45" s="115"/>
      <c r="Q45" s="115"/>
      <c r="R45" s="134"/>
      <c r="S45" s="115"/>
      <c r="T45" s="115"/>
      <c r="U45" s="115"/>
      <c r="V45" s="115"/>
      <c r="W45" s="115"/>
      <c r="X45" s="115"/>
      <c r="Y45" s="115"/>
      <c r="Z45" s="115"/>
      <c r="AA45" s="115"/>
      <c r="AB45" s="134"/>
      <c r="AC45" s="115"/>
      <c r="AD45" s="115"/>
      <c r="AE45" s="115"/>
      <c r="AF45" s="115"/>
      <c r="AG45" s="115"/>
      <c r="AH45" s="115"/>
      <c r="AI45" s="115"/>
      <c r="AJ45" s="115"/>
      <c r="AK45" s="115"/>
      <c r="AL45" s="134"/>
      <c r="AM45" s="115"/>
      <c r="AN45" s="115"/>
      <c r="AO45" s="115"/>
      <c r="AP45" s="115"/>
      <c r="AQ45" s="115"/>
      <c r="AR45" s="115"/>
      <c r="AS45" s="115"/>
      <c r="AT45" s="115"/>
      <c r="AU45" s="115"/>
      <c r="AV45" s="134"/>
      <c r="AW45" s="115"/>
      <c r="AX45" s="115"/>
      <c r="AY45" s="115"/>
      <c r="AZ45" s="115"/>
      <c r="BA45" s="115"/>
      <c r="BB45" s="115"/>
      <c r="BC45" s="115"/>
      <c r="BD45" s="115"/>
      <c r="BE45" s="115"/>
      <c r="BF45" s="134"/>
      <c r="BG45" s="115"/>
      <c r="BH45" s="115"/>
      <c r="BI45" s="115"/>
      <c r="BJ45" s="115"/>
      <c r="BK45" s="115"/>
      <c r="BL45" s="115"/>
      <c r="BM45" s="115"/>
      <c r="BN45" s="115"/>
      <c r="BO45" s="115"/>
      <c r="BP45" s="134"/>
      <c r="BQ45" s="115"/>
      <c r="BR45" s="115"/>
      <c r="BS45" s="115"/>
      <c r="BT45" s="115"/>
      <c r="BU45" s="115"/>
      <c r="BV45" s="115"/>
      <c r="BW45" s="115"/>
      <c r="BX45" s="115"/>
      <c r="BY45" s="115"/>
      <c r="BZ45" s="134"/>
      <c r="CA45" s="115"/>
      <c r="CB45" s="115"/>
      <c r="CC45" s="115"/>
      <c r="CD45" s="115"/>
      <c r="CE45" s="115"/>
      <c r="CF45" s="115"/>
      <c r="CG45" s="115"/>
      <c r="CH45" s="115"/>
      <c r="CI45" s="115"/>
      <c r="CJ45" s="134"/>
      <c r="CK45" s="115"/>
      <c r="CL45" s="115"/>
      <c r="CM45" s="115"/>
      <c r="CN45" s="115"/>
      <c r="CO45" s="115"/>
      <c r="CP45" s="115"/>
      <c r="CQ45" s="115"/>
      <c r="CR45" s="115"/>
      <c r="CS45" s="115"/>
      <c r="CT45" s="134"/>
      <c r="CU45" s="115"/>
      <c r="CV45" s="115"/>
      <c r="CW45" s="115"/>
      <c r="CX45" s="115"/>
      <c r="CY45" s="115"/>
      <c r="CZ45" s="115"/>
      <c r="DA45" s="115"/>
      <c r="DB45" s="115"/>
      <c r="DC45" s="115"/>
      <c r="DD45" s="137" t="str">
        <f>IFERROR(AVERAGE('AUTOEV CUANTI MULT'!$H45:$DC45),"")</f>
        <v/>
      </c>
    </row>
    <row r="46" spans="2:108" ht="78" customHeight="1" x14ac:dyDescent="0.3">
      <c r="B46" s="120">
        <v>41</v>
      </c>
      <c r="C46" s="122">
        <v>0</v>
      </c>
      <c r="D46" s="122">
        <v>0</v>
      </c>
      <c r="E46" s="122">
        <v>0</v>
      </c>
      <c r="F46" s="123">
        <v>0</v>
      </c>
      <c r="G46" s="123">
        <v>0</v>
      </c>
      <c r="H46" s="133"/>
      <c r="I46" s="114"/>
      <c r="J46" s="114"/>
      <c r="K46" s="114"/>
      <c r="L46" s="114"/>
      <c r="M46" s="114"/>
      <c r="N46" s="114"/>
      <c r="O46" s="114"/>
      <c r="P46" s="114"/>
      <c r="Q46" s="114"/>
      <c r="R46" s="133"/>
      <c r="S46" s="114"/>
      <c r="T46" s="114"/>
      <c r="U46" s="114"/>
      <c r="V46" s="114"/>
      <c r="W46" s="114"/>
      <c r="X46" s="114"/>
      <c r="Y46" s="114"/>
      <c r="Z46" s="114"/>
      <c r="AA46" s="114"/>
      <c r="AB46" s="133"/>
      <c r="AC46" s="114"/>
      <c r="AD46" s="114"/>
      <c r="AE46" s="114"/>
      <c r="AF46" s="114"/>
      <c r="AG46" s="114"/>
      <c r="AH46" s="114"/>
      <c r="AI46" s="114"/>
      <c r="AJ46" s="114"/>
      <c r="AK46" s="114"/>
      <c r="AL46" s="133"/>
      <c r="AM46" s="114"/>
      <c r="AN46" s="114"/>
      <c r="AO46" s="114"/>
      <c r="AP46" s="114"/>
      <c r="AQ46" s="114"/>
      <c r="AR46" s="114"/>
      <c r="AS46" s="114"/>
      <c r="AT46" s="114"/>
      <c r="AU46" s="114"/>
      <c r="AV46" s="133"/>
      <c r="AW46" s="114"/>
      <c r="AX46" s="114"/>
      <c r="AY46" s="114"/>
      <c r="AZ46" s="114"/>
      <c r="BA46" s="114"/>
      <c r="BB46" s="114"/>
      <c r="BC46" s="114"/>
      <c r="BD46" s="114"/>
      <c r="BE46" s="114"/>
      <c r="BF46" s="133"/>
      <c r="BG46" s="114"/>
      <c r="BH46" s="114"/>
      <c r="BI46" s="114"/>
      <c r="BJ46" s="114"/>
      <c r="BK46" s="114"/>
      <c r="BL46" s="114"/>
      <c r="BM46" s="114"/>
      <c r="BN46" s="114"/>
      <c r="BO46" s="114"/>
      <c r="BP46" s="133"/>
      <c r="BQ46" s="114"/>
      <c r="BR46" s="114"/>
      <c r="BS46" s="114"/>
      <c r="BT46" s="114"/>
      <c r="BU46" s="114"/>
      <c r="BV46" s="114"/>
      <c r="BW46" s="114"/>
      <c r="BX46" s="114"/>
      <c r="BY46" s="114"/>
      <c r="BZ46" s="133"/>
      <c r="CA46" s="114"/>
      <c r="CB46" s="114"/>
      <c r="CC46" s="114"/>
      <c r="CD46" s="114"/>
      <c r="CE46" s="114"/>
      <c r="CF46" s="114"/>
      <c r="CG46" s="114"/>
      <c r="CH46" s="114"/>
      <c r="CI46" s="114"/>
      <c r="CJ46" s="133"/>
      <c r="CK46" s="114"/>
      <c r="CL46" s="114"/>
      <c r="CM46" s="114"/>
      <c r="CN46" s="114"/>
      <c r="CO46" s="114"/>
      <c r="CP46" s="114"/>
      <c r="CQ46" s="114"/>
      <c r="CR46" s="114"/>
      <c r="CS46" s="114"/>
      <c r="CT46" s="133"/>
      <c r="CU46" s="114"/>
      <c r="CV46" s="114"/>
      <c r="CW46" s="114"/>
      <c r="CX46" s="114"/>
      <c r="CY46" s="114"/>
      <c r="CZ46" s="114"/>
      <c r="DA46" s="114"/>
      <c r="DB46" s="114"/>
      <c r="DC46" s="114"/>
      <c r="DD46" s="136" t="str">
        <f>IFERROR(AVERAGE('AUTOEV CUANTI MULT'!$H46:$DC46),"")</f>
        <v/>
      </c>
    </row>
    <row r="47" spans="2:108" ht="78" customHeight="1" x14ac:dyDescent="0.3">
      <c r="B47" s="124">
        <v>42</v>
      </c>
      <c r="C47" s="126">
        <v>0</v>
      </c>
      <c r="D47" s="126">
        <v>0</v>
      </c>
      <c r="E47" s="126">
        <v>0</v>
      </c>
      <c r="F47" s="47">
        <v>0</v>
      </c>
      <c r="G47" s="47">
        <v>0</v>
      </c>
      <c r="H47" s="134"/>
      <c r="I47" s="115"/>
      <c r="J47" s="115"/>
      <c r="K47" s="115"/>
      <c r="L47" s="115"/>
      <c r="M47" s="115"/>
      <c r="N47" s="115"/>
      <c r="O47" s="115"/>
      <c r="P47" s="115"/>
      <c r="Q47" s="115"/>
      <c r="R47" s="134"/>
      <c r="S47" s="115"/>
      <c r="T47" s="115"/>
      <c r="U47" s="115"/>
      <c r="V47" s="115"/>
      <c r="W47" s="115"/>
      <c r="X47" s="115"/>
      <c r="Y47" s="115"/>
      <c r="Z47" s="115"/>
      <c r="AA47" s="115"/>
      <c r="AB47" s="134"/>
      <c r="AC47" s="115"/>
      <c r="AD47" s="115"/>
      <c r="AE47" s="115"/>
      <c r="AF47" s="115"/>
      <c r="AG47" s="115"/>
      <c r="AH47" s="115"/>
      <c r="AI47" s="115"/>
      <c r="AJ47" s="115"/>
      <c r="AK47" s="115"/>
      <c r="AL47" s="134"/>
      <c r="AM47" s="115"/>
      <c r="AN47" s="115"/>
      <c r="AO47" s="115"/>
      <c r="AP47" s="115"/>
      <c r="AQ47" s="115"/>
      <c r="AR47" s="115"/>
      <c r="AS47" s="115"/>
      <c r="AT47" s="115"/>
      <c r="AU47" s="115"/>
      <c r="AV47" s="134"/>
      <c r="AW47" s="115"/>
      <c r="AX47" s="115"/>
      <c r="AY47" s="115"/>
      <c r="AZ47" s="115"/>
      <c r="BA47" s="115"/>
      <c r="BB47" s="115"/>
      <c r="BC47" s="115"/>
      <c r="BD47" s="115"/>
      <c r="BE47" s="115"/>
      <c r="BF47" s="134"/>
      <c r="BG47" s="115"/>
      <c r="BH47" s="115"/>
      <c r="BI47" s="115"/>
      <c r="BJ47" s="115"/>
      <c r="BK47" s="115"/>
      <c r="BL47" s="115"/>
      <c r="BM47" s="115"/>
      <c r="BN47" s="115"/>
      <c r="BO47" s="115"/>
      <c r="BP47" s="134"/>
      <c r="BQ47" s="115"/>
      <c r="BR47" s="115"/>
      <c r="BS47" s="115"/>
      <c r="BT47" s="115"/>
      <c r="BU47" s="115"/>
      <c r="BV47" s="115"/>
      <c r="BW47" s="115"/>
      <c r="BX47" s="115"/>
      <c r="BY47" s="115"/>
      <c r="BZ47" s="134"/>
      <c r="CA47" s="115"/>
      <c r="CB47" s="115"/>
      <c r="CC47" s="115"/>
      <c r="CD47" s="115"/>
      <c r="CE47" s="115"/>
      <c r="CF47" s="115"/>
      <c r="CG47" s="115"/>
      <c r="CH47" s="115"/>
      <c r="CI47" s="115"/>
      <c r="CJ47" s="134"/>
      <c r="CK47" s="115"/>
      <c r="CL47" s="115"/>
      <c r="CM47" s="115"/>
      <c r="CN47" s="115"/>
      <c r="CO47" s="115"/>
      <c r="CP47" s="115"/>
      <c r="CQ47" s="115"/>
      <c r="CR47" s="115"/>
      <c r="CS47" s="115"/>
      <c r="CT47" s="134"/>
      <c r="CU47" s="115"/>
      <c r="CV47" s="115"/>
      <c r="CW47" s="115"/>
      <c r="CX47" s="115"/>
      <c r="CY47" s="115"/>
      <c r="CZ47" s="115"/>
      <c r="DA47" s="115"/>
      <c r="DB47" s="115"/>
      <c r="DC47" s="115"/>
      <c r="DD47" s="137" t="str">
        <f>IFERROR(AVERAGE('AUTOEV CUANTI MULT'!$H47:$DC47),"")</f>
        <v/>
      </c>
    </row>
    <row r="48" spans="2:108" ht="78" customHeight="1" x14ac:dyDescent="0.3">
      <c r="B48" s="120">
        <v>43</v>
      </c>
      <c r="C48" s="122">
        <v>0</v>
      </c>
      <c r="D48" s="122">
        <v>0</v>
      </c>
      <c r="E48" s="122">
        <v>0</v>
      </c>
      <c r="F48" s="123">
        <v>0</v>
      </c>
      <c r="G48" s="123">
        <v>0</v>
      </c>
      <c r="H48" s="133"/>
      <c r="I48" s="114"/>
      <c r="J48" s="114"/>
      <c r="K48" s="114"/>
      <c r="L48" s="114"/>
      <c r="M48" s="114"/>
      <c r="N48" s="114"/>
      <c r="O48" s="114"/>
      <c r="P48" s="114"/>
      <c r="Q48" s="114"/>
      <c r="R48" s="133"/>
      <c r="S48" s="114"/>
      <c r="T48" s="114"/>
      <c r="U48" s="114"/>
      <c r="V48" s="114"/>
      <c r="W48" s="114"/>
      <c r="X48" s="114"/>
      <c r="Y48" s="114"/>
      <c r="Z48" s="114"/>
      <c r="AA48" s="114"/>
      <c r="AB48" s="133"/>
      <c r="AC48" s="114"/>
      <c r="AD48" s="114"/>
      <c r="AE48" s="114"/>
      <c r="AF48" s="114"/>
      <c r="AG48" s="114"/>
      <c r="AH48" s="114"/>
      <c r="AI48" s="114"/>
      <c r="AJ48" s="114"/>
      <c r="AK48" s="114"/>
      <c r="AL48" s="133"/>
      <c r="AM48" s="114"/>
      <c r="AN48" s="114"/>
      <c r="AO48" s="114"/>
      <c r="AP48" s="114"/>
      <c r="AQ48" s="114"/>
      <c r="AR48" s="114"/>
      <c r="AS48" s="114"/>
      <c r="AT48" s="114"/>
      <c r="AU48" s="114"/>
      <c r="AV48" s="133"/>
      <c r="AW48" s="114"/>
      <c r="AX48" s="114"/>
      <c r="AY48" s="114"/>
      <c r="AZ48" s="114"/>
      <c r="BA48" s="114"/>
      <c r="BB48" s="114"/>
      <c r="BC48" s="114"/>
      <c r="BD48" s="114"/>
      <c r="BE48" s="114"/>
      <c r="BF48" s="133"/>
      <c r="BG48" s="114"/>
      <c r="BH48" s="114"/>
      <c r="BI48" s="114"/>
      <c r="BJ48" s="114"/>
      <c r="BK48" s="114"/>
      <c r="BL48" s="114"/>
      <c r="BM48" s="114"/>
      <c r="BN48" s="114"/>
      <c r="BO48" s="114"/>
      <c r="BP48" s="133"/>
      <c r="BQ48" s="114"/>
      <c r="BR48" s="114"/>
      <c r="BS48" s="114"/>
      <c r="BT48" s="114"/>
      <c r="BU48" s="114"/>
      <c r="BV48" s="114"/>
      <c r="BW48" s="114"/>
      <c r="BX48" s="114"/>
      <c r="BY48" s="114"/>
      <c r="BZ48" s="133"/>
      <c r="CA48" s="114"/>
      <c r="CB48" s="114"/>
      <c r="CC48" s="114"/>
      <c r="CD48" s="114"/>
      <c r="CE48" s="114"/>
      <c r="CF48" s="114"/>
      <c r="CG48" s="114"/>
      <c r="CH48" s="114"/>
      <c r="CI48" s="114"/>
      <c r="CJ48" s="133"/>
      <c r="CK48" s="114"/>
      <c r="CL48" s="114"/>
      <c r="CM48" s="114"/>
      <c r="CN48" s="114"/>
      <c r="CO48" s="114"/>
      <c r="CP48" s="114"/>
      <c r="CQ48" s="114"/>
      <c r="CR48" s="114"/>
      <c r="CS48" s="114"/>
      <c r="CT48" s="133"/>
      <c r="CU48" s="114"/>
      <c r="CV48" s="114"/>
      <c r="CW48" s="114"/>
      <c r="CX48" s="114"/>
      <c r="CY48" s="114"/>
      <c r="CZ48" s="114"/>
      <c r="DA48" s="114"/>
      <c r="DB48" s="114"/>
      <c r="DC48" s="114"/>
      <c r="DD48" s="136" t="str">
        <f>IFERROR(AVERAGE('AUTOEV CUANTI MULT'!$H48:$DC48),"")</f>
        <v/>
      </c>
    </row>
    <row r="49" spans="2:108" ht="78" customHeight="1" x14ac:dyDescent="0.3">
      <c r="B49" s="124">
        <v>44</v>
      </c>
      <c r="C49" s="126">
        <v>0</v>
      </c>
      <c r="D49" s="126">
        <v>0</v>
      </c>
      <c r="E49" s="126">
        <v>0</v>
      </c>
      <c r="F49" s="47">
        <v>0</v>
      </c>
      <c r="G49" s="47">
        <v>0</v>
      </c>
      <c r="H49" s="134"/>
      <c r="I49" s="115"/>
      <c r="J49" s="115"/>
      <c r="K49" s="115"/>
      <c r="L49" s="115"/>
      <c r="M49" s="115"/>
      <c r="N49" s="115"/>
      <c r="O49" s="115"/>
      <c r="P49" s="115"/>
      <c r="Q49" s="115"/>
      <c r="R49" s="134"/>
      <c r="S49" s="115"/>
      <c r="T49" s="115"/>
      <c r="U49" s="115"/>
      <c r="V49" s="115"/>
      <c r="W49" s="115"/>
      <c r="X49" s="115"/>
      <c r="Y49" s="115"/>
      <c r="Z49" s="115"/>
      <c r="AA49" s="115"/>
      <c r="AB49" s="134"/>
      <c r="AC49" s="115"/>
      <c r="AD49" s="115"/>
      <c r="AE49" s="115"/>
      <c r="AF49" s="115"/>
      <c r="AG49" s="115"/>
      <c r="AH49" s="115"/>
      <c r="AI49" s="115"/>
      <c r="AJ49" s="115"/>
      <c r="AK49" s="115"/>
      <c r="AL49" s="134"/>
      <c r="AM49" s="115"/>
      <c r="AN49" s="115"/>
      <c r="AO49" s="115"/>
      <c r="AP49" s="115"/>
      <c r="AQ49" s="115"/>
      <c r="AR49" s="115"/>
      <c r="AS49" s="115"/>
      <c r="AT49" s="115"/>
      <c r="AU49" s="115"/>
      <c r="AV49" s="134"/>
      <c r="AW49" s="115"/>
      <c r="AX49" s="115"/>
      <c r="AY49" s="115"/>
      <c r="AZ49" s="115"/>
      <c r="BA49" s="115"/>
      <c r="BB49" s="115"/>
      <c r="BC49" s="115"/>
      <c r="BD49" s="115"/>
      <c r="BE49" s="115"/>
      <c r="BF49" s="134"/>
      <c r="BG49" s="115"/>
      <c r="BH49" s="115"/>
      <c r="BI49" s="115"/>
      <c r="BJ49" s="115"/>
      <c r="BK49" s="115"/>
      <c r="BL49" s="115"/>
      <c r="BM49" s="115"/>
      <c r="BN49" s="115"/>
      <c r="BO49" s="115"/>
      <c r="BP49" s="134"/>
      <c r="BQ49" s="115"/>
      <c r="BR49" s="115"/>
      <c r="BS49" s="115"/>
      <c r="BT49" s="115"/>
      <c r="BU49" s="115"/>
      <c r="BV49" s="115"/>
      <c r="BW49" s="115"/>
      <c r="BX49" s="115"/>
      <c r="BY49" s="115"/>
      <c r="BZ49" s="134"/>
      <c r="CA49" s="115"/>
      <c r="CB49" s="115"/>
      <c r="CC49" s="115"/>
      <c r="CD49" s="115"/>
      <c r="CE49" s="115"/>
      <c r="CF49" s="115"/>
      <c r="CG49" s="115"/>
      <c r="CH49" s="115"/>
      <c r="CI49" s="115"/>
      <c r="CJ49" s="134"/>
      <c r="CK49" s="115"/>
      <c r="CL49" s="115"/>
      <c r="CM49" s="115"/>
      <c r="CN49" s="115"/>
      <c r="CO49" s="115"/>
      <c r="CP49" s="115"/>
      <c r="CQ49" s="115"/>
      <c r="CR49" s="115"/>
      <c r="CS49" s="115"/>
      <c r="CT49" s="134"/>
      <c r="CU49" s="115"/>
      <c r="CV49" s="115"/>
      <c r="CW49" s="115"/>
      <c r="CX49" s="115"/>
      <c r="CY49" s="115"/>
      <c r="CZ49" s="115"/>
      <c r="DA49" s="115"/>
      <c r="DB49" s="115"/>
      <c r="DC49" s="115"/>
      <c r="DD49" s="137" t="str">
        <f>IFERROR(AVERAGE('AUTOEV CUANTI MULT'!$H49:$DC49),"")</f>
        <v/>
      </c>
    </row>
    <row r="50" spans="2:108" ht="78" customHeight="1" x14ac:dyDescent="0.3">
      <c r="B50" s="120">
        <v>45</v>
      </c>
      <c r="C50" s="122">
        <v>0</v>
      </c>
      <c r="D50" s="122">
        <v>0</v>
      </c>
      <c r="E50" s="122">
        <v>0</v>
      </c>
      <c r="F50" s="123">
        <v>0</v>
      </c>
      <c r="G50" s="123">
        <v>0</v>
      </c>
      <c r="H50" s="133"/>
      <c r="I50" s="114"/>
      <c r="J50" s="114"/>
      <c r="K50" s="114"/>
      <c r="L50" s="114"/>
      <c r="M50" s="114"/>
      <c r="N50" s="114"/>
      <c r="O50" s="114"/>
      <c r="P50" s="114"/>
      <c r="Q50" s="114"/>
      <c r="R50" s="133"/>
      <c r="S50" s="114"/>
      <c r="T50" s="114"/>
      <c r="U50" s="114"/>
      <c r="V50" s="114"/>
      <c r="W50" s="114"/>
      <c r="X50" s="114"/>
      <c r="Y50" s="114"/>
      <c r="Z50" s="114"/>
      <c r="AA50" s="114"/>
      <c r="AB50" s="133"/>
      <c r="AC50" s="114"/>
      <c r="AD50" s="114"/>
      <c r="AE50" s="114"/>
      <c r="AF50" s="114"/>
      <c r="AG50" s="114"/>
      <c r="AH50" s="114"/>
      <c r="AI50" s="114"/>
      <c r="AJ50" s="114"/>
      <c r="AK50" s="114"/>
      <c r="AL50" s="133"/>
      <c r="AM50" s="114"/>
      <c r="AN50" s="114"/>
      <c r="AO50" s="114"/>
      <c r="AP50" s="114"/>
      <c r="AQ50" s="114"/>
      <c r="AR50" s="114"/>
      <c r="AS50" s="114"/>
      <c r="AT50" s="114"/>
      <c r="AU50" s="114"/>
      <c r="AV50" s="133"/>
      <c r="AW50" s="114"/>
      <c r="AX50" s="114"/>
      <c r="AY50" s="114"/>
      <c r="AZ50" s="114"/>
      <c r="BA50" s="114"/>
      <c r="BB50" s="114"/>
      <c r="BC50" s="114"/>
      <c r="BD50" s="114"/>
      <c r="BE50" s="114"/>
      <c r="BF50" s="133"/>
      <c r="BG50" s="114"/>
      <c r="BH50" s="114"/>
      <c r="BI50" s="114"/>
      <c r="BJ50" s="114"/>
      <c r="BK50" s="114"/>
      <c r="BL50" s="114"/>
      <c r="BM50" s="114"/>
      <c r="BN50" s="114"/>
      <c r="BO50" s="114"/>
      <c r="BP50" s="133"/>
      <c r="BQ50" s="114"/>
      <c r="BR50" s="114"/>
      <c r="BS50" s="114"/>
      <c r="BT50" s="114"/>
      <c r="BU50" s="114"/>
      <c r="BV50" s="114"/>
      <c r="BW50" s="114"/>
      <c r="BX50" s="114"/>
      <c r="BY50" s="114"/>
      <c r="BZ50" s="133"/>
      <c r="CA50" s="114"/>
      <c r="CB50" s="114"/>
      <c r="CC50" s="114"/>
      <c r="CD50" s="114"/>
      <c r="CE50" s="114"/>
      <c r="CF50" s="114"/>
      <c r="CG50" s="114"/>
      <c r="CH50" s="114"/>
      <c r="CI50" s="114"/>
      <c r="CJ50" s="133"/>
      <c r="CK50" s="114"/>
      <c r="CL50" s="114"/>
      <c r="CM50" s="114"/>
      <c r="CN50" s="114"/>
      <c r="CO50" s="114"/>
      <c r="CP50" s="114"/>
      <c r="CQ50" s="114"/>
      <c r="CR50" s="114"/>
      <c r="CS50" s="114"/>
      <c r="CT50" s="133"/>
      <c r="CU50" s="114"/>
      <c r="CV50" s="114"/>
      <c r="CW50" s="114"/>
      <c r="CX50" s="114"/>
      <c r="CY50" s="114"/>
      <c r="CZ50" s="114"/>
      <c r="DA50" s="114"/>
      <c r="DB50" s="114"/>
      <c r="DC50" s="114"/>
      <c r="DD50" s="136" t="str">
        <f>IFERROR(AVERAGE('AUTOEV CUANTI MULT'!$H50:$DC50),"")</f>
        <v/>
      </c>
    </row>
    <row r="51" spans="2:108" ht="78" customHeight="1" x14ac:dyDescent="0.3">
      <c r="B51" s="124">
        <v>46</v>
      </c>
      <c r="C51" s="126">
        <v>0</v>
      </c>
      <c r="D51" s="126">
        <v>0</v>
      </c>
      <c r="E51" s="126">
        <v>0</v>
      </c>
      <c r="F51" s="47">
        <v>0</v>
      </c>
      <c r="G51" s="47">
        <v>0</v>
      </c>
      <c r="H51" s="134"/>
      <c r="I51" s="115"/>
      <c r="J51" s="115"/>
      <c r="K51" s="115"/>
      <c r="L51" s="115"/>
      <c r="M51" s="115"/>
      <c r="N51" s="115"/>
      <c r="O51" s="115"/>
      <c r="P51" s="115"/>
      <c r="Q51" s="115"/>
      <c r="R51" s="134"/>
      <c r="S51" s="115"/>
      <c r="T51" s="115"/>
      <c r="U51" s="115"/>
      <c r="V51" s="115"/>
      <c r="W51" s="115"/>
      <c r="X51" s="115"/>
      <c r="Y51" s="115"/>
      <c r="Z51" s="115"/>
      <c r="AA51" s="115"/>
      <c r="AB51" s="134"/>
      <c r="AC51" s="115"/>
      <c r="AD51" s="115"/>
      <c r="AE51" s="115"/>
      <c r="AF51" s="115"/>
      <c r="AG51" s="115"/>
      <c r="AH51" s="115"/>
      <c r="AI51" s="115"/>
      <c r="AJ51" s="115"/>
      <c r="AK51" s="115"/>
      <c r="AL51" s="134"/>
      <c r="AM51" s="115"/>
      <c r="AN51" s="115"/>
      <c r="AO51" s="115"/>
      <c r="AP51" s="115"/>
      <c r="AQ51" s="115"/>
      <c r="AR51" s="115"/>
      <c r="AS51" s="115"/>
      <c r="AT51" s="115"/>
      <c r="AU51" s="115"/>
      <c r="AV51" s="134"/>
      <c r="AW51" s="115"/>
      <c r="AX51" s="115"/>
      <c r="AY51" s="115"/>
      <c r="AZ51" s="115"/>
      <c r="BA51" s="115"/>
      <c r="BB51" s="115"/>
      <c r="BC51" s="115"/>
      <c r="BD51" s="115"/>
      <c r="BE51" s="115"/>
      <c r="BF51" s="134"/>
      <c r="BG51" s="115"/>
      <c r="BH51" s="115"/>
      <c r="BI51" s="115"/>
      <c r="BJ51" s="115"/>
      <c r="BK51" s="115"/>
      <c r="BL51" s="115"/>
      <c r="BM51" s="115"/>
      <c r="BN51" s="115"/>
      <c r="BO51" s="115"/>
      <c r="BP51" s="134"/>
      <c r="BQ51" s="115"/>
      <c r="BR51" s="115"/>
      <c r="BS51" s="115"/>
      <c r="BT51" s="115"/>
      <c r="BU51" s="115"/>
      <c r="BV51" s="115"/>
      <c r="BW51" s="115"/>
      <c r="BX51" s="115"/>
      <c r="BY51" s="115"/>
      <c r="BZ51" s="134"/>
      <c r="CA51" s="115"/>
      <c r="CB51" s="115"/>
      <c r="CC51" s="115"/>
      <c r="CD51" s="115"/>
      <c r="CE51" s="115"/>
      <c r="CF51" s="115"/>
      <c r="CG51" s="115"/>
      <c r="CH51" s="115"/>
      <c r="CI51" s="115"/>
      <c r="CJ51" s="134"/>
      <c r="CK51" s="115"/>
      <c r="CL51" s="115"/>
      <c r="CM51" s="115"/>
      <c r="CN51" s="115"/>
      <c r="CO51" s="115"/>
      <c r="CP51" s="115"/>
      <c r="CQ51" s="115"/>
      <c r="CR51" s="115"/>
      <c r="CS51" s="115"/>
      <c r="CT51" s="134"/>
      <c r="CU51" s="115"/>
      <c r="CV51" s="115"/>
      <c r="CW51" s="115"/>
      <c r="CX51" s="115"/>
      <c r="CY51" s="115"/>
      <c r="CZ51" s="115"/>
      <c r="DA51" s="115"/>
      <c r="DB51" s="115"/>
      <c r="DC51" s="115"/>
      <c r="DD51" s="137" t="str">
        <f>IFERROR(AVERAGE('AUTOEV CUANTI MULT'!$H51:$DC51),"")</f>
        <v/>
      </c>
    </row>
    <row r="52" spans="2:108" ht="78" customHeight="1" x14ac:dyDescent="0.3">
      <c r="B52" s="120">
        <v>47</v>
      </c>
      <c r="C52" s="122">
        <v>0</v>
      </c>
      <c r="D52" s="122">
        <v>0</v>
      </c>
      <c r="E52" s="122">
        <v>0</v>
      </c>
      <c r="F52" s="123">
        <v>0</v>
      </c>
      <c r="G52" s="123">
        <v>0</v>
      </c>
      <c r="H52" s="133"/>
      <c r="I52" s="114"/>
      <c r="J52" s="114"/>
      <c r="K52" s="114"/>
      <c r="L52" s="114"/>
      <c r="M52" s="114"/>
      <c r="N52" s="114"/>
      <c r="O52" s="114"/>
      <c r="P52" s="114"/>
      <c r="Q52" s="114"/>
      <c r="R52" s="133"/>
      <c r="S52" s="114"/>
      <c r="T52" s="114"/>
      <c r="U52" s="114"/>
      <c r="V52" s="114"/>
      <c r="W52" s="114"/>
      <c r="X52" s="114"/>
      <c r="Y52" s="114"/>
      <c r="Z52" s="114"/>
      <c r="AA52" s="114"/>
      <c r="AB52" s="133"/>
      <c r="AC52" s="114"/>
      <c r="AD52" s="114"/>
      <c r="AE52" s="114"/>
      <c r="AF52" s="114"/>
      <c r="AG52" s="114"/>
      <c r="AH52" s="114"/>
      <c r="AI52" s="114"/>
      <c r="AJ52" s="114"/>
      <c r="AK52" s="114"/>
      <c r="AL52" s="133"/>
      <c r="AM52" s="114"/>
      <c r="AN52" s="114"/>
      <c r="AO52" s="114"/>
      <c r="AP52" s="114"/>
      <c r="AQ52" s="114"/>
      <c r="AR52" s="114"/>
      <c r="AS52" s="114"/>
      <c r="AT52" s="114"/>
      <c r="AU52" s="114"/>
      <c r="AV52" s="133"/>
      <c r="AW52" s="114"/>
      <c r="AX52" s="114"/>
      <c r="AY52" s="114"/>
      <c r="AZ52" s="114"/>
      <c r="BA52" s="114"/>
      <c r="BB52" s="114"/>
      <c r="BC52" s="114"/>
      <c r="BD52" s="114"/>
      <c r="BE52" s="114"/>
      <c r="BF52" s="133"/>
      <c r="BG52" s="114"/>
      <c r="BH52" s="114"/>
      <c r="BI52" s="114"/>
      <c r="BJ52" s="114"/>
      <c r="BK52" s="114"/>
      <c r="BL52" s="114"/>
      <c r="BM52" s="114"/>
      <c r="BN52" s="114"/>
      <c r="BO52" s="114"/>
      <c r="BP52" s="133"/>
      <c r="BQ52" s="114"/>
      <c r="BR52" s="114"/>
      <c r="BS52" s="114"/>
      <c r="BT52" s="114"/>
      <c r="BU52" s="114"/>
      <c r="BV52" s="114"/>
      <c r="BW52" s="114"/>
      <c r="BX52" s="114"/>
      <c r="BY52" s="114"/>
      <c r="BZ52" s="133"/>
      <c r="CA52" s="114"/>
      <c r="CB52" s="114"/>
      <c r="CC52" s="114"/>
      <c r="CD52" s="114"/>
      <c r="CE52" s="114"/>
      <c r="CF52" s="114"/>
      <c r="CG52" s="114"/>
      <c r="CH52" s="114"/>
      <c r="CI52" s="114"/>
      <c r="CJ52" s="133"/>
      <c r="CK52" s="114"/>
      <c r="CL52" s="114"/>
      <c r="CM52" s="114"/>
      <c r="CN52" s="114"/>
      <c r="CO52" s="114"/>
      <c r="CP52" s="114"/>
      <c r="CQ52" s="114"/>
      <c r="CR52" s="114"/>
      <c r="CS52" s="114"/>
      <c r="CT52" s="133"/>
      <c r="CU52" s="114"/>
      <c r="CV52" s="114"/>
      <c r="CW52" s="114"/>
      <c r="CX52" s="114"/>
      <c r="CY52" s="114"/>
      <c r="CZ52" s="114"/>
      <c r="DA52" s="114"/>
      <c r="DB52" s="114"/>
      <c r="DC52" s="114"/>
      <c r="DD52" s="136" t="str">
        <f>IFERROR(AVERAGE('AUTOEV CUANTI MULT'!$H52:$DC52),"")</f>
        <v/>
      </c>
    </row>
    <row r="53" spans="2:108" ht="78" customHeight="1" x14ac:dyDescent="0.3">
      <c r="B53" s="124">
        <v>48</v>
      </c>
      <c r="C53" s="126">
        <v>0</v>
      </c>
      <c r="D53" s="126">
        <v>0</v>
      </c>
      <c r="E53" s="126">
        <v>0</v>
      </c>
      <c r="F53" s="47">
        <v>0</v>
      </c>
      <c r="G53" s="47">
        <v>0</v>
      </c>
      <c r="H53" s="134"/>
      <c r="I53" s="115"/>
      <c r="J53" s="115"/>
      <c r="K53" s="115"/>
      <c r="L53" s="115"/>
      <c r="M53" s="115"/>
      <c r="N53" s="115"/>
      <c r="O53" s="115"/>
      <c r="P53" s="115"/>
      <c r="Q53" s="115"/>
      <c r="R53" s="134"/>
      <c r="S53" s="115"/>
      <c r="T53" s="115"/>
      <c r="U53" s="115"/>
      <c r="V53" s="115"/>
      <c r="W53" s="115"/>
      <c r="X53" s="115"/>
      <c r="Y53" s="115"/>
      <c r="Z53" s="115"/>
      <c r="AA53" s="115"/>
      <c r="AB53" s="134"/>
      <c r="AC53" s="115"/>
      <c r="AD53" s="115"/>
      <c r="AE53" s="115"/>
      <c r="AF53" s="115"/>
      <c r="AG53" s="115"/>
      <c r="AH53" s="115"/>
      <c r="AI53" s="115"/>
      <c r="AJ53" s="115"/>
      <c r="AK53" s="115"/>
      <c r="AL53" s="134"/>
      <c r="AM53" s="115"/>
      <c r="AN53" s="115"/>
      <c r="AO53" s="115"/>
      <c r="AP53" s="115"/>
      <c r="AQ53" s="115"/>
      <c r="AR53" s="115"/>
      <c r="AS53" s="115"/>
      <c r="AT53" s="115"/>
      <c r="AU53" s="115"/>
      <c r="AV53" s="134"/>
      <c r="AW53" s="115"/>
      <c r="AX53" s="115"/>
      <c r="AY53" s="115"/>
      <c r="AZ53" s="115"/>
      <c r="BA53" s="115"/>
      <c r="BB53" s="115"/>
      <c r="BC53" s="115"/>
      <c r="BD53" s="115"/>
      <c r="BE53" s="115"/>
      <c r="BF53" s="134"/>
      <c r="BG53" s="115"/>
      <c r="BH53" s="115"/>
      <c r="BI53" s="115"/>
      <c r="BJ53" s="115"/>
      <c r="BK53" s="115"/>
      <c r="BL53" s="115"/>
      <c r="BM53" s="115"/>
      <c r="BN53" s="115"/>
      <c r="BO53" s="115"/>
      <c r="BP53" s="134"/>
      <c r="BQ53" s="115"/>
      <c r="BR53" s="115"/>
      <c r="BS53" s="115"/>
      <c r="BT53" s="115"/>
      <c r="BU53" s="115"/>
      <c r="BV53" s="115"/>
      <c r="BW53" s="115"/>
      <c r="BX53" s="115"/>
      <c r="BY53" s="115"/>
      <c r="BZ53" s="134"/>
      <c r="CA53" s="115"/>
      <c r="CB53" s="115"/>
      <c r="CC53" s="115"/>
      <c r="CD53" s="115"/>
      <c r="CE53" s="115"/>
      <c r="CF53" s="115"/>
      <c r="CG53" s="115"/>
      <c r="CH53" s="115"/>
      <c r="CI53" s="115"/>
      <c r="CJ53" s="134"/>
      <c r="CK53" s="115"/>
      <c r="CL53" s="115"/>
      <c r="CM53" s="115"/>
      <c r="CN53" s="115"/>
      <c r="CO53" s="115"/>
      <c r="CP53" s="115"/>
      <c r="CQ53" s="115"/>
      <c r="CR53" s="115"/>
      <c r="CS53" s="115"/>
      <c r="CT53" s="134"/>
      <c r="CU53" s="115"/>
      <c r="CV53" s="115"/>
      <c r="CW53" s="115"/>
      <c r="CX53" s="115"/>
      <c r="CY53" s="115"/>
      <c r="CZ53" s="115"/>
      <c r="DA53" s="115"/>
      <c r="DB53" s="115"/>
      <c r="DC53" s="115"/>
      <c r="DD53" s="137" t="str">
        <f>IFERROR(AVERAGE('AUTOEV CUANTI MULT'!$H53:$DC53),"")</f>
        <v/>
      </c>
    </row>
    <row r="54" spans="2:108" ht="78" customHeight="1" x14ac:dyDescent="0.3">
      <c r="B54" s="120">
        <v>49</v>
      </c>
      <c r="C54" s="122">
        <v>0</v>
      </c>
      <c r="D54" s="122">
        <v>0</v>
      </c>
      <c r="E54" s="122">
        <v>0</v>
      </c>
      <c r="F54" s="123">
        <v>0</v>
      </c>
      <c r="G54" s="123">
        <v>0</v>
      </c>
      <c r="H54" s="133"/>
      <c r="I54" s="114"/>
      <c r="J54" s="114"/>
      <c r="K54" s="114"/>
      <c r="L54" s="114"/>
      <c r="M54" s="114"/>
      <c r="N54" s="114"/>
      <c r="O54" s="114"/>
      <c r="P54" s="114"/>
      <c r="Q54" s="114"/>
      <c r="R54" s="133"/>
      <c r="S54" s="114"/>
      <c r="T54" s="114"/>
      <c r="U54" s="114"/>
      <c r="V54" s="114"/>
      <c r="W54" s="114"/>
      <c r="X54" s="114"/>
      <c r="Y54" s="114"/>
      <c r="Z54" s="114"/>
      <c r="AA54" s="114"/>
      <c r="AB54" s="133"/>
      <c r="AC54" s="114"/>
      <c r="AD54" s="114"/>
      <c r="AE54" s="114"/>
      <c r="AF54" s="114"/>
      <c r="AG54" s="114"/>
      <c r="AH54" s="114"/>
      <c r="AI54" s="114"/>
      <c r="AJ54" s="114"/>
      <c r="AK54" s="114"/>
      <c r="AL54" s="133"/>
      <c r="AM54" s="114"/>
      <c r="AN54" s="114"/>
      <c r="AO54" s="114"/>
      <c r="AP54" s="114"/>
      <c r="AQ54" s="114"/>
      <c r="AR54" s="114"/>
      <c r="AS54" s="114"/>
      <c r="AT54" s="114"/>
      <c r="AU54" s="114"/>
      <c r="AV54" s="133"/>
      <c r="AW54" s="114"/>
      <c r="AX54" s="114"/>
      <c r="AY54" s="114"/>
      <c r="AZ54" s="114"/>
      <c r="BA54" s="114"/>
      <c r="BB54" s="114"/>
      <c r="BC54" s="114"/>
      <c r="BD54" s="114"/>
      <c r="BE54" s="114"/>
      <c r="BF54" s="133"/>
      <c r="BG54" s="114"/>
      <c r="BH54" s="114"/>
      <c r="BI54" s="114"/>
      <c r="BJ54" s="114"/>
      <c r="BK54" s="114"/>
      <c r="BL54" s="114"/>
      <c r="BM54" s="114"/>
      <c r="BN54" s="114"/>
      <c r="BO54" s="114"/>
      <c r="BP54" s="133"/>
      <c r="BQ54" s="114"/>
      <c r="BR54" s="114"/>
      <c r="BS54" s="114"/>
      <c r="BT54" s="114"/>
      <c r="BU54" s="114"/>
      <c r="BV54" s="114"/>
      <c r="BW54" s="114"/>
      <c r="BX54" s="114"/>
      <c r="BY54" s="114"/>
      <c r="BZ54" s="133"/>
      <c r="CA54" s="114"/>
      <c r="CB54" s="114"/>
      <c r="CC54" s="114"/>
      <c r="CD54" s="114"/>
      <c r="CE54" s="114"/>
      <c r="CF54" s="114"/>
      <c r="CG54" s="114"/>
      <c r="CH54" s="114"/>
      <c r="CI54" s="114"/>
      <c r="CJ54" s="133"/>
      <c r="CK54" s="114"/>
      <c r="CL54" s="114"/>
      <c r="CM54" s="114"/>
      <c r="CN54" s="114"/>
      <c r="CO54" s="114"/>
      <c r="CP54" s="114"/>
      <c r="CQ54" s="114"/>
      <c r="CR54" s="114"/>
      <c r="CS54" s="114"/>
      <c r="CT54" s="133"/>
      <c r="CU54" s="114"/>
      <c r="CV54" s="114"/>
      <c r="CW54" s="114"/>
      <c r="CX54" s="114"/>
      <c r="CY54" s="114"/>
      <c r="CZ54" s="114"/>
      <c r="DA54" s="114"/>
      <c r="DB54" s="114"/>
      <c r="DC54" s="114"/>
      <c r="DD54" s="136" t="str">
        <f>IFERROR(AVERAGE('AUTOEV CUANTI MULT'!$H54:$DC54),"")</f>
        <v/>
      </c>
    </row>
    <row r="55" spans="2:108" ht="78" customHeight="1" x14ac:dyDescent="0.3">
      <c r="B55" s="124">
        <v>50</v>
      </c>
      <c r="C55" s="126">
        <v>0</v>
      </c>
      <c r="D55" s="126">
        <v>0</v>
      </c>
      <c r="E55" s="126">
        <v>0</v>
      </c>
      <c r="F55" s="47">
        <v>0</v>
      </c>
      <c r="G55" s="47">
        <v>0</v>
      </c>
      <c r="H55" s="134"/>
      <c r="I55" s="115"/>
      <c r="J55" s="115"/>
      <c r="K55" s="115"/>
      <c r="L55" s="115"/>
      <c r="M55" s="115"/>
      <c r="N55" s="115"/>
      <c r="O55" s="115"/>
      <c r="P55" s="115"/>
      <c r="Q55" s="115"/>
      <c r="R55" s="134"/>
      <c r="S55" s="115"/>
      <c r="T55" s="115"/>
      <c r="U55" s="115"/>
      <c r="V55" s="115"/>
      <c r="W55" s="115"/>
      <c r="X55" s="115"/>
      <c r="Y55" s="115"/>
      <c r="Z55" s="115"/>
      <c r="AA55" s="115"/>
      <c r="AB55" s="134"/>
      <c r="AC55" s="115"/>
      <c r="AD55" s="115"/>
      <c r="AE55" s="115"/>
      <c r="AF55" s="115"/>
      <c r="AG55" s="115"/>
      <c r="AH55" s="115"/>
      <c r="AI55" s="115"/>
      <c r="AJ55" s="115"/>
      <c r="AK55" s="115"/>
      <c r="AL55" s="134"/>
      <c r="AM55" s="115"/>
      <c r="AN55" s="115"/>
      <c r="AO55" s="115"/>
      <c r="AP55" s="115"/>
      <c r="AQ55" s="115"/>
      <c r="AR55" s="115"/>
      <c r="AS55" s="115"/>
      <c r="AT55" s="115"/>
      <c r="AU55" s="115"/>
      <c r="AV55" s="134"/>
      <c r="AW55" s="115"/>
      <c r="AX55" s="115"/>
      <c r="AY55" s="115"/>
      <c r="AZ55" s="115"/>
      <c r="BA55" s="115"/>
      <c r="BB55" s="115"/>
      <c r="BC55" s="115"/>
      <c r="BD55" s="115"/>
      <c r="BE55" s="115"/>
      <c r="BF55" s="134"/>
      <c r="BG55" s="115"/>
      <c r="BH55" s="115"/>
      <c r="BI55" s="115"/>
      <c r="BJ55" s="115"/>
      <c r="BK55" s="115"/>
      <c r="BL55" s="115"/>
      <c r="BM55" s="115"/>
      <c r="BN55" s="115"/>
      <c r="BO55" s="115"/>
      <c r="BP55" s="134"/>
      <c r="BQ55" s="115"/>
      <c r="BR55" s="115"/>
      <c r="BS55" s="115"/>
      <c r="BT55" s="115"/>
      <c r="BU55" s="115"/>
      <c r="BV55" s="115"/>
      <c r="BW55" s="115"/>
      <c r="BX55" s="115"/>
      <c r="BY55" s="115"/>
      <c r="BZ55" s="134"/>
      <c r="CA55" s="115"/>
      <c r="CB55" s="115"/>
      <c r="CC55" s="115"/>
      <c r="CD55" s="115"/>
      <c r="CE55" s="115"/>
      <c r="CF55" s="115"/>
      <c r="CG55" s="115"/>
      <c r="CH55" s="115"/>
      <c r="CI55" s="115"/>
      <c r="CJ55" s="134"/>
      <c r="CK55" s="115"/>
      <c r="CL55" s="115"/>
      <c r="CM55" s="115"/>
      <c r="CN55" s="115"/>
      <c r="CO55" s="115"/>
      <c r="CP55" s="115"/>
      <c r="CQ55" s="115"/>
      <c r="CR55" s="115"/>
      <c r="CS55" s="115"/>
      <c r="CT55" s="134"/>
      <c r="CU55" s="115"/>
      <c r="CV55" s="115"/>
      <c r="CW55" s="115"/>
      <c r="CX55" s="115"/>
      <c r="CY55" s="115"/>
      <c r="CZ55" s="115"/>
      <c r="DA55" s="115"/>
      <c r="DB55" s="115"/>
      <c r="DC55" s="115"/>
      <c r="DD55" s="137" t="str">
        <f>IFERROR(AVERAGE('AUTOEV CUANTI MULT'!$H55:$DC55),"")</f>
        <v/>
      </c>
    </row>
    <row r="56" spans="2:108" ht="78" customHeight="1" x14ac:dyDescent="0.3">
      <c r="B56" s="120">
        <v>51</v>
      </c>
      <c r="C56" s="122">
        <v>0</v>
      </c>
      <c r="D56" s="122">
        <v>0</v>
      </c>
      <c r="E56" s="122">
        <v>0</v>
      </c>
      <c r="F56" s="123">
        <v>0</v>
      </c>
      <c r="G56" s="123">
        <v>0</v>
      </c>
      <c r="H56" s="133"/>
      <c r="I56" s="114"/>
      <c r="J56" s="114"/>
      <c r="K56" s="114"/>
      <c r="L56" s="114"/>
      <c r="M56" s="114"/>
      <c r="N56" s="114"/>
      <c r="O56" s="114"/>
      <c r="P56" s="114"/>
      <c r="Q56" s="114"/>
      <c r="R56" s="133"/>
      <c r="S56" s="114"/>
      <c r="T56" s="114"/>
      <c r="U56" s="114"/>
      <c r="V56" s="114"/>
      <c r="W56" s="114"/>
      <c r="X56" s="114"/>
      <c r="Y56" s="114"/>
      <c r="Z56" s="114"/>
      <c r="AA56" s="114"/>
      <c r="AB56" s="133"/>
      <c r="AC56" s="114"/>
      <c r="AD56" s="114"/>
      <c r="AE56" s="114"/>
      <c r="AF56" s="114"/>
      <c r="AG56" s="114"/>
      <c r="AH56" s="114"/>
      <c r="AI56" s="114"/>
      <c r="AJ56" s="114"/>
      <c r="AK56" s="114"/>
      <c r="AL56" s="133"/>
      <c r="AM56" s="114"/>
      <c r="AN56" s="114"/>
      <c r="AO56" s="114"/>
      <c r="AP56" s="114"/>
      <c r="AQ56" s="114"/>
      <c r="AR56" s="114"/>
      <c r="AS56" s="114"/>
      <c r="AT56" s="114"/>
      <c r="AU56" s="114"/>
      <c r="AV56" s="133"/>
      <c r="AW56" s="114"/>
      <c r="AX56" s="114"/>
      <c r="AY56" s="114"/>
      <c r="AZ56" s="114"/>
      <c r="BA56" s="114"/>
      <c r="BB56" s="114"/>
      <c r="BC56" s="114"/>
      <c r="BD56" s="114"/>
      <c r="BE56" s="114"/>
      <c r="BF56" s="133"/>
      <c r="BG56" s="114"/>
      <c r="BH56" s="114"/>
      <c r="BI56" s="114"/>
      <c r="BJ56" s="114"/>
      <c r="BK56" s="114"/>
      <c r="BL56" s="114"/>
      <c r="BM56" s="114"/>
      <c r="BN56" s="114"/>
      <c r="BO56" s="114"/>
      <c r="BP56" s="133"/>
      <c r="BQ56" s="114"/>
      <c r="BR56" s="114"/>
      <c r="BS56" s="114"/>
      <c r="BT56" s="114"/>
      <c r="BU56" s="114"/>
      <c r="BV56" s="114"/>
      <c r="BW56" s="114"/>
      <c r="BX56" s="114"/>
      <c r="BY56" s="114"/>
      <c r="BZ56" s="133"/>
      <c r="CA56" s="114"/>
      <c r="CB56" s="114"/>
      <c r="CC56" s="114"/>
      <c r="CD56" s="114"/>
      <c r="CE56" s="114"/>
      <c r="CF56" s="114"/>
      <c r="CG56" s="114"/>
      <c r="CH56" s="114"/>
      <c r="CI56" s="114"/>
      <c r="CJ56" s="133"/>
      <c r="CK56" s="114"/>
      <c r="CL56" s="114"/>
      <c r="CM56" s="114"/>
      <c r="CN56" s="114"/>
      <c r="CO56" s="114"/>
      <c r="CP56" s="114"/>
      <c r="CQ56" s="114"/>
      <c r="CR56" s="114"/>
      <c r="CS56" s="114"/>
      <c r="CT56" s="133"/>
      <c r="CU56" s="114"/>
      <c r="CV56" s="114"/>
      <c r="CW56" s="114"/>
      <c r="CX56" s="114"/>
      <c r="CY56" s="114"/>
      <c r="CZ56" s="114"/>
      <c r="DA56" s="114"/>
      <c r="DB56" s="114"/>
      <c r="DC56" s="114"/>
      <c r="DD56" s="136" t="str">
        <f>IFERROR(AVERAGE('AUTOEV CUANTI MULT'!$H56:$DC56),"")</f>
        <v/>
      </c>
    </row>
    <row r="57" spans="2:108" ht="78" customHeight="1" x14ac:dyDescent="0.3">
      <c r="B57" s="124">
        <v>52</v>
      </c>
      <c r="C57" s="126">
        <v>0</v>
      </c>
      <c r="D57" s="126">
        <v>0</v>
      </c>
      <c r="E57" s="126">
        <v>0</v>
      </c>
      <c r="F57" s="47">
        <v>0</v>
      </c>
      <c r="G57" s="47">
        <v>0</v>
      </c>
      <c r="H57" s="134"/>
      <c r="I57" s="115"/>
      <c r="J57" s="115"/>
      <c r="K57" s="115"/>
      <c r="L57" s="115"/>
      <c r="M57" s="115"/>
      <c r="N57" s="115"/>
      <c r="O57" s="115"/>
      <c r="P57" s="115"/>
      <c r="Q57" s="115"/>
      <c r="R57" s="134"/>
      <c r="S57" s="115"/>
      <c r="T57" s="115"/>
      <c r="U57" s="115"/>
      <c r="V57" s="115"/>
      <c r="W57" s="115"/>
      <c r="X57" s="115"/>
      <c r="Y57" s="115"/>
      <c r="Z57" s="115"/>
      <c r="AA57" s="115"/>
      <c r="AB57" s="134"/>
      <c r="AC57" s="115"/>
      <c r="AD57" s="115"/>
      <c r="AE57" s="115"/>
      <c r="AF57" s="115"/>
      <c r="AG57" s="115"/>
      <c r="AH57" s="115"/>
      <c r="AI57" s="115"/>
      <c r="AJ57" s="115"/>
      <c r="AK57" s="115"/>
      <c r="AL57" s="134"/>
      <c r="AM57" s="115"/>
      <c r="AN57" s="115"/>
      <c r="AO57" s="115"/>
      <c r="AP57" s="115"/>
      <c r="AQ57" s="115"/>
      <c r="AR57" s="115"/>
      <c r="AS57" s="115"/>
      <c r="AT57" s="115"/>
      <c r="AU57" s="115"/>
      <c r="AV57" s="134"/>
      <c r="AW57" s="115"/>
      <c r="AX57" s="115"/>
      <c r="AY57" s="115"/>
      <c r="AZ57" s="115"/>
      <c r="BA57" s="115"/>
      <c r="BB57" s="115"/>
      <c r="BC57" s="115"/>
      <c r="BD57" s="115"/>
      <c r="BE57" s="115"/>
      <c r="BF57" s="134"/>
      <c r="BG57" s="115"/>
      <c r="BH57" s="115"/>
      <c r="BI57" s="115"/>
      <c r="BJ57" s="115"/>
      <c r="BK57" s="115"/>
      <c r="BL57" s="115"/>
      <c r="BM57" s="115"/>
      <c r="BN57" s="115"/>
      <c r="BO57" s="115"/>
      <c r="BP57" s="134"/>
      <c r="BQ57" s="115"/>
      <c r="BR57" s="115"/>
      <c r="BS57" s="115"/>
      <c r="BT57" s="115"/>
      <c r="BU57" s="115"/>
      <c r="BV57" s="115"/>
      <c r="BW57" s="115"/>
      <c r="BX57" s="115"/>
      <c r="BY57" s="115"/>
      <c r="BZ57" s="134"/>
      <c r="CA57" s="115"/>
      <c r="CB57" s="115"/>
      <c r="CC57" s="115"/>
      <c r="CD57" s="115"/>
      <c r="CE57" s="115"/>
      <c r="CF57" s="115"/>
      <c r="CG57" s="115"/>
      <c r="CH57" s="115"/>
      <c r="CI57" s="115"/>
      <c r="CJ57" s="134"/>
      <c r="CK57" s="115"/>
      <c r="CL57" s="115"/>
      <c r="CM57" s="115"/>
      <c r="CN57" s="115"/>
      <c r="CO57" s="115"/>
      <c r="CP57" s="115"/>
      <c r="CQ57" s="115"/>
      <c r="CR57" s="115"/>
      <c r="CS57" s="115"/>
      <c r="CT57" s="134"/>
      <c r="CU57" s="115"/>
      <c r="CV57" s="115"/>
      <c r="CW57" s="115"/>
      <c r="CX57" s="115"/>
      <c r="CY57" s="115"/>
      <c r="CZ57" s="115"/>
      <c r="DA57" s="115"/>
      <c r="DB57" s="115"/>
      <c r="DC57" s="115"/>
      <c r="DD57" s="137" t="str">
        <f>IFERROR(AVERAGE('AUTOEV CUANTI MULT'!$H57:$DC57),"")</f>
        <v/>
      </c>
    </row>
    <row r="58" spans="2:108" ht="78" customHeight="1" x14ac:dyDescent="0.3">
      <c r="B58" s="120">
        <v>53</v>
      </c>
      <c r="C58" s="122">
        <v>0</v>
      </c>
      <c r="D58" s="122">
        <v>0</v>
      </c>
      <c r="E58" s="122">
        <v>0</v>
      </c>
      <c r="F58" s="123">
        <v>0</v>
      </c>
      <c r="G58" s="123">
        <v>0</v>
      </c>
      <c r="H58" s="133"/>
      <c r="I58" s="114"/>
      <c r="J58" s="114"/>
      <c r="K58" s="114"/>
      <c r="L58" s="114"/>
      <c r="M58" s="114"/>
      <c r="N58" s="114"/>
      <c r="O58" s="114"/>
      <c r="P58" s="114"/>
      <c r="Q58" s="114"/>
      <c r="R58" s="133"/>
      <c r="S58" s="114"/>
      <c r="T58" s="114"/>
      <c r="U58" s="114"/>
      <c r="V58" s="114"/>
      <c r="W58" s="114"/>
      <c r="X58" s="114"/>
      <c r="Y58" s="114"/>
      <c r="Z58" s="114"/>
      <c r="AA58" s="114"/>
      <c r="AB58" s="133"/>
      <c r="AC58" s="114"/>
      <c r="AD58" s="114"/>
      <c r="AE58" s="114"/>
      <c r="AF58" s="114"/>
      <c r="AG58" s="114"/>
      <c r="AH58" s="114"/>
      <c r="AI58" s="114"/>
      <c r="AJ58" s="114"/>
      <c r="AK58" s="114"/>
      <c r="AL58" s="133"/>
      <c r="AM58" s="114"/>
      <c r="AN58" s="114"/>
      <c r="AO58" s="114"/>
      <c r="AP58" s="114"/>
      <c r="AQ58" s="114"/>
      <c r="AR58" s="114"/>
      <c r="AS58" s="114"/>
      <c r="AT58" s="114"/>
      <c r="AU58" s="114"/>
      <c r="AV58" s="133"/>
      <c r="AW58" s="114"/>
      <c r="AX58" s="114"/>
      <c r="AY58" s="114"/>
      <c r="AZ58" s="114"/>
      <c r="BA58" s="114"/>
      <c r="BB58" s="114"/>
      <c r="BC58" s="114"/>
      <c r="BD58" s="114"/>
      <c r="BE58" s="114"/>
      <c r="BF58" s="133"/>
      <c r="BG58" s="114"/>
      <c r="BH58" s="114"/>
      <c r="BI58" s="114"/>
      <c r="BJ58" s="114"/>
      <c r="BK58" s="114"/>
      <c r="BL58" s="114"/>
      <c r="BM58" s="114"/>
      <c r="BN58" s="114"/>
      <c r="BO58" s="114"/>
      <c r="BP58" s="133"/>
      <c r="BQ58" s="114"/>
      <c r="BR58" s="114"/>
      <c r="BS58" s="114"/>
      <c r="BT58" s="114"/>
      <c r="BU58" s="114"/>
      <c r="BV58" s="114"/>
      <c r="BW58" s="114"/>
      <c r="BX58" s="114"/>
      <c r="BY58" s="114"/>
      <c r="BZ58" s="133"/>
      <c r="CA58" s="114"/>
      <c r="CB58" s="114"/>
      <c r="CC58" s="114"/>
      <c r="CD58" s="114"/>
      <c r="CE58" s="114"/>
      <c r="CF58" s="114"/>
      <c r="CG58" s="114"/>
      <c r="CH58" s="114"/>
      <c r="CI58" s="114"/>
      <c r="CJ58" s="133"/>
      <c r="CK58" s="114"/>
      <c r="CL58" s="114"/>
      <c r="CM58" s="114"/>
      <c r="CN58" s="114"/>
      <c r="CO58" s="114"/>
      <c r="CP58" s="114"/>
      <c r="CQ58" s="114"/>
      <c r="CR58" s="114"/>
      <c r="CS58" s="114"/>
      <c r="CT58" s="133"/>
      <c r="CU58" s="114"/>
      <c r="CV58" s="114"/>
      <c r="CW58" s="114"/>
      <c r="CX58" s="114"/>
      <c r="CY58" s="114"/>
      <c r="CZ58" s="114"/>
      <c r="DA58" s="114"/>
      <c r="DB58" s="114"/>
      <c r="DC58" s="114"/>
      <c r="DD58" s="136" t="str">
        <f>IFERROR(AVERAGE('AUTOEV CUANTI MULT'!$H58:$DC58),"")</f>
        <v/>
      </c>
    </row>
    <row r="59" spans="2:108" ht="78" customHeight="1" x14ac:dyDescent="0.3">
      <c r="B59" s="124">
        <v>54</v>
      </c>
      <c r="C59" s="126">
        <v>0</v>
      </c>
      <c r="D59" s="126">
        <v>0</v>
      </c>
      <c r="E59" s="126">
        <v>0</v>
      </c>
      <c r="F59" s="47">
        <v>0</v>
      </c>
      <c r="G59" s="47">
        <v>0</v>
      </c>
      <c r="H59" s="134"/>
      <c r="I59" s="115"/>
      <c r="J59" s="115"/>
      <c r="K59" s="115"/>
      <c r="L59" s="115"/>
      <c r="M59" s="115"/>
      <c r="N59" s="115"/>
      <c r="O59" s="115"/>
      <c r="P59" s="115"/>
      <c r="Q59" s="115"/>
      <c r="R59" s="134"/>
      <c r="S59" s="115"/>
      <c r="T59" s="115"/>
      <c r="U59" s="115"/>
      <c r="V59" s="115"/>
      <c r="W59" s="115"/>
      <c r="X59" s="115"/>
      <c r="Y59" s="115"/>
      <c r="Z59" s="115"/>
      <c r="AA59" s="115"/>
      <c r="AB59" s="134"/>
      <c r="AC59" s="115"/>
      <c r="AD59" s="115"/>
      <c r="AE59" s="115"/>
      <c r="AF59" s="115"/>
      <c r="AG59" s="115"/>
      <c r="AH59" s="115"/>
      <c r="AI59" s="115"/>
      <c r="AJ59" s="115"/>
      <c r="AK59" s="115"/>
      <c r="AL59" s="134"/>
      <c r="AM59" s="115"/>
      <c r="AN59" s="115"/>
      <c r="AO59" s="115"/>
      <c r="AP59" s="115"/>
      <c r="AQ59" s="115"/>
      <c r="AR59" s="115"/>
      <c r="AS59" s="115"/>
      <c r="AT59" s="115"/>
      <c r="AU59" s="115"/>
      <c r="AV59" s="134"/>
      <c r="AW59" s="115"/>
      <c r="AX59" s="115"/>
      <c r="AY59" s="115"/>
      <c r="AZ59" s="115"/>
      <c r="BA59" s="115"/>
      <c r="BB59" s="115"/>
      <c r="BC59" s="115"/>
      <c r="BD59" s="115"/>
      <c r="BE59" s="115"/>
      <c r="BF59" s="134"/>
      <c r="BG59" s="115"/>
      <c r="BH59" s="115"/>
      <c r="BI59" s="115"/>
      <c r="BJ59" s="115"/>
      <c r="BK59" s="115"/>
      <c r="BL59" s="115"/>
      <c r="BM59" s="115"/>
      <c r="BN59" s="115"/>
      <c r="BO59" s="115"/>
      <c r="BP59" s="134"/>
      <c r="BQ59" s="115"/>
      <c r="BR59" s="115"/>
      <c r="BS59" s="115"/>
      <c r="BT59" s="115"/>
      <c r="BU59" s="115"/>
      <c r="BV59" s="115"/>
      <c r="BW59" s="115"/>
      <c r="BX59" s="115"/>
      <c r="BY59" s="115"/>
      <c r="BZ59" s="134"/>
      <c r="CA59" s="115"/>
      <c r="CB59" s="115"/>
      <c r="CC59" s="115"/>
      <c r="CD59" s="115"/>
      <c r="CE59" s="115"/>
      <c r="CF59" s="115"/>
      <c r="CG59" s="115"/>
      <c r="CH59" s="115"/>
      <c r="CI59" s="115"/>
      <c r="CJ59" s="134"/>
      <c r="CK59" s="115"/>
      <c r="CL59" s="115"/>
      <c r="CM59" s="115"/>
      <c r="CN59" s="115"/>
      <c r="CO59" s="115"/>
      <c r="CP59" s="115"/>
      <c r="CQ59" s="115"/>
      <c r="CR59" s="115"/>
      <c r="CS59" s="115"/>
      <c r="CT59" s="134"/>
      <c r="CU59" s="115"/>
      <c r="CV59" s="115"/>
      <c r="CW59" s="115"/>
      <c r="CX59" s="115"/>
      <c r="CY59" s="115"/>
      <c r="CZ59" s="115"/>
      <c r="DA59" s="115"/>
      <c r="DB59" s="115"/>
      <c r="DC59" s="115"/>
      <c r="DD59" s="137" t="str">
        <f>IFERROR(AVERAGE('AUTOEV CUANTI MULT'!$H59:$DC59),"")</f>
        <v/>
      </c>
    </row>
    <row r="60" spans="2:108" ht="78" customHeight="1" x14ac:dyDescent="0.3">
      <c r="B60" s="120">
        <v>55</v>
      </c>
      <c r="C60" s="122">
        <v>0</v>
      </c>
      <c r="D60" s="122">
        <v>0</v>
      </c>
      <c r="E60" s="122">
        <v>0</v>
      </c>
      <c r="F60" s="123">
        <v>0</v>
      </c>
      <c r="G60" s="123">
        <v>0</v>
      </c>
      <c r="H60" s="133"/>
      <c r="I60" s="114"/>
      <c r="J60" s="114"/>
      <c r="K60" s="114"/>
      <c r="L60" s="114"/>
      <c r="M60" s="114"/>
      <c r="N60" s="114"/>
      <c r="O60" s="114"/>
      <c r="P60" s="114"/>
      <c r="Q60" s="114"/>
      <c r="R60" s="133"/>
      <c r="S60" s="114"/>
      <c r="T60" s="114"/>
      <c r="U60" s="114"/>
      <c r="V60" s="114"/>
      <c r="W60" s="114"/>
      <c r="X60" s="114"/>
      <c r="Y60" s="114"/>
      <c r="Z60" s="114"/>
      <c r="AA60" s="114"/>
      <c r="AB60" s="133"/>
      <c r="AC60" s="114"/>
      <c r="AD60" s="114"/>
      <c r="AE60" s="114"/>
      <c r="AF60" s="114"/>
      <c r="AG60" s="114"/>
      <c r="AH60" s="114"/>
      <c r="AI60" s="114"/>
      <c r="AJ60" s="114"/>
      <c r="AK60" s="114"/>
      <c r="AL60" s="133"/>
      <c r="AM60" s="114"/>
      <c r="AN60" s="114"/>
      <c r="AO60" s="114"/>
      <c r="AP60" s="114"/>
      <c r="AQ60" s="114"/>
      <c r="AR60" s="114"/>
      <c r="AS60" s="114"/>
      <c r="AT60" s="114"/>
      <c r="AU60" s="114"/>
      <c r="AV60" s="133"/>
      <c r="AW60" s="114"/>
      <c r="AX60" s="114"/>
      <c r="AY60" s="114"/>
      <c r="AZ60" s="114"/>
      <c r="BA60" s="114"/>
      <c r="BB60" s="114"/>
      <c r="BC60" s="114"/>
      <c r="BD60" s="114"/>
      <c r="BE60" s="114"/>
      <c r="BF60" s="133"/>
      <c r="BG60" s="114"/>
      <c r="BH60" s="114"/>
      <c r="BI60" s="114"/>
      <c r="BJ60" s="114"/>
      <c r="BK60" s="114"/>
      <c r="BL60" s="114"/>
      <c r="BM60" s="114"/>
      <c r="BN60" s="114"/>
      <c r="BO60" s="114"/>
      <c r="BP60" s="133"/>
      <c r="BQ60" s="114"/>
      <c r="BR60" s="114"/>
      <c r="BS60" s="114"/>
      <c r="BT60" s="114"/>
      <c r="BU60" s="114"/>
      <c r="BV60" s="114"/>
      <c r="BW60" s="114"/>
      <c r="BX60" s="114"/>
      <c r="BY60" s="114"/>
      <c r="BZ60" s="133"/>
      <c r="CA60" s="114"/>
      <c r="CB60" s="114"/>
      <c r="CC60" s="114"/>
      <c r="CD60" s="114"/>
      <c r="CE60" s="114"/>
      <c r="CF60" s="114"/>
      <c r="CG60" s="114"/>
      <c r="CH60" s="114"/>
      <c r="CI60" s="114"/>
      <c r="CJ60" s="133"/>
      <c r="CK60" s="114"/>
      <c r="CL60" s="114"/>
      <c r="CM60" s="114"/>
      <c r="CN60" s="114"/>
      <c r="CO60" s="114"/>
      <c r="CP60" s="114"/>
      <c r="CQ60" s="114"/>
      <c r="CR60" s="114"/>
      <c r="CS60" s="114"/>
      <c r="CT60" s="133"/>
      <c r="CU60" s="114"/>
      <c r="CV60" s="114"/>
      <c r="CW60" s="114"/>
      <c r="CX60" s="114"/>
      <c r="CY60" s="114"/>
      <c r="CZ60" s="114"/>
      <c r="DA60" s="114"/>
      <c r="DB60" s="114"/>
      <c r="DC60" s="114"/>
      <c r="DD60" s="136" t="str">
        <f>IFERROR(AVERAGE('AUTOEV CUANTI MULT'!$H60:$DC60),"")</f>
        <v/>
      </c>
    </row>
    <row r="61" spans="2:108" ht="78" customHeight="1" x14ac:dyDescent="0.3">
      <c r="B61" s="124">
        <v>56</v>
      </c>
      <c r="C61" s="126">
        <v>0</v>
      </c>
      <c r="D61" s="126">
        <v>0</v>
      </c>
      <c r="E61" s="126">
        <v>0</v>
      </c>
      <c r="F61" s="47">
        <v>0</v>
      </c>
      <c r="G61" s="47">
        <v>0</v>
      </c>
      <c r="H61" s="134"/>
      <c r="I61" s="115"/>
      <c r="J61" s="115"/>
      <c r="K61" s="115"/>
      <c r="L61" s="115"/>
      <c r="M61" s="115"/>
      <c r="N61" s="115"/>
      <c r="O61" s="115"/>
      <c r="P61" s="115"/>
      <c r="Q61" s="115"/>
      <c r="R61" s="134"/>
      <c r="S61" s="115"/>
      <c r="T61" s="115"/>
      <c r="U61" s="115"/>
      <c r="V61" s="115"/>
      <c r="W61" s="115"/>
      <c r="X61" s="115"/>
      <c r="Y61" s="115"/>
      <c r="Z61" s="115"/>
      <c r="AA61" s="115"/>
      <c r="AB61" s="134"/>
      <c r="AC61" s="115"/>
      <c r="AD61" s="115"/>
      <c r="AE61" s="115"/>
      <c r="AF61" s="115"/>
      <c r="AG61" s="115"/>
      <c r="AH61" s="115"/>
      <c r="AI61" s="115"/>
      <c r="AJ61" s="115"/>
      <c r="AK61" s="115"/>
      <c r="AL61" s="134"/>
      <c r="AM61" s="115"/>
      <c r="AN61" s="115"/>
      <c r="AO61" s="115"/>
      <c r="AP61" s="115"/>
      <c r="AQ61" s="115"/>
      <c r="AR61" s="115"/>
      <c r="AS61" s="115"/>
      <c r="AT61" s="115"/>
      <c r="AU61" s="115"/>
      <c r="AV61" s="134"/>
      <c r="AW61" s="115"/>
      <c r="AX61" s="115"/>
      <c r="AY61" s="115"/>
      <c r="AZ61" s="115"/>
      <c r="BA61" s="115"/>
      <c r="BB61" s="115"/>
      <c r="BC61" s="115"/>
      <c r="BD61" s="115"/>
      <c r="BE61" s="115"/>
      <c r="BF61" s="134"/>
      <c r="BG61" s="115"/>
      <c r="BH61" s="115"/>
      <c r="BI61" s="115"/>
      <c r="BJ61" s="115"/>
      <c r="BK61" s="115"/>
      <c r="BL61" s="115"/>
      <c r="BM61" s="115"/>
      <c r="BN61" s="115"/>
      <c r="BO61" s="115"/>
      <c r="BP61" s="134"/>
      <c r="BQ61" s="115"/>
      <c r="BR61" s="115"/>
      <c r="BS61" s="115"/>
      <c r="BT61" s="115"/>
      <c r="BU61" s="115"/>
      <c r="BV61" s="115"/>
      <c r="BW61" s="115"/>
      <c r="BX61" s="115"/>
      <c r="BY61" s="115"/>
      <c r="BZ61" s="134"/>
      <c r="CA61" s="115"/>
      <c r="CB61" s="115"/>
      <c r="CC61" s="115"/>
      <c r="CD61" s="115"/>
      <c r="CE61" s="115"/>
      <c r="CF61" s="115"/>
      <c r="CG61" s="115"/>
      <c r="CH61" s="115"/>
      <c r="CI61" s="115"/>
      <c r="CJ61" s="134"/>
      <c r="CK61" s="115"/>
      <c r="CL61" s="115"/>
      <c r="CM61" s="115"/>
      <c r="CN61" s="115"/>
      <c r="CO61" s="115"/>
      <c r="CP61" s="115"/>
      <c r="CQ61" s="115"/>
      <c r="CR61" s="115"/>
      <c r="CS61" s="115"/>
      <c r="CT61" s="134"/>
      <c r="CU61" s="115"/>
      <c r="CV61" s="115"/>
      <c r="CW61" s="115"/>
      <c r="CX61" s="115"/>
      <c r="CY61" s="115"/>
      <c r="CZ61" s="115"/>
      <c r="DA61" s="115"/>
      <c r="DB61" s="115"/>
      <c r="DC61" s="115"/>
      <c r="DD61" s="137" t="str">
        <f>IFERROR(AVERAGE('AUTOEV CUANTI MULT'!$H61:$DC61),"")</f>
        <v/>
      </c>
    </row>
    <row r="62" spans="2:108" ht="78" customHeight="1" x14ac:dyDescent="0.3">
      <c r="B62" s="120">
        <v>57</v>
      </c>
      <c r="C62" s="122">
        <v>0</v>
      </c>
      <c r="D62" s="122">
        <v>0</v>
      </c>
      <c r="E62" s="122">
        <v>0</v>
      </c>
      <c r="F62" s="123">
        <v>0</v>
      </c>
      <c r="G62" s="123">
        <v>0</v>
      </c>
      <c r="H62" s="133"/>
      <c r="I62" s="114"/>
      <c r="J62" s="114"/>
      <c r="K62" s="114"/>
      <c r="L62" s="114"/>
      <c r="M62" s="114"/>
      <c r="N62" s="114"/>
      <c r="O62" s="114"/>
      <c r="P62" s="114"/>
      <c r="Q62" s="114"/>
      <c r="R62" s="133"/>
      <c r="S62" s="114"/>
      <c r="T62" s="114"/>
      <c r="U62" s="114"/>
      <c r="V62" s="114"/>
      <c r="W62" s="114"/>
      <c r="X62" s="114"/>
      <c r="Y62" s="114"/>
      <c r="Z62" s="114"/>
      <c r="AA62" s="114"/>
      <c r="AB62" s="133"/>
      <c r="AC62" s="114"/>
      <c r="AD62" s="114"/>
      <c r="AE62" s="114"/>
      <c r="AF62" s="114"/>
      <c r="AG62" s="114"/>
      <c r="AH62" s="114"/>
      <c r="AI62" s="114"/>
      <c r="AJ62" s="114"/>
      <c r="AK62" s="114"/>
      <c r="AL62" s="133"/>
      <c r="AM62" s="114"/>
      <c r="AN62" s="114"/>
      <c r="AO62" s="114"/>
      <c r="AP62" s="114"/>
      <c r="AQ62" s="114"/>
      <c r="AR62" s="114"/>
      <c r="AS62" s="114"/>
      <c r="AT62" s="114"/>
      <c r="AU62" s="114"/>
      <c r="AV62" s="133"/>
      <c r="AW62" s="114"/>
      <c r="AX62" s="114"/>
      <c r="AY62" s="114"/>
      <c r="AZ62" s="114"/>
      <c r="BA62" s="114"/>
      <c r="BB62" s="114"/>
      <c r="BC62" s="114"/>
      <c r="BD62" s="114"/>
      <c r="BE62" s="114"/>
      <c r="BF62" s="133"/>
      <c r="BG62" s="114"/>
      <c r="BH62" s="114"/>
      <c r="BI62" s="114"/>
      <c r="BJ62" s="114"/>
      <c r="BK62" s="114"/>
      <c r="BL62" s="114"/>
      <c r="BM62" s="114"/>
      <c r="BN62" s="114"/>
      <c r="BO62" s="114"/>
      <c r="BP62" s="133"/>
      <c r="BQ62" s="114"/>
      <c r="BR62" s="114"/>
      <c r="BS62" s="114"/>
      <c r="BT62" s="114"/>
      <c r="BU62" s="114"/>
      <c r="BV62" s="114"/>
      <c r="BW62" s="114"/>
      <c r="BX62" s="114"/>
      <c r="BY62" s="114"/>
      <c r="BZ62" s="133"/>
      <c r="CA62" s="114"/>
      <c r="CB62" s="114"/>
      <c r="CC62" s="114"/>
      <c r="CD62" s="114"/>
      <c r="CE62" s="114"/>
      <c r="CF62" s="114"/>
      <c r="CG62" s="114"/>
      <c r="CH62" s="114"/>
      <c r="CI62" s="114"/>
      <c r="CJ62" s="133"/>
      <c r="CK62" s="114"/>
      <c r="CL62" s="114"/>
      <c r="CM62" s="114"/>
      <c r="CN62" s="114"/>
      <c r="CO62" s="114"/>
      <c r="CP62" s="114"/>
      <c r="CQ62" s="114"/>
      <c r="CR62" s="114"/>
      <c r="CS62" s="114"/>
      <c r="CT62" s="133"/>
      <c r="CU62" s="114"/>
      <c r="CV62" s="114"/>
      <c r="CW62" s="114"/>
      <c r="CX62" s="114"/>
      <c r="CY62" s="114"/>
      <c r="CZ62" s="114"/>
      <c r="DA62" s="114"/>
      <c r="DB62" s="114"/>
      <c r="DC62" s="114"/>
      <c r="DD62" s="136" t="str">
        <f>IFERROR(AVERAGE('AUTOEV CUANTI MULT'!$H62:$DC62),"")</f>
        <v/>
      </c>
    </row>
    <row r="63" spans="2:108" ht="78" customHeight="1" x14ac:dyDescent="0.3">
      <c r="B63" s="124">
        <v>58</v>
      </c>
      <c r="C63" s="126">
        <v>0</v>
      </c>
      <c r="D63" s="126">
        <v>0</v>
      </c>
      <c r="E63" s="126">
        <v>0</v>
      </c>
      <c r="F63" s="47">
        <v>0</v>
      </c>
      <c r="G63" s="47">
        <v>0</v>
      </c>
      <c r="H63" s="134"/>
      <c r="I63" s="115"/>
      <c r="J63" s="115"/>
      <c r="K63" s="115"/>
      <c r="L63" s="115"/>
      <c r="M63" s="115"/>
      <c r="N63" s="115"/>
      <c r="O63" s="115"/>
      <c r="P63" s="115"/>
      <c r="Q63" s="115"/>
      <c r="R63" s="134"/>
      <c r="S63" s="115"/>
      <c r="T63" s="115"/>
      <c r="U63" s="115"/>
      <c r="V63" s="115"/>
      <c r="W63" s="115"/>
      <c r="X63" s="115"/>
      <c r="Y63" s="115"/>
      <c r="Z63" s="115"/>
      <c r="AA63" s="115"/>
      <c r="AB63" s="134"/>
      <c r="AC63" s="115"/>
      <c r="AD63" s="115"/>
      <c r="AE63" s="115"/>
      <c r="AF63" s="115"/>
      <c r="AG63" s="115"/>
      <c r="AH63" s="115"/>
      <c r="AI63" s="115"/>
      <c r="AJ63" s="115"/>
      <c r="AK63" s="115"/>
      <c r="AL63" s="134"/>
      <c r="AM63" s="115"/>
      <c r="AN63" s="115"/>
      <c r="AO63" s="115"/>
      <c r="AP63" s="115"/>
      <c r="AQ63" s="115"/>
      <c r="AR63" s="115"/>
      <c r="AS63" s="115"/>
      <c r="AT63" s="115"/>
      <c r="AU63" s="115"/>
      <c r="AV63" s="134"/>
      <c r="AW63" s="115"/>
      <c r="AX63" s="115"/>
      <c r="AY63" s="115"/>
      <c r="AZ63" s="115"/>
      <c r="BA63" s="115"/>
      <c r="BB63" s="115"/>
      <c r="BC63" s="115"/>
      <c r="BD63" s="115"/>
      <c r="BE63" s="115"/>
      <c r="BF63" s="134"/>
      <c r="BG63" s="115"/>
      <c r="BH63" s="115"/>
      <c r="BI63" s="115"/>
      <c r="BJ63" s="115"/>
      <c r="BK63" s="115"/>
      <c r="BL63" s="115"/>
      <c r="BM63" s="115"/>
      <c r="BN63" s="115"/>
      <c r="BO63" s="115"/>
      <c r="BP63" s="134"/>
      <c r="BQ63" s="115"/>
      <c r="BR63" s="115"/>
      <c r="BS63" s="115"/>
      <c r="BT63" s="115"/>
      <c r="BU63" s="115"/>
      <c r="BV63" s="115"/>
      <c r="BW63" s="115"/>
      <c r="BX63" s="115"/>
      <c r="BY63" s="115"/>
      <c r="BZ63" s="134"/>
      <c r="CA63" s="115"/>
      <c r="CB63" s="115"/>
      <c r="CC63" s="115"/>
      <c r="CD63" s="115"/>
      <c r="CE63" s="115"/>
      <c r="CF63" s="115"/>
      <c r="CG63" s="115"/>
      <c r="CH63" s="115"/>
      <c r="CI63" s="115"/>
      <c r="CJ63" s="134"/>
      <c r="CK63" s="115"/>
      <c r="CL63" s="115"/>
      <c r="CM63" s="115"/>
      <c r="CN63" s="115"/>
      <c r="CO63" s="115"/>
      <c r="CP63" s="115"/>
      <c r="CQ63" s="115"/>
      <c r="CR63" s="115"/>
      <c r="CS63" s="115"/>
      <c r="CT63" s="134"/>
      <c r="CU63" s="115"/>
      <c r="CV63" s="115"/>
      <c r="CW63" s="115"/>
      <c r="CX63" s="115"/>
      <c r="CY63" s="115"/>
      <c r="CZ63" s="115"/>
      <c r="DA63" s="115"/>
      <c r="DB63" s="115"/>
      <c r="DC63" s="115"/>
      <c r="DD63" s="137" t="str">
        <f>IFERROR(AVERAGE('AUTOEV CUANTI MULT'!$H63:$DC63),"")</f>
        <v/>
      </c>
    </row>
    <row r="64" spans="2:108" ht="78" customHeight="1" x14ac:dyDescent="0.3">
      <c r="B64" s="120">
        <v>59</v>
      </c>
      <c r="C64" s="122">
        <v>0</v>
      </c>
      <c r="D64" s="122">
        <v>0</v>
      </c>
      <c r="E64" s="122">
        <v>0</v>
      </c>
      <c r="F64" s="123">
        <v>0</v>
      </c>
      <c r="G64" s="123">
        <v>0</v>
      </c>
      <c r="H64" s="133"/>
      <c r="I64" s="114"/>
      <c r="J64" s="114"/>
      <c r="K64" s="114"/>
      <c r="L64" s="114"/>
      <c r="M64" s="114"/>
      <c r="N64" s="114"/>
      <c r="O64" s="114"/>
      <c r="P64" s="114"/>
      <c r="Q64" s="114"/>
      <c r="R64" s="133"/>
      <c r="S64" s="114"/>
      <c r="T64" s="114"/>
      <c r="U64" s="114"/>
      <c r="V64" s="114"/>
      <c r="W64" s="114"/>
      <c r="X64" s="114"/>
      <c r="Y64" s="114"/>
      <c r="Z64" s="114"/>
      <c r="AA64" s="114"/>
      <c r="AB64" s="133"/>
      <c r="AC64" s="114"/>
      <c r="AD64" s="114"/>
      <c r="AE64" s="114"/>
      <c r="AF64" s="114"/>
      <c r="AG64" s="114"/>
      <c r="AH64" s="114"/>
      <c r="AI64" s="114"/>
      <c r="AJ64" s="114"/>
      <c r="AK64" s="114"/>
      <c r="AL64" s="133"/>
      <c r="AM64" s="114"/>
      <c r="AN64" s="114"/>
      <c r="AO64" s="114"/>
      <c r="AP64" s="114"/>
      <c r="AQ64" s="114"/>
      <c r="AR64" s="114"/>
      <c r="AS64" s="114"/>
      <c r="AT64" s="114"/>
      <c r="AU64" s="114"/>
      <c r="AV64" s="133"/>
      <c r="AW64" s="114"/>
      <c r="AX64" s="114"/>
      <c r="AY64" s="114"/>
      <c r="AZ64" s="114"/>
      <c r="BA64" s="114"/>
      <c r="BB64" s="114"/>
      <c r="BC64" s="114"/>
      <c r="BD64" s="114"/>
      <c r="BE64" s="114"/>
      <c r="BF64" s="133"/>
      <c r="BG64" s="114"/>
      <c r="BH64" s="114"/>
      <c r="BI64" s="114"/>
      <c r="BJ64" s="114"/>
      <c r="BK64" s="114"/>
      <c r="BL64" s="114"/>
      <c r="BM64" s="114"/>
      <c r="BN64" s="114"/>
      <c r="BO64" s="114"/>
      <c r="BP64" s="133"/>
      <c r="BQ64" s="114"/>
      <c r="BR64" s="114"/>
      <c r="BS64" s="114"/>
      <c r="BT64" s="114"/>
      <c r="BU64" s="114"/>
      <c r="BV64" s="114"/>
      <c r="BW64" s="114"/>
      <c r="BX64" s="114"/>
      <c r="BY64" s="114"/>
      <c r="BZ64" s="133"/>
      <c r="CA64" s="114"/>
      <c r="CB64" s="114"/>
      <c r="CC64" s="114"/>
      <c r="CD64" s="114"/>
      <c r="CE64" s="114"/>
      <c r="CF64" s="114"/>
      <c r="CG64" s="114"/>
      <c r="CH64" s="114"/>
      <c r="CI64" s="114"/>
      <c r="CJ64" s="133"/>
      <c r="CK64" s="114"/>
      <c r="CL64" s="114"/>
      <c r="CM64" s="114"/>
      <c r="CN64" s="114"/>
      <c r="CO64" s="114"/>
      <c r="CP64" s="114"/>
      <c r="CQ64" s="114"/>
      <c r="CR64" s="114"/>
      <c r="CS64" s="114"/>
      <c r="CT64" s="133"/>
      <c r="CU64" s="114"/>
      <c r="CV64" s="114"/>
      <c r="CW64" s="114"/>
      <c r="CX64" s="114"/>
      <c r="CY64" s="114"/>
      <c r="CZ64" s="114"/>
      <c r="DA64" s="114"/>
      <c r="DB64" s="114"/>
      <c r="DC64" s="114"/>
      <c r="DD64" s="136" t="str">
        <f>IFERROR(AVERAGE('AUTOEV CUANTI MULT'!$H64:$DC64),"")</f>
        <v/>
      </c>
    </row>
    <row r="65" spans="2:108" ht="78" customHeight="1" x14ac:dyDescent="0.3">
      <c r="B65" s="124">
        <v>60</v>
      </c>
      <c r="C65" s="126">
        <v>0</v>
      </c>
      <c r="D65" s="126">
        <v>0</v>
      </c>
      <c r="E65" s="126">
        <v>0</v>
      </c>
      <c r="F65" s="47">
        <v>0</v>
      </c>
      <c r="G65" s="47">
        <v>0</v>
      </c>
      <c r="H65" s="134"/>
      <c r="I65" s="115"/>
      <c r="J65" s="115"/>
      <c r="K65" s="115"/>
      <c r="L65" s="115"/>
      <c r="M65" s="115"/>
      <c r="N65" s="115"/>
      <c r="O65" s="115"/>
      <c r="P65" s="115"/>
      <c r="Q65" s="115"/>
      <c r="R65" s="134"/>
      <c r="S65" s="115"/>
      <c r="T65" s="115"/>
      <c r="U65" s="115"/>
      <c r="V65" s="115"/>
      <c r="W65" s="115"/>
      <c r="X65" s="115"/>
      <c r="Y65" s="115"/>
      <c r="Z65" s="115"/>
      <c r="AA65" s="115"/>
      <c r="AB65" s="134"/>
      <c r="AC65" s="115"/>
      <c r="AD65" s="115"/>
      <c r="AE65" s="115"/>
      <c r="AF65" s="115"/>
      <c r="AG65" s="115"/>
      <c r="AH65" s="115"/>
      <c r="AI65" s="115"/>
      <c r="AJ65" s="115"/>
      <c r="AK65" s="115"/>
      <c r="AL65" s="134"/>
      <c r="AM65" s="115"/>
      <c r="AN65" s="115"/>
      <c r="AO65" s="115"/>
      <c r="AP65" s="115"/>
      <c r="AQ65" s="115"/>
      <c r="AR65" s="115"/>
      <c r="AS65" s="115"/>
      <c r="AT65" s="115"/>
      <c r="AU65" s="115"/>
      <c r="AV65" s="134"/>
      <c r="AW65" s="115"/>
      <c r="AX65" s="115"/>
      <c r="AY65" s="115"/>
      <c r="AZ65" s="115"/>
      <c r="BA65" s="115"/>
      <c r="BB65" s="115"/>
      <c r="BC65" s="115"/>
      <c r="BD65" s="115"/>
      <c r="BE65" s="115"/>
      <c r="BF65" s="134"/>
      <c r="BG65" s="115"/>
      <c r="BH65" s="115"/>
      <c r="BI65" s="115"/>
      <c r="BJ65" s="115"/>
      <c r="BK65" s="115"/>
      <c r="BL65" s="115"/>
      <c r="BM65" s="115"/>
      <c r="BN65" s="115"/>
      <c r="BO65" s="115"/>
      <c r="BP65" s="134"/>
      <c r="BQ65" s="115"/>
      <c r="BR65" s="115"/>
      <c r="BS65" s="115"/>
      <c r="BT65" s="115"/>
      <c r="BU65" s="115"/>
      <c r="BV65" s="115"/>
      <c r="BW65" s="115"/>
      <c r="BX65" s="115"/>
      <c r="BY65" s="115"/>
      <c r="BZ65" s="134"/>
      <c r="CA65" s="115"/>
      <c r="CB65" s="115"/>
      <c r="CC65" s="115"/>
      <c r="CD65" s="115"/>
      <c r="CE65" s="115"/>
      <c r="CF65" s="115"/>
      <c r="CG65" s="115"/>
      <c r="CH65" s="115"/>
      <c r="CI65" s="115"/>
      <c r="CJ65" s="134"/>
      <c r="CK65" s="115"/>
      <c r="CL65" s="115"/>
      <c r="CM65" s="115"/>
      <c r="CN65" s="115"/>
      <c r="CO65" s="115"/>
      <c r="CP65" s="115"/>
      <c r="CQ65" s="115"/>
      <c r="CR65" s="115"/>
      <c r="CS65" s="115"/>
      <c r="CT65" s="134"/>
      <c r="CU65" s="115"/>
      <c r="CV65" s="115"/>
      <c r="CW65" s="115"/>
      <c r="CX65" s="115"/>
      <c r="CY65" s="115"/>
      <c r="CZ65" s="115"/>
      <c r="DA65" s="115"/>
      <c r="DB65" s="115"/>
      <c r="DC65" s="115"/>
      <c r="DD65" s="137" t="str">
        <f>IFERROR(AVERAGE('AUTOEV CUANTI MULT'!$H65:$DC65),"")</f>
        <v/>
      </c>
    </row>
    <row r="66" spans="2:108" ht="78" customHeight="1" x14ac:dyDescent="0.3">
      <c r="B66" s="120">
        <v>61</v>
      </c>
      <c r="C66" s="122">
        <v>0</v>
      </c>
      <c r="D66" s="122">
        <v>0</v>
      </c>
      <c r="E66" s="122">
        <v>0</v>
      </c>
      <c r="F66" s="123">
        <v>0</v>
      </c>
      <c r="G66" s="123">
        <v>0</v>
      </c>
      <c r="H66" s="133"/>
      <c r="I66" s="114"/>
      <c r="J66" s="114"/>
      <c r="K66" s="114"/>
      <c r="L66" s="114"/>
      <c r="M66" s="114"/>
      <c r="N66" s="114"/>
      <c r="O66" s="114"/>
      <c r="P66" s="114"/>
      <c r="Q66" s="114"/>
      <c r="R66" s="133"/>
      <c r="S66" s="114"/>
      <c r="T66" s="114"/>
      <c r="U66" s="114"/>
      <c r="V66" s="114"/>
      <c r="W66" s="114"/>
      <c r="X66" s="114"/>
      <c r="Y66" s="114"/>
      <c r="Z66" s="114"/>
      <c r="AA66" s="114"/>
      <c r="AB66" s="133"/>
      <c r="AC66" s="114"/>
      <c r="AD66" s="114"/>
      <c r="AE66" s="114"/>
      <c r="AF66" s="114"/>
      <c r="AG66" s="114"/>
      <c r="AH66" s="114"/>
      <c r="AI66" s="114"/>
      <c r="AJ66" s="114"/>
      <c r="AK66" s="114"/>
      <c r="AL66" s="133"/>
      <c r="AM66" s="114"/>
      <c r="AN66" s="114"/>
      <c r="AO66" s="114"/>
      <c r="AP66" s="114"/>
      <c r="AQ66" s="114"/>
      <c r="AR66" s="114"/>
      <c r="AS66" s="114"/>
      <c r="AT66" s="114"/>
      <c r="AU66" s="114"/>
      <c r="AV66" s="133"/>
      <c r="AW66" s="114"/>
      <c r="AX66" s="114"/>
      <c r="AY66" s="114"/>
      <c r="AZ66" s="114"/>
      <c r="BA66" s="114"/>
      <c r="BB66" s="114"/>
      <c r="BC66" s="114"/>
      <c r="BD66" s="114"/>
      <c r="BE66" s="114"/>
      <c r="BF66" s="133"/>
      <c r="BG66" s="114"/>
      <c r="BH66" s="114"/>
      <c r="BI66" s="114"/>
      <c r="BJ66" s="114"/>
      <c r="BK66" s="114"/>
      <c r="BL66" s="114"/>
      <c r="BM66" s="114"/>
      <c r="BN66" s="114"/>
      <c r="BO66" s="114"/>
      <c r="BP66" s="133"/>
      <c r="BQ66" s="114"/>
      <c r="BR66" s="114"/>
      <c r="BS66" s="114"/>
      <c r="BT66" s="114"/>
      <c r="BU66" s="114"/>
      <c r="BV66" s="114"/>
      <c r="BW66" s="114"/>
      <c r="BX66" s="114"/>
      <c r="BY66" s="114"/>
      <c r="BZ66" s="133"/>
      <c r="CA66" s="114"/>
      <c r="CB66" s="114"/>
      <c r="CC66" s="114"/>
      <c r="CD66" s="114"/>
      <c r="CE66" s="114"/>
      <c r="CF66" s="114"/>
      <c r="CG66" s="114"/>
      <c r="CH66" s="114"/>
      <c r="CI66" s="114"/>
      <c r="CJ66" s="133"/>
      <c r="CK66" s="114"/>
      <c r="CL66" s="114"/>
      <c r="CM66" s="114"/>
      <c r="CN66" s="114"/>
      <c r="CO66" s="114"/>
      <c r="CP66" s="114"/>
      <c r="CQ66" s="114"/>
      <c r="CR66" s="114"/>
      <c r="CS66" s="114"/>
      <c r="CT66" s="133"/>
      <c r="CU66" s="114"/>
      <c r="CV66" s="114"/>
      <c r="CW66" s="114"/>
      <c r="CX66" s="114"/>
      <c r="CY66" s="114"/>
      <c r="CZ66" s="114"/>
      <c r="DA66" s="114"/>
      <c r="DB66" s="114"/>
      <c r="DC66" s="114"/>
      <c r="DD66" s="136" t="str">
        <f>IFERROR(AVERAGE('AUTOEV CUANTI MULT'!$H66:$DC66),"")</f>
        <v/>
      </c>
    </row>
    <row r="67" spans="2:108" ht="78" customHeight="1" x14ac:dyDescent="0.3">
      <c r="B67" s="124">
        <v>62</v>
      </c>
      <c r="C67" s="126">
        <v>0</v>
      </c>
      <c r="D67" s="126">
        <v>0</v>
      </c>
      <c r="E67" s="126">
        <v>0</v>
      </c>
      <c r="F67" s="47">
        <v>0</v>
      </c>
      <c r="G67" s="47">
        <v>0</v>
      </c>
      <c r="H67" s="134"/>
      <c r="I67" s="115"/>
      <c r="J67" s="115"/>
      <c r="K67" s="115"/>
      <c r="L67" s="115"/>
      <c r="M67" s="115"/>
      <c r="N67" s="115"/>
      <c r="O67" s="115"/>
      <c r="P67" s="115"/>
      <c r="Q67" s="115"/>
      <c r="R67" s="134"/>
      <c r="S67" s="115"/>
      <c r="T67" s="115"/>
      <c r="U67" s="115"/>
      <c r="V67" s="115"/>
      <c r="W67" s="115"/>
      <c r="X67" s="115"/>
      <c r="Y67" s="115"/>
      <c r="Z67" s="115"/>
      <c r="AA67" s="115"/>
      <c r="AB67" s="134"/>
      <c r="AC67" s="115"/>
      <c r="AD67" s="115"/>
      <c r="AE67" s="115"/>
      <c r="AF67" s="115"/>
      <c r="AG67" s="115"/>
      <c r="AH67" s="115"/>
      <c r="AI67" s="115"/>
      <c r="AJ67" s="115"/>
      <c r="AK67" s="115"/>
      <c r="AL67" s="134"/>
      <c r="AM67" s="115"/>
      <c r="AN67" s="115"/>
      <c r="AO67" s="115"/>
      <c r="AP67" s="115"/>
      <c r="AQ67" s="115"/>
      <c r="AR67" s="115"/>
      <c r="AS67" s="115"/>
      <c r="AT67" s="115"/>
      <c r="AU67" s="115"/>
      <c r="AV67" s="134"/>
      <c r="AW67" s="115"/>
      <c r="AX67" s="115"/>
      <c r="AY67" s="115"/>
      <c r="AZ67" s="115"/>
      <c r="BA67" s="115"/>
      <c r="BB67" s="115"/>
      <c r="BC67" s="115"/>
      <c r="BD67" s="115"/>
      <c r="BE67" s="115"/>
      <c r="BF67" s="134"/>
      <c r="BG67" s="115"/>
      <c r="BH67" s="115"/>
      <c r="BI67" s="115"/>
      <c r="BJ67" s="115"/>
      <c r="BK67" s="115"/>
      <c r="BL67" s="115"/>
      <c r="BM67" s="115"/>
      <c r="BN67" s="115"/>
      <c r="BO67" s="115"/>
      <c r="BP67" s="134"/>
      <c r="BQ67" s="115"/>
      <c r="BR67" s="115"/>
      <c r="BS67" s="115"/>
      <c r="BT67" s="115"/>
      <c r="BU67" s="115"/>
      <c r="BV67" s="115"/>
      <c r="BW67" s="115"/>
      <c r="BX67" s="115"/>
      <c r="BY67" s="115"/>
      <c r="BZ67" s="134"/>
      <c r="CA67" s="115"/>
      <c r="CB67" s="115"/>
      <c r="CC67" s="115"/>
      <c r="CD67" s="115"/>
      <c r="CE67" s="115"/>
      <c r="CF67" s="115"/>
      <c r="CG67" s="115"/>
      <c r="CH67" s="115"/>
      <c r="CI67" s="115"/>
      <c r="CJ67" s="134"/>
      <c r="CK67" s="115"/>
      <c r="CL67" s="115"/>
      <c r="CM67" s="115"/>
      <c r="CN67" s="115"/>
      <c r="CO67" s="115"/>
      <c r="CP67" s="115"/>
      <c r="CQ67" s="115"/>
      <c r="CR67" s="115"/>
      <c r="CS67" s="115"/>
      <c r="CT67" s="134"/>
      <c r="CU67" s="115"/>
      <c r="CV67" s="115"/>
      <c r="CW67" s="115"/>
      <c r="CX67" s="115"/>
      <c r="CY67" s="115"/>
      <c r="CZ67" s="115"/>
      <c r="DA67" s="115"/>
      <c r="DB67" s="115"/>
      <c r="DC67" s="115"/>
      <c r="DD67" s="137" t="str">
        <f>IFERROR(AVERAGE('AUTOEV CUANTI MULT'!$H67:$DC67),"")</f>
        <v/>
      </c>
    </row>
    <row r="68" spans="2:108" ht="78" customHeight="1" x14ac:dyDescent="0.3">
      <c r="B68" s="120">
        <v>63</v>
      </c>
      <c r="C68" s="122">
        <v>0</v>
      </c>
      <c r="D68" s="122">
        <v>0</v>
      </c>
      <c r="E68" s="122">
        <v>0</v>
      </c>
      <c r="F68" s="123">
        <v>0</v>
      </c>
      <c r="G68" s="123">
        <v>0</v>
      </c>
      <c r="H68" s="133"/>
      <c r="I68" s="114"/>
      <c r="J68" s="114"/>
      <c r="K68" s="114"/>
      <c r="L68" s="114"/>
      <c r="M68" s="114"/>
      <c r="N68" s="114"/>
      <c r="O68" s="114"/>
      <c r="P68" s="114"/>
      <c r="Q68" s="114"/>
      <c r="R68" s="133"/>
      <c r="S68" s="114"/>
      <c r="T68" s="114"/>
      <c r="U68" s="114"/>
      <c r="V68" s="114"/>
      <c r="W68" s="114"/>
      <c r="X68" s="114"/>
      <c r="Y68" s="114"/>
      <c r="Z68" s="114"/>
      <c r="AA68" s="114"/>
      <c r="AB68" s="133"/>
      <c r="AC68" s="114"/>
      <c r="AD68" s="114"/>
      <c r="AE68" s="114"/>
      <c r="AF68" s="114"/>
      <c r="AG68" s="114"/>
      <c r="AH68" s="114"/>
      <c r="AI68" s="114"/>
      <c r="AJ68" s="114"/>
      <c r="AK68" s="114"/>
      <c r="AL68" s="133"/>
      <c r="AM68" s="114"/>
      <c r="AN68" s="114"/>
      <c r="AO68" s="114"/>
      <c r="AP68" s="114"/>
      <c r="AQ68" s="114"/>
      <c r="AR68" s="114"/>
      <c r="AS68" s="114"/>
      <c r="AT68" s="114"/>
      <c r="AU68" s="114"/>
      <c r="AV68" s="133"/>
      <c r="AW68" s="114"/>
      <c r="AX68" s="114"/>
      <c r="AY68" s="114"/>
      <c r="AZ68" s="114"/>
      <c r="BA68" s="114"/>
      <c r="BB68" s="114"/>
      <c r="BC68" s="114"/>
      <c r="BD68" s="114"/>
      <c r="BE68" s="114"/>
      <c r="BF68" s="133"/>
      <c r="BG68" s="114"/>
      <c r="BH68" s="114"/>
      <c r="BI68" s="114"/>
      <c r="BJ68" s="114"/>
      <c r="BK68" s="114"/>
      <c r="BL68" s="114"/>
      <c r="BM68" s="114"/>
      <c r="BN68" s="114"/>
      <c r="BO68" s="114"/>
      <c r="BP68" s="133"/>
      <c r="BQ68" s="114"/>
      <c r="BR68" s="114"/>
      <c r="BS68" s="114"/>
      <c r="BT68" s="114"/>
      <c r="BU68" s="114"/>
      <c r="BV68" s="114"/>
      <c r="BW68" s="114"/>
      <c r="BX68" s="114"/>
      <c r="BY68" s="114"/>
      <c r="BZ68" s="133"/>
      <c r="CA68" s="114"/>
      <c r="CB68" s="114"/>
      <c r="CC68" s="114"/>
      <c r="CD68" s="114"/>
      <c r="CE68" s="114"/>
      <c r="CF68" s="114"/>
      <c r="CG68" s="114"/>
      <c r="CH68" s="114"/>
      <c r="CI68" s="114"/>
      <c r="CJ68" s="133"/>
      <c r="CK68" s="114"/>
      <c r="CL68" s="114"/>
      <c r="CM68" s="114"/>
      <c r="CN68" s="114"/>
      <c r="CO68" s="114"/>
      <c r="CP68" s="114"/>
      <c r="CQ68" s="114"/>
      <c r="CR68" s="114"/>
      <c r="CS68" s="114"/>
      <c r="CT68" s="133"/>
      <c r="CU68" s="114"/>
      <c r="CV68" s="114"/>
      <c r="CW68" s="114"/>
      <c r="CX68" s="114"/>
      <c r="CY68" s="114"/>
      <c r="CZ68" s="114"/>
      <c r="DA68" s="114"/>
      <c r="DB68" s="114"/>
      <c r="DC68" s="114"/>
      <c r="DD68" s="136" t="str">
        <f>IFERROR(AVERAGE('AUTOEV CUANTI MULT'!$H68:$DC68),"")</f>
        <v/>
      </c>
    </row>
    <row r="69" spans="2:108" ht="78" customHeight="1" x14ac:dyDescent="0.3">
      <c r="B69" s="124">
        <v>64</v>
      </c>
      <c r="C69" s="126">
        <v>0</v>
      </c>
      <c r="D69" s="126">
        <v>0</v>
      </c>
      <c r="E69" s="126">
        <v>0</v>
      </c>
      <c r="F69" s="47">
        <v>0</v>
      </c>
      <c r="G69" s="47">
        <v>0</v>
      </c>
      <c r="H69" s="134"/>
      <c r="I69" s="115"/>
      <c r="J69" s="115"/>
      <c r="K69" s="115"/>
      <c r="L69" s="115"/>
      <c r="M69" s="115"/>
      <c r="N69" s="115"/>
      <c r="O69" s="115"/>
      <c r="P69" s="115"/>
      <c r="Q69" s="115"/>
      <c r="R69" s="134"/>
      <c r="S69" s="115"/>
      <c r="T69" s="115"/>
      <c r="U69" s="115"/>
      <c r="V69" s="115"/>
      <c r="W69" s="115"/>
      <c r="X69" s="115"/>
      <c r="Y69" s="115"/>
      <c r="Z69" s="115"/>
      <c r="AA69" s="115"/>
      <c r="AB69" s="134"/>
      <c r="AC69" s="115"/>
      <c r="AD69" s="115"/>
      <c r="AE69" s="115"/>
      <c r="AF69" s="115"/>
      <c r="AG69" s="115"/>
      <c r="AH69" s="115"/>
      <c r="AI69" s="115"/>
      <c r="AJ69" s="115"/>
      <c r="AK69" s="115"/>
      <c r="AL69" s="134"/>
      <c r="AM69" s="115"/>
      <c r="AN69" s="115"/>
      <c r="AO69" s="115"/>
      <c r="AP69" s="115"/>
      <c r="AQ69" s="115"/>
      <c r="AR69" s="115"/>
      <c r="AS69" s="115"/>
      <c r="AT69" s="115"/>
      <c r="AU69" s="115"/>
      <c r="AV69" s="134"/>
      <c r="AW69" s="115"/>
      <c r="AX69" s="115"/>
      <c r="AY69" s="115"/>
      <c r="AZ69" s="115"/>
      <c r="BA69" s="115"/>
      <c r="BB69" s="115"/>
      <c r="BC69" s="115"/>
      <c r="BD69" s="115"/>
      <c r="BE69" s="115"/>
      <c r="BF69" s="134"/>
      <c r="BG69" s="115"/>
      <c r="BH69" s="115"/>
      <c r="BI69" s="115"/>
      <c r="BJ69" s="115"/>
      <c r="BK69" s="115"/>
      <c r="BL69" s="115"/>
      <c r="BM69" s="115"/>
      <c r="BN69" s="115"/>
      <c r="BO69" s="115"/>
      <c r="BP69" s="134"/>
      <c r="BQ69" s="115"/>
      <c r="BR69" s="115"/>
      <c r="BS69" s="115"/>
      <c r="BT69" s="115"/>
      <c r="BU69" s="115"/>
      <c r="BV69" s="115"/>
      <c r="BW69" s="115"/>
      <c r="BX69" s="115"/>
      <c r="BY69" s="115"/>
      <c r="BZ69" s="134"/>
      <c r="CA69" s="115"/>
      <c r="CB69" s="115"/>
      <c r="CC69" s="115"/>
      <c r="CD69" s="115"/>
      <c r="CE69" s="115"/>
      <c r="CF69" s="115"/>
      <c r="CG69" s="115"/>
      <c r="CH69" s="115"/>
      <c r="CI69" s="115"/>
      <c r="CJ69" s="134"/>
      <c r="CK69" s="115"/>
      <c r="CL69" s="115"/>
      <c r="CM69" s="115"/>
      <c r="CN69" s="115"/>
      <c r="CO69" s="115"/>
      <c r="CP69" s="115"/>
      <c r="CQ69" s="115"/>
      <c r="CR69" s="115"/>
      <c r="CS69" s="115"/>
      <c r="CT69" s="134"/>
      <c r="CU69" s="115"/>
      <c r="CV69" s="115"/>
      <c r="CW69" s="115"/>
      <c r="CX69" s="115"/>
      <c r="CY69" s="115"/>
      <c r="CZ69" s="115"/>
      <c r="DA69" s="115"/>
      <c r="DB69" s="115"/>
      <c r="DC69" s="115"/>
      <c r="DD69" s="137" t="str">
        <f>IFERROR(AVERAGE('AUTOEV CUANTI MULT'!$H69:$DC69),"")</f>
        <v/>
      </c>
    </row>
    <row r="70" spans="2:108" ht="78" customHeight="1" x14ac:dyDescent="0.3">
      <c r="B70" s="120">
        <v>65</v>
      </c>
      <c r="C70" s="122">
        <v>0</v>
      </c>
      <c r="D70" s="122">
        <v>0</v>
      </c>
      <c r="E70" s="122">
        <v>0</v>
      </c>
      <c r="F70" s="123">
        <v>0</v>
      </c>
      <c r="G70" s="123">
        <v>0</v>
      </c>
      <c r="H70" s="133"/>
      <c r="I70" s="114"/>
      <c r="J70" s="114"/>
      <c r="K70" s="114"/>
      <c r="L70" s="114"/>
      <c r="M70" s="114"/>
      <c r="N70" s="114"/>
      <c r="O70" s="114"/>
      <c r="P70" s="114"/>
      <c r="Q70" s="114"/>
      <c r="R70" s="133"/>
      <c r="S70" s="114"/>
      <c r="T70" s="114"/>
      <c r="U70" s="114"/>
      <c r="V70" s="114"/>
      <c r="W70" s="114"/>
      <c r="X70" s="114"/>
      <c r="Y70" s="114"/>
      <c r="Z70" s="114"/>
      <c r="AA70" s="114"/>
      <c r="AB70" s="133"/>
      <c r="AC70" s="114"/>
      <c r="AD70" s="114"/>
      <c r="AE70" s="114"/>
      <c r="AF70" s="114"/>
      <c r="AG70" s="114"/>
      <c r="AH70" s="114"/>
      <c r="AI70" s="114"/>
      <c r="AJ70" s="114"/>
      <c r="AK70" s="114"/>
      <c r="AL70" s="133"/>
      <c r="AM70" s="114"/>
      <c r="AN70" s="114"/>
      <c r="AO70" s="114"/>
      <c r="AP70" s="114"/>
      <c r="AQ70" s="114"/>
      <c r="AR70" s="114"/>
      <c r="AS70" s="114"/>
      <c r="AT70" s="114"/>
      <c r="AU70" s="114"/>
      <c r="AV70" s="133"/>
      <c r="AW70" s="114"/>
      <c r="AX70" s="114"/>
      <c r="AY70" s="114"/>
      <c r="AZ70" s="114"/>
      <c r="BA70" s="114"/>
      <c r="BB70" s="114"/>
      <c r="BC70" s="114"/>
      <c r="BD70" s="114"/>
      <c r="BE70" s="114"/>
      <c r="BF70" s="133"/>
      <c r="BG70" s="114"/>
      <c r="BH70" s="114"/>
      <c r="BI70" s="114"/>
      <c r="BJ70" s="114"/>
      <c r="BK70" s="114"/>
      <c r="BL70" s="114"/>
      <c r="BM70" s="114"/>
      <c r="BN70" s="114"/>
      <c r="BO70" s="114"/>
      <c r="BP70" s="133"/>
      <c r="BQ70" s="114"/>
      <c r="BR70" s="114"/>
      <c r="BS70" s="114"/>
      <c r="BT70" s="114"/>
      <c r="BU70" s="114"/>
      <c r="BV70" s="114"/>
      <c r="BW70" s="114"/>
      <c r="BX70" s="114"/>
      <c r="BY70" s="114"/>
      <c r="BZ70" s="133"/>
      <c r="CA70" s="114"/>
      <c r="CB70" s="114"/>
      <c r="CC70" s="114"/>
      <c r="CD70" s="114"/>
      <c r="CE70" s="114"/>
      <c r="CF70" s="114"/>
      <c r="CG70" s="114"/>
      <c r="CH70" s="114"/>
      <c r="CI70" s="114"/>
      <c r="CJ70" s="133"/>
      <c r="CK70" s="114"/>
      <c r="CL70" s="114"/>
      <c r="CM70" s="114"/>
      <c r="CN70" s="114"/>
      <c r="CO70" s="114"/>
      <c r="CP70" s="114"/>
      <c r="CQ70" s="114"/>
      <c r="CR70" s="114"/>
      <c r="CS70" s="114"/>
      <c r="CT70" s="133"/>
      <c r="CU70" s="114"/>
      <c r="CV70" s="114"/>
      <c r="CW70" s="114"/>
      <c r="CX70" s="114"/>
      <c r="CY70" s="114"/>
      <c r="CZ70" s="114"/>
      <c r="DA70" s="114"/>
      <c r="DB70" s="114"/>
      <c r="DC70" s="114"/>
      <c r="DD70" s="136" t="str">
        <f>IFERROR(AVERAGE('AUTOEV CUANTI MULT'!$H70:$DC70),"")</f>
        <v/>
      </c>
    </row>
    <row r="71" spans="2:108" ht="78" customHeight="1" x14ac:dyDescent="0.3">
      <c r="B71" s="124">
        <v>66</v>
      </c>
      <c r="C71" s="126">
        <v>0</v>
      </c>
      <c r="D71" s="126">
        <v>0</v>
      </c>
      <c r="E71" s="126">
        <v>0</v>
      </c>
      <c r="F71" s="47">
        <v>0</v>
      </c>
      <c r="G71" s="47">
        <v>0</v>
      </c>
      <c r="H71" s="134"/>
      <c r="I71" s="115"/>
      <c r="J71" s="115"/>
      <c r="K71" s="115"/>
      <c r="L71" s="115"/>
      <c r="M71" s="115"/>
      <c r="N71" s="115"/>
      <c r="O71" s="115"/>
      <c r="P71" s="115"/>
      <c r="Q71" s="115"/>
      <c r="R71" s="134"/>
      <c r="S71" s="115"/>
      <c r="T71" s="115"/>
      <c r="U71" s="115"/>
      <c r="V71" s="115"/>
      <c r="W71" s="115"/>
      <c r="X71" s="115"/>
      <c r="Y71" s="115"/>
      <c r="Z71" s="115"/>
      <c r="AA71" s="115"/>
      <c r="AB71" s="134"/>
      <c r="AC71" s="115"/>
      <c r="AD71" s="115"/>
      <c r="AE71" s="115"/>
      <c r="AF71" s="115"/>
      <c r="AG71" s="115"/>
      <c r="AH71" s="115"/>
      <c r="AI71" s="115"/>
      <c r="AJ71" s="115"/>
      <c r="AK71" s="115"/>
      <c r="AL71" s="134"/>
      <c r="AM71" s="115"/>
      <c r="AN71" s="115"/>
      <c r="AO71" s="115"/>
      <c r="AP71" s="115"/>
      <c r="AQ71" s="115"/>
      <c r="AR71" s="115"/>
      <c r="AS71" s="115"/>
      <c r="AT71" s="115"/>
      <c r="AU71" s="115"/>
      <c r="AV71" s="134"/>
      <c r="AW71" s="115"/>
      <c r="AX71" s="115"/>
      <c r="AY71" s="115"/>
      <c r="AZ71" s="115"/>
      <c r="BA71" s="115"/>
      <c r="BB71" s="115"/>
      <c r="BC71" s="115"/>
      <c r="BD71" s="115"/>
      <c r="BE71" s="115"/>
      <c r="BF71" s="134"/>
      <c r="BG71" s="115"/>
      <c r="BH71" s="115"/>
      <c r="BI71" s="115"/>
      <c r="BJ71" s="115"/>
      <c r="BK71" s="115"/>
      <c r="BL71" s="115"/>
      <c r="BM71" s="115"/>
      <c r="BN71" s="115"/>
      <c r="BO71" s="115"/>
      <c r="BP71" s="134"/>
      <c r="BQ71" s="115"/>
      <c r="BR71" s="115"/>
      <c r="BS71" s="115"/>
      <c r="BT71" s="115"/>
      <c r="BU71" s="115"/>
      <c r="BV71" s="115"/>
      <c r="BW71" s="115"/>
      <c r="BX71" s="115"/>
      <c r="BY71" s="115"/>
      <c r="BZ71" s="134"/>
      <c r="CA71" s="115"/>
      <c r="CB71" s="115"/>
      <c r="CC71" s="115"/>
      <c r="CD71" s="115"/>
      <c r="CE71" s="115"/>
      <c r="CF71" s="115"/>
      <c r="CG71" s="115"/>
      <c r="CH71" s="115"/>
      <c r="CI71" s="115"/>
      <c r="CJ71" s="134"/>
      <c r="CK71" s="115"/>
      <c r="CL71" s="115"/>
      <c r="CM71" s="115"/>
      <c r="CN71" s="115"/>
      <c r="CO71" s="115"/>
      <c r="CP71" s="115"/>
      <c r="CQ71" s="115"/>
      <c r="CR71" s="115"/>
      <c r="CS71" s="115"/>
      <c r="CT71" s="134"/>
      <c r="CU71" s="115"/>
      <c r="CV71" s="115"/>
      <c r="CW71" s="115"/>
      <c r="CX71" s="115"/>
      <c r="CY71" s="115"/>
      <c r="CZ71" s="115"/>
      <c r="DA71" s="115"/>
      <c r="DB71" s="115"/>
      <c r="DC71" s="115"/>
      <c r="DD71" s="137" t="str">
        <f>IFERROR(AVERAGE('AUTOEV CUANTI MULT'!$H71:$DC71),"")</f>
        <v/>
      </c>
    </row>
    <row r="72" spans="2:108" ht="78" customHeight="1" x14ac:dyDescent="0.3">
      <c r="B72" s="120">
        <v>67</v>
      </c>
      <c r="C72" s="122">
        <v>0</v>
      </c>
      <c r="D72" s="122">
        <v>0</v>
      </c>
      <c r="E72" s="122">
        <v>0</v>
      </c>
      <c r="F72" s="123">
        <v>0</v>
      </c>
      <c r="G72" s="123">
        <v>0</v>
      </c>
      <c r="H72" s="133"/>
      <c r="I72" s="114"/>
      <c r="J72" s="114"/>
      <c r="K72" s="114"/>
      <c r="L72" s="114"/>
      <c r="M72" s="114"/>
      <c r="N72" s="114"/>
      <c r="O72" s="114"/>
      <c r="P72" s="114"/>
      <c r="Q72" s="114"/>
      <c r="R72" s="133"/>
      <c r="S72" s="114"/>
      <c r="T72" s="114"/>
      <c r="U72" s="114"/>
      <c r="V72" s="114"/>
      <c r="W72" s="114"/>
      <c r="X72" s="114"/>
      <c r="Y72" s="114"/>
      <c r="Z72" s="114"/>
      <c r="AA72" s="114"/>
      <c r="AB72" s="133"/>
      <c r="AC72" s="114"/>
      <c r="AD72" s="114"/>
      <c r="AE72" s="114"/>
      <c r="AF72" s="114"/>
      <c r="AG72" s="114"/>
      <c r="AH72" s="114"/>
      <c r="AI72" s="114"/>
      <c r="AJ72" s="114"/>
      <c r="AK72" s="114"/>
      <c r="AL72" s="133"/>
      <c r="AM72" s="114"/>
      <c r="AN72" s="114"/>
      <c r="AO72" s="114"/>
      <c r="AP72" s="114"/>
      <c r="AQ72" s="114"/>
      <c r="AR72" s="114"/>
      <c r="AS72" s="114"/>
      <c r="AT72" s="114"/>
      <c r="AU72" s="114"/>
      <c r="AV72" s="133"/>
      <c r="AW72" s="114"/>
      <c r="AX72" s="114"/>
      <c r="AY72" s="114"/>
      <c r="AZ72" s="114"/>
      <c r="BA72" s="114"/>
      <c r="BB72" s="114"/>
      <c r="BC72" s="114"/>
      <c r="BD72" s="114"/>
      <c r="BE72" s="114"/>
      <c r="BF72" s="133"/>
      <c r="BG72" s="114"/>
      <c r="BH72" s="114"/>
      <c r="BI72" s="114"/>
      <c r="BJ72" s="114"/>
      <c r="BK72" s="114"/>
      <c r="BL72" s="114"/>
      <c r="BM72" s="114"/>
      <c r="BN72" s="114"/>
      <c r="BO72" s="114"/>
      <c r="BP72" s="133"/>
      <c r="BQ72" s="114"/>
      <c r="BR72" s="114"/>
      <c r="BS72" s="114"/>
      <c r="BT72" s="114"/>
      <c r="BU72" s="114"/>
      <c r="BV72" s="114"/>
      <c r="BW72" s="114"/>
      <c r="BX72" s="114"/>
      <c r="BY72" s="114"/>
      <c r="BZ72" s="133"/>
      <c r="CA72" s="114"/>
      <c r="CB72" s="114"/>
      <c r="CC72" s="114"/>
      <c r="CD72" s="114"/>
      <c r="CE72" s="114"/>
      <c r="CF72" s="114"/>
      <c r="CG72" s="114"/>
      <c r="CH72" s="114"/>
      <c r="CI72" s="114"/>
      <c r="CJ72" s="133"/>
      <c r="CK72" s="114"/>
      <c r="CL72" s="114"/>
      <c r="CM72" s="114"/>
      <c r="CN72" s="114"/>
      <c r="CO72" s="114"/>
      <c r="CP72" s="114"/>
      <c r="CQ72" s="114"/>
      <c r="CR72" s="114"/>
      <c r="CS72" s="114"/>
      <c r="CT72" s="133"/>
      <c r="CU72" s="114"/>
      <c r="CV72" s="114"/>
      <c r="CW72" s="114"/>
      <c r="CX72" s="114"/>
      <c r="CY72" s="114"/>
      <c r="CZ72" s="114"/>
      <c r="DA72" s="114"/>
      <c r="DB72" s="114"/>
      <c r="DC72" s="114"/>
      <c r="DD72" s="136" t="str">
        <f>IFERROR(AVERAGE('AUTOEV CUANTI MULT'!$H72:$DC72),"")</f>
        <v/>
      </c>
    </row>
    <row r="73" spans="2:108" ht="78" customHeight="1" x14ac:dyDescent="0.3">
      <c r="B73" s="124">
        <v>68</v>
      </c>
      <c r="C73" s="126">
        <v>0</v>
      </c>
      <c r="D73" s="126">
        <v>0</v>
      </c>
      <c r="E73" s="126">
        <v>0</v>
      </c>
      <c r="F73" s="47">
        <v>0</v>
      </c>
      <c r="G73" s="47">
        <v>0</v>
      </c>
      <c r="H73" s="134"/>
      <c r="I73" s="115"/>
      <c r="J73" s="115"/>
      <c r="K73" s="115"/>
      <c r="L73" s="115"/>
      <c r="M73" s="115"/>
      <c r="N73" s="115"/>
      <c r="O73" s="115"/>
      <c r="P73" s="115"/>
      <c r="Q73" s="115"/>
      <c r="R73" s="134"/>
      <c r="S73" s="115"/>
      <c r="T73" s="115"/>
      <c r="U73" s="115"/>
      <c r="V73" s="115"/>
      <c r="W73" s="115"/>
      <c r="X73" s="115"/>
      <c r="Y73" s="115"/>
      <c r="Z73" s="115"/>
      <c r="AA73" s="115"/>
      <c r="AB73" s="134"/>
      <c r="AC73" s="115"/>
      <c r="AD73" s="115"/>
      <c r="AE73" s="115"/>
      <c r="AF73" s="115"/>
      <c r="AG73" s="115"/>
      <c r="AH73" s="115"/>
      <c r="AI73" s="115"/>
      <c r="AJ73" s="115"/>
      <c r="AK73" s="115"/>
      <c r="AL73" s="134"/>
      <c r="AM73" s="115"/>
      <c r="AN73" s="115"/>
      <c r="AO73" s="115"/>
      <c r="AP73" s="115"/>
      <c r="AQ73" s="115"/>
      <c r="AR73" s="115"/>
      <c r="AS73" s="115"/>
      <c r="AT73" s="115"/>
      <c r="AU73" s="115"/>
      <c r="AV73" s="134"/>
      <c r="AW73" s="115"/>
      <c r="AX73" s="115"/>
      <c r="AY73" s="115"/>
      <c r="AZ73" s="115"/>
      <c r="BA73" s="115"/>
      <c r="BB73" s="115"/>
      <c r="BC73" s="115"/>
      <c r="BD73" s="115"/>
      <c r="BE73" s="115"/>
      <c r="BF73" s="134"/>
      <c r="BG73" s="115"/>
      <c r="BH73" s="115"/>
      <c r="BI73" s="115"/>
      <c r="BJ73" s="115"/>
      <c r="BK73" s="115"/>
      <c r="BL73" s="115"/>
      <c r="BM73" s="115"/>
      <c r="BN73" s="115"/>
      <c r="BO73" s="115"/>
      <c r="BP73" s="134"/>
      <c r="BQ73" s="115"/>
      <c r="BR73" s="115"/>
      <c r="BS73" s="115"/>
      <c r="BT73" s="115"/>
      <c r="BU73" s="115"/>
      <c r="BV73" s="115"/>
      <c r="BW73" s="115"/>
      <c r="BX73" s="115"/>
      <c r="BY73" s="115"/>
      <c r="BZ73" s="134"/>
      <c r="CA73" s="115"/>
      <c r="CB73" s="115"/>
      <c r="CC73" s="115"/>
      <c r="CD73" s="115"/>
      <c r="CE73" s="115"/>
      <c r="CF73" s="115"/>
      <c r="CG73" s="115"/>
      <c r="CH73" s="115"/>
      <c r="CI73" s="115"/>
      <c r="CJ73" s="134"/>
      <c r="CK73" s="115"/>
      <c r="CL73" s="115"/>
      <c r="CM73" s="115"/>
      <c r="CN73" s="115"/>
      <c r="CO73" s="115"/>
      <c r="CP73" s="115"/>
      <c r="CQ73" s="115"/>
      <c r="CR73" s="115"/>
      <c r="CS73" s="115"/>
      <c r="CT73" s="134"/>
      <c r="CU73" s="115"/>
      <c r="CV73" s="115"/>
      <c r="CW73" s="115"/>
      <c r="CX73" s="115"/>
      <c r="CY73" s="115"/>
      <c r="CZ73" s="115"/>
      <c r="DA73" s="115"/>
      <c r="DB73" s="115"/>
      <c r="DC73" s="115"/>
      <c r="DD73" s="137" t="str">
        <f>IFERROR(AVERAGE('AUTOEV CUANTI MULT'!$H73:$DC73),"")</f>
        <v/>
      </c>
    </row>
    <row r="74" spans="2:108" ht="78" customHeight="1" x14ac:dyDescent="0.3">
      <c r="B74" s="120">
        <v>69</v>
      </c>
      <c r="C74" s="122">
        <v>0</v>
      </c>
      <c r="D74" s="122">
        <v>0</v>
      </c>
      <c r="E74" s="122">
        <v>0</v>
      </c>
      <c r="F74" s="123">
        <v>0</v>
      </c>
      <c r="G74" s="123">
        <v>0</v>
      </c>
      <c r="H74" s="133"/>
      <c r="I74" s="114"/>
      <c r="J74" s="114"/>
      <c r="K74" s="114"/>
      <c r="L74" s="114"/>
      <c r="M74" s="114"/>
      <c r="N74" s="114"/>
      <c r="O74" s="114"/>
      <c r="P74" s="114"/>
      <c r="Q74" s="114"/>
      <c r="R74" s="133"/>
      <c r="S74" s="114"/>
      <c r="T74" s="114"/>
      <c r="U74" s="114"/>
      <c r="V74" s="114"/>
      <c r="W74" s="114"/>
      <c r="X74" s="114"/>
      <c r="Y74" s="114"/>
      <c r="Z74" s="114"/>
      <c r="AA74" s="114"/>
      <c r="AB74" s="133"/>
      <c r="AC74" s="114"/>
      <c r="AD74" s="114"/>
      <c r="AE74" s="114"/>
      <c r="AF74" s="114"/>
      <c r="AG74" s="114"/>
      <c r="AH74" s="114"/>
      <c r="AI74" s="114"/>
      <c r="AJ74" s="114"/>
      <c r="AK74" s="114"/>
      <c r="AL74" s="133"/>
      <c r="AM74" s="114"/>
      <c r="AN74" s="114"/>
      <c r="AO74" s="114"/>
      <c r="AP74" s="114"/>
      <c r="AQ74" s="114"/>
      <c r="AR74" s="114"/>
      <c r="AS74" s="114"/>
      <c r="AT74" s="114"/>
      <c r="AU74" s="114"/>
      <c r="AV74" s="133"/>
      <c r="AW74" s="114"/>
      <c r="AX74" s="114"/>
      <c r="AY74" s="114"/>
      <c r="AZ74" s="114"/>
      <c r="BA74" s="114"/>
      <c r="BB74" s="114"/>
      <c r="BC74" s="114"/>
      <c r="BD74" s="114"/>
      <c r="BE74" s="114"/>
      <c r="BF74" s="133"/>
      <c r="BG74" s="114"/>
      <c r="BH74" s="114"/>
      <c r="BI74" s="114"/>
      <c r="BJ74" s="114"/>
      <c r="BK74" s="114"/>
      <c r="BL74" s="114"/>
      <c r="BM74" s="114"/>
      <c r="BN74" s="114"/>
      <c r="BO74" s="114"/>
      <c r="BP74" s="133"/>
      <c r="BQ74" s="114"/>
      <c r="BR74" s="114"/>
      <c r="BS74" s="114"/>
      <c r="BT74" s="114"/>
      <c r="BU74" s="114"/>
      <c r="BV74" s="114"/>
      <c r="BW74" s="114"/>
      <c r="BX74" s="114"/>
      <c r="BY74" s="114"/>
      <c r="BZ74" s="133"/>
      <c r="CA74" s="114"/>
      <c r="CB74" s="114"/>
      <c r="CC74" s="114"/>
      <c r="CD74" s="114"/>
      <c r="CE74" s="114"/>
      <c r="CF74" s="114"/>
      <c r="CG74" s="114"/>
      <c r="CH74" s="114"/>
      <c r="CI74" s="114"/>
      <c r="CJ74" s="133"/>
      <c r="CK74" s="114"/>
      <c r="CL74" s="114"/>
      <c r="CM74" s="114"/>
      <c r="CN74" s="114"/>
      <c r="CO74" s="114"/>
      <c r="CP74" s="114"/>
      <c r="CQ74" s="114"/>
      <c r="CR74" s="114"/>
      <c r="CS74" s="114"/>
      <c r="CT74" s="133"/>
      <c r="CU74" s="114"/>
      <c r="CV74" s="114"/>
      <c r="CW74" s="114"/>
      <c r="CX74" s="114"/>
      <c r="CY74" s="114"/>
      <c r="CZ74" s="114"/>
      <c r="DA74" s="114"/>
      <c r="DB74" s="114"/>
      <c r="DC74" s="114"/>
      <c r="DD74" s="136" t="str">
        <f>IFERROR(AVERAGE('AUTOEV CUANTI MULT'!$H74:$DC74),"")</f>
        <v/>
      </c>
    </row>
    <row r="75" spans="2:108" ht="78" customHeight="1" x14ac:dyDescent="0.3">
      <c r="B75" s="124">
        <v>70</v>
      </c>
      <c r="C75" s="126">
        <v>0</v>
      </c>
      <c r="D75" s="126">
        <v>0</v>
      </c>
      <c r="E75" s="126">
        <v>0</v>
      </c>
      <c r="F75" s="47">
        <v>0</v>
      </c>
      <c r="G75" s="47">
        <v>0</v>
      </c>
      <c r="H75" s="134"/>
      <c r="I75" s="115"/>
      <c r="J75" s="115"/>
      <c r="K75" s="115"/>
      <c r="L75" s="115"/>
      <c r="M75" s="115"/>
      <c r="N75" s="115"/>
      <c r="O75" s="115"/>
      <c r="P75" s="115"/>
      <c r="Q75" s="115"/>
      <c r="R75" s="134"/>
      <c r="S75" s="115"/>
      <c r="T75" s="115"/>
      <c r="U75" s="115"/>
      <c r="V75" s="115"/>
      <c r="W75" s="115"/>
      <c r="X75" s="115"/>
      <c r="Y75" s="115"/>
      <c r="Z75" s="115"/>
      <c r="AA75" s="115"/>
      <c r="AB75" s="134"/>
      <c r="AC75" s="115"/>
      <c r="AD75" s="115"/>
      <c r="AE75" s="115"/>
      <c r="AF75" s="115"/>
      <c r="AG75" s="115"/>
      <c r="AH75" s="115"/>
      <c r="AI75" s="115"/>
      <c r="AJ75" s="115"/>
      <c r="AK75" s="115"/>
      <c r="AL75" s="134"/>
      <c r="AM75" s="115"/>
      <c r="AN75" s="115"/>
      <c r="AO75" s="115"/>
      <c r="AP75" s="115"/>
      <c r="AQ75" s="115"/>
      <c r="AR75" s="115"/>
      <c r="AS75" s="115"/>
      <c r="AT75" s="115"/>
      <c r="AU75" s="115"/>
      <c r="AV75" s="134"/>
      <c r="AW75" s="115"/>
      <c r="AX75" s="115"/>
      <c r="AY75" s="115"/>
      <c r="AZ75" s="115"/>
      <c r="BA75" s="115"/>
      <c r="BB75" s="115"/>
      <c r="BC75" s="115"/>
      <c r="BD75" s="115"/>
      <c r="BE75" s="115"/>
      <c r="BF75" s="134"/>
      <c r="BG75" s="115"/>
      <c r="BH75" s="115"/>
      <c r="BI75" s="115"/>
      <c r="BJ75" s="115"/>
      <c r="BK75" s="115"/>
      <c r="BL75" s="115"/>
      <c r="BM75" s="115"/>
      <c r="BN75" s="115"/>
      <c r="BO75" s="115"/>
      <c r="BP75" s="134"/>
      <c r="BQ75" s="115"/>
      <c r="BR75" s="115"/>
      <c r="BS75" s="115"/>
      <c r="BT75" s="115"/>
      <c r="BU75" s="115"/>
      <c r="BV75" s="115"/>
      <c r="BW75" s="115"/>
      <c r="BX75" s="115"/>
      <c r="BY75" s="115"/>
      <c r="BZ75" s="134"/>
      <c r="CA75" s="115"/>
      <c r="CB75" s="115"/>
      <c r="CC75" s="115"/>
      <c r="CD75" s="115"/>
      <c r="CE75" s="115"/>
      <c r="CF75" s="115"/>
      <c r="CG75" s="115"/>
      <c r="CH75" s="115"/>
      <c r="CI75" s="115"/>
      <c r="CJ75" s="134"/>
      <c r="CK75" s="115"/>
      <c r="CL75" s="115"/>
      <c r="CM75" s="115"/>
      <c r="CN75" s="115"/>
      <c r="CO75" s="115"/>
      <c r="CP75" s="115"/>
      <c r="CQ75" s="115"/>
      <c r="CR75" s="115"/>
      <c r="CS75" s="115"/>
      <c r="CT75" s="134"/>
      <c r="CU75" s="115"/>
      <c r="CV75" s="115"/>
      <c r="CW75" s="115"/>
      <c r="CX75" s="115"/>
      <c r="CY75" s="115"/>
      <c r="CZ75" s="115"/>
      <c r="DA75" s="115"/>
      <c r="DB75" s="115"/>
      <c r="DC75" s="115"/>
      <c r="DD75" s="137" t="str">
        <f>IFERROR(AVERAGE('AUTOEV CUANTI MULT'!$H75:$DC75),"")</f>
        <v/>
      </c>
    </row>
    <row r="76" spans="2:108" ht="78" customHeight="1" x14ac:dyDescent="0.3">
      <c r="B76" s="120">
        <v>71</v>
      </c>
      <c r="C76" s="122">
        <v>0</v>
      </c>
      <c r="D76" s="122">
        <v>0</v>
      </c>
      <c r="E76" s="122">
        <v>0</v>
      </c>
      <c r="F76" s="123">
        <v>0</v>
      </c>
      <c r="G76" s="123">
        <v>0</v>
      </c>
      <c r="H76" s="133"/>
      <c r="I76" s="114"/>
      <c r="J76" s="114"/>
      <c r="K76" s="114"/>
      <c r="L76" s="114"/>
      <c r="M76" s="114"/>
      <c r="N76" s="114"/>
      <c r="O76" s="114"/>
      <c r="P76" s="114"/>
      <c r="Q76" s="114"/>
      <c r="R76" s="133"/>
      <c r="S76" s="114"/>
      <c r="T76" s="114"/>
      <c r="U76" s="114"/>
      <c r="V76" s="114"/>
      <c r="W76" s="114"/>
      <c r="X76" s="114"/>
      <c r="Y76" s="114"/>
      <c r="Z76" s="114"/>
      <c r="AA76" s="114"/>
      <c r="AB76" s="133"/>
      <c r="AC76" s="114"/>
      <c r="AD76" s="114"/>
      <c r="AE76" s="114"/>
      <c r="AF76" s="114"/>
      <c r="AG76" s="114"/>
      <c r="AH76" s="114"/>
      <c r="AI76" s="114"/>
      <c r="AJ76" s="114"/>
      <c r="AK76" s="114"/>
      <c r="AL76" s="133"/>
      <c r="AM76" s="114"/>
      <c r="AN76" s="114"/>
      <c r="AO76" s="114"/>
      <c r="AP76" s="114"/>
      <c r="AQ76" s="114"/>
      <c r="AR76" s="114"/>
      <c r="AS76" s="114"/>
      <c r="AT76" s="114"/>
      <c r="AU76" s="114"/>
      <c r="AV76" s="133"/>
      <c r="AW76" s="114"/>
      <c r="AX76" s="114"/>
      <c r="AY76" s="114"/>
      <c r="AZ76" s="114"/>
      <c r="BA76" s="114"/>
      <c r="BB76" s="114"/>
      <c r="BC76" s="114"/>
      <c r="BD76" s="114"/>
      <c r="BE76" s="114"/>
      <c r="BF76" s="133"/>
      <c r="BG76" s="114"/>
      <c r="BH76" s="114"/>
      <c r="BI76" s="114"/>
      <c r="BJ76" s="114"/>
      <c r="BK76" s="114"/>
      <c r="BL76" s="114"/>
      <c r="BM76" s="114"/>
      <c r="BN76" s="114"/>
      <c r="BO76" s="114"/>
      <c r="BP76" s="133"/>
      <c r="BQ76" s="114"/>
      <c r="BR76" s="114"/>
      <c r="BS76" s="114"/>
      <c r="BT76" s="114"/>
      <c r="BU76" s="114"/>
      <c r="BV76" s="114"/>
      <c r="BW76" s="114"/>
      <c r="BX76" s="114"/>
      <c r="BY76" s="114"/>
      <c r="BZ76" s="133"/>
      <c r="CA76" s="114"/>
      <c r="CB76" s="114"/>
      <c r="CC76" s="114"/>
      <c r="CD76" s="114"/>
      <c r="CE76" s="114"/>
      <c r="CF76" s="114"/>
      <c r="CG76" s="114"/>
      <c r="CH76" s="114"/>
      <c r="CI76" s="114"/>
      <c r="CJ76" s="133"/>
      <c r="CK76" s="114"/>
      <c r="CL76" s="114"/>
      <c r="CM76" s="114"/>
      <c r="CN76" s="114"/>
      <c r="CO76" s="114"/>
      <c r="CP76" s="114"/>
      <c r="CQ76" s="114"/>
      <c r="CR76" s="114"/>
      <c r="CS76" s="114"/>
      <c r="CT76" s="133"/>
      <c r="CU76" s="114"/>
      <c r="CV76" s="114"/>
      <c r="CW76" s="114"/>
      <c r="CX76" s="114"/>
      <c r="CY76" s="114"/>
      <c r="CZ76" s="114"/>
      <c r="DA76" s="114"/>
      <c r="DB76" s="114"/>
      <c r="DC76" s="114"/>
      <c r="DD76" s="136" t="str">
        <f>IFERROR(AVERAGE('AUTOEV CUANTI MULT'!$H76:$DC76),"")</f>
        <v/>
      </c>
    </row>
    <row r="77" spans="2:108" ht="78" customHeight="1" x14ac:dyDescent="0.3">
      <c r="B77" s="124">
        <v>72</v>
      </c>
      <c r="C77" s="126">
        <v>0</v>
      </c>
      <c r="D77" s="126">
        <v>0</v>
      </c>
      <c r="E77" s="126">
        <v>0</v>
      </c>
      <c r="F77" s="47">
        <v>0</v>
      </c>
      <c r="G77" s="47">
        <v>0</v>
      </c>
      <c r="H77" s="134"/>
      <c r="I77" s="115"/>
      <c r="J77" s="115"/>
      <c r="K77" s="115"/>
      <c r="L77" s="115"/>
      <c r="M77" s="115"/>
      <c r="N77" s="115"/>
      <c r="O77" s="115"/>
      <c r="P77" s="115"/>
      <c r="Q77" s="115"/>
      <c r="R77" s="134"/>
      <c r="S77" s="115"/>
      <c r="T77" s="115"/>
      <c r="U77" s="115"/>
      <c r="V77" s="115"/>
      <c r="W77" s="115"/>
      <c r="X77" s="115"/>
      <c r="Y77" s="115"/>
      <c r="Z77" s="115"/>
      <c r="AA77" s="115"/>
      <c r="AB77" s="134"/>
      <c r="AC77" s="115"/>
      <c r="AD77" s="115"/>
      <c r="AE77" s="115"/>
      <c r="AF77" s="115"/>
      <c r="AG77" s="115"/>
      <c r="AH77" s="115"/>
      <c r="AI77" s="115"/>
      <c r="AJ77" s="115"/>
      <c r="AK77" s="115"/>
      <c r="AL77" s="134"/>
      <c r="AM77" s="115"/>
      <c r="AN77" s="115"/>
      <c r="AO77" s="115"/>
      <c r="AP77" s="115"/>
      <c r="AQ77" s="115"/>
      <c r="AR77" s="115"/>
      <c r="AS77" s="115"/>
      <c r="AT77" s="115"/>
      <c r="AU77" s="115"/>
      <c r="AV77" s="134"/>
      <c r="AW77" s="115"/>
      <c r="AX77" s="115"/>
      <c r="AY77" s="115"/>
      <c r="AZ77" s="115"/>
      <c r="BA77" s="115"/>
      <c r="BB77" s="115"/>
      <c r="BC77" s="115"/>
      <c r="BD77" s="115"/>
      <c r="BE77" s="115"/>
      <c r="BF77" s="134"/>
      <c r="BG77" s="115"/>
      <c r="BH77" s="115"/>
      <c r="BI77" s="115"/>
      <c r="BJ77" s="115"/>
      <c r="BK77" s="115"/>
      <c r="BL77" s="115"/>
      <c r="BM77" s="115"/>
      <c r="BN77" s="115"/>
      <c r="BO77" s="115"/>
      <c r="BP77" s="134"/>
      <c r="BQ77" s="115"/>
      <c r="BR77" s="115"/>
      <c r="BS77" s="115"/>
      <c r="BT77" s="115"/>
      <c r="BU77" s="115"/>
      <c r="BV77" s="115"/>
      <c r="BW77" s="115"/>
      <c r="BX77" s="115"/>
      <c r="BY77" s="115"/>
      <c r="BZ77" s="134"/>
      <c r="CA77" s="115"/>
      <c r="CB77" s="115"/>
      <c r="CC77" s="115"/>
      <c r="CD77" s="115"/>
      <c r="CE77" s="115"/>
      <c r="CF77" s="115"/>
      <c r="CG77" s="115"/>
      <c r="CH77" s="115"/>
      <c r="CI77" s="115"/>
      <c r="CJ77" s="134"/>
      <c r="CK77" s="115"/>
      <c r="CL77" s="115"/>
      <c r="CM77" s="115"/>
      <c r="CN77" s="115"/>
      <c r="CO77" s="115"/>
      <c r="CP77" s="115"/>
      <c r="CQ77" s="115"/>
      <c r="CR77" s="115"/>
      <c r="CS77" s="115"/>
      <c r="CT77" s="134"/>
      <c r="CU77" s="115"/>
      <c r="CV77" s="115"/>
      <c r="CW77" s="115"/>
      <c r="CX77" s="115"/>
      <c r="CY77" s="115"/>
      <c r="CZ77" s="115"/>
      <c r="DA77" s="115"/>
      <c r="DB77" s="115"/>
      <c r="DC77" s="115"/>
      <c r="DD77" s="137" t="str">
        <f>IFERROR(AVERAGE('AUTOEV CUANTI MULT'!$H77:$DC77),"")</f>
        <v/>
      </c>
    </row>
    <row r="78" spans="2:108" ht="78" customHeight="1" x14ac:dyDescent="0.3">
      <c r="B78" s="120">
        <v>73</v>
      </c>
      <c r="C78" s="122">
        <v>0</v>
      </c>
      <c r="D78" s="122">
        <v>0</v>
      </c>
      <c r="E78" s="122">
        <v>0</v>
      </c>
      <c r="F78" s="123">
        <v>0</v>
      </c>
      <c r="G78" s="123">
        <v>0</v>
      </c>
      <c r="H78" s="133"/>
      <c r="I78" s="114"/>
      <c r="J78" s="114"/>
      <c r="K78" s="114"/>
      <c r="L78" s="114"/>
      <c r="M78" s="114"/>
      <c r="N78" s="114"/>
      <c r="O78" s="114"/>
      <c r="P78" s="114"/>
      <c r="Q78" s="114"/>
      <c r="R78" s="133"/>
      <c r="S78" s="114"/>
      <c r="T78" s="114"/>
      <c r="U78" s="114"/>
      <c r="V78" s="114"/>
      <c r="W78" s="114"/>
      <c r="X78" s="114"/>
      <c r="Y78" s="114"/>
      <c r="Z78" s="114"/>
      <c r="AA78" s="114"/>
      <c r="AB78" s="133"/>
      <c r="AC78" s="114"/>
      <c r="AD78" s="114"/>
      <c r="AE78" s="114"/>
      <c r="AF78" s="114"/>
      <c r="AG78" s="114"/>
      <c r="AH78" s="114"/>
      <c r="AI78" s="114"/>
      <c r="AJ78" s="114"/>
      <c r="AK78" s="114"/>
      <c r="AL78" s="133"/>
      <c r="AM78" s="114"/>
      <c r="AN78" s="114"/>
      <c r="AO78" s="114"/>
      <c r="AP78" s="114"/>
      <c r="AQ78" s="114"/>
      <c r="AR78" s="114"/>
      <c r="AS78" s="114"/>
      <c r="AT78" s="114"/>
      <c r="AU78" s="114"/>
      <c r="AV78" s="133"/>
      <c r="AW78" s="114"/>
      <c r="AX78" s="114"/>
      <c r="AY78" s="114"/>
      <c r="AZ78" s="114"/>
      <c r="BA78" s="114"/>
      <c r="BB78" s="114"/>
      <c r="BC78" s="114"/>
      <c r="BD78" s="114"/>
      <c r="BE78" s="114"/>
      <c r="BF78" s="133"/>
      <c r="BG78" s="114"/>
      <c r="BH78" s="114"/>
      <c r="BI78" s="114"/>
      <c r="BJ78" s="114"/>
      <c r="BK78" s="114"/>
      <c r="BL78" s="114"/>
      <c r="BM78" s="114"/>
      <c r="BN78" s="114"/>
      <c r="BO78" s="114"/>
      <c r="BP78" s="133"/>
      <c r="BQ78" s="114"/>
      <c r="BR78" s="114"/>
      <c r="BS78" s="114"/>
      <c r="BT78" s="114"/>
      <c r="BU78" s="114"/>
      <c r="BV78" s="114"/>
      <c r="BW78" s="114"/>
      <c r="BX78" s="114"/>
      <c r="BY78" s="114"/>
      <c r="BZ78" s="133"/>
      <c r="CA78" s="114"/>
      <c r="CB78" s="114"/>
      <c r="CC78" s="114"/>
      <c r="CD78" s="114"/>
      <c r="CE78" s="114"/>
      <c r="CF78" s="114"/>
      <c r="CG78" s="114"/>
      <c r="CH78" s="114"/>
      <c r="CI78" s="114"/>
      <c r="CJ78" s="133"/>
      <c r="CK78" s="114"/>
      <c r="CL78" s="114"/>
      <c r="CM78" s="114"/>
      <c r="CN78" s="114"/>
      <c r="CO78" s="114"/>
      <c r="CP78" s="114"/>
      <c r="CQ78" s="114"/>
      <c r="CR78" s="114"/>
      <c r="CS78" s="114"/>
      <c r="CT78" s="133"/>
      <c r="CU78" s="114"/>
      <c r="CV78" s="114"/>
      <c r="CW78" s="114"/>
      <c r="CX78" s="114"/>
      <c r="CY78" s="114"/>
      <c r="CZ78" s="114"/>
      <c r="DA78" s="114"/>
      <c r="DB78" s="114"/>
      <c r="DC78" s="114"/>
      <c r="DD78" s="136" t="str">
        <f>IFERROR(AVERAGE('AUTOEV CUANTI MULT'!$H78:$DC78),"")</f>
        <v/>
      </c>
    </row>
    <row r="79" spans="2:108" ht="78" customHeight="1" x14ac:dyDescent="0.3">
      <c r="B79" s="124">
        <v>74</v>
      </c>
      <c r="C79" s="126">
        <v>0</v>
      </c>
      <c r="D79" s="126">
        <v>0</v>
      </c>
      <c r="E79" s="126">
        <v>0</v>
      </c>
      <c r="F79" s="47">
        <v>0</v>
      </c>
      <c r="G79" s="47">
        <v>0</v>
      </c>
      <c r="H79" s="134"/>
      <c r="I79" s="115"/>
      <c r="J79" s="115"/>
      <c r="K79" s="115"/>
      <c r="L79" s="115"/>
      <c r="M79" s="115"/>
      <c r="N79" s="115"/>
      <c r="O79" s="115"/>
      <c r="P79" s="115"/>
      <c r="Q79" s="115"/>
      <c r="R79" s="134"/>
      <c r="S79" s="115"/>
      <c r="T79" s="115"/>
      <c r="U79" s="115"/>
      <c r="V79" s="115"/>
      <c r="W79" s="115"/>
      <c r="X79" s="115"/>
      <c r="Y79" s="115"/>
      <c r="Z79" s="115"/>
      <c r="AA79" s="115"/>
      <c r="AB79" s="134"/>
      <c r="AC79" s="115"/>
      <c r="AD79" s="115"/>
      <c r="AE79" s="115"/>
      <c r="AF79" s="115"/>
      <c r="AG79" s="115"/>
      <c r="AH79" s="115"/>
      <c r="AI79" s="115"/>
      <c r="AJ79" s="115"/>
      <c r="AK79" s="115"/>
      <c r="AL79" s="134"/>
      <c r="AM79" s="115"/>
      <c r="AN79" s="115"/>
      <c r="AO79" s="115"/>
      <c r="AP79" s="115"/>
      <c r="AQ79" s="115"/>
      <c r="AR79" s="115"/>
      <c r="AS79" s="115"/>
      <c r="AT79" s="115"/>
      <c r="AU79" s="115"/>
      <c r="AV79" s="134"/>
      <c r="AW79" s="115"/>
      <c r="AX79" s="115"/>
      <c r="AY79" s="115"/>
      <c r="AZ79" s="115"/>
      <c r="BA79" s="115"/>
      <c r="BB79" s="115"/>
      <c r="BC79" s="115"/>
      <c r="BD79" s="115"/>
      <c r="BE79" s="115"/>
      <c r="BF79" s="134"/>
      <c r="BG79" s="115"/>
      <c r="BH79" s="115"/>
      <c r="BI79" s="115"/>
      <c r="BJ79" s="115"/>
      <c r="BK79" s="115"/>
      <c r="BL79" s="115"/>
      <c r="BM79" s="115"/>
      <c r="BN79" s="115"/>
      <c r="BO79" s="115"/>
      <c r="BP79" s="134"/>
      <c r="BQ79" s="115"/>
      <c r="BR79" s="115"/>
      <c r="BS79" s="115"/>
      <c r="BT79" s="115"/>
      <c r="BU79" s="115"/>
      <c r="BV79" s="115"/>
      <c r="BW79" s="115"/>
      <c r="BX79" s="115"/>
      <c r="BY79" s="115"/>
      <c r="BZ79" s="134"/>
      <c r="CA79" s="115"/>
      <c r="CB79" s="115"/>
      <c r="CC79" s="115"/>
      <c r="CD79" s="115"/>
      <c r="CE79" s="115"/>
      <c r="CF79" s="115"/>
      <c r="CG79" s="115"/>
      <c r="CH79" s="115"/>
      <c r="CI79" s="115"/>
      <c r="CJ79" s="134"/>
      <c r="CK79" s="115"/>
      <c r="CL79" s="115"/>
      <c r="CM79" s="115"/>
      <c r="CN79" s="115"/>
      <c r="CO79" s="115"/>
      <c r="CP79" s="115"/>
      <c r="CQ79" s="115"/>
      <c r="CR79" s="115"/>
      <c r="CS79" s="115"/>
      <c r="CT79" s="134"/>
      <c r="CU79" s="115"/>
      <c r="CV79" s="115"/>
      <c r="CW79" s="115"/>
      <c r="CX79" s="115"/>
      <c r="CY79" s="115"/>
      <c r="CZ79" s="115"/>
      <c r="DA79" s="115"/>
      <c r="DB79" s="115"/>
      <c r="DC79" s="115"/>
      <c r="DD79" s="137" t="str">
        <f>IFERROR(AVERAGE('AUTOEV CUANTI MULT'!$H79:$DC79),"")</f>
        <v/>
      </c>
    </row>
    <row r="80" spans="2:108" ht="78" customHeight="1" x14ac:dyDescent="0.3">
      <c r="B80" s="120">
        <v>75</v>
      </c>
      <c r="C80" s="122">
        <v>0</v>
      </c>
      <c r="D80" s="122">
        <v>0</v>
      </c>
      <c r="E80" s="122">
        <v>0</v>
      </c>
      <c r="F80" s="123">
        <v>0</v>
      </c>
      <c r="G80" s="123">
        <v>0</v>
      </c>
      <c r="H80" s="133"/>
      <c r="I80" s="114"/>
      <c r="J80" s="114"/>
      <c r="K80" s="114"/>
      <c r="L80" s="114"/>
      <c r="M80" s="114"/>
      <c r="N80" s="114"/>
      <c r="O80" s="114"/>
      <c r="P80" s="114"/>
      <c r="Q80" s="114"/>
      <c r="R80" s="133"/>
      <c r="S80" s="114"/>
      <c r="T80" s="114"/>
      <c r="U80" s="114"/>
      <c r="V80" s="114"/>
      <c r="W80" s="114"/>
      <c r="X80" s="114"/>
      <c r="Y80" s="114"/>
      <c r="Z80" s="114"/>
      <c r="AA80" s="114"/>
      <c r="AB80" s="133"/>
      <c r="AC80" s="114"/>
      <c r="AD80" s="114"/>
      <c r="AE80" s="114"/>
      <c r="AF80" s="114"/>
      <c r="AG80" s="114"/>
      <c r="AH80" s="114"/>
      <c r="AI80" s="114"/>
      <c r="AJ80" s="114"/>
      <c r="AK80" s="114"/>
      <c r="AL80" s="133"/>
      <c r="AM80" s="114"/>
      <c r="AN80" s="114"/>
      <c r="AO80" s="114"/>
      <c r="AP80" s="114"/>
      <c r="AQ80" s="114"/>
      <c r="AR80" s="114"/>
      <c r="AS80" s="114"/>
      <c r="AT80" s="114"/>
      <c r="AU80" s="114"/>
      <c r="AV80" s="133"/>
      <c r="AW80" s="114"/>
      <c r="AX80" s="114"/>
      <c r="AY80" s="114"/>
      <c r="AZ80" s="114"/>
      <c r="BA80" s="114"/>
      <c r="BB80" s="114"/>
      <c r="BC80" s="114"/>
      <c r="BD80" s="114"/>
      <c r="BE80" s="114"/>
      <c r="BF80" s="133"/>
      <c r="BG80" s="114"/>
      <c r="BH80" s="114"/>
      <c r="BI80" s="114"/>
      <c r="BJ80" s="114"/>
      <c r="BK80" s="114"/>
      <c r="BL80" s="114"/>
      <c r="BM80" s="114"/>
      <c r="BN80" s="114"/>
      <c r="BO80" s="114"/>
      <c r="BP80" s="133"/>
      <c r="BQ80" s="114"/>
      <c r="BR80" s="114"/>
      <c r="BS80" s="114"/>
      <c r="BT80" s="114"/>
      <c r="BU80" s="114"/>
      <c r="BV80" s="114"/>
      <c r="BW80" s="114"/>
      <c r="BX80" s="114"/>
      <c r="BY80" s="114"/>
      <c r="BZ80" s="133"/>
      <c r="CA80" s="114"/>
      <c r="CB80" s="114"/>
      <c r="CC80" s="114"/>
      <c r="CD80" s="114"/>
      <c r="CE80" s="114"/>
      <c r="CF80" s="114"/>
      <c r="CG80" s="114"/>
      <c r="CH80" s="114"/>
      <c r="CI80" s="114"/>
      <c r="CJ80" s="133"/>
      <c r="CK80" s="114"/>
      <c r="CL80" s="114"/>
      <c r="CM80" s="114"/>
      <c r="CN80" s="114"/>
      <c r="CO80" s="114"/>
      <c r="CP80" s="114"/>
      <c r="CQ80" s="114"/>
      <c r="CR80" s="114"/>
      <c r="CS80" s="114"/>
      <c r="CT80" s="133"/>
      <c r="CU80" s="114"/>
      <c r="CV80" s="114"/>
      <c r="CW80" s="114"/>
      <c r="CX80" s="114"/>
      <c r="CY80" s="114"/>
      <c r="CZ80" s="114"/>
      <c r="DA80" s="114"/>
      <c r="DB80" s="114"/>
      <c r="DC80" s="114"/>
      <c r="DD80" s="136" t="str">
        <f>IFERROR(AVERAGE('AUTOEV CUANTI MULT'!$H80:$DC80),"")</f>
        <v/>
      </c>
    </row>
    <row r="81" spans="2:108" ht="78" customHeight="1" x14ac:dyDescent="0.3">
      <c r="B81" s="124">
        <v>76</v>
      </c>
      <c r="C81" s="126">
        <v>0</v>
      </c>
      <c r="D81" s="126">
        <v>0</v>
      </c>
      <c r="E81" s="126">
        <v>0</v>
      </c>
      <c r="F81" s="47">
        <v>0</v>
      </c>
      <c r="G81" s="47">
        <v>0</v>
      </c>
      <c r="H81" s="134"/>
      <c r="I81" s="115"/>
      <c r="J81" s="115"/>
      <c r="K81" s="115"/>
      <c r="L81" s="115"/>
      <c r="M81" s="115"/>
      <c r="N81" s="115"/>
      <c r="O81" s="115"/>
      <c r="P81" s="115"/>
      <c r="Q81" s="115"/>
      <c r="R81" s="134"/>
      <c r="S81" s="115"/>
      <c r="T81" s="115"/>
      <c r="U81" s="115"/>
      <c r="V81" s="115"/>
      <c r="W81" s="115"/>
      <c r="X81" s="115"/>
      <c r="Y81" s="115"/>
      <c r="Z81" s="115"/>
      <c r="AA81" s="115"/>
      <c r="AB81" s="134"/>
      <c r="AC81" s="115"/>
      <c r="AD81" s="115"/>
      <c r="AE81" s="115"/>
      <c r="AF81" s="115"/>
      <c r="AG81" s="115"/>
      <c r="AH81" s="115"/>
      <c r="AI81" s="115"/>
      <c r="AJ81" s="115"/>
      <c r="AK81" s="115"/>
      <c r="AL81" s="134"/>
      <c r="AM81" s="115"/>
      <c r="AN81" s="115"/>
      <c r="AO81" s="115"/>
      <c r="AP81" s="115"/>
      <c r="AQ81" s="115"/>
      <c r="AR81" s="115"/>
      <c r="AS81" s="115"/>
      <c r="AT81" s="115"/>
      <c r="AU81" s="115"/>
      <c r="AV81" s="134"/>
      <c r="AW81" s="115"/>
      <c r="AX81" s="115"/>
      <c r="AY81" s="115"/>
      <c r="AZ81" s="115"/>
      <c r="BA81" s="115"/>
      <c r="BB81" s="115"/>
      <c r="BC81" s="115"/>
      <c r="BD81" s="115"/>
      <c r="BE81" s="115"/>
      <c r="BF81" s="134"/>
      <c r="BG81" s="115"/>
      <c r="BH81" s="115"/>
      <c r="BI81" s="115"/>
      <c r="BJ81" s="115"/>
      <c r="BK81" s="115"/>
      <c r="BL81" s="115"/>
      <c r="BM81" s="115"/>
      <c r="BN81" s="115"/>
      <c r="BO81" s="115"/>
      <c r="BP81" s="134"/>
      <c r="BQ81" s="115"/>
      <c r="BR81" s="115"/>
      <c r="BS81" s="115"/>
      <c r="BT81" s="115"/>
      <c r="BU81" s="115"/>
      <c r="BV81" s="115"/>
      <c r="BW81" s="115"/>
      <c r="BX81" s="115"/>
      <c r="BY81" s="115"/>
      <c r="BZ81" s="134"/>
      <c r="CA81" s="115"/>
      <c r="CB81" s="115"/>
      <c r="CC81" s="115"/>
      <c r="CD81" s="115"/>
      <c r="CE81" s="115"/>
      <c r="CF81" s="115"/>
      <c r="CG81" s="115"/>
      <c r="CH81" s="115"/>
      <c r="CI81" s="115"/>
      <c r="CJ81" s="134"/>
      <c r="CK81" s="115"/>
      <c r="CL81" s="115"/>
      <c r="CM81" s="115"/>
      <c r="CN81" s="115"/>
      <c r="CO81" s="115"/>
      <c r="CP81" s="115"/>
      <c r="CQ81" s="115"/>
      <c r="CR81" s="115"/>
      <c r="CS81" s="115"/>
      <c r="CT81" s="134"/>
      <c r="CU81" s="115"/>
      <c r="CV81" s="115"/>
      <c r="CW81" s="115"/>
      <c r="CX81" s="115"/>
      <c r="CY81" s="115"/>
      <c r="CZ81" s="115"/>
      <c r="DA81" s="115"/>
      <c r="DB81" s="115"/>
      <c r="DC81" s="115"/>
      <c r="DD81" s="137" t="str">
        <f>IFERROR(AVERAGE('AUTOEV CUANTI MULT'!$H81:$DC81),"")</f>
        <v/>
      </c>
    </row>
    <row r="82" spans="2:108" ht="78" customHeight="1" x14ac:dyDescent="0.3">
      <c r="B82" s="120">
        <v>77</v>
      </c>
      <c r="C82" s="122">
        <v>0</v>
      </c>
      <c r="D82" s="122">
        <v>0</v>
      </c>
      <c r="E82" s="122">
        <v>0</v>
      </c>
      <c r="F82" s="123">
        <v>0</v>
      </c>
      <c r="G82" s="123">
        <v>0</v>
      </c>
      <c r="H82" s="133"/>
      <c r="I82" s="114"/>
      <c r="J82" s="114"/>
      <c r="K82" s="114"/>
      <c r="L82" s="114"/>
      <c r="M82" s="114"/>
      <c r="N82" s="114"/>
      <c r="O82" s="114"/>
      <c r="P82" s="114"/>
      <c r="Q82" s="114"/>
      <c r="R82" s="133"/>
      <c r="S82" s="114"/>
      <c r="T82" s="114"/>
      <c r="U82" s="114"/>
      <c r="V82" s="114"/>
      <c r="W82" s="114"/>
      <c r="X82" s="114"/>
      <c r="Y82" s="114"/>
      <c r="Z82" s="114"/>
      <c r="AA82" s="114"/>
      <c r="AB82" s="133"/>
      <c r="AC82" s="114"/>
      <c r="AD82" s="114"/>
      <c r="AE82" s="114"/>
      <c r="AF82" s="114"/>
      <c r="AG82" s="114"/>
      <c r="AH82" s="114"/>
      <c r="AI82" s="114"/>
      <c r="AJ82" s="114"/>
      <c r="AK82" s="114"/>
      <c r="AL82" s="133"/>
      <c r="AM82" s="114"/>
      <c r="AN82" s="114"/>
      <c r="AO82" s="114"/>
      <c r="AP82" s="114"/>
      <c r="AQ82" s="114"/>
      <c r="AR82" s="114"/>
      <c r="AS82" s="114"/>
      <c r="AT82" s="114"/>
      <c r="AU82" s="114"/>
      <c r="AV82" s="133"/>
      <c r="AW82" s="114"/>
      <c r="AX82" s="114"/>
      <c r="AY82" s="114"/>
      <c r="AZ82" s="114"/>
      <c r="BA82" s="114"/>
      <c r="BB82" s="114"/>
      <c r="BC82" s="114"/>
      <c r="BD82" s="114"/>
      <c r="BE82" s="114"/>
      <c r="BF82" s="133"/>
      <c r="BG82" s="114"/>
      <c r="BH82" s="114"/>
      <c r="BI82" s="114"/>
      <c r="BJ82" s="114"/>
      <c r="BK82" s="114"/>
      <c r="BL82" s="114"/>
      <c r="BM82" s="114"/>
      <c r="BN82" s="114"/>
      <c r="BO82" s="114"/>
      <c r="BP82" s="133"/>
      <c r="BQ82" s="114"/>
      <c r="BR82" s="114"/>
      <c r="BS82" s="114"/>
      <c r="BT82" s="114"/>
      <c r="BU82" s="114"/>
      <c r="BV82" s="114"/>
      <c r="BW82" s="114"/>
      <c r="BX82" s="114"/>
      <c r="BY82" s="114"/>
      <c r="BZ82" s="133"/>
      <c r="CA82" s="114"/>
      <c r="CB82" s="114"/>
      <c r="CC82" s="114"/>
      <c r="CD82" s="114"/>
      <c r="CE82" s="114"/>
      <c r="CF82" s="114"/>
      <c r="CG82" s="114"/>
      <c r="CH82" s="114"/>
      <c r="CI82" s="114"/>
      <c r="CJ82" s="133"/>
      <c r="CK82" s="114"/>
      <c r="CL82" s="114"/>
      <c r="CM82" s="114"/>
      <c r="CN82" s="114"/>
      <c r="CO82" s="114"/>
      <c r="CP82" s="114"/>
      <c r="CQ82" s="114"/>
      <c r="CR82" s="114"/>
      <c r="CS82" s="114"/>
      <c r="CT82" s="133"/>
      <c r="CU82" s="114"/>
      <c r="CV82" s="114"/>
      <c r="CW82" s="114"/>
      <c r="CX82" s="114"/>
      <c r="CY82" s="114"/>
      <c r="CZ82" s="114"/>
      <c r="DA82" s="114"/>
      <c r="DB82" s="114"/>
      <c r="DC82" s="114"/>
      <c r="DD82" s="136" t="str">
        <f>IFERROR(AVERAGE('AUTOEV CUANTI MULT'!$H82:$DC82),"")</f>
        <v/>
      </c>
    </row>
    <row r="83" spans="2:108" ht="78" customHeight="1" x14ac:dyDescent="0.3">
      <c r="B83" s="124">
        <v>78</v>
      </c>
      <c r="C83" s="126">
        <v>0</v>
      </c>
      <c r="D83" s="126">
        <v>0</v>
      </c>
      <c r="E83" s="126">
        <v>0</v>
      </c>
      <c r="F83" s="47">
        <v>0</v>
      </c>
      <c r="G83" s="47">
        <v>0</v>
      </c>
      <c r="H83" s="134"/>
      <c r="I83" s="115"/>
      <c r="J83" s="115"/>
      <c r="K83" s="115"/>
      <c r="L83" s="115"/>
      <c r="M83" s="115"/>
      <c r="N83" s="115"/>
      <c r="O83" s="115"/>
      <c r="P83" s="115"/>
      <c r="Q83" s="115"/>
      <c r="R83" s="134"/>
      <c r="S83" s="115"/>
      <c r="T83" s="115"/>
      <c r="U83" s="115"/>
      <c r="V83" s="115"/>
      <c r="W83" s="115"/>
      <c r="X83" s="115"/>
      <c r="Y83" s="115"/>
      <c r="Z83" s="115"/>
      <c r="AA83" s="115"/>
      <c r="AB83" s="134"/>
      <c r="AC83" s="115"/>
      <c r="AD83" s="115"/>
      <c r="AE83" s="115"/>
      <c r="AF83" s="115"/>
      <c r="AG83" s="115"/>
      <c r="AH83" s="115"/>
      <c r="AI83" s="115"/>
      <c r="AJ83" s="115"/>
      <c r="AK83" s="115"/>
      <c r="AL83" s="134"/>
      <c r="AM83" s="115"/>
      <c r="AN83" s="115"/>
      <c r="AO83" s="115"/>
      <c r="AP83" s="115"/>
      <c r="AQ83" s="115"/>
      <c r="AR83" s="115"/>
      <c r="AS83" s="115"/>
      <c r="AT83" s="115"/>
      <c r="AU83" s="115"/>
      <c r="AV83" s="134"/>
      <c r="AW83" s="115"/>
      <c r="AX83" s="115"/>
      <c r="AY83" s="115"/>
      <c r="AZ83" s="115"/>
      <c r="BA83" s="115"/>
      <c r="BB83" s="115"/>
      <c r="BC83" s="115"/>
      <c r="BD83" s="115"/>
      <c r="BE83" s="115"/>
      <c r="BF83" s="134"/>
      <c r="BG83" s="115"/>
      <c r="BH83" s="115"/>
      <c r="BI83" s="115"/>
      <c r="BJ83" s="115"/>
      <c r="BK83" s="115"/>
      <c r="BL83" s="115"/>
      <c r="BM83" s="115"/>
      <c r="BN83" s="115"/>
      <c r="BO83" s="115"/>
      <c r="BP83" s="134"/>
      <c r="BQ83" s="115"/>
      <c r="BR83" s="115"/>
      <c r="BS83" s="115"/>
      <c r="BT83" s="115"/>
      <c r="BU83" s="115"/>
      <c r="BV83" s="115"/>
      <c r="BW83" s="115"/>
      <c r="BX83" s="115"/>
      <c r="BY83" s="115"/>
      <c r="BZ83" s="134"/>
      <c r="CA83" s="115"/>
      <c r="CB83" s="115"/>
      <c r="CC83" s="115"/>
      <c r="CD83" s="115"/>
      <c r="CE83" s="115"/>
      <c r="CF83" s="115"/>
      <c r="CG83" s="115"/>
      <c r="CH83" s="115"/>
      <c r="CI83" s="115"/>
      <c r="CJ83" s="134"/>
      <c r="CK83" s="115"/>
      <c r="CL83" s="115"/>
      <c r="CM83" s="115"/>
      <c r="CN83" s="115"/>
      <c r="CO83" s="115"/>
      <c r="CP83" s="115"/>
      <c r="CQ83" s="115"/>
      <c r="CR83" s="115"/>
      <c r="CS83" s="115"/>
      <c r="CT83" s="134"/>
      <c r="CU83" s="115"/>
      <c r="CV83" s="115"/>
      <c r="CW83" s="115"/>
      <c r="CX83" s="115"/>
      <c r="CY83" s="115"/>
      <c r="CZ83" s="115"/>
      <c r="DA83" s="115"/>
      <c r="DB83" s="115"/>
      <c r="DC83" s="115"/>
      <c r="DD83" s="137" t="str">
        <f>IFERROR(AVERAGE('AUTOEV CUANTI MULT'!$H83:$DC83),"")</f>
        <v/>
      </c>
    </row>
    <row r="84" spans="2:108" ht="78" customHeight="1" x14ac:dyDescent="0.3">
      <c r="B84" s="120">
        <v>79</v>
      </c>
      <c r="C84" s="122">
        <v>0</v>
      </c>
      <c r="D84" s="122">
        <v>0</v>
      </c>
      <c r="E84" s="122">
        <v>0</v>
      </c>
      <c r="F84" s="123">
        <v>0</v>
      </c>
      <c r="G84" s="123">
        <v>0</v>
      </c>
      <c r="H84" s="133"/>
      <c r="I84" s="114"/>
      <c r="J84" s="114"/>
      <c r="K84" s="114"/>
      <c r="L84" s="114"/>
      <c r="M84" s="114"/>
      <c r="N84" s="114"/>
      <c r="O84" s="114"/>
      <c r="P84" s="114"/>
      <c r="Q84" s="114"/>
      <c r="R84" s="133"/>
      <c r="S84" s="114"/>
      <c r="T84" s="114"/>
      <c r="U84" s="114"/>
      <c r="V84" s="114"/>
      <c r="W84" s="114"/>
      <c r="X84" s="114"/>
      <c r="Y84" s="114"/>
      <c r="Z84" s="114"/>
      <c r="AA84" s="114"/>
      <c r="AB84" s="133"/>
      <c r="AC84" s="114"/>
      <c r="AD84" s="114"/>
      <c r="AE84" s="114"/>
      <c r="AF84" s="114"/>
      <c r="AG84" s="114"/>
      <c r="AH84" s="114"/>
      <c r="AI84" s="114"/>
      <c r="AJ84" s="114"/>
      <c r="AK84" s="114"/>
      <c r="AL84" s="133"/>
      <c r="AM84" s="114"/>
      <c r="AN84" s="114"/>
      <c r="AO84" s="114"/>
      <c r="AP84" s="114"/>
      <c r="AQ84" s="114"/>
      <c r="AR84" s="114"/>
      <c r="AS84" s="114"/>
      <c r="AT84" s="114"/>
      <c r="AU84" s="114"/>
      <c r="AV84" s="133"/>
      <c r="AW84" s="114"/>
      <c r="AX84" s="114"/>
      <c r="AY84" s="114"/>
      <c r="AZ84" s="114"/>
      <c r="BA84" s="114"/>
      <c r="BB84" s="114"/>
      <c r="BC84" s="114"/>
      <c r="BD84" s="114"/>
      <c r="BE84" s="114"/>
      <c r="BF84" s="133"/>
      <c r="BG84" s="114"/>
      <c r="BH84" s="114"/>
      <c r="BI84" s="114"/>
      <c r="BJ84" s="114"/>
      <c r="BK84" s="114"/>
      <c r="BL84" s="114"/>
      <c r="BM84" s="114"/>
      <c r="BN84" s="114"/>
      <c r="BO84" s="114"/>
      <c r="BP84" s="133"/>
      <c r="BQ84" s="114"/>
      <c r="BR84" s="114"/>
      <c r="BS84" s="114"/>
      <c r="BT84" s="114"/>
      <c r="BU84" s="114"/>
      <c r="BV84" s="114"/>
      <c r="BW84" s="114"/>
      <c r="BX84" s="114"/>
      <c r="BY84" s="114"/>
      <c r="BZ84" s="133"/>
      <c r="CA84" s="114"/>
      <c r="CB84" s="114"/>
      <c r="CC84" s="114"/>
      <c r="CD84" s="114"/>
      <c r="CE84" s="114"/>
      <c r="CF84" s="114"/>
      <c r="CG84" s="114"/>
      <c r="CH84" s="114"/>
      <c r="CI84" s="114"/>
      <c r="CJ84" s="133"/>
      <c r="CK84" s="114"/>
      <c r="CL84" s="114"/>
      <c r="CM84" s="114"/>
      <c r="CN84" s="114"/>
      <c r="CO84" s="114"/>
      <c r="CP84" s="114"/>
      <c r="CQ84" s="114"/>
      <c r="CR84" s="114"/>
      <c r="CS84" s="114"/>
      <c r="CT84" s="133"/>
      <c r="CU84" s="114"/>
      <c r="CV84" s="114"/>
      <c r="CW84" s="114"/>
      <c r="CX84" s="114"/>
      <c r="CY84" s="114"/>
      <c r="CZ84" s="114"/>
      <c r="DA84" s="114"/>
      <c r="DB84" s="114"/>
      <c r="DC84" s="114"/>
      <c r="DD84" s="136" t="str">
        <f>IFERROR(AVERAGE('AUTOEV CUANTI MULT'!$H84:$DC84),"")</f>
        <v/>
      </c>
    </row>
    <row r="85" spans="2:108" ht="78" customHeight="1" x14ac:dyDescent="0.3">
      <c r="B85" s="124">
        <v>80</v>
      </c>
      <c r="C85" s="126">
        <v>0</v>
      </c>
      <c r="D85" s="126">
        <v>0</v>
      </c>
      <c r="E85" s="126">
        <v>0</v>
      </c>
      <c r="F85" s="47">
        <v>0</v>
      </c>
      <c r="G85" s="47">
        <v>0</v>
      </c>
      <c r="H85" s="134"/>
      <c r="I85" s="115"/>
      <c r="J85" s="115"/>
      <c r="K85" s="115"/>
      <c r="L85" s="115"/>
      <c r="M85" s="115"/>
      <c r="N85" s="115"/>
      <c r="O85" s="115"/>
      <c r="P85" s="115"/>
      <c r="Q85" s="115"/>
      <c r="R85" s="134"/>
      <c r="S85" s="115"/>
      <c r="T85" s="115"/>
      <c r="U85" s="115"/>
      <c r="V85" s="115"/>
      <c r="W85" s="115"/>
      <c r="X85" s="115"/>
      <c r="Y85" s="115"/>
      <c r="Z85" s="115"/>
      <c r="AA85" s="115"/>
      <c r="AB85" s="134"/>
      <c r="AC85" s="115"/>
      <c r="AD85" s="115"/>
      <c r="AE85" s="115"/>
      <c r="AF85" s="115"/>
      <c r="AG85" s="115"/>
      <c r="AH85" s="115"/>
      <c r="AI85" s="115"/>
      <c r="AJ85" s="115"/>
      <c r="AK85" s="115"/>
      <c r="AL85" s="134"/>
      <c r="AM85" s="115"/>
      <c r="AN85" s="115"/>
      <c r="AO85" s="115"/>
      <c r="AP85" s="115"/>
      <c r="AQ85" s="115"/>
      <c r="AR85" s="115"/>
      <c r="AS85" s="115"/>
      <c r="AT85" s="115"/>
      <c r="AU85" s="115"/>
      <c r="AV85" s="134"/>
      <c r="AW85" s="115"/>
      <c r="AX85" s="115"/>
      <c r="AY85" s="115"/>
      <c r="AZ85" s="115"/>
      <c r="BA85" s="115"/>
      <c r="BB85" s="115"/>
      <c r="BC85" s="115"/>
      <c r="BD85" s="115"/>
      <c r="BE85" s="115"/>
      <c r="BF85" s="134"/>
      <c r="BG85" s="115"/>
      <c r="BH85" s="115"/>
      <c r="BI85" s="115"/>
      <c r="BJ85" s="115"/>
      <c r="BK85" s="115"/>
      <c r="BL85" s="115"/>
      <c r="BM85" s="115"/>
      <c r="BN85" s="115"/>
      <c r="BO85" s="115"/>
      <c r="BP85" s="134"/>
      <c r="BQ85" s="115"/>
      <c r="BR85" s="115"/>
      <c r="BS85" s="115"/>
      <c r="BT85" s="115"/>
      <c r="BU85" s="115"/>
      <c r="BV85" s="115"/>
      <c r="BW85" s="115"/>
      <c r="BX85" s="115"/>
      <c r="BY85" s="115"/>
      <c r="BZ85" s="134"/>
      <c r="CA85" s="115"/>
      <c r="CB85" s="115"/>
      <c r="CC85" s="115"/>
      <c r="CD85" s="115"/>
      <c r="CE85" s="115"/>
      <c r="CF85" s="115"/>
      <c r="CG85" s="115"/>
      <c r="CH85" s="115"/>
      <c r="CI85" s="115"/>
      <c r="CJ85" s="134"/>
      <c r="CK85" s="115"/>
      <c r="CL85" s="115"/>
      <c r="CM85" s="115"/>
      <c r="CN85" s="115"/>
      <c r="CO85" s="115"/>
      <c r="CP85" s="115"/>
      <c r="CQ85" s="115"/>
      <c r="CR85" s="115"/>
      <c r="CS85" s="115"/>
      <c r="CT85" s="134"/>
      <c r="CU85" s="115"/>
      <c r="CV85" s="115"/>
      <c r="CW85" s="115"/>
      <c r="CX85" s="115"/>
      <c r="CY85" s="115"/>
      <c r="CZ85" s="115"/>
      <c r="DA85" s="115"/>
      <c r="DB85" s="115"/>
      <c r="DC85" s="115"/>
      <c r="DD85" s="137" t="str">
        <f>IFERROR(AVERAGE('AUTOEV CUANTI MULT'!$H85:$DC85),"")</f>
        <v/>
      </c>
    </row>
    <row r="86" spans="2:108" ht="78" customHeight="1" x14ac:dyDescent="0.3">
      <c r="B86" s="120">
        <v>81</v>
      </c>
      <c r="C86" s="122">
        <v>0</v>
      </c>
      <c r="D86" s="122">
        <v>0</v>
      </c>
      <c r="E86" s="122">
        <v>0</v>
      </c>
      <c r="F86" s="123">
        <v>0</v>
      </c>
      <c r="G86" s="123">
        <v>0</v>
      </c>
      <c r="H86" s="133"/>
      <c r="I86" s="114"/>
      <c r="J86" s="114"/>
      <c r="K86" s="114"/>
      <c r="L86" s="114"/>
      <c r="M86" s="114"/>
      <c r="N86" s="114"/>
      <c r="O86" s="114"/>
      <c r="P86" s="114"/>
      <c r="Q86" s="114"/>
      <c r="R86" s="133"/>
      <c r="S86" s="114"/>
      <c r="T86" s="114"/>
      <c r="U86" s="114"/>
      <c r="V86" s="114"/>
      <c r="W86" s="114"/>
      <c r="X86" s="114"/>
      <c r="Y86" s="114"/>
      <c r="Z86" s="114"/>
      <c r="AA86" s="114"/>
      <c r="AB86" s="133"/>
      <c r="AC86" s="114"/>
      <c r="AD86" s="114"/>
      <c r="AE86" s="114"/>
      <c r="AF86" s="114"/>
      <c r="AG86" s="114"/>
      <c r="AH86" s="114"/>
      <c r="AI86" s="114"/>
      <c r="AJ86" s="114"/>
      <c r="AK86" s="114"/>
      <c r="AL86" s="133"/>
      <c r="AM86" s="114"/>
      <c r="AN86" s="114"/>
      <c r="AO86" s="114"/>
      <c r="AP86" s="114"/>
      <c r="AQ86" s="114"/>
      <c r="AR86" s="114"/>
      <c r="AS86" s="114"/>
      <c r="AT86" s="114"/>
      <c r="AU86" s="114"/>
      <c r="AV86" s="133"/>
      <c r="AW86" s="114"/>
      <c r="AX86" s="114"/>
      <c r="AY86" s="114"/>
      <c r="AZ86" s="114"/>
      <c r="BA86" s="114"/>
      <c r="BB86" s="114"/>
      <c r="BC86" s="114"/>
      <c r="BD86" s="114"/>
      <c r="BE86" s="114"/>
      <c r="BF86" s="133"/>
      <c r="BG86" s="114"/>
      <c r="BH86" s="114"/>
      <c r="BI86" s="114"/>
      <c r="BJ86" s="114"/>
      <c r="BK86" s="114"/>
      <c r="BL86" s="114"/>
      <c r="BM86" s="114"/>
      <c r="BN86" s="114"/>
      <c r="BO86" s="114"/>
      <c r="BP86" s="133"/>
      <c r="BQ86" s="114"/>
      <c r="BR86" s="114"/>
      <c r="BS86" s="114"/>
      <c r="BT86" s="114"/>
      <c r="BU86" s="114"/>
      <c r="BV86" s="114"/>
      <c r="BW86" s="114"/>
      <c r="BX86" s="114"/>
      <c r="BY86" s="114"/>
      <c r="BZ86" s="133"/>
      <c r="CA86" s="114"/>
      <c r="CB86" s="114"/>
      <c r="CC86" s="114"/>
      <c r="CD86" s="114"/>
      <c r="CE86" s="114"/>
      <c r="CF86" s="114"/>
      <c r="CG86" s="114"/>
      <c r="CH86" s="114"/>
      <c r="CI86" s="114"/>
      <c r="CJ86" s="133"/>
      <c r="CK86" s="114"/>
      <c r="CL86" s="114"/>
      <c r="CM86" s="114"/>
      <c r="CN86" s="114"/>
      <c r="CO86" s="114"/>
      <c r="CP86" s="114"/>
      <c r="CQ86" s="114"/>
      <c r="CR86" s="114"/>
      <c r="CS86" s="114"/>
      <c r="CT86" s="133"/>
      <c r="CU86" s="114"/>
      <c r="CV86" s="114"/>
      <c r="CW86" s="114"/>
      <c r="CX86" s="114"/>
      <c r="CY86" s="114"/>
      <c r="CZ86" s="114"/>
      <c r="DA86" s="114"/>
      <c r="DB86" s="114"/>
      <c r="DC86" s="114"/>
      <c r="DD86" s="136" t="str">
        <f>IFERROR(AVERAGE('AUTOEV CUANTI MULT'!$H86:$DC86),"")</f>
        <v/>
      </c>
    </row>
    <row r="87" spans="2:108" ht="78" customHeight="1" x14ac:dyDescent="0.3">
      <c r="B87" s="124">
        <v>82</v>
      </c>
      <c r="C87" s="126">
        <v>0</v>
      </c>
      <c r="D87" s="126">
        <v>0</v>
      </c>
      <c r="E87" s="126">
        <v>0</v>
      </c>
      <c r="F87" s="47">
        <v>0</v>
      </c>
      <c r="G87" s="47">
        <v>0</v>
      </c>
      <c r="H87" s="134"/>
      <c r="I87" s="115"/>
      <c r="J87" s="115"/>
      <c r="K87" s="115"/>
      <c r="L87" s="115"/>
      <c r="M87" s="115"/>
      <c r="N87" s="115"/>
      <c r="O87" s="115"/>
      <c r="P87" s="115"/>
      <c r="Q87" s="115"/>
      <c r="R87" s="134"/>
      <c r="S87" s="115"/>
      <c r="T87" s="115"/>
      <c r="U87" s="115"/>
      <c r="V87" s="115"/>
      <c r="W87" s="115"/>
      <c r="X87" s="115"/>
      <c r="Y87" s="115"/>
      <c r="Z87" s="115"/>
      <c r="AA87" s="115"/>
      <c r="AB87" s="134"/>
      <c r="AC87" s="115"/>
      <c r="AD87" s="115"/>
      <c r="AE87" s="115"/>
      <c r="AF87" s="115"/>
      <c r="AG87" s="115"/>
      <c r="AH87" s="115"/>
      <c r="AI87" s="115"/>
      <c r="AJ87" s="115"/>
      <c r="AK87" s="115"/>
      <c r="AL87" s="134"/>
      <c r="AM87" s="115"/>
      <c r="AN87" s="115"/>
      <c r="AO87" s="115"/>
      <c r="AP87" s="115"/>
      <c r="AQ87" s="115"/>
      <c r="AR87" s="115"/>
      <c r="AS87" s="115"/>
      <c r="AT87" s="115"/>
      <c r="AU87" s="115"/>
      <c r="AV87" s="134"/>
      <c r="AW87" s="115"/>
      <c r="AX87" s="115"/>
      <c r="AY87" s="115"/>
      <c r="AZ87" s="115"/>
      <c r="BA87" s="115"/>
      <c r="BB87" s="115"/>
      <c r="BC87" s="115"/>
      <c r="BD87" s="115"/>
      <c r="BE87" s="115"/>
      <c r="BF87" s="134"/>
      <c r="BG87" s="115"/>
      <c r="BH87" s="115"/>
      <c r="BI87" s="115"/>
      <c r="BJ87" s="115"/>
      <c r="BK87" s="115"/>
      <c r="BL87" s="115"/>
      <c r="BM87" s="115"/>
      <c r="BN87" s="115"/>
      <c r="BO87" s="115"/>
      <c r="BP87" s="134"/>
      <c r="BQ87" s="115"/>
      <c r="BR87" s="115"/>
      <c r="BS87" s="115"/>
      <c r="BT87" s="115"/>
      <c r="BU87" s="115"/>
      <c r="BV87" s="115"/>
      <c r="BW87" s="115"/>
      <c r="BX87" s="115"/>
      <c r="BY87" s="115"/>
      <c r="BZ87" s="134"/>
      <c r="CA87" s="115"/>
      <c r="CB87" s="115"/>
      <c r="CC87" s="115"/>
      <c r="CD87" s="115"/>
      <c r="CE87" s="115"/>
      <c r="CF87" s="115"/>
      <c r="CG87" s="115"/>
      <c r="CH87" s="115"/>
      <c r="CI87" s="115"/>
      <c r="CJ87" s="134"/>
      <c r="CK87" s="115"/>
      <c r="CL87" s="115"/>
      <c r="CM87" s="115"/>
      <c r="CN87" s="115"/>
      <c r="CO87" s="115"/>
      <c r="CP87" s="115"/>
      <c r="CQ87" s="115"/>
      <c r="CR87" s="115"/>
      <c r="CS87" s="115"/>
      <c r="CT87" s="134"/>
      <c r="CU87" s="115"/>
      <c r="CV87" s="115"/>
      <c r="CW87" s="115"/>
      <c r="CX87" s="115"/>
      <c r="CY87" s="115"/>
      <c r="CZ87" s="115"/>
      <c r="DA87" s="115"/>
      <c r="DB87" s="115"/>
      <c r="DC87" s="115"/>
      <c r="DD87" s="137" t="str">
        <f>IFERROR(AVERAGE('AUTOEV CUANTI MULT'!$H87:$DC87),"")</f>
        <v/>
      </c>
    </row>
    <row r="88" spans="2:108" ht="78" customHeight="1" x14ac:dyDescent="0.3">
      <c r="B88" s="120">
        <v>83</v>
      </c>
      <c r="C88" s="122">
        <v>0</v>
      </c>
      <c r="D88" s="122">
        <v>0</v>
      </c>
      <c r="E88" s="122">
        <v>0</v>
      </c>
      <c r="F88" s="123">
        <v>0</v>
      </c>
      <c r="G88" s="123">
        <v>0</v>
      </c>
      <c r="H88" s="133"/>
      <c r="I88" s="114"/>
      <c r="J88" s="114"/>
      <c r="K88" s="114"/>
      <c r="L88" s="114"/>
      <c r="M88" s="114"/>
      <c r="N88" s="114"/>
      <c r="O88" s="114"/>
      <c r="P88" s="114"/>
      <c r="Q88" s="114"/>
      <c r="R88" s="133"/>
      <c r="S88" s="114"/>
      <c r="T88" s="114"/>
      <c r="U88" s="114"/>
      <c r="V88" s="114"/>
      <c r="W88" s="114"/>
      <c r="X88" s="114"/>
      <c r="Y88" s="114"/>
      <c r="Z88" s="114"/>
      <c r="AA88" s="114"/>
      <c r="AB88" s="133"/>
      <c r="AC88" s="114"/>
      <c r="AD88" s="114"/>
      <c r="AE88" s="114"/>
      <c r="AF88" s="114"/>
      <c r="AG88" s="114"/>
      <c r="AH88" s="114"/>
      <c r="AI88" s="114"/>
      <c r="AJ88" s="114"/>
      <c r="AK88" s="114"/>
      <c r="AL88" s="133"/>
      <c r="AM88" s="114"/>
      <c r="AN88" s="114"/>
      <c r="AO88" s="114"/>
      <c r="AP88" s="114"/>
      <c r="AQ88" s="114"/>
      <c r="AR88" s="114"/>
      <c r="AS88" s="114"/>
      <c r="AT88" s="114"/>
      <c r="AU88" s="114"/>
      <c r="AV88" s="133"/>
      <c r="AW88" s="114"/>
      <c r="AX88" s="114"/>
      <c r="AY88" s="114"/>
      <c r="AZ88" s="114"/>
      <c r="BA88" s="114"/>
      <c r="BB88" s="114"/>
      <c r="BC88" s="114"/>
      <c r="BD88" s="114"/>
      <c r="BE88" s="114"/>
      <c r="BF88" s="133"/>
      <c r="BG88" s="114"/>
      <c r="BH88" s="114"/>
      <c r="BI88" s="114"/>
      <c r="BJ88" s="114"/>
      <c r="BK88" s="114"/>
      <c r="BL88" s="114"/>
      <c r="BM88" s="114"/>
      <c r="BN88" s="114"/>
      <c r="BO88" s="114"/>
      <c r="BP88" s="133"/>
      <c r="BQ88" s="114"/>
      <c r="BR88" s="114"/>
      <c r="BS88" s="114"/>
      <c r="BT88" s="114"/>
      <c r="BU88" s="114"/>
      <c r="BV88" s="114"/>
      <c r="BW88" s="114"/>
      <c r="BX88" s="114"/>
      <c r="BY88" s="114"/>
      <c r="BZ88" s="133"/>
      <c r="CA88" s="114"/>
      <c r="CB88" s="114"/>
      <c r="CC88" s="114"/>
      <c r="CD88" s="114"/>
      <c r="CE88" s="114"/>
      <c r="CF88" s="114"/>
      <c r="CG88" s="114"/>
      <c r="CH88" s="114"/>
      <c r="CI88" s="114"/>
      <c r="CJ88" s="133"/>
      <c r="CK88" s="114"/>
      <c r="CL88" s="114"/>
      <c r="CM88" s="114"/>
      <c r="CN88" s="114"/>
      <c r="CO88" s="114"/>
      <c r="CP88" s="114"/>
      <c r="CQ88" s="114"/>
      <c r="CR88" s="114"/>
      <c r="CS88" s="114"/>
      <c r="CT88" s="133"/>
      <c r="CU88" s="114"/>
      <c r="CV88" s="114"/>
      <c r="CW88" s="114"/>
      <c r="CX88" s="114"/>
      <c r="CY88" s="114"/>
      <c r="CZ88" s="114"/>
      <c r="DA88" s="114"/>
      <c r="DB88" s="114"/>
      <c r="DC88" s="114"/>
      <c r="DD88" s="136" t="str">
        <f>IFERROR(AVERAGE('AUTOEV CUANTI MULT'!$H88:$DC88),"")</f>
        <v/>
      </c>
    </row>
    <row r="89" spans="2:108" ht="78" customHeight="1" x14ac:dyDescent="0.3">
      <c r="B89" s="124">
        <v>84</v>
      </c>
      <c r="C89" s="126">
        <v>0</v>
      </c>
      <c r="D89" s="126">
        <v>0</v>
      </c>
      <c r="E89" s="126">
        <v>0</v>
      </c>
      <c r="F89" s="47">
        <v>0</v>
      </c>
      <c r="G89" s="47">
        <v>0</v>
      </c>
      <c r="H89" s="134"/>
      <c r="I89" s="115"/>
      <c r="J89" s="115"/>
      <c r="K89" s="115"/>
      <c r="L89" s="115"/>
      <c r="M89" s="115"/>
      <c r="N89" s="115"/>
      <c r="O89" s="115"/>
      <c r="P89" s="115"/>
      <c r="Q89" s="115"/>
      <c r="R89" s="134"/>
      <c r="S89" s="115"/>
      <c r="T89" s="115"/>
      <c r="U89" s="115"/>
      <c r="V89" s="115"/>
      <c r="W89" s="115"/>
      <c r="X89" s="115"/>
      <c r="Y89" s="115"/>
      <c r="Z89" s="115"/>
      <c r="AA89" s="115"/>
      <c r="AB89" s="134"/>
      <c r="AC89" s="115"/>
      <c r="AD89" s="115"/>
      <c r="AE89" s="115"/>
      <c r="AF89" s="115"/>
      <c r="AG89" s="115"/>
      <c r="AH89" s="115"/>
      <c r="AI89" s="115"/>
      <c r="AJ89" s="115"/>
      <c r="AK89" s="115"/>
      <c r="AL89" s="134"/>
      <c r="AM89" s="115"/>
      <c r="AN89" s="115"/>
      <c r="AO89" s="115"/>
      <c r="AP89" s="115"/>
      <c r="AQ89" s="115"/>
      <c r="AR89" s="115"/>
      <c r="AS89" s="115"/>
      <c r="AT89" s="115"/>
      <c r="AU89" s="115"/>
      <c r="AV89" s="134"/>
      <c r="AW89" s="115"/>
      <c r="AX89" s="115"/>
      <c r="AY89" s="115"/>
      <c r="AZ89" s="115"/>
      <c r="BA89" s="115"/>
      <c r="BB89" s="115"/>
      <c r="BC89" s="115"/>
      <c r="BD89" s="115"/>
      <c r="BE89" s="115"/>
      <c r="BF89" s="134"/>
      <c r="BG89" s="115"/>
      <c r="BH89" s="115"/>
      <c r="BI89" s="115"/>
      <c r="BJ89" s="115"/>
      <c r="BK89" s="115"/>
      <c r="BL89" s="115"/>
      <c r="BM89" s="115"/>
      <c r="BN89" s="115"/>
      <c r="BO89" s="115"/>
      <c r="BP89" s="134"/>
      <c r="BQ89" s="115"/>
      <c r="BR89" s="115"/>
      <c r="BS89" s="115"/>
      <c r="BT89" s="115"/>
      <c r="BU89" s="115"/>
      <c r="BV89" s="115"/>
      <c r="BW89" s="115"/>
      <c r="BX89" s="115"/>
      <c r="BY89" s="115"/>
      <c r="BZ89" s="134"/>
      <c r="CA89" s="115"/>
      <c r="CB89" s="115"/>
      <c r="CC89" s="115"/>
      <c r="CD89" s="115"/>
      <c r="CE89" s="115"/>
      <c r="CF89" s="115"/>
      <c r="CG89" s="115"/>
      <c r="CH89" s="115"/>
      <c r="CI89" s="115"/>
      <c r="CJ89" s="134"/>
      <c r="CK89" s="115"/>
      <c r="CL89" s="115"/>
      <c r="CM89" s="115"/>
      <c r="CN89" s="115"/>
      <c r="CO89" s="115"/>
      <c r="CP89" s="115"/>
      <c r="CQ89" s="115"/>
      <c r="CR89" s="115"/>
      <c r="CS89" s="115"/>
      <c r="CT89" s="134"/>
      <c r="CU89" s="115"/>
      <c r="CV89" s="115"/>
      <c r="CW89" s="115"/>
      <c r="CX89" s="115"/>
      <c r="CY89" s="115"/>
      <c r="CZ89" s="115"/>
      <c r="DA89" s="115"/>
      <c r="DB89" s="115"/>
      <c r="DC89" s="115"/>
      <c r="DD89" s="137" t="str">
        <f>IFERROR(AVERAGE('AUTOEV CUANTI MULT'!$H89:$DC89),"")</f>
        <v/>
      </c>
    </row>
    <row r="90" spans="2:108" ht="78" customHeight="1" x14ac:dyDescent="0.3">
      <c r="B90" s="120">
        <v>85</v>
      </c>
      <c r="C90" s="122">
        <v>0</v>
      </c>
      <c r="D90" s="122">
        <v>0</v>
      </c>
      <c r="E90" s="122">
        <v>0</v>
      </c>
      <c r="F90" s="123">
        <v>0</v>
      </c>
      <c r="G90" s="123">
        <v>0</v>
      </c>
      <c r="H90" s="133"/>
      <c r="I90" s="114"/>
      <c r="J90" s="114"/>
      <c r="K90" s="114"/>
      <c r="L90" s="114"/>
      <c r="M90" s="114"/>
      <c r="N90" s="114"/>
      <c r="O90" s="114"/>
      <c r="P90" s="114"/>
      <c r="Q90" s="114"/>
      <c r="R90" s="133"/>
      <c r="S90" s="114"/>
      <c r="T90" s="114"/>
      <c r="U90" s="114"/>
      <c r="V90" s="114"/>
      <c r="W90" s="114"/>
      <c r="X90" s="114"/>
      <c r="Y90" s="114"/>
      <c r="Z90" s="114"/>
      <c r="AA90" s="114"/>
      <c r="AB90" s="133"/>
      <c r="AC90" s="114"/>
      <c r="AD90" s="114"/>
      <c r="AE90" s="114"/>
      <c r="AF90" s="114"/>
      <c r="AG90" s="114"/>
      <c r="AH90" s="114"/>
      <c r="AI90" s="114"/>
      <c r="AJ90" s="114"/>
      <c r="AK90" s="114"/>
      <c r="AL90" s="133"/>
      <c r="AM90" s="114"/>
      <c r="AN90" s="114"/>
      <c r="AO90" s="114"/>
      <c r="AP90" s="114"/>
      <c r="AQ90" s="114"/>
      <c r="AR90" s="114"/>
      <c r="AS90" s="114"/>
      <c r="AT90" s="114"/>
      <c r="AU90" s="114"/>
      <c r="AV90" s="133"/>
      <c r="AW90" s="114"/>
      <c r="AX90" s="114"/>
      <c r="AY90" s="114"/>
      <c r="AZ90" s="114"/>
      <c r="BA90" s="114"/>
      <c r="BB90" s="114"/>
      <c r="BC90" s="114"/>
      <c r="BD90" s="114"/>
      <c r="BE90" s="114"/>
      <c r="BF90" s="133"/>
      <c r="BG90" s="114"/>
      <c r="BH90" s="114"/>
      <c r="BI90" s="114"/>
      <c r="BJ90" s="114"/>
      <c r="BK90" s="114"/>
      <c r="BL90" s="114"/>
      <c r="BM90" s="114"/>
      <c r="BN90" s="114"/>
      <c r="BO90" s="114"/>
      <c r="BP90" s="133"/>
      <c r="BQ90" s="114"/>
      <c r="BR90" s="114"/>
      <c r="BS90" s="114"/>
      <c r="BT90" s="114"/>
      <c r="BU90" s="114"/>
      <c r="BV90" s="114"/>
      <c r="BW90" s="114"/>
      <c r="BX90" s="114"/>
      <c r="BY90" s="114"/>
      <c r="BZ90" s="133"/>
      <c r="CA90" s="114"/>
      <c r="CB90" s="114"/>
      <c r="CC90" s="114"/>
      <c r="CD90" s="114"/>
      <c r="CE90" s="114"/>
      <c r="CF90" s="114"/>
      <c r="CG90" s="114"/>
      <c r="CH90" s="114"/>
      <c r="CI90" s="114"/>
      <c r="CJ90" s="133"/>
      <c r="CK90" s="114"/>
      <c r="CL90" s="114"/>
      <c r="CM90" s="114"/>
      <c r="CN90" s="114"/>
      <c r="CO90" s="114"/>
      <c r="CP90" s="114"/>
      <c r="CQ90" s="114"/>
      <c r="CR90" s="114"/>
      <c r="CS90" s="114"/>
      <c r="CT90" s="133"/>
      <c r="CU90" s="114"/>
      <c r="CV90" s="114"/>
      <c r="CW90" s="114"/>
      <c r="CX90" s="114"/>
      <c r="CY90" s="114"/>
      <c r="CZ90" s="114"/>
      <c r="DA90" s="114"/>
      <c r="DB90" s="114"/>
      <c r="DC90" s="114"/>
      <c r="DD90" s="136" t="str">
        <f>IFERROR(AVERAGE('AUTOEV CUANTI MULT'!$H90:$DC90),"")</f>
        <v/>
      </c>
    </row>
    <row r="91" spans="2:108" ht="78" customHeight="1" x14ac:dyDescent="0.3">
      <c r="B91" s="124">
        <v>86</v>
      </c>
      <c r="C91" s="126">
        <v>0</v>
      </c>
      <c r="D91" s="126">
        <v>0</v>
      </c>
      <c r="E91" s="126">
        <v>0</v>
      </c>
      <c r="F91" s="47">
        <v>0</v>
      </c>
      <c r="G91" s="47">
        <v>0</v>
      </c>
      <c r="H91" s="134"/>
      <c r="I91" s="115"/>
      <c r="J91" s="115"/>
      <c r="K91" s="115"/>
      <c r="L91" s="115"/>
      <c r="M91" s="115"/>
      <c r="N91" s="115"/>
      <c r="O91" s="115"/>
      <c r="P91" s="115"/>
      <c r="Q91" s="115"/>
      <c r="R91" s="134"/>
      <c r="S91" s="115"/>
      <c r="T91" s="115"/>
      <c r="U91" s="115"/>
      <c r="V91" s="115"/>
      <c r="W91" s="115"/>
      <c r="X91" s="115"/>
      <c r="Y91" s="115"/>
      <c r="Z91" s="115"/>
      <c r="AA91" s="115"/>
      <c r="AB91" s="134"/>
      <c r="AC91" s="115"/>
      <c r="AD91" s="115"/>
      <c r="AE91" s="115"/>
      <c r="AF91" s="115"/>
      <c r="AG91" s="115"/>
      <c r="AH91" s="115"/>
      <c r="AI91" s="115"/>
      <c r="AJ91" s="115"/>
      <c r="AK91" s="115"/>
      <c r="AL91" s="134"/>
      <c r="AM91" s="115"/>
      <c r="AN91" s="115"/>
      <c r="AO91" s="115"/>
      <c r="AP91" s="115"/>
      <c r="AQ91" s="115"/>
      <c r="AR91" s="115"/>
      <c r="AS91" s="115"/>
      <c r="AT91" s="115"/>
      <c r="AU91" s="115"/>
      <c r="AV91" s="134"/>
      <c r="AW91" s="115"/>
      <c r="AX91" s="115"/>
      <c r="AY91" s="115"/>
      <c r="AZ91" s="115"/>
      <c r="BA91" s="115"/>
      <c r="BB91" s="115"/>
      <c r="BC91" s="115"/>
      <c r="BD91" s="115"/>
      <c r="BE91" s="115"/>
      <c r="BF91" s="134"/>
      <c r="BG91" s="115"/>
      <c r="BH91" s="115"/>
      <c r="BI91" s="115"/>
      <c r="BJ91" s="115"/>
      <c r="BK91" s="115"/>
      <c r="BL91" s="115"/>
      <c r="BM91" s="115"/>
      <c r="BN91" s="115"/>
      <c r="BO91" s="115"/>
      <c r="BP91" s="134"/>
      <c r="BQ91" s="115"/>
      <c r="BR91" s="115"/>
      <c r="BS91" s="115"/>
      <c r="BT91" s="115"/>
      <c r="BU91" s="115"/>
      <c r="BV91" s="115"/>
      <c r="BW91" s="115"/>
      <c r="BX91" s="115"/>
      <c r="BY91" s="115"/>
      <c r="BZ91" s="134"/>
      <c r="CA91" s="115"/>
      <c r="CB91" s="115"/>
      <c r="CC91" s="115"/>
      <c r="CD91" s="115"/>
      <c r="CE91" s="115"/>
      <c r="CF91" s="115"/>
      <c r="CG91" s="115"/>
      <c r="CH91" s="115"/>
      <c r="CI91" s="115"/>
      <c r="CJ91" s="134"/>
      <c r="CK91" s="115"/>
      <c r="CL91" s="115"/>
      <c r="CM91" s="115"/>
      <c r="CN91" s="115"/>
      <c r="CO91" s="115"/>
      <c r="CP91" s="115"/>
      <c r="CQ91" s="115"/>
      <c r="CR91" s="115"/>
      <c r="CS91" s="115"/>
      <c r="CT91" s="134"/>
      <c r="CU91" s="115"/>
      <c r="CV91" s="115"/>
      <c r="CW91" s="115"/>
      <c r="CX91" s="115"/>
      <c r="CY91" s="115"/>
      <c r="CZ91" s="115"/>
      <c r="DA91" s="115"/>
      <c r="DB91" s="115"/>
      <c r="DC91" s="115"/>
      <c r="DD91" s="137" t="str">
        <f>IFERROR(AVERAGE('AUTOEV CUANTI MULT'!$H91:$DC91),"")</f>
        <v/>
      </c>
    </row>
    <row r="92" spans="2:108" ht="78" customHeight="1" x14ac:dyDescent="0.3">
      <c r="B92" s="120">
        <v>87</v>
      </c>
      <c r="C92" s="122">
        <v>0</v>
      </c>
      <c r="D92" s="122">
        <v>0</v>
      </c>
      <c r="E92" s="122">
        <v>0</v>
      </c>
      <c r="F92" s="123">
        <v>0</v>
      </c>
      <c r="G92" s="123">
        <v>0</v>
      </c>
      <c r="H92" s="133"/>
      <c r="I92" s="114"/>
      <c r="J92" s="114"/>
      <c r="K92" s="114"/>
      <c r="L92" s="114"/>
      <c r="M92" s="114"/>
      <c r="N92" s="114"/>
      <c r="O92" s="114"/>
      <c r="P92" s="114"/>
      <c r="Q92" s="114"/>
      <c r="R92" s="133"/>
      <c r="S92" s="114"/>
      <c r="T92" s="114"/>
      <c r="U92" s="114"/>
      <c r="V92" s="114"/>
      <c r="W92" s="114"/>
      <c r="X92" s="114"/>
      <c r="Y92" s="114"/>
      <c r="Z92" s="114"/>
      <c r="AA92" s="114"/>
      <c r="AB92" s="133"/>
      <c r="AC92" s="114"/>
      <c r="AD92" s="114"/>
      <c r="AE92" s="114"/>
      <c r="AF92" s="114"/>
      <c r="AG92" s="114"/>
      <c r="AH92" s="114"/>
      <c r="AI92" s="114"/>
      <c r="AJ92" s="114"/>
      <c r="AK92" s="114"/>
      <c r="AL92" s="133"/>
      <c r="AM92" s="114"/>
      <c r="AN92" s="114"/>
      <c r="AO92" s="114"/>
      <c r="AP92" s="114"/>
      <c r="AQ92" s="114"/>
      <c r="AR92" s="114"/>
      <c r="AS92" s="114"/>
      <c r="AT92" s="114"/>
      <c r="AU92" s="114"/>
      <c r="AV92" s="133"/>
      <c r="AW92" s="114"/>
      <c r="AX92" s="114"/>
      <c r="AY92" s="114"/>
      <c r="AZ92" s="114"/>
      <c r="BA92" s="114"/>
      <c r="BB92" s="114"/>
      <c r="BC92" s="114"/>
      <c r="BD92" s="114"/>
      <c r="BE92" s="114"/>
      <c r="BF92" s="133"/>
      <c r="BG92" s="114"/>
      <c r="BH92" s="114"/>
      <c r="BI92" s="114"/>
      <c r="BJ92" s="114"/>
      <c r="BK92" s="114"/>
      <c r="BL92" s="114"/>
      <c r="BM92" s="114"/>
      <c r="BN92" s="114"/>
      <c r="BO92" s="114"/>
      <c r="BP92" s="133"/>
      <c r="BQ92" s="114"/>
      <c r="BR92" s="114"/>
      <c r="BS92" s="114"/>
      <c r="BT92" s="114"/>
      <c r="BU92" s="114"/>
      <c r="BV92" s="114"/>
      <c r="BW92" s="114"/>
      <c r="BX92" s="114"/>
      <c r="BY92" s="114"/>
      <c r="BZ92" s="133"/>
      <c r="CA92" s="114"/>
      <c r="CB92" s="114"/>
      <c r="CC92" s="114"/>
      <c r="CD92" s="114"/>
      <c r="CE92" s="114"/>
      <c r="CF92" s="114"/>
      <c r="CG92" s="114"/>
      <c r="CH92" s="114"/>
      <c r="CI92" s="114"/>
      <c r="CJ92" s="133"/>
      <c r="CK92" s="114"/>
      <c r="CL92" s="114"/>
      <c r="CM92" s="114"/>
      <c r="CN92" s="114"/>
      <c r="CO92" s="114"/>
      <c r="CP92" s="114"/>
      <c r="CQ92" s="114"/>
      <c r="CR92" s="114"/>
      <c r="CS92" s="114"/>
      <c r="CT92" s="133"/>
      <c r="CU92" s="114"/>
      <c r="CV92" s="114"/>
      <c r="CW92" s="114"/>
      <c r="CX92" s="114"/>
      <c r="CY92" s="114"/>
      <c r="CZ92" s="114"/>
      <c r="DA92" s="114"/>
      <c r="DB92" s="114"/>
      <c r="DC92" s="114"/>
      <c r="DD92" s="136" t="str">
        <f>IFERROR(AVERAGE('AUTOEV CUANTI MULT'!$H92:$DC92),"")</f>
        <v/>
      </c>
    </row>
    <row r="93" spans="2:108" ht="78" customHeight="1" x14ac:dyDescent="0.3">
      <c r="B93" s="124">
        <v>88</v>
      </c>
      <c r="C93" s="126">
        <v>0</v>
      </c>
      <c r="D93" s="126">
        <v>0</v>
      </c>
      <c r="E93" s="126">
        <v>0</v>
      </c>
      <c r="F93" s="47">
        <v>0</v>
      </c>
      <c r="G93" s="47">
        <v>0</v>
      </c>
      <c r="H93" s="134"/>
      <c r="I93" s="115"/>
      <c r="J93" s="115"/>
      <c r="K93" s="115"/>
      <c r="L93" s="115"/>
      <c r="M93" s="115"/>
      <c r="N93" s="115"/>
      <c r="O93" s="115"/>
      <c r="P93" s="115"/>
      <c r="Q93" s="115"/>
      <c r="R93" s="134"/>
      <c r="S93" s="115"/>
      <c r="T93" s="115"/>
      <c r="U93" s="115"/>
      <c r="V93" s="115"/>
      <c r="W93" s="115"/>
      <c r="X93" s="115"/>
      <c r="Y93" s="115"/>
      <c r="Z93" s="115"/>
      <c r="AA93" s="115"/>
      <c r="AB93" s="134"/>
      <c r="AC93" s="115"/>
      <c r="AD93" s="115"/>
      <c r="AE93" s="115"/>
      <c r="AF93" s="115"/>
      <c r="AG93" s="115"/>
      <c r="AH93" s="115"/>
      <c r="AI93" s="115"/>
      <c r="AJ93" s="115"/>
      <c r="AK93" s="115"/>
      <c r="AL93" s="134"/>
      <c r="AM93" s="115"/>
      <c r="AN93" s="115"/>
      <c r="AO93" s="115"/>
      <c r="AP93" s="115"/>
      <c r="AQ93" s="115"/>
      <c r="AR93" s="115"/>
      <c r="AS93" s="115"/>
      <c r="AT93" s="115"/>
      <c r="AU93" s="115"/>
      <c r="AV93" s="134"/>
      <c r="AW93" s="115"/>
      <c r="AX93" s="115"/>
      <c r="AY93" s="115"/>
      <c r="AZ93" s="115"/>
      <c r="BA93" s="115"/>
      <c r="BB93" s="115"/>
      <c r="BC93" s="115"/>
      <c r="BD93" s="115"/>
      <c r="BE93" s="115"/>
      <c r="BF93" s="134"/>
      <c r="BG93" s="115"/>
      <c r="BH93" s="115"/>
      <c r="BI93" s="115"/>
      <c r="BJ93" s="115"/>
      <c r="BK93" s="115"/>
      <c r="BL93" s="115"/>
      <c r="BM93" s="115"/>
      <c r="BN93" s="115"/>
      <c r="BO93" s="115"/>
      <c r="BP93" s="134"/>
      <c r="BQ93" s="115"/>
      <c r="BR93" s="115"/>
      <c r="BS93" s="115"/>
      <c r="BT93" s="115"/>
      <c r="BU93" s="115"/>
      <c r="BV93" s="115"/>
      <c r="BW93" s="115"/>
      <c r="BX93" s="115"/>
      <c r="BY93" s="115"/>
      <c r="BZ93" s="134"/>
      <c r="CA93" s="115"/>
      <c r="CB93" s="115"/>
      <c r="CC93" s="115"/>
      <c r="CD93" s="115"/>
      <c r="CE93" s="115"/>
      <c r="CF93" s="115"/>
      <c r="CG93" s="115"/>
      <c r="CH93" s="115"/>
      <c r="CI93" s="115"/>
      <c r="CJ93" s="134"/>
      <c r="CK93" s="115"/>
      <c r="CL93" s="115"/>
      <c r="CM93" s="115"/>
      <c r="CN93" s="115"/>
      <c r="CO93" s="115"/>
      <c r="CP93" s="115"/>
      <c r="CQ93" s="115"/>
      <c r="CR93" s="115"/>
      <c r="CS93" s="115"/>
      <c r="CT93" s="134"/>
      <c r="CU93" s="115"/>
      <c r="CV93" s="115"/>
      <c r="CW93" s="115"/>
      <c r="CX93" s="115"/>
      <c r="CY93" s="115"/>
      <c r="CZ93" s="115"/>
      <c r="DA93" s="115"/>
      <c r="DB93" s="115"/>
      <c r="DC93" s="115"/>
      <c r="DD93" s="137" t="str">
        <f>IFERROR(AVERAGE('AUTOEV CUANTI MULT'!$H93:$DC93),"")</f>
        <v/>
      </c>
    </row>
    <row r="94" spans="2:108" ht="78" customHeight="1" x14ac:dyDescent="0.3">
      <c r="B94" s="120">
        <v>89</v>
      </c>
      <c r="C94" s="122">
        <v>0</v>
      </c>
      <c r="D94" s="122">
        <v>0</v>
      </c>
      <c r="E94" s="122">
        <v>0</v>
      </c>
      <c r="F94" s="123">
        <v>0</v>
      </c>
      <c r="G94" s="123">
        <v>0</v>
      </c>
      <c r="H94" s="133"/>
      <c r="I94" s="114"/>
      <c r="J94" s="114"/>
      <c r="K94" s="114"/>
      <c r="L94" s="114"/>
      <c r="M94" s="114"/>
      <c r="N94" s="114"/>
      <c r="O94" s="114"/>
      <c r="P94" s="114"/>
      <c r="Q94" s="114"/>
      <c r="R94" s="133"/>
      <c r="S94" s="114"/>
      <c r="T94" s="114"/>
      <c r="U94" s="114"/>
      <c r="V94" s="114"/>
      <c r="W94" s="114"/>
      <c r="X94" s="114"/>
      <c r="Y94" s="114"/>
      <c r="Z94" s="114"/>
      <c r="AA94" s="114"/>
      <c r="AB94" s="133"/>
      <c r="AC94" s="114"/>
      <c r="AD94" s="114"/>
      <c r="AE94" s="114"/>
      <c r="AF94" s="114"/>
      <c r="AG94" s="114"/>
      <c r="AH94" s="114"/>
      <c r="AI94" s="114"/>
      <c r="AJ94" s="114"/>
      <c r="AK94" s="114"/>
      <c r="AL94" s="133"/>
      <c r="AM94" s="114"/>
      <c r="AN94" s="114"/>
      <c r="AO94" s="114"/>
      <c r="AP94" s="114"/>
      <c r="AQ94" s="114"/>
      <c r="AR94" s="114"/>
      <c r="AS94" s="114"/>
      <c r="AT94" s="114"/>
      <c r="AU94" s="114"/>
      <c r="AV94" s="133"/>
      <c r="AW94" s="114"/>
      <c r="AX94" s="114"/>
      <c r="AY94" s="114"/>
      <c r="AZ94" s="114"/>
      <c r="BA94" s="114"/>
      <c r="BB94" s="114"/>
      <c r="BC94" s="114"/>
      <c r="BD94" s="114"/>
      <c r="BE94" s="114"/>
      <c r="BF94" s="133"/>
      <c r="BG94" s="114"/>
      <c r="BH94" s="114"/>
      <c r="BI94" s="114"/>
      <c r="BJ94" s="114"/>
      <c r="BK94" s="114"/>
      <c r="BL94" s="114"/>
      <c r="BM94" s="114"/>
      <c r="BN94" s="114"/>
      <c r="BO94" s="114"/>
      <c r="BP94" s="133"/>
      <c r="BQ94" s="114"/>
      <c r="BR94" s="114"/>
      <c r="BS94" s="114"/>
      <c r="BT94" s="114"/>
      <c r="BU94" s="114"/>
      <c r="BV94" s="114"/>
      <c r="BW94" s="114"/>
      <c r="BX94" s="114"/>
      <c r="BY94" s="114"/>
      <c r="BZ94" s="133"/>
      <c r="CA94" s="114"/>
      <c r="CB94" s="114"/>
      <c r="CC94" s="114"/>
      <c r="CD94" s="114"/>
      <c r="CE94" s="114"/>
      <c r="CF94" s="114"/>
      <c r="CG94" s="114"/>
      <c r="CH94" s="114"/>
      <c r="CI94" s="114"/>
      <c r="CJ94" s="133"/>
      <c r="CK94" s="114"/>
      <c r="CL94" s="114"/>
      <c r="CM94" s="114"/>
      <c r="CN94" s="114"/>
      <c r="CO94" s="114"/>
      <c r="CP94" s="114"/>
      <c r="CQ94" s="114"/>
      <c r="CR94" s="114"/>
      <c r="CS94" s="114"/>
      <c r="CT94" s="133"/>
      <c r="CU94" s="114"/>
      <c r="CV94" s="114"/>
      <c r="CW94" s="114"/>
      <c r="CX94" s="114"/>
      <c r="CY94" s="114"/>
      <c r="CZ94" s="114"/>
      <c r="DA94" s="114"/>
      <c r="DB94" s="114"/>
      <c r="DC94" s="114"/>
      <c r="DD94" s="136" t="str">
        <f>IFERROR(AVERAGE('AUTOEV CUANTI MULT'!$H94:$DC94),"")</f>
        <v/>
      </c>
    </row>
    <row r="95" spans="2:108" ht="78" customHeight="1" x14ac:dyDescent="0.3">
      <c r="B95" s="124">
        <v>90</v>
      </c>
      <c r="C95" s="126">
        <v>0</v>
      </c>
      <c r="D95" s="126">
        <v>0</v>
      </c>
      <c r="E95" s="126">
        <v>0</v>
      </c>
      <c r="F95" s="47">
        <v>0</v>
      </c>
      <c r="G95" s="47">
        <v>0</v>
      </c>
      <c r="H95" s="134"/>
      <c r="I95" s="115"/>
      <c r="J95" s="115"/>
      <c r="K95" s="115"/>
      <c r="L95" s="115"/>
      <c r="M95" s="115"/>
      <c r="N95" s="115"/>
      <c r="O95" s="115"/>
      <c r="P95" s="115"/>
      <c r="Q95" s="115"/>
      <c r="R95" s="134"/>
      <c r="S95" s="115"/>
      <c r="T95" s="115"/>
      <c r="U95" s="115"/>
      <c r="V95" s="115"/>
      <c r="W95" s="115"/>
      <c r="X95" s="115"/>
      <c r="Y95" s="115"/>
      <c r="Z95" s="115"/>
      <c r="AA95" s="115"/>
      <c r="AB95" s="134"/>
      <c r="AC95" s="115"/>
      <c r="AD95" s="115"/>
      <c r="AE95" s="115"/>
      <c r="AF95" s="115"/>
      <c r="AG95" s="115"/>
      <c r="AH95" s="115"/>
      <c r="AI95" s="115"/>
      <c r="AJ95" s="115"/>
      <c r="AK95" s="115"/>
      <c r="AL95" s="134"/>
      <c r="AM95" s="115"/>
      <c r="AN95" s="115"/>
      <c r="AO95" s="115"/>
      <c r="AP95" s="115"/>
      <c r="AQ95" s="115"/>
      <c r="AR95" s="115"/>
      <c r="AS95" s="115"/>
      <c r="AT95" s="115"/>
      <c r="AU95" s="115"/>
      <c r="AV95" s="134"/>
      <c r="AW95" s="115"/>
      <c r="AX95" s="115"/>
      <c r="AY95" s="115"/>
      <c r="AZ95" s="115"/>
      <c r="BA95" s="115"/>
      <c r="BB95" s="115"/>
      <c r="BC95" s="115"/>
      <c r="BD95" s="115"/>
      <c r="BE95" s="115"/>
      <c r="BF95" s="134"/>
      <c r="BG95" s="115"/>
      <c r="BH95" s="115"/>
      <c r="BI95" s="115"/>
      <c r="BJ95" s="115"/>
      <c r="BK95" s="115"/>
      <c r="BL95" s="115"/>
      <c r="BM95" s="115"/>
      <c r="BN95" s="115"/>
      <c r="BO95" s="115"/>
      <c r="BP95" s="134"/>
      <c r="BQ95" s="115"/>
      <c r="BR95" s="115"/>
      <c r="BS95" s="115"/>
      <c r="BT95" s="115"/>
      <c r="BU95" s="115"/>
      <c r="BV95" s="115"/>
      <c r="BW95" s="115"/>
      <c r="BX95" s="115"/>
      <c r="BY95" s="115"/>
      <c r="BZ95" s="134"/>
      <c r="CA95" s="115"/>
      <c r="CB95" s="115"/>
      <c r="CC95" s="115"/>
      <c r="CD95" s="115"/>
      <c r="CE95" s="115"/>
      <c r="CF95" s="115"/>
      <c r="CG95" s="115"/>
      <c r="CH95" s="115"/>
      <c r="CI95" s="115"/>
      <c r="CJ95" s="134"/>
      <c r="CK95" s="115"/>
      <c r="CL95" s="115"/>
      <c r="CM95" s="115"/>
      <c r="CN95" s="115"/>
      <c r="CO95" s="115"/>
      <c r="CP95" s="115"/>
      <c r="CQ95" s="115"/>
      <c r="CR95" s="115"/>
      <c r="CS95" s="115"/>
      <c r="CT95" s="134"/>
      <c r="CU95" s="115"/>
      <c r="CV95" s="115"/>
      <c r="CW95" s="115"/>
      <c r="CX95" s="115"/>
      <c r="CY95" s="115"/>
      <c r="CZ95" s="115"/>
      <c r="DA95" s="115"/>
      <c r="DB95" s="115"/>
      <c r="DC95" s="115"/>
      <c r="DD95" s="137" t="str">
        <f>IFERROR(AVERAGE('AUTOEV CUANTI MULT'!$H95:$DC95),"")</f>
        <v/>
      </c>
    </row>
    <row r="96" spans="2:108" ht="78" customHeight="1" x14ac:dyDescent="0.3">
      <c r="B96" s="120">
        <v>91</v>
      </c>
      <c r="C96" s="122">
        <v>0</v>
      </c>
      <c r="D96" s="122">
        <v>0</v>
      </c>
      <c r="E96" s="122">
        <v>0</v>
      </c>
      <c r="F96" s="123">
        <v>0</v>
      </c>
      <c r="G96" s="123">
        <v>0</v>
      </c>
      <c r="H96" s="133"/>
      <c r="I96" s="114"/>
      <c r="J96" s="114"/>
      <c r="K96" s="114"/>
      <c r="L96" s="114"/>
      <c r="M96" s="114"/>
      <c r="N96" s="114"/>
      <c r="O96" s="114"/>
      <c r="P96" s="114"/>
      <c r="Q96" s="114"/>
      <c r="R96" s="133"/>
      <c r="S96" s="114"/>
      <c r="T96" s="114"/>
      <c r="U96" s="114"/>
      <c r="V96" s="114"/>
      <c r="W96" s="114"/>
      <c r="X96" s="114"/>
      <c r="Y96" s="114"/>
      <c r="Z96" s="114"/>
      <c r="AA96" s="114"/>
      <c r="AB96" s="133"/>
      <c r="AC96" s="114"/>
      <c r="AD96" s="114"/>
      <c r="AE96" s="114"/>
      <c r="AF96" s="114"/>
      <c r="AG96" s="114"/>
      <c r="AH96" s="114"/>
      <c r="AI96" s="114"/>
      <c r="AJ96" s="114"/>
      <c r="AK96" s="114"/>
      <c r="AL96" s="133"/>
      <c r="AM96" s="114"/>
      <c r="AN96" s="114"/>
      <c r="AO96" s="114"/>
      <c r="AP96" s="114"/>
      <c r="AQ96" s="114"/>
      <c r="AR96" s="114"/>
      <c r="AS96" s="114"/>
      <c r="AT96" s="114"/>
      <c r="AU96" s="114"/>
      <c r="AV96" s="133"/>
      <c r="AW96" s="114"/>
      <c r="AX96" s="114"/>
      <c r="AY96" s="114"/>
      <c r="AZ96" s="114"/>
      <c r="BA96" s="114"/>
      <c r="BB96" s="114"/>
      <c r="BC96" s="114"/>
      <c r="BD96" s="114"/>
      <c r="BE96" s="114"/>
      <c r="BF96" s="133"/>
      <c r="BG96" s="114"/>
      <c r="BH96" s="114"/>
      <c r="BI96" s="114"/>
      <c r="BJ96" s="114"/>
      <c r="BK96" s="114"/>
      <c r="BL96" s="114"/>
      <c r="BM96" s="114"/>
      <c r="BN96" s="114"/>
      <c r="BO96" s="114"/>
      <c r="BP96" s="133"/>
      <c r="BQ96" s="114"/>
      <c r="BR96" s="114"/>
      <c r="BS96" s="114"/>
      <c r="BT96" s="114"/>
      <c r="BU96" s="114"/>
      <c r="BV96" s="114"/>
      <c r="BW96" s="114"/>
      <c r="BX96" s="114"/>
      <c r="BY96" s="114"/>
      <c r="BZ96" s="133"/>
      <c r="CA96" s="114"/>
      <c r="CB96" s="114"/>
      <c r="CC96" s="114"/>
      <c r="CD96" s="114"/>
      <c r="CE96" s="114"/>
      <c r="CF96" s="114"/>
      <c r="CG96" s="114"/>
      <c r="CH96" s="114"/>
      <c r="CI96" s="114"/>
      <c r="CJ96" s="133"/>
      <c r="CK96" s="114"/>
      <c r="CL96" s="114"/>
      <c r="CM96" s="114"/>
      <c r="CN96" s="114"/>
      <c r="CO96" s="114"/>
      <c r="CP96" s="114"/>
      <c r="CQ96" s="114"/>
      <c r="CR96" s="114"/>
      <c r="CS96" s="114"/>
      <c r="CT96" s="133"/>
      <c r="CU96" s="114"/>
      <c r="CV96" s="114"/>
      <c r="CW96" s="114"/>
      <c r="CX96" s="114"/>
      <c r="CY96" s="114"/>
      <c r="CZ96" s="114"/>
      <c r="DA96" s="114"/>
      <c r="DB96" s="114"/>
      <c r="DC96" s="114"/>
      <c r="DD96" s="136" t="str">
        <f>IFERROR(AVERAGE('AUTOEV CUANTI MULT'!$H96:$DC96),"")</f>
        <v/>
      </c>
    </row>
    <row r="97" spans="2:108" ht="78" customHeight="1" x14ac:dyDescent="0.3">
      <c r="B97" s="124">
        <v>92</v>
      </c>
      <c r="C97" s="126">
        <v>0</v>
      </c>
      <c r="D97" s="126">
        <v>0</v>
      </c>
      <c r="E97" s="126">
        <v>0</v>
      </c>
      <c r="F97" s="47">
        <v>0</v>
      </c>
      <c r="G97" s="47">
        <v>0</v>
      </c>
      <c r="H97" s="134"/>
      <c r="I97" s="115"/>
      <c r="J97" s="115"/>
      <c r="K97" s="115"/>
      <c r="L97" s="115"/>
      <c r="M97" s="115"/>
      <c r="N97" s="115"/>
      <c r="O97" s="115"/>
      <c r="P97" s="115"/>
      <c r="Q97" s="115"/>
      <c r="R97" s="134"/>
      <c r="S97" s="115"/>
      <c r="T97" s="115"/>
      <c r="U97" s="115"/>
      <c r="V97" s="115"/>
      <c r="W97" s="115"/>
      <c r="X97" s="115"/>
      <c r="Y97" s="115"/>
      <c r="Z97" s="115"/>
      <c r="AA97" s="115"/>
      <c r="AB97" s="134"/>
      <c r="AC97" s="115"/>
      <c r="AD97" s="115"/>
      <c r="AE97" s="115"/>
      <c r="AF97" s="115"/>
      <c r="AG97" s="115"/>
      <c r="AH97" s="115"/>
      <c r="AI97" s="115"/>
      <c r="AJ97" s="115"/>
      <c r="AK97" s="115"/>
      <c r="AL97" s="134"/>
      <c r="AM97" s="115"/>
      <c r="AN97" s="115"/>
      <c r="AO97" s="115"/>
      <c r="AP97" s="115"/>
      <c r="AQ97" s="115"/>
      <c r="AR97" s="115"/>
      <c r="AS97" s="115"/>
      <c r="AT97" s="115"/>
      <c r="AU97" s="115"/>
      <c r="AV97" s="134"/>
      <c r="AW97" s="115"/>
      <c r="AX97" s="115"/>
      <c r="AY97" s="115"/>
      <c r="AZ97" s="115"/>
      <c r="BA97" s="115"/>
      <c r="BB97" s="115"/>
      <c r="BC97" s="115"/>
      <c r="BD97" s="115"/>
      <c r="BE97" s="115"/>
      <c r="BF97" s="134"/>
      <c r="BG97" s="115"/>
      <c r="BH97" s="115"/>
      <c r="BI97" s="115"/>
      <c r="BJ97" s="115"/>
      <c r="BK97" s="115"/>
      <c r="BL97" s="115"/>
      <c r="BM97" s="115"/>
      <c r="BN97" s="115"/>
      <c r="BO97" s="115"/>
      <c r="BP97" s="134"/>
      <c r="BQ97" s="115"/>
      <c r="BR97" s="115"/>
      <c r="BS97" s="115"/>
      <c r="BT97" s="115"/>
      <c r="BU97" s="115"/>
      <c r="BV97" s="115"/>
      <c r="BW97" s="115"/>
      <c r="BX97" s="115"/>
      <c r="BY97" s="115"/>
      <c r="BZ97" s="134"/>
      <c r="CA97" s="115"/>
      <c r="CB97" s="115"/>
      <c r="CC97" s="115"/>
      <c r="CD97" s="115"/>
      <c r="CE97" s="115"/>
      <c r="CF97" s="115"/>
      <c r="CG97" s="115"/>
      <c r="CH97" s="115"/>
      <c r="CI97" s="115"/>
      <c r="CJ97" s="134"/>
      <c r="CK97" s="115"/>
      <c r="CL97" s="115"/>
      <c r="CM97" s="115"/>
      <c r="CN97" s="115"/>
      <c r="CO97" s="115"/>
      <c r="CP97" s="115"/>
      <c r="CQ97" s="115"/>
      <c r="CR97" s="115"/>
      <c r="CS97" s="115"/>
      <c r="CT97" s="134"/>
      <c r="CU97" s="115"/>
      <c r="CV97" s="115"/>
      <c r="CW97" s="115"/>
      <c r="CX97" s="115"/>
      <c r="CY97" s="115"/>
      <c r="CZ97" s="115"/>
      <c r="DA97" s="115"/>
      <c r="DB97" s="115"/>
      <c r="DC97" s="115"/>
      <c r="DD97" s="137" t="str">
        <f>IFERROR(AVERAGE('AUTOEV CUANTI MULT'!$H97:$DC97),"")</f>
        <v/>
      </c>
    </row>
    <row r="98" spans="2:108" ht="78" customHeight="1" x14ac:dyDescent="0.3">
      <c r="B98" s="120">
        <v>93</v>
      </c>
      <c r="C98" s="122">
        <v>0</v>
      </c>
      <c r="D98" s="122">
        <v>0</v>
      </c>
      <c r="E98" s="122">
        <v>0</v>
      </c>
      <c r="F98" s="123">
        <v>0</v>
      </c>
      <c r="G98" s="123">
        <v>0</v>
      </c>
      <c r="H98" s="133"/>
      <c r="I98" s="114"/>
      <c r="J98" s="114"/>
      <c r="K98" s="114"/>
      <c r="L98" s="114"/>
      <c r="M98" s="114"/>
      <c r="N98" s="114"/>
      <c r="O98" s="114"/>
      <c r="P98" s="114"/>
      <c r="Q98" s="114"/>
      <c r="R98" s="133"/>
      <c r="S98" s="114"/>
      <c r="T98" s="114"/>
      <c r="U98" s="114"/>
      <c r="V98" s="114"/>
      <c r="W98" s="114"/>
      <c r="X98" s="114"/>
      <c r="Y98" s="114"/>
      <c r="Z98" s="114"/>
      <c r="AA98" s="114"/>
      <c r="AB98" s="133"/>
      <c r="AC98" s="114"/>
      <c r="AD98" s="114"/>
      <c r="AE98" s="114"/>
      <c r="AF98" s="114"/>
      <c r="AG98" s="114"/>
      <c r="AH98" s="114"/>
      <c r="AI98" s="114"/>
      <c r="AJ98" s="114"/>
      <c r="AK98" s="114"/>
      <c r="AL98" s="133"/>
      <c r="AM98" s="114"/>
      <c r="AN98" s="114"/>
      <c r="AO98" s="114"/>
      <c r="AP98" s="114"/>
      <c r="AQ98" s="114"/>
      <c r="AR98" s="114"/>
      <c r="AS98" s="114"/>
      <c r="AT98" s="114"/>
      <c r="AU98" s="114"/>
      <c r="AV98" s="133"/>
      <c r="AW98" s="114"/>
      <c r="AX98" s="114"/>
      <c r="AY98" s="114"/>
      <c r="AZ98" s="114"/>
      <c r="BA98" s="114"/>
      <c r="BB98" s="114"/>
      <c r="BC98" s="114"/>
      <c r="BD98" s="114"/>
      <c r="BE98" s="114"/>
      <c r="BF98" s="133"/>
      <c r="BG98" s="114"/>
      <c r="BH98" s="114"/>
      <c r="BI98" s="114"/>
      <c r="BJ98" s="114"/>
      <c r="BK98" s="114"/>
      <c r="BL98" s="114"/>
      <c r="BM98" s="114"/>
      <c r="BN98" s="114"/>
      <c r="BO98" s="114"/>
      <c r="BP98" s="133"/>
      <c r="BQ98" s="114"/>
      <c r="BR98" s="114"/>
      <c r="BS98" s="114"/>
      <c r="BT98" s="114"/>
      <c r="BU98" s="114"/>
      <c r="BV98" s="114"/>
      <c r="BW98" s="114"/>
      <c r="BX98" s="114"/>
      <c r="BY98" s="114"/>
      <c r="BZ98" s="133"/>
      <c r="CA98" s="114"/>
      <c r="CB98" s="114"/>
      <c r="CC98" s="114"/>
      <c r="CD98" s="114"/>
      <c r="CE98" s="114"/>
      <c r="CF98" s="114"/>
      <c r="CG98" s="114"/>
      <c r="CH98" s="114"/>
      <c r="CI98" s="114"/>
      <c r="CJ98" s="133"/>
      <c r="CK98" s="114"/>
      <c r="CL98" s="114"/>
      <c r="CM98" s="114"/>
      <c r="CN98" s="114"/>
      <c r="CO98" s="114"/>
      <c r="CP98" s="114"/>
      <c r="CQ98" s="114"/>
      <c r="CR98" s="114"/>
      <c r="CS98" s="114"/>
      <c r="CT98" s="133"/>
      <c r="CU98" s="114"/>
      <c r="CV98" s="114"/>
      <c r="CW98" s="114"/>
      <c r="CX98" s="114"/>
      <c r="CY98" s="114"/>
      <c r="CZ98" s="114"/>
      <c r="DA98" s="114"/>
      <c r="DB98" s="114"/>
      <c r="DC98" s="114"/>
      <c r="DD98" s="136" t="str">
        <f>IFERROR(AVERAGE('AUTOEV CUANTI MULT'!$H98:$DC98),"")</f>
        <v/>
      </c>
    </row>
    <row r="99" spans="2:108" ht="78" customHeight="1" x14ac:dyDescent="0.3">
      <c r="B99" s="124">
        <v>94</v>
      </c>
      <c r="C99" s="126">
        <v>0</v>
      </c>
      <c r="D99" s="126">
        <v>0</v>
      </c>
      <c r="E99" s="126">
        <v>0</v>
      </c>
      <c r="F99" s="47">
        <v>0</v>
      </c>
      <c r="G99" s="47">
        <v>0</v>
      </c>
      <c r="H99" s="134"/>
      <c r="I99" s="115"/>
      <c r="J99" s="115"/>
      <c r="K99" s="115"/>
      <c r="L99" s="115"/>
      <c r="M99" s="115"/>
      <c r="N99" s="115"/>
      <c r="O99" s="115"/>
      <c r="P99" s="115"/>
      <c r="Q99" s="115"/>
      <c r="R99" s="134"/>
      <c r="S99" s="115"/>
      <c r="T99" s="115"/>
      <c r="U99" s="115"/>
      <c r="V99" s="115"/>
      <c r="W99" s="115"/>
      <c r="X99" s="115"/>
      <c r="Y99" s="115"/>
      <c r="Z99" s="115"/>
      <c r="AA99" s="115"/>
      <c r="AB99" s="134"/>
      <c r="AC99" s="115"/>
      <c r="AD99" s="115"/>
      <c r="AE99" s="115"/>
      <c r="AF99" s="115"/>
      <c r="AG99" s="115"/>
      <c r="AH99" s="115"/>
      <c r="AI99" s="115"/>
      <c r="AJ99" s="115"/>
      <c r="AK99" s="115"/>
      <c r="AL99" s="134"/>
      <c r="AM99" s="115"/>
      <c r="AN99" s="115"/>
      <c r="AO99" s="115"/>
      <c r="AP99" s="115"/>
      <c r="AQ99" s="115"/>
      <c r="AR99" s="115"/>
      <c r="AS99" s="115"/>
      <c r="AT99" s="115"/>
      <c r="AU99" s="115"/>
      <c r="AV99" s="134"/>
      <c r="AW99" s="115"/>
      <c r="AX99" s="115"/>
      <c r="AY99" s="115"/>
      <c r="AZ99" s="115"/>
      <c r="BA99" s="115"/>
      <c r="BB99" s="115"/>
      <c r="BC99" s="115"/>
      <c r="BD99" s="115"/>
      <c r="BE99" s="115"/>
      <c r="BF99" s="134"/>
      <c r="BG99" s="115"/>
      <c r="BH99" s="115"/>
      <c r="BI99" s="115"/>
      <c r="BJ99" s="115"/>
      <c r="BK99" s="115"/>
      <c r="BL99" s="115"/>
      <c r="BM99" s="115"/>
      <c r="BN99" s="115"/>
      <c r="BO99" s="115"/>
      <c r="BP99" s="134"/>
      <c r="BQ99" s="115"/>
      <c r="BR99" s="115"/>
      <c r="BS99" s="115"/>
      <c r="BT99" s="115"/>
      <c r="BU99" s="115"/>
      <c r="BV99" s="115"/>
      <c r="BW99" s="115"/>
      <c r="BX99" s="115"/>
      <c r="BY99" s="115"/>
      <c r="BZ99" s="134"/>
      <c r="CA99" s="115"/>
      <c r="CB99" s="115"/>
      <c r="CC99" s="115"/>
      <c r="CD99" s="115"/>
      <c r="CE99" s="115"/>
      <c r="CF99" s="115"/>
      <c r="CG99" s="115"/>
      <c r="CH99" s="115"/>
      <c r="CI99" s="115"/>
      <c r="CJ99" s="134"/>
      <c r="CK99" s="115"/>
      <c r="CL99" s="115"/>
      <c r="CM99" s="115"/>
      <c r="CN99" s="115"/>
      <c r="CO99" s="115"/>
      <c r="CP99" s="115"/>
      <c r="CQ99" s="115"/>
      <c r="CR99" s="115"/>
      <c r="CS99" s="115"/>
      <c r="CT99" s="134"/>
      <c r="CU99" s="115"/>
      <c r="CV99" s="115"/>
      <c r="CW99" s="115"/>
      <c r="CX99" s="115"/>
      <c r="CY99" s="115"/>
      <c r="CZ99" s="115"/>
      <c r="DA99" s="115"/>
      <c r="DB99" s="115"/>
      <c r="DC99" s="115"/>
      <c r="DD99" s="137" t="str">
        <f>IFERROR(AVERAGE('AUTOEV CUANTI MULT'!$H99:$DC99),"")</f>
        <v/>
      </c>
    </row>
    <row r="100" spans="2:108" ht="78" customHeight="1" x14ac:dyDescent="0.3">
      <c r="B100" s="120">
        <v>95</v>
      </c>
      <c r="C100" s="122">
        <v>0</v>
      </c>
      <c r="D100" s="122">
        <v>0</v>
      </c>
      <c r="E100" s="122">
        <v>0</v>
      </c>
      <c r="F100" s="123">
        <v>0</v>
      </c>
      <c r="G100" s="123">
        <v>0</v>
      </c>
      <c r="H100" s="133"/>
      <c r="I100" s="114"/>
      <c r="J100" s="114"/>
      <c r="K100" s="114"/>
      <c r="L100" s="114"/>
      <c r="M100" s="114"/>
      <c r="N100" s="114"/>
      <c r="O100" s="114"/>
      <c r="P100" s="114"/>
      <c r="Q100" s="114"/>
      <c r="R100" s="133"/>
      <c r="S100" s="114"/>
      <c r="T100" s="114"/>
      <c r="U100" s="114"/>
      <c r="V100" s="114"/>
      <c r="W100" s="114"/>
      <c r="X100" s="114"/>
      <c r="Y100" s="114"/>
      <c r="Z100" s="114"/>
      <c r="AA100" s="114"/>
      <c r="AB100" s="133"/>
      <c r="AC100" s="114"/>
      <c r="AD100" s="114"/>
      <c r="AE100" s="114"/>
      <c r="AF100" s="114"/>
      <c r="AG100" s="114"/>
      <c r="AH100" s="114"/>
      <c r="AI100" s="114"/>
      <c r="AJ100" s="114"/>
      <c r="AK100" s="114"/>
      <c r="AL100" s="133"/>
      <c r="AM100" s="114"/>
      <c r="AN100" s="114"/>
      <c r="AO100" s="114"/>
      <c r="AP100" s="114"/>
      <c r="AQ100" s="114"/>
      <c r="AR100" s="114"/>
      <c r="AS100" s="114"/>
      <c r="AT100" s="114"/>
      <c r="AU100" s="114"/>
      <c r="AV100" s="133"/>
      <c r="AW100" s="114"/>
      <c r="AX100" s="114"/>
      <c r="AY100" s="114"/>
      <c r="AZ100" s="114"/>
      <c r="BA100" s="114"/>
      <c r="BB100" s="114"/>
      <c r="BC100" s="114"/>
      <c r="BD100" s="114"/>
      <c r="BE100" s="114"/>
      <c r="BF100" s="133"/>
      <c r="BG100" s="114"/>
      <c r="BH100" s="114"/>
      <c r="BI100" s="114"/>
      <c r="BJ100" s="114"/>
      <c r="BK100" s="114"/>
      <c r="BL100" s="114"/>
      <c r="BM100" s="114"/>
      <c r="BN100" s="114"/>
      <c r="BO100" s="114"/>
      <c r="BP100" s="133"/>
      <c r="BQ100" s="114"/>
      <c r="BR100" s="114"/>
      <c r="BS100" s="114"/>
      <c r="BT100" s="114"/>
      <c r="BU100" s="114"/>
      <c r="BV100" s="114"/>
      <c r="BW100" s="114"/>
      <c r="BX100" s="114"/>
      <c r="BY100" s="114"/>
      <c r="BZ100" s="133"/>
      <c r="CA100" s="114"/>
      <c r="CB100" s="114"/>
      <c r="CC100" s="114"/>
      <c r="CD100" s="114"/>
      <c r="CE100" s="114"/>
      <c r="CF100" s="114"/>
      <c r="CG100" s="114"/>
      <c r="CH100" s="114"/>
      <c r="CI100" s="114"/>
      <c r="CJ100" s="133"/>
      <c r="CK100" s="114"/>
      <c r="CL100" s="114"/>
      <c r="CM100" s="114"/>
      <c r="CN100" s="114"/>
      <c r="CO100" s="114"/>
      <c r="CP100" s="114"/>
      <c r="CQ100" s="114"/>
      <c r="CR100" s="114"/>
      <c r="CS100" s="114"/>
      <c r="CT100" s="133"/>
      <c r="CU100" s="114"/>
      <c r="CV100" s="114"/>
      <c r="CW100" s="114"/>
      <c r="CX100" s="114"/>
      <c r="CY100" s="114"/>
      <c r="CZ100" s="114"/>
      <c r="DA100" s="114"/>
      <c r="DB100" s="114"/>
      <c r="DC100" s="114"/>
      <c r="DD100" s="136" t="str">
        <f>IFERROR(AVERAGE('AUTOEV CUANTI MULT'!$H100:$DC100),"")</f>
        <v/>
      </c>
    </row>
    <row r="101" spans="2:108" ht="78" customHeight="1" x14ac:dyDescent="0.3">
      <c r="B101" s="124">
        <v>96</v>
      </c>
      <c r="C101" s="126">
        <v>0</v>
      </c>
      <c r="D101" s="126">
        <v>0</v>
      </c>
      <c r="E101" s="126">
        <v>0</v>
      </c>
      <c r="F101" s="47">
        <v>0</v>
      </c>
      <c r="G101" s="47">
        <v>0</v>
      </c>
      <c r="H101" s="134"/>
      <c r="I101" s="115"/>
      <c r="J101" s="115"/>
      <c r="K101" s="115"/>
      <c r="L101" s="115"/>
      <c r="M101" s="115"/>
      <c r="N101" s="115"/>
      <c r="O101" s="115"/>
      <c r="P101" s="115"/>
      <c r="Q101" s="115"/>
      <c r="R101" s="134"/>
      <c r="S101" s="115"/>
      <c r="T101" s="115"/>
      <c r="U101" s="115"/>
      <c r="V101" s="115"/>
      <c r="W101" s="115"/>
      <c r="X101" s="115"/>
      <c r="Y101" s="115"/>
      <c r="Z101" s="115"/>
      <c r="AA101" s="115"/>
      <c r="AB101" s="134"/>
      <c r="AC101" s="115"/>
      <c r="AD101" s="115"/>
      <c r="AE101" s="115"/>
      <c r="AF101" s="115"/>
      <c r="AG101" s="115"/>
      <c r="AH101" s="115"/>
      <c r="AI101" s="115"/>
      <c r="AJ101" s="115"/>
      <c r="AK101" s="115"/>
      <c r="AL101" s="134"/>
      <c r="AM101" s="115"/>
      <c r="AN101" s="115"/>
      <c r="AO101" s="115"/>
      <c r="AP101" s="115"/>
      <c r="AQ101" s="115"/>
      <c r="AR101" s="115"/>
      <c r="AS101" s="115"/>
      <c r="AT101" s="115"/>
      <c r="AU101" s="115"/>
      <c r="AV101" s="134"/>
      <c r="AW101" s="115"/>
      <c r="AX101" s="115"/>
      <c r="AY101" s="115"/>
      <c r="AZ101" s="115"/>
      <c r="BA101" s="115"/>
      <c r="BB101" s="115"/>
      <c r="BC101" s="115"/>
      <c r="BD101" s="115"/>
      <c r="BE101" s="115"/>
      <c r="BF101" s="134"/>
      <c r="BG101" s="115"/>
      <c r="BH101" s="115"/>
      <c r="BI101" s="115"/>
      <c r="BJ101" s="115"/>
      <c r="BK101" s="115"/>
      <c r="BL101" s="115"/>
      <c r="BM101" s="115"/>
      <c r="BN101" s="115"/>
      <c r="BO101" s="115"/>
      <c r="BP101" s="134"/>
      <c r="BQ101" s="115"/>
      <c r="BR101" s="115"/>
      <c r="BS101" s="115"/>
      <c r="BT101" s="115"/>
      <c r="BU101" s="115"/>
      <c r="BV101" s="115"/>
      <c r="BW101" s="115"/>
      <c r="BX101" s="115"/>
      <c r="BY101" s="115"/>
      <c r="BZ101" s="134"/>
      <c r="CA101" s="115"/>
      <c r="CB101" s="115"/>
      <c r="CC101" s="115"/>
      <c r="CD101" s="115"/>
      <c r="CE101" s="115"/>
      <c r="CF101" s="115"/>
      <c r="CG101" s="115"/>
      <c r="CH101" s="115"/>
      <c r="CI101" s="115"/>
      <c r="CJ101" s="134"/>
      <c r="CK101" s="115"/>
      <c r="CL101" s="115"/>
      <c r="CM101" s="115"/>
      <c r="CN101" s="115"/>
      <c r="CO101" s="115"/>
      <c r="CP101" s="115"/>
      <c r="CQ101" s="115"/>
      <c r="CR101" s="115"/>
      <c r="CS101" s="115"/>
      <c r="CT101" s="134"/>
      <c r="CU101" s="115"/>
      <c r="CV101" s="115"/>
      <c r="CW101" s="115"/>
      <c r="CX101" s="115"/>
      <c r="CY101" s="115"/>
      <c r="CZ101" s="115"/>
      <c r="DA101" s="115"/>
      <c r="DB101" s="115"/>
      <c r="DC101" s="115"/>
      <c r="DD101" s="137" t="str">
        <f>IFERROR(AVERAGE('AUTOEV CUANTI MULT'!$H101:$DC101),"")</f>
        <v/>
      </c>
    </row>
    <row r="102" spans="2:108" ht="78" customHeight="1" x14ac:dyDescent="0.3">
      <c r="B102" s="120">
        <v>97</v>
      </c>
      <c r="C102" s="122">
        <v>0</v>
      </c>
      <c r="D102" s="122">
        <v>0</v>
      </c>
      <c r="E102" s="122">
        <v>0</v>
      </c>
      <c r="F102" s="123">
        <v>0</v>
      </c>
      <c r="G102" s="123">
        <v>0</v>
      </c>
      <c r="H102" s="133"/>
      <c r="I102" s="114"/>
      <c r="J102" s="114"/>
      <c r="K102" s="114"/>
      <c r="L102" s="114"/>
      <c r="M102" s="114"/>
      <c r="N102" s="114"/>
      <c r="O102" s="114"/>
      <c r="P102" s="114"/>
      <c r="Q102" s="114"/>
      <c r="R102" s="133"/>
      <c r="S102" s="114"/>
      <c r="T102" s="114"/>
      <c r="U102" s="114"/>
      <c r="V102" s="114"/>
      <c r="W102" s="114"/>
      <c r="X102" s="114"/>
      <c r="Y102" s="114"/>
      <c r="Z102" s="114"/>
      <c r="AA102" s="114"/>
      <c r="AB102" s="133"/>
      <c r="AC102" s="114"/>
      <c r="AD102" s="114"/>
      <c r="AE102" s="114"/>
      <c r="AF102" s="114"/>
      <c r="AG102" s="114"/>
      <c r="AH102" s="114"/>
      <c r="AI102" s="114"/>
      <c r="AJ102" s="114"/>
      <c r="AK102" s="114"/>
      <c r="AL102" s="133"/>
      <c r="AM102" s="114"/>
      <c r="AN102" s="114"/>
      <c r="AO102" s="114"/>
      <c r="AP102" s="114"/>
      <c r="AQ102" s="114"/>
      <c r="AR102" s="114"/>
      <c r="AS102" s="114"/>
      <c r="AT102" s="114"/>
      <c r="AU102" s="114"/>
      <c r="AV102" s="133"/>
      <c r="AW102" s="114"/>
      <c r="AX102" s="114"/>
      <c r="AY102" s="114"/>
      <c r="AZ102" s="114"/>
      <c r="BA102" s="114"/>
      <c r="BB102" s="114"/>
      <c r="BC102" s="114"/>
      <c r="BD102" s="114"/>
      <c r="BE102" s="114"/>
      <c r="BF102" s="133"/>
      <c r="BG102" s="114"/>
      <c r="BH102" s="114"/>
      <c r="BI102" s="114"/>
      <c r="BJ102" s="114"/>
      <c r="BK102" s="114"/>
      <c r="BL102" s="114"/>
      <c r="BM102" s="114"/>
      <c r="BN102" s="114"/>
      <c r="BO102" s="114"/>
      <c r="BP102" s="133"/>
      <c r="BQ102" s="114"/>
      <c r="BR102" s="114"/>
      <c r="BS102" s="114"/>
      <c r="BT102" s="114"/>
      <c r="BU102" s="114"/>
      <c r="BV102" s="114"/>
      <c r="BW102" s="114"/>
      <c r="BX102" s="114"/>
      <c r="BY102" s="114"/>
      <c r="BZ102" s="133"/>
      <c r="CA102" s="114"/>
      <c r="CB102" s="114"/>
      <c r="CC102" s="114"/>
      <c r="CD102" s="114"/>
      <c r="CE102" s="114"/>
      <c r="CF102" s="114"/>
      <c r="CG102" s="114"/>
      <c r="CH102" s="114"/>
      <c r="CI102" s="114"/>
      <c r="CJ102" s="133"/>
      <c r="CK102" s="114"/>
      <c r="CL102" s="114"/>
      <c r="CM102" s="114"/>
      <c r="CN102" s="114"/>
      <c r="CO102" s="114"/>
      <c r="CP102" s="114"/>
      <c r="CQ102" s="114"/>
      <c r="CR102" s="114"/>
      <c r="CS102" s="114"/>
      <c r="CT102" s="133"/>
      <c r="CU102" s="114"/>
      <c r="CV102" s="114"/>
      <c r="CW102" s="114"/>
      <c r="CX102" s="114"/>
      <c r="CY102" s="114"/>
      <c r="CZ102" s="114"/>
      <c r="DA102" s="114"/>
      <c r="DB102" s="114"/>
      <c r="DC102" s="114"/>
      <c r="DD102" s="136" t="str">
        <f>IFERROR(AVERAGE('AUTOEV CUANTI MULT'!$H102:$DC102),"")</f>
        <v/>
      </c>
    </row>
    <row r="103" spans="2:108" ht="78" customHeight="1" x14ac:dyDescent="0.3">
      <c r="B103" s="124">
        <v>98</v>
      </c>
      <c r="C103" s="126">
        <v>0</v>
      </c>
      <c r="D103" s="126">
        <v>0</v>
      </c>
      <c r="E103" s="126">
        <v>0</v>
      </c>
      <c r="F103" s="47">
        <v>0</v>
      </c>
      <c r="G103" s="47">
        <v>0</v>
      </c>
      <c r="H103" s="134"/>
      <c r="I103" s="115"/>
      <c r="J103" s="115"/>
      <c r="K103" s="115"/>
      <c r="L103" s="115"/>
      <c r="M103" s="115"/>
      <c r="N103" s="115"/>
      <c r="O103" s="115"/>
      <c r="P103" s="115"/>
      <c r="Q103" s="115"/>
      <c r="R103" s="134"/>
      <c r="S103" s="115"/>
      <c r="T103" s="115"/>
      <c r="U103" s="115"/>
      <c r="V103" s="115"/>
      <c r="W103" s="115"/>
      <c r="X103" s="115"/>
      <c r="Y103" s="115"/>
      <c r="Z103" s="115"/>
      <c r="AA103" s="115"/>
      <c r="AB103" s="134"/>
      <c r="AC103" s="115"/>
      <c r="AD103" s="115"/>
      <c r="AE103" s="115"/>
      <c r="AF103" s="115"/>
      <c r="AG103" s="115"/>
      <c r="AH103" s="115"/>
      <c r="AI103" s="115"/>
      <c r="AJ103" s="115"/>
      <c r="AK103" s="115"/>
      <c r="AL103" s="134"/>
      <c r="AM103" s="115"/>
      <c r="AN103" s="115"/>
      <c r="AO103" s="115"/>
      <c r="AP103" s="115"/>
      <c r="AQ103" s="115"/>
      <c r="AR103" s="115"/>
      <c r="AS103" s="115"/>
      <c r="AT103" s="115"/>
      <c r="AU103" s="115"/>
      <c r="AV103" s="134"/>
      <c r="AW103" s="115"/>
      <c r="AX103" s="115"/>
      <c r="AY103" s="115"/>
      <c r="AZ103" s="115"/>
      <c r="BA103" s="115"/>
      <c r="BB103" s="115"/>
      <c r="BC103" s="115"/>
      <c r="BD103" s="115"/>
      <c r="BE103" s="115"/>
      <c r="BF103" s="134"/>
      <c r="BG103" s="115"/>
      <c r="BH103" s="115"/>
      <c r="BI103" s="115"/>
      <c r="BJ103" s="115"/>
      <c r="BK103" s="115"/>
      <c r="BL103" s="115"/>
      <c r="BM103" s="115"/>
      <c r="BN103" s="115"/>
      <c r="BO103" s="115"/>
      <c r="BP103" s="134"/>
      <c r="BQ103" s="115"/>
      <c r="BR103" s="115"/>
      <c r="BS103" s="115"/>
      <c r="BT103" s="115"/>
      <c r="BU103" s="115"/>
      <c r="BV103" s="115"/>
      <c r="BW103" s="115"/>
      <c r="BX103" s="115"/>
      <c r="BY103" s="115"/>
      <c r="BZ103" s="134"/>
      <c r="CA103" s="115"/>
      <c r="CB103" s="115"/>
      <c r="CC103" s="115"/>
      <c r="CD103" s="115"/>
      <c r="CE103" s="115"/>
      <c r="CF103" s="115"/>
      <c r="CG103" s="115"/>
      <c r="CH103" s="115"/>
      <c r="CI103" s="115"/>
      <c r="CJ103" s="134"/>
      <c r="CK103" s="115"/>
      <c r="CL103" s="115"/>
      <c r="CM103" s="115"/>
      <c r="CN103" s="115"/>
      <c r="CO103" s="115"/>
      <c r="CP103" s="115"/>
      <c r="CQ103" s="115"/>
      <c r="CR103" s="115"/>
      <c r="CS103" s="115"/>
      <c r="CT103" s="134"/>
      <c r="CU103" s="115"/>
      <c r="CV103" s="115"/>
      <c r="CW103" s="115"/>
      <c r="CX103" s="115"/>
      <c r="CY103" s="115"/>
      <c r="CZ103" s="115"/>
      <c r="DA103" s="115"/>
      <c r="DB103" s="115"/>
      <c r="DC103" s="115"/>
      <c r="DD103" s="137" t="str">
        <f>IFERROR(AVERAGE('AUTOEV CUANTI MULT'!$H103:$DC103),"")</f>
        <v/>
      </c>
    </row>
    <row r="104" spans="2:108" ht="78" customHeight="1" x14ac:dyDescent="0.3">
      <c r="B104" s="120">
        <v>99</v>
      </c>
      <c r="C104" s="122">
        <v>0</v>
      </c>
      <c r="D104" s="122">
        <v>0</v>
      </c>
      <c r="E104" s="122">
        <v>0</v>
      </c>
      <c r="F104" s="123">
        <v>0</v>
      </c>
      <c r="G104" s="123">
        <v>0</v>
      </c>
      <c r="H104" s="133"/>
      <c r="I104" s="114"/>
      <c r="J104" s="114"/>
      <c r="K104" s="114"/>
      <c r="L104" s="114"/>
      <c r="M104" s="114"/>
      <c r="N104" s="114"/>
      <c r="O104" s="114"/>
      <c r="P104" s="114"/>
      <c r="Q104" s="114"/>
      <c r="R104" s="133"/>
      <c r="S104" s="114"/>
      <c r="T104" s="114"/>
      <c r="U104" s="114"/>
      <c r="V104" s="114"/>
      <c r="W104" s="114"/>
      <c r="X104" s="114"/>
      <c r="Y104" s="114"/>
      <c r="Z104" s="114"/>
      <c r="AA104" s="114"/>
      <c r="AB104" s="133"/>
      <c r="AC104" s="114"/>
      <c r="AD104" s="114"/>
      <c r="AE104" s="114"/>
      <c r="AF104" s="114"/>
      <c r="AG104" s="114"/>
      <c r="AH104" s="114"/>
      <c r="AI104" s="114"/>
      <c r="AJ104" s="114"/>
      <c r="AK104" s="114"/>
      <c r="AL104" s="133"/>
      <c r="AM104" s="114"/>
      <c r="AN104" s="114"/>
      <c r="AO104" s="114"/>
      <c r="AP104" s="114"/>
      <c r="AQ104" s="114"/>
      <c r="AR104" s="114"/>
      <c r="AS104" s="114"/>
      <c r="AT104" s="114"/>
      <c r="AU104" s="114"/>
      <c r="AV104" s="133"/>
      <c r="AW104" s="114"/>
      <c r="AX104" s="114"/>
      <c r="AY104" s="114"/>
      <c r="AZ104" s="114"/>
      <c r="BA104" s="114"/>
      <c r="BB104" s="114"/>
      <c r="BC104" s="114"/>
      <c r="BD104" s="114"/>
      <c r="BE104" s="114"/>
      <c r="BF104" s="133"/>
      <c r="BG104" s="114"/>
      <c r="BH104" s="114"/>
      <c r="BI104" s="114"/>
      <c r="BJ104" s="114"/>
      <c r="BK104" s="114"/>
      <c r="BL104" s="114"/>
      <c r="BM104" s="114"/>
      <c r="BN104" s="114"/>
      <c r="BO104" s="114"/>
      <c r="BP104" s="133"/>
      <c r="BQ104" s="114"/>
      <c r="BR104" s="114"/>
      <c r="BS104" s="114"/>
      <c r="BT104" s="114"/>
      <c r="BU104" s="114"/>
      <c r="BV104" s="114"/>
      <c r="BW104" s="114"/>
      <c r="BX104" s="114"/>
      <c r="BY104" s="114"/>
      <c r="BZ104" s="133"/>
      <c r="CA104" s="114"/>
      <c r="CB104" s="114"/>
      <c r="CC104" s="114"/>
      <c r="CD104" s="114"/>
      <c r="CE104" s="114"/>
      <c r="CF104" s="114"/>
      <c r="CG104" s="114"/>
      <c r="CH104" s="114"/>
      <c r="CI104" s="114"/>
      <c r="CJ104" s="133"/>
      <c r="CK104" s="114"/>
      <c r="CL104" s="114"/>
      <c r="CM104" s="114"/>
      <c r="CN104" s="114"/>
      <c r="CO104" s="114"/>
      <c r="CP104" s="114"/>
      <c r="CQ104" s="114"/>
      <c r="CR104" s="114"/>
      <c r="CS104" s="114"/>
      <c r="CT104" s="133"/>
      <c r="CU104" s="114"/>
      <c r="CV104" s="114"/>
      <c r="CW104" s="114"/>
      <c r="CX104" s="114"/>
      <c r="CY104" s="114"/>
      <c r="CZ104" s="114"/>
      <c r="DA104" s="114"/>
      <c r="DB104" s="114"/>
      <c r="DC104" s="114"/>
      <c r="DD104" s="136" t="str">
        <f>IFERROR(AVERAGE('AUTOEV CUANTI MULT'!$H104:$DC104),"")</f>
        <v/>
      </c>
    </row>
    <row r="105" spans="2:108" ht="78" customHeight="1" x14ac:dyDescent="0.3">
      <c r="B105" s="124">
        <v>100</v>
      </c>
      <c r="C105" s="126">
        <v>0</v>
      </c>
      <c r="D105" s="126">
        <v>0</v>
      </c>
      <c r="E105" s="126">
        <v>0</v>
      </c>
      <c r="F105" s="47">
        <v>0</v>
      </c>
      <c r="G105" s="47">
        <v>0</v>
      </c>
      <c r="H105" s="134"/>
      <c r="I105" s="115"/>
      <c r="J105" s="115"/>
      <c r="K105" s="115"/>
      <c r="L105" s="115"/>
      <c r="M105" s="115"/>
      <c r="N105" s="115"/>
      <c r="O105" s="115"/>
      <c r="P105" s="115"/>
      <c r="Q105" s="115"/>
      <c r="R105" s="134"/>
      <c r="S105" s="115"/>
      <c r="T105" s="115"/>
      <c r="U105" s="115"/>
      <c r="V105" s="115"/>
      <c r="W105" s="115"/>
      <c r="X105" s="115"/>
      <c r="Y105" s="115"/>
      <c r="Z105" s="115"/>
      <c r="AA105" s="115"/>
      <c r="AB105" s="134"/>
      <c r="AC105" s="115"/>
      <c r="AD105" s="115"/>
      <c r="AE105" s="115"/>
      <c r="AF105" s="115"/>
      <c r="AG105" s="115"/>
      <c r="AH105" s="115"/>
      <c r="AI105" s="115"/>
      <c r="AJ105" s="115"/>
      <c r="AK105" s="115"/>
      <c r="AL105" s="134"/>
      <c r="AM105" s="115"/>
      <c r="AN105" s="115"/>
      <c r="AO105" s="115"/>
      <c r="AP105" s="115"/>
      <c r="AQ105" s="115"/>
      <c r="AR105" s="115"/>
      <c r="AS105" s="115"/>
      <c r="AT105" s="115"/>
      <c r="AU105" s="115"/>
      <c r="AV105" s="134"/>
      <c r="AW105" s="115"/>
      <c r="AX105" s="115"/>
      <c r="AY105" s="115"/>
      <c r="AZ105" s="115"/>
      <c r="BA105" s="115"/>
      <c r="BB105" s="115"/>
      <c r="BC105" s="115"/>
      <c r="BD105" s="115"/>
      <c r="BE105" s="115"/>
      <c r="BF105" s="134"/>
      <c r="BG105" s="115"/>
      <c r="BH105" s="115"/>
      <c r="BI105" s="115"/>
      <c r="BJ105" s="115"/>
      <c r="BK105" s="115"/>
      <c r="BL105" s="115"/>
      <c r="BM105" s="115"/>
      <c r="BN105" s="115"/>
      <c r="BO105" s="115"/>
      <c r="BP105" s="134"/>
      <c r="BQ105" s="115"/>
      <c r="BR105" s="115"/>
      <c r="BS105" s="115"/>
      <c r="BT105" s="115"/>
      <c r="BU105" s="115"/>
      <c r="BV105" s="115"/>
      <c r="BW105" s="115"/>
      <c r="BX105" s="115"/>
      <c r="BY105" s="115"/>
      <c r="BZ105" s="134"/>
      <c r="CA105" s="115"/>
      <c r="CB105" s="115"/>
      <c r="CC105" s="115"/>
      <c r="CD105" s="115"/>
      <c r="CE105" s="115"/>
      <c r="CF105" s="115"/>
      <c r="CG105" s="115"/>
      <c r="CH105" s="115"/>
      <c r="CI105" s="115"/>
      <c r="CJ105" s="134"/>
      <c r="CK105" s="115"/>
      <c r="CL105" s="115"/>
      <c r="CM105" s="115"/>
      <c r="CN105" s="115"/>
      <c r="CO105" s="115"/>
      <c r="CP105" s="115"/>
      <c r="CQ105" s="115"/>
      <c r="CR105" s="115"/>
      <c r="CS105" s="115"/>
      <c r="CT105" s="134"/>
      <c r="CU105" s="115"/>
      <c r="CV105" s="115"/>
      <c r="CW105" s="115"/>
      <c r="CX105" s="115"/>
      <c r="CY105" s="115"/>
      <c r="CZ105" s="115"/>
      <c r="DA105" s="115"/>
      <c r="DB105" s="115"/>
      <c r="DC105" s="115"/>
      <c r="DD105" s="137" t="str">
        <f>IFERROR(AVERAGE('AUTOEV CUANTI MULT'!$H105:$DC105),"")</f>
        <v/>
      </c>
    </row>
    <row r="106" spans="2:108" ht="78" customHeight="1" x14ac:dyDescent="0.3">
      <c r="B106" s="120">
        <v>101</v>
      </c>
      <c r="C106" s="122">
        <v>0</v>
      </c>
      <c r="D106" s="122">
        <v>0</v>
      </c>
      <c r="E106" s="122">
        <v>0</v>
      </c>
      <c r="F106" s="123">
        <v>0</v>
      </c>
      <c r="G106" s="123">
        <v>0</v>
      </c>
      <c r="H106" s="133"/>
      <c r="I106" s="114"/>
      <c r="J106" s="114"/>
      <c r="K106" s="114"/>
      <c r="L106" s="114"/>
      <c r="M106" s="114"/>
      <c r="N106" s="114"/>
      <c r="O106" s="114"/>
      <c r="P106" s="114"/>
      <c r="Q106" s="114"/>
      <c r="R106" s="133"/>
      <c r="S106" s="114"/>
      <c r="T106" s="114"/>
      <c r="U106" s="114"/>
      <c r="V106" s="114"/>
      <c r="W106" s="114"/>
      <c r="X106" s="114"/>
      <c r="Y106" s="114"/>
      <c r="Z106" s="114"/>
      <c r="AA106" s="114"/>
      <c r="AB106" s="133"/>
      <c r="AC106" s="114"/>
      <c r="AD106" s="114"/>
      <c r="AE106" s="114"/>
      <c r="AF106" s="114"/>
      <c r="AG106" s="114"/>
      <c r="AH106" s="114"/>
      <c r="AI106" s="114"/>
      <c r="AJ106" s="114"/>
      <c r="AK106" s="114"/>
      <c r="AL106" s="133"/>
      <c r="AM106" s="114"/>
      <c r="AN106" s="114"/>
      <c r="AO106" s="114"/>
      <c r="AP106" s="114"/>
      <c r="AQ106" s="114"/>
      <c r="AR106" s="114"/>
      <c r="AS106" s="114"/>
      <c r="AT106" s="114"/>
      <c r="AU106" s="114"/>
      <c r="AV106" s="133"/>
      <c r="AW106" s="114"/>
      <c r="AX106" s="114"/>
      <c r="AY106" s="114"/>
      <c r="AZ106" s="114"/>
      <c r="BA106" s="114"/>
      <c r="BB106" s="114"/>
      <c r="BC106" s="114"/>
      <c r="BD106" s="114"/>
      <c r="BE106" s="114"/>
      <c r="BF106" s="133"/>
      <c r="BG106" s="114"/>
      <c r="BH106" s="114"/>
      <c r="BI106" s="114"/>
      <c r="BJ106" s="114"/>
      <c r="BK106" s="114"/>
      <c r="BL106" s="114"/>
      <c r="BM106" s="114"/>
      <c r="BN106" s="114"/>
      <c r="BO106" s="114"/>
      <c r="BP106" s="133"/>
      <c r="BQ106" s="114"/>
      <c r="BR106" s="114"/>
      <c r="BS106" s="114"/>
      <c r="BT106" s="114"/>
      <c r="BU106" s="114"/>
      <c r="BV106" s="114"/>
      <c r="BW106" s="114"/>
      <c r="BX106" s="114"/>
      <c r="BY106" s="114"/>
      <c r="BZ106" s="133"/>
      <c r="CA106" s="114"/>
      <c r="CB106" s="114"/>
      <c r="CC106" s="114"/>
      <c r="CD106" s="114"/>
      <c r="CE106" s="114"/>
      <c r="CF106" s="114"/>
      <c r="CG106" s="114"/>
      <c r="CH106" s="114"/>
      <c r="CI106" s="114"/>
      <c r="CJ106" s="133"/>
      <c r="CK106" s="114"/>
      <c r="CL106" s="114"/>
      <c r="CM106" s="114"/>
      <c r="CN106" s="114"/>
      <c r="CO106" s="114"/>
      <c r="CP106" s="114"/>
      <c r="CQ106" s="114"/>
      <c r="CR106" s="114"/>
      <c r="CS106" s="114"/>
      <c r="CT106" s="133"/>
      <c r="CU106" s="114"/>
      <c r="CV106" s="114"/>
      <c r="CW106" s="114"/>
      <c r="CX106" s="114"/>
      <c r="CY106" s="114"/>
      <c r="CZ106" s="114"/>
      <c r="DA106" s="114"/>
      <c r="DB106" s="114"/>
      <c r="DC106" s="114"/>
      <c r="DD106" s="136" t="str">
        <f>IFERROR(AVERAGE('AUTOEV CUANTI MULT'!$H106:$DC106),"")</f>
        <v/>
      </c>
    </row>
    <row r="107" spans="2:108" x14ac:dyDescent="0.3">
      <c r="B107" s="124">
        <v>102</v>
      </c>
      <c r="C107" s="126">
        <v>0</v>
      </c>
      <c r="D107" s="126">
        <v>0</v>
      </c>
      <c r="E107" s="126">
        <v>0</v>
      </c>
      <c r="F107" s="47">
        <v>0</v>
      </c>
      <c r="G107" s="47">
        <v>0</v>
      </c>
      <c r="H107" s="134"/>
      <c r="I107" s="115"/>
      <c r="J107" s="115"/>
      <c r="K107" s="115"/>
      <c r="L107" s="115"/>
      <c r="M107" s="115"/>
      <c r="N107" s="115"/>
      <c r="O107" s="115"/>
      <c r="P107" s="115"/>
      <c r="Q107" s="115"/>
      <c r="R107" s="134"/>
      <c r="S107" s="115"/>
      <c r="T107" s="115"/>
      <c r="U107" s="115"/>
      <c r="V107" s="115"/>
      <c r="W107" s="115"/>
      <c r="X107" s="115"/>
      <c r="Y107" s="115"/>
      <c r="Z107" s="115"/>
      <c r="AA107" s="115"/>
      <c r="AB107" s="134"/>
      <c r="AC107" s="115"/>
      <c r="AD107" s="115"/>
      <c r="AE107" s="115"/>
      <c r="AF107" s="115"/>
      <c r="AG107" s="115"/>
      <c r="AH107" s="115"/>
      <c r="AI107" s="115"/>
      <c r="AJ107" s="115"/>
      <c r="AK107" s="115"/>
      <c r="AL107" s="134"/>
      <c r="AM107" s="115"/>
      <c r="AN107" s="115"/>
      <c r="AO107" s="115"/>
      <c r="AP107" s="115"/>
      <c r="AQ107" s="115"/>
      <c r="AR107" s="115"/>
      <c r="AS107" s="115"/>
      <c r="AT107" s="115"/>
      <c r="AU107" s="115"/>
      <c r="AV107" s="134"/>
      <c r="AW107" s="115"/>
      <c r="AX107" s="115"/>
      <c r="AY107" s="115"/>
      <c r="AZ107" s="115"/>
      <c r="BA107" s="115"/>
      <c r="BB107" s="115"/>
      <c r="BC107" s="115"/>
      <c r="BD107" s="115"/>
      <c r="BE107" s="115"/>
      <c r="BF107" s="134"/>
      <c r="BG107" s="115"/>
      <c r="BH107" s="115"/>
      <c r="BI107" s="115"/>
      <c r="BJ107" s="115"/>
      <c r="BK107" s="115"/>
      <c r="BL107" s="115"/>
      <c r="BM107" s="115"/>
      <c r="BN107" s="115"/>
      <c r="BO107" s="115"/>
      <c r="BP107" s="134"/>
      <c r="BQ107" s="115"/>
      <c r="BR107" s="115"/>
      <c r="BS107" s="115"/>
      <c r="BT107" s="115"/>
      <c r="BU107" s="115"/>
      <c r="BV107" s="115"/>
      <c r="BW107" s="115"/>
      <c r="BX107" s="115"/>
      <c r="BY107" s="115"/>
      <c r="BZ107" s="134"/>
      <c r="CA107" s="115"/>
      <c r="CB107" s="115"/>
      <c r="CC107" s="115"/>
      <c r="CD107" s="115"/>
      <c r="CE107" s="115"/>
      <c r="CF107" s="115"/>
      <c r="CG107" s="115"/>
      <c r="CH107" s="115"/>
      <c r="CI107" s="115"/>
      <c r="CJ107" s="134"/>
      <c r="CK107" s="115"/>
      <c r="CL107" s="115"/>
      <c r="CM107" s="115"/>
      <c r="CN107" s="115"/>
      <c r="CO107" s="115"/>
      <c r="CP107" s="115"/>
      <c r="CQ107" s="115"/>
      <c r="CR107" s="115"/>
      <c r="CS107" s="115"/>
      <c r="CT107" s="134"/>
      <c r="CU107" s="115"/>
      <c r="CV107" s="115"/>
      <c r="CW107" s="115"/>
      <c r="CX107" s="115"/>
      <c r="CY107" s="115"/>
      <c r="CZ107" s="115"/>
      <c r="DA107" s="115"/>
      <c r="DB107" s="115"/>
      <c r="DC107" s="115"/>
      <c r="DD107" s="137" t="str">
        <f>IFERROR(AVERAGE('AUTOEV CUANTI MULT'!$H107:$DC107),"")</f>
        <v/>
      </c>
    </row>
    <row r="108" spans="2:108" x14ac:dyDescent="0.3">
      <c r="B108" s="120">
        <v>103</v>
      </c>
      <c r="C108" s="122">
        <v>0</v>
      </c>
      <c r="D108" s="122">
        <v>0</v>
      </c>
      <c r="E108" s="122">
        <v>0</v>
      </c>
      <c r="F108" s="123">
        <v>0</v>
      </c>
      <c r="G108" s="123">
        <v>0</v>
      </c>
      <c r="H108" s="133"/>
      <c r="I108" s="114"/>
      <c r="J108" s="114"/>
      <c r="K108" s="114"/>
      <c r="L108" s="114"/>
      <c r="M108" s="114"/>
      <c r="N108" s="114"/>
      <c r="O108" s="114"/>
      <c r="P108" s="114"/>
      <c r="Q108" s="114"/>
      <c r="R108" s="133"/>
      <c r="S108" s="114"/>
      <c r="T108" s="114"/>
      <c r="U108" s="114"/>
      <c r="V108" s="114"/>
      <c r="W108" s="114"/>
      <c r="X108" s="114"/>
      <c r="Y108" s="114"/>
      <c r="Z108" s="114"/>
      <c r="AA108" s="114"/>
      <c r="AB108" s="133"/>
      <c r="AC108" s="114"/>
      <c r="AD108" s="114"/>
      <c r="AE108" s="114"/>
      <c r="AF108" s="114"/>
      <c r="AG108" s="114"/>
      <c r="AH108" s="114"/>
      <c r="AI108" s="114"/>
      <c r="AJ108" s="114"/>
      <c r="AK108" s="114"/>
      <c r="AL108" s="133"/>
      <c r="AM108" s="114"/>
      <c r="AN108" s="114"/>
      <c r="AO108" s="114"/>
      <c r="AP108" s="114"/>
      <c r="AQ108" s="114"/>
      <c r="AR108" s="114"/>
      <c r="AS108" s="114"/>
      <c r="AT108" s="114"/>
      <c r="AU108" s="114"/>
      <c r="AV108" s="133"/>
      <c r="AW108" s="114"/>
      <c r="AX108" s="114"/>
      <c r="AY108" s="114"/>
      <c r="AZ108" s="114"/>
      <c r="BA108" s="114"/>
      <c r="BB108" s="114"/>
      <c r="BC108" s="114"/>
      <c r="BD108" s="114"/>
      <c r="BE108" s="114"/>
      <c r="BF108" s="133"/>
      <c r="BG108" s="114"/>
      <c r="BH108" s="114"/>
      <c r="BI108" s="114"/>
      <c r="BJ108" s="114"/>
      <c r="BK108" s="114"/>
      <c r="BL108" s="114"/>
      <c r="BM108" s="114"/>
      <c r="BN108" s="114"/>
      <c r="BO108" s="114"/>
      <c r="BP108" s="133"/>
      <c r="BQ108" s="114"/>
      <c r="BR108" s="114"/>
      <c r="BS108" s="114"/>
      <c r="BT108" s="114"/>
      <c r="BU108" s="114"/>
      <c r="BV108" s="114"/>
      <c r="BW108" s="114"/>
      <c r="BX108" s="114"/>
      <c r="BY108" s="114"/>
      <c r="BZ108" s="133"/>
      <c r="CA108" s="114"/>
      <c r="CB108" s="114"/>
      <c r="CC108" s="114"/>
      <c r="CD108" s="114"/>
      <c r="CE108" s="114"/>
      <c r="CF108" s="114"/>
      <c r="CG108" s="114"/>
      <c r="CH108" s="114"/>
      <c r="CI108" s="114"/>
      <c r="CJ108" s="133"/>
      <c r="CK108" s="114"/>
      <c r="CL108" s="114"/>
      <c r="CM108" s="114"/>
      <c r="CN108" s="114"/>
      <c r="CO108" s="114"/>
      <c r="CP108" s="114"/>
      <c r="CQ108" s="114"/>
      <c r="CR108" s="114"/>
      <c r="CS108" s="114"/>
      <c r="CT108" s="133"/>
      <c r="CU108" s="114"/>
      <c r="CV108" s="114"/>
      <c r="CW108" s="114"/>
      <c r="CX108" s="114"/>
      <c r="CY108" s="114"/>
      <c r="CZ108" s="114"/>
      <c r="DA108" s="114"/>
      <c r="DB108" s="114"/>
      <c r="DC108" s="114"/>
      <c r="DD108" s="136" t="str">
        <f>IFERROR(AVERAGE('AUTOEV CUANTI MULT'!$H108:$DC108),"")</f>
        <v/>
      </c>
    </row>
    <row r="109" spans="2:108" x14ac:dyDescent="0.3">
      <c r="B109" s="124">
        <v>104</v>
      </c>
      <c r="C109" s="126">
        <v>0</v>
      </c>
      <c r="D109" s="126">
        <v>0</v>
      </c>
      <c r="E109" s="126">
        <v>0</v>
      </c>
      <c r="F109" s="47">
        <v>0</v>
      </c>
      <c r="G109" s="47">
        <v>0</v>
      </c>
      <c r="H109" s="134"/>
      <c r="I109" s="115"/>
      <c r="J109" s="115"/>
      <c r="K109" s="115"/>
      <c r="L109" s="115"/>
      <c r="M109" s="115"/>
      <c r="N109" s="115"/>
      <c r="O109" s="115"/>
      <c r="P109" s="115"/>
      <c r="Q109" s="115"/>
      <c r="R109" s="134"/>
      <c r="S109" s="115"/>
      <c r="T109" s="115"/>
      <c r="U109" s="115"/>
      <c r="V109" s="115"/>
      <c r="W109" s="115"/>
      <c r="X109" s="115"/>
      <c r="Y109" s="115"/>
      <c r="Z109" s="115"/>
      <c r="AA109" s="115"/>
      <c r="AB109" s="134"/>
      <c r="AC109" s="115"/>
      <c r="AD109" s="115"/>
      <c r="AE109" s="115"/>
      <c r="AF109" s="115"/>
      <c r="AG109" s="115"/>
      <c r="AH109" s="115"/>
      <c r="AI109" s="115"/>
      <c r="AJ109" s="115"/>
      <c r="AK109" s="115"/>
      <c r="AL109" s="134"/>
      <c r="AM109" s="115"/>
      <c r="AN109" s="115"/>
      <c r="AO109" s="115"/>
      <c r="AP109" s="115"/>
      <c r="AQ109" s="115"/>
      <c r="AR109" s="115"/>
      <c r="AS109" s="115"/>
      <c r="AT109" s="115"/>
      <c r="AU109" s="115"/>
      <c r="AV109" s="134"/>
      <c r="AW109" s="115"/>
      <c r="AX109" s="115"/>
      <c r="AY109" s="115"/>
      <c r="AZ109" s="115"/>
      <c r="BA109" s="115"/>
      <c r="BB109" s="115"/>
      <c r="BC109" s="115"/>
      <c r="BD109" s="115"/>
      <c r="BE109" s="115"/>
      <c r="BF109" s="134"/>
      <c r="BG109" s="115"/>
      <c r="BH109" s="115"/>
      <c r="BI109" s="115"/>
      <c r="BJ109" s="115"/>
      <c r="BK109" s="115"/>
      <c r="BL109" s="115"/>
      <c r="BM109" s="115"/>
      <c r="BN109" s="115"/>
      <c r="BO109" s="115"/>
      <c r="BP109" s="134"/>
      <c r="BQ109" s="115"/>
      <c r="BR109" s="115"/>
      <c r="BS109" s="115"/>
      <c r="BT109" s="115"/>
      <c r="BU109" s="115"/>
      <c r="BV109" s="115"/>
      <c r="BW109" s="115"/>
      <c r="BX109" s="115"/>
      <c r="BY109" s="115"/>
      <c r="BZ109" s="134"/>
      <c r="CA109" s="115"/>
      <c r="CB109" s="115"/>
      <c r="CC109" s="115"/>
      <c r="CD109" s="115"/>
      <c r="CE109" s="115"/>
      <c r="CF109" s="115"/>
      <c r="CG109" s="115"/>
      <c r="CH109" s="115"/>
      <c r="CI109" s="115"/>
      <c r="CJ109" s="134"/>
      <c r="CK109" s="115"/>
      <c r="CL109" s="115"/>
      <c r="CM109" s="115"/>
      <c r="CN109" s="115"/>
      <c r="CO109" s="115"/>
      <c r="CP109" s="115"/>
      <c r="CQ109" s="115"/>
      <c r="CR109" s="115"/>
      <c r="CS109" s="115"/>
      <c r="CT109" s="134"/>
      <c r="CU109" s="115"/>
      <c r="CV109" s="115"/>
      <c r="CW109" s="115"/>
      <c r="CX109" s="115"/>
      <c r="CY109" s="115"/>
      <c r="CZ109" s="115"/>
      <c r="DA109" s="115"/>
      <c r="DB109" s="115"/>
      <c r="DC109" s="115"/>
      <c r="DD109" s="137" t="str">
        <f>IFERROR(AVERAGE('AUTOEV CUANTI MULT'!$H109:$DC109),"")</f>
        <v/>
      </c>
    </row>
    <row r="110" spans="2:108" x14ac:dyDescent="0.3">
      <c r="B110" s="120">
        <v>105</v>
      </c>
      <c r="C110" s="122">
        <v>0</v>
      </c>
      <c r="D110" s="122">
        <v>0</v>
      </c>
      <c r="E110" s="122">
        <v>0</v>
      </c>
      <c r="F110" s="123">
        <v>0</v>
      </c>
      <c r="G110" s="123">
        <v>0</v>
      </c>
      <c r="H110" s="133"/>
      <c r="I110" s="114"/>
      <c r="J110" s="114"/>
      <c r="K110" s="114"/>
      <c r="L110" s="114"/>
      <c r="M110" s="114"/>
      <c r="N110" s="114"/>
      <c r="O110" s="114"/>
      <c r="P110" s="114"/>
      <c r="Q110" s="114"/>
      <c r="R110" s="133"/>
      <c r="S110" s="114"/>
      <c r="T110" s="114"/>
      <c r="U110" s="114"/>
      <c r="V110" s="114"/>
      <c r="W110" s="114"/>
      <c r="X110" s="114"/>
      <c r="Y110" s="114"/>
      <c r="Z110" s="114"/>
      <c r="AA110" s="114"/>
      <c r="AB110" s="133"/>
      <c r="AC110" s="114"/>
      <c r="AD110" s="114"/>
      <c r="AE110" s="114"/>
      <c r="AF110" s="114"/>
      <c r="AG110" s="114"/>
      <c r="AH110" s="114"/>
      <c r="AI110" s="114"/>
      <c r="AJ110" s="114"/>
      <c r="AK110" s="114"/>
      <c r="AL110" s="133"/>
      <c r="AM110" s="114"/>
      <c r="AN110" s="114"/>
      <c r="AO110" s="114"/>
      <c r="AP110" s="114"/>
      <c r="AQ110" s="114"/>
      <c r="AR110" s="114"/>
      <c r="AS110" s="114"/>
      <c r="AT110" s="114"/>
      <c r="AU110" s="114"/>
      <c r="AV110" s="133"/>
      <c r="AW110" s="114"/>
      <c r="AX110" s="114"/>
      <c r="AY110" s="114"/>
      <c r="AZ110" s="114"/>
      <c r="BA110" s="114"/>
      <c r="BB110" s="114"/>
      <c r="BC110" s="114"/>
      <c r="BD110" s="114"/>
      <c r="BE110" s="114"/>
      <c r="BF110" s="133"/>
      <c r="BG110" s="114"/>
      <c r="BH110" s="114"/>
      <c r="BI110" s="114"/>
      <c r="BJ110" s="114"/>
      <c r="BK110" s="114"/>
      <c r="BL110" s="114"/>
      <c r="BM110" s="114"/>
      <c r="BN110" s="114"/>
      <c r="BO110" s="114"/>
      <c r="BP110" s="133"/>
      <c r="BQ110" s="114"/>
      <c r="BR110" s="114"/>
      <c r="BS110" s="114"/>
      <c r="BT110" s="114"/>
      <c r="BU110" s="114"/>
      <c r="BV110" s="114"/>
      <c r="BW110" s="114"/>
      <c r="BX110" s="114"/>
      <c r="BY110" s="114"/>
      <c r="BZ110" s="133"/>
      <c r="CA110" s="114"/>
      <c r="CB110" s="114"/>
      <c r="CC110" s="114"/>
      <c r="CD110" s="114"/>
      <c r="CE110" s="114"/>
      <c r="CF110" s="114"/>
      <c r="CG110" s="114"/>
      <c r="CH110" s="114"/>
      <c r="CI110" s="114"/>
      <c r="CJ110" s="133"/>
      <c r="CK110" s="114"/>
      <c r="CL110" s="114"/>
      <c r="CM110" s="114"/>
      <c r="CN110" s="114"/>
      <c r="CO110" s="114"/>
      <c r="CP110" s="114"/>
      <c r="CQ110" s="114"/>
      <c r="CR110" s="114"/>
      <c r="CS110" s="114"/>
      <c r="CT110" s="133"/>
      <c r="CU110" s="114"/>
      <c r="CV110" s="114"/>
      <c r="CW110" s="114"/>
      <c r="CX110" s="114"/>
      <c r="CY110" s="114"/>
      <c r="CZ110" s="114"/>
      <c r="DA110" s="114"/>
      <c r="DB110" s="114"/>
      <c r="DC110" s="114"/>
      <c r="DD110" s="136" t="str">
        <f>IFERROR(AVERAGE('AUTOEV CUANTI MULT'!$H110:$DC110),"")</f>
        <v/>
      </c>
    </row>
    <row r="111" spans="2:108" x14ac:dyDescent="0.3">
      <c r="B111" s="124">
        <v>106</v>
      </c>
      <c r="C111" s="126">
        <v>0</v>
      </c>
      <c r="D111" s="126">
        <v>0</v>
      </c>
      <c r="E111" s="126">
        <v>0</v>
      </c>
      <c r="F111" s="47">
        <v>0</v>
      </c>
      <c r="G111" s="47">
        <v>0</v>
      </c>
      <c r="H111" s="134"/>
      <c r="I111" s="115"/>
      <c r="J111" s="115"/>
      <c r="K111" s="115"/>
      <c r="L111" s="115"/>
      <c r="M111" s="115"/>
      <c r="N111" s="115"/>
      <c r="O111" s="115"/>
      <c r="P111" s="115"/>
      <c r="Q111" s="115"/>
      <c r="R111" s="134"/>
      <c r="S111" s="115"/>
      <c r="T111" s="115"/>
      <c r="U111" s="115"/>
      <c r="V111" s="115"/>
      <c r="W111" s="115"/>
      <c r="X111" s="115"/>
      <c r="Y111" s="115"/>
      <c r="Z111" s="115"/>
      <c r="AA111" s="115"/>
      <c r="AB111" s="134"/>
      <c r="AC111" s="115"/>
      <c r="AD111" s="115"/>
      <c r="AE111" s="115"/>
      <c r="AF111" s="115"/>
      <c r="AG111" s="115"/>
      <c r="AH111" s="115"/>
      <c r="AI111" s="115"/>
      <c r="AJ111" s="115"/>
      <c r="AK111" s="115"/>
      <c r="AL111" s="134"/>
      <c r="AM111" s="115"/>
      <c r="AN111" s="115"/>
      <c r="AO111" s="115"/>
      <c r="AP111" s="115"/>
      <c r="AQ111" s="115"/>
      <c r="AR111" s="115"/>
      <c r="AS111" s="115"/>
      <c r="AT111" s="115"/>
      <c r="AU111" s="115"/>
      <c r="AV111" s="134"/>
      <c r="AW111" s="115"/>
      <c r="AX111" s="115"/>
      <c r="AY111" s="115"/>
      <c r="AZ111" s="115"/>
      <c r="BA111" s="115"/>
      <c r="BB111" s="115"/>
      <c r="BC111" s="115"/>
      <c r="BD111" s="115"/>
      <c r="BE111" s="115"/>
      <c r="BF111" s="134"/>
      <c r="BG111" s="115"/>
      <c r="BH111" s="115"/>
      <c r="BI111" s="115"/>
      <c r="BJ111" s="115"/>
      <c r="BK111" s="115"/>
      <c r="BL111" s="115"/>
      <c r="BM111" s="115"/>
      <c r="BN111" s="115"/>
      <c r="BO111" s="115"/>
      <c r="BP111" s="134"/>
      <c r="BQ111" s="115"/>
      <c r="BR111" s="115"/>
      <c r="BS111" s="115"/>
      <c r="BT111" s="115"/>
      <c r="BU111" s="115"/>
      <c r="BV111" s="115"/>
      <c r="BW111" s="115"/>
      <c r="BX111" s="115"/>
      <c r="BY111" s="115"/>
      <c r="BZ111" s="134"/>
      <c r="CA111" s="115"/>
      <c r="CB111" s="115"/>
      <c r="CC111" s="115"/>
      <c r="CD111" s="115"/>
      <c r="CE111" s="115"/>
      <c r="CF111" s="115"/>
      <c r="CG111" s="115"/>
      <c r="CH111" s="115"/>
      <c r="CI111" s="115"/>
      <c r="CJ111" s="134"/>
      <c r="CK111" s="115"/>
      <c r="CL111" s="115"/>
      <c r="CM111" s="115"/>
      <c r="CN111" s="115"/>
      <c r="CO111" s="115"/>
      <c r="CP111" s="115"/>
      <c r="CQ111" s="115"/>
      <c r="CR111" s="115"/>
      <c r="CS111" s="115"/>
      <c r="CT111" s="134"/>
      <c r="CU111" s="115"/>
      <c r="CV111" s="115"/>
      <c r="CW111" s="115"/>
      <c r="CX111" s="115"/>
      <c r="CY111" s="115"/>
      <c r="CZ111" s="115"/>
      <c r="DA111" s="115"/>
      <c r="DB111" s="115"/>
      <c r="DC111" s="115"/>
      <c r="DD111" s="137" t="str">
        <f>IFERROR(AVERAGE('AUTOEV CUANTI MULT'!$H111:$DC111),"")</f>
        <v/>
      </c>
    </row>
    <row r="112" spans="2:108" x14ac:dyDescent="0.3">
      <c r="B112" s="120">
        <v>107</v>
      </c>
      <c r="C112" s="122">
        <v>0</v>
      </c>
      <c r="D112" s="122">
        <v>0</v>
      </c>
      <c r="E112" s="122">
        <v>0</v>
      </c>
      <c r="F112" s="123">
        <v>0</v>
      </c>
      <c r="G112" s="123">
        <v>0</v>
      </c>
      <c r="H112" s="133"/>
      <c r="I112" s="114"/>
      <c r="J112" s="114"/>
      <c r="K112" s="114"/>
      <c r="L112" s="114"/>
      <c r="M112" s="114"/>
      <c r="N112" s="114"/>
      <c r="O112" s="114"/>
      <c r="P112" s="114"/>
      <c r="Q112" s="114"/>
      <c r="R112" s="133"/>
      <c r="S112" s="114"/>
      <c r="T112" s="114"/>
      <c r="U112" s="114"/>
      <c r="V112" s="114"/>
      <c r="W112" s="114"/>
      <c r="X112" s="114"/>
      <c r="Y112" s="114"/>
      <c r="Z112" s="114"/>
      <c r="AA112" s="114"/>
      <c r="AB112" s="133"/>
      <c r="AC112" s="114"/>
      <c r="AD112" s="114"/>
      <c r="AE112" s="114"/>
      <c r="AF112" s="114"/>
      <c r="AG112" s="114"/>
      <c r="AH112" s="114"/>
      <c r="AI112" s="114"/>
      <c r="AJ112" s="114"/>
      <c r="AK112" s="114"/>
      <c r="AL112" s="133"/>
      <c r="AM112" s="114"/>
      <c r="AN112" s="114"/>
      <c r="AO112" s="114"/>
      <c r="AP112" s="114"/>
      <c r="AQ112" s="114"/>
      <c r="AR112" s="114"/>
      <c r="AS112" s="114"/>
      <c r="AT112" s="114"/>
      <c r="AU112" s="114"/>
      <c r="AV112" s="133"/>
      <c r="AW112" s="114"/>
      <c r="AX112" s="114"/>
      <c r="AY112" s="114"/>
      <c r="AZ112" s="114"/>
      <c r="BA112" s="114"/>
      <c r="BB112" s="114"/>
      <c r="BC112" s="114"/>
      <c r="BD112" s="114"/>
      <c r="BE112" s="114"/>
      <c r="BF112" s="133"/>
      <c r="BG112" s="114"/>
      <c r="BH112" s="114"/>
      <c r="BI112" s="114"/>
      <c r="BJ112" s="114"/>
      <c r="BK112" s="114"/>
      <c r="BL112" s="114"/>
      <c r="BM112" s="114"/>
      <c r="BN112" s="114"/>
      <c r="BO112" s="114"/>
      <c r="BP112" s="133"/>
      <c r="BQ112" s="114"/>
      <c r="BR112" s="114"/>
      <c r="BS112" s="114"/>
      <c r="BT112" s="114"/>
      <c r="BU112" s="114"/>
      <c r="BV112" s="114"/>
      <c r="BW112" s="114"/>
      <c r="BX112" s="114"/>
      <c r="BY112" s="114"/>
      <c r="BZ112" s="133"/>
      <c r="CA112" s="114"/>
      <c r="CB112" s="114"/>
      <c r="CC112" s="114"/>
      <c r="CD112" s="114"/>
      <c r="CE112" s="114"/>
      <c r="CF112" s="114"/>
      <c r="CG112" s="114"/>
      <c r="CH112" s="114"/>
      <c r="CI112" s="114"/>
      <c r="CJ112" s="133"/>
      <c r="CK112" s="114"/>
      <c r="CL112" s="114"/>
      <c r="CM112" s="114"/>
      <c r="CN112" s="114"/>
      <c r="CO112" s="114"/>
      <c r="CP112" s="114"/>
      <c r="CQ112" s="114"/>
      <c r="CR112" s="114"/>
      <c r="CS112" s="114"/>
      <c r="CT112" s="133"/>
      <c r="CU112" s="114"/>
      <c r="CV112" s="114"/>
      <c r="CW112" s="114"/>
      <c r="CX112" s="114"/>
      <c r="CY112" s="114"/>
      <c r="CZ112" s="114"/>
      <c r="DA112" s="114"/>
      <c r="DB112" s="114"/>
      <c r="DC112" s="114"/>
      <c r="DD112" s="136" t="str">
        <f>IFERROR(AVERAGE('AUTOEV CUANTI MULT'!$H112:$DC112),"")</f>
        <v/>
      </c>
    </row>
    <row r="113" spans="2:108" x14ac:dyDescent="0.3">
      <c r="B113" s="124">
        <v>108</v>
      </c>
      <c r="C113" s="126">
        <v>0</v>
      </c>
      <c r="D113" s="126">
        <v>0</v>
      </c>
      <c r="E113" s="126">
        <v>0</v>
      </c>
      <c r="F113" s="47">
        <v>0</v>
      </c>
      <c r="G113" s="47">
        <v>0</v>
      </c>
      <c r="H113" s="134"/>
      <c r="I113" s="115"/>
      <c r="J113" s="115"/>
      <c r="K113" s="115"/>
      <c r="L113" s="115"/>
      <c r="M113" s="115"/>
      <c r="N113" s="115"/>
      <c r="O113" s="115"/>
      <c r="P113" s="115"/>
      <c r="Q113" s="115"/>
      <c r="R113" s="134"/>
      <c r="S113" s="115"/>
      <c r="T113" s="115"/>
      <c r="U113" s="115"/>
      <c r="V113" s="115"/>
      <c r="W113" s="115"/>
      <c r="X113" s="115"/>
      <c r="Y113" s="115"/>
      <c r="Z113" s="115"/>
      <c r="AA113" s="115"/>
      <c r="AB113" s="134"/>
      <c r="AC113" s="115"/>
      <c r="AD113" s="115"/>
      <c r="AE113" s="115"/>
      <c r="AF113" s="115"/>
      <c r="AG113" s="115"/>
      <c r="AH113" s="115"/>
      <c r="AI113" s="115"/>
      <c r="AJ113" s="115"/>
      <c r="AK113" s="115"/>
      <c r="AL113" s="134"/>
      <c r="AM113" s="115"/>
      <c r="AN113" s="115"/>
      <c r="AO113" s="115"/>
      <c r="AP113" s="115"/>
      <c r="AQ113" s="115"/>
      <c r="AR113" s="115"/>
      <c r="AS113" s="115"/>
      <c r="AT113" s="115"/>
      <c r="AU113" s="115"/>
      <c r="AV113" s="134"/>
      <c r="AW113" s="115"/>
      <c r="AX113" s="115"/>
      <c r="AY113" s="115"/>
      <c r="AZ113" s="115"/>
      <c r="BA113" s="115"/>
      <c r="BB113" s="115"/>
      <c r="BC113" s="115"/>
      <c r="BD113" s="115"/>
      <c r="BE113" s="115"/>
      <c r="BF113" s="134"/>
      <c r="BG113" s="115"/>
      <c r="BH113" s="115"/>
      <c r="BI113" s="115"/>
      <c r="BJ113" s="115"/>
      <c r="BK113" s="115"/>
      <c r="BL113" s="115"/>
      <c r="BM113" s="115"/>
      <c r="BN113" s="115"/>
      <c r="BO113" s="115"/>
      <c r="BP113" s="134"/>
      <c r="BQ113" s="115"/>
      <c r="BR113" s="115"/>
      <c r="BS113" s="115"/>
      <c r="BT113" s="115"/>
      <c r="BU113" s="115"/>
      <c r="BV113" s="115"/>
      <c r="BW113" s="115"/>
      <c r="BX113" s="115"/>
      <c r="BY113" s="115"/>
      <c r="BZ113" s="134"/>
      <c r="CA113" s="115"/>
      <c r="CB113" s="115"/>
      <c r="CC113" s="115"/>
      <c r="CD113" s="115"/>
      <c r="CE113" s="115"/>
      <c r="CF113" s="115"/>
      <c r="CG113" s="115"/>
      <c r="CH113" s="115"/>
      <c r="CI113" s="115"/>
      <c r="CJ113" s="134"/>
      <c r="CK113" s="115"/>
      <c r="CL113" s="115"/>
      <c r="CM113" s="115"/>
      <c r="CN113" s="115"/>
      <c r="CO113" s="115"/>
      <c r="CP113" s="115"/>
      <c r="CQ113" s="115"/>
      <c r="CR113" s="115"/>
      <c r="CS113" s="115"/>
      <c r="CT113" s="134"/>
      <c r="CU113" s="115"/>
      <c r="CV113" s="115"/>
      <c r="CW113" s="115"/>
      <c r="CX113" s="115"/>
      <c r="CY113" s="115"/>
      <c r="CZ113" s="115"/>
      <c r="DA113" s="115"/>
      <c r="DB113" s="115"/>
      <c r="DC113" s="115"/>
      <c r="DD113" s="137" t="str">
        <f>IFERROR(AVERAGE('AUTOEV CUANTI MULT'!$H113:$DC113),"")</f>
        <v/>
      </c>
    </row>
    <row r="114" spans="2:108" x14ac:dyDescent="0.3">
      <c r="B114" s="120">
        <v>109</v>
      </c>
      <c r="C114" s="122">
        <v>0</v>
      </c>
      <c r="D114" s="122">
        <v>0</v>
      </c>
      <c r="E114" s="122">
        <v>0</v>
      </c>
      <c r="F114" s="123">
        <v>0</v>
      </c>
      <c r="G114" s="123">
        <v>0</v>
      </c>
      <c r="H114" s="133"/>
      <c r="I114" s="114"/>
      <c r="J114" s="114"/>
      <c r="K114" s="114"/>
      <c r="L114" s="114"/>
      <c r="M114" s="114"/>
      <c r="N114" s="114"/>
      <c r="O114" s="114"/>
      <c r="P114" s="114"/>
      <c r="Q114" s="114"/>
      <c r="R114" s="133"/>
      <c r="S114" s="114"/>
      <c r="T114" s="114"/>
      <c r="U114" s="114"/>
      <c r="V114" s="114"/>
      <c r="W114" s="114"/>
      <c r="X114" s="114"/>
      <c r="Y114" s="114"/>
      <c r="Z114" s="114"/>
      <c r="AA114" s="114"/>
      <c r="AB114" s="133"/>
      <c r="AC114" s="114"/>
      <c r="AD114" s="114"/>
      <c r="AE114" s="114"/>
      <c r="AF114" s="114"/>
      <c r="AG114" s="114"/>
      <c r="AH114" s="114"/>
      <c r="AI114" s="114"/>
      <c r="AJ114" s="114"/>
      <c r="AK114" s="114"/>
      <c r="AL114" s="133"/>
      <c r="AM114" s="114"/>
      <c r="AN114" s="114"/>
      <c r="AO114" s="114"/>
      <c r="AP114" s="114"/>
      <c r="AQ114" s="114"/>
      <c r="AR114" s="114"/>
      <c r="AS114" s="114"/>
      <c r="AT114" s="114"/>
      <c r="AU114" s="114"/>
      <c r="AV114" s="133"/>
      <c r="AW114" s="114"/>
      <c r="AX114" s="114"/>
      <c r="AY114" s="114"/>
      <c r="AZ114" s="114"/>
      <c r="BA114" s="114"/>
      <c r="BB114" s="114"/>
      <c r="BC114" s="114"/>
      <c r="BD114" s="114"/>
      <c r="BE114" s="114"/>
      <c r="BF114" s="133"/>
      <c r="BG114" s="114"/>
      <c r="BH114" s="114"/>
      <c r="BI114" s="114"/>
      <c r="BJ114" s="114"/>
      <c r="BK114" s="114"/>
      <c r="BL114" s="114"/>
      <c r="BM114" s="114"/>
      <c r="BN114" s="114"/>
      <c r="BO114" s="114"/>
      <c r="BP114" s="133"/>
      <c r="BQ114" s="114"/>
      <c r="BR114" s="114"/>
      <c r="BS114" s="114"/>
      <c r="BT114" s="114"/>
      <c r="BU114" s="114"/>
      <c r="BV114" s="114"/>
      <c r="BW114" s="114"/>
      <c r="BX114" s="114"/>
      <c r="BY114" s="114"/>
      <c r="BZ114" s="133"/>
      <c r="CA114" s="114"/>
      <c r="CB114" s="114"/>
      <c r="CC114" s="114"/>
      <c r="CD114" s="114"/>
      <c r="CE114" s="114"/>
      <c r="CF114" s="114"/>
      <c r="CG114" s="114"/>
      <c r="CH114" s="114"/>
      <c r="CI114" s="114"/>
      <c r="CJ114" s="133"/>
      <c r="CK114" s="114"/>
      <c r="CL114" s="114"/>
      <c r="CM114" s="114"/>
      <c r="CN114" s="114"/>
      <c r="CO114" s="114"/>
      <c r="CP114" s="114"/>
      <c r="CQ114" s="114"/>
      <c r="CR114" s="114"/>
      <c r="CS114" s="114"/>
      <c r="CT114" s="133"/>
      <c r="CU114" s="114"/>
      <c r="CV114" s="114"/>
      <c r="CW114" s="114"/>
      <c r="CX114" s="114"/>
      <c r="CY114" s="114"/>
      <c r="CZ114" s="114"/>
      <c r="DA114" s="114"/>
      <c r="DB114" s="114"/>
      <c r="DC114" s="114"/>
      <c r="DD114" s="136" t="str">
        <f>IFERROR(AVERAGE('AUTOEV CUANTI MULT'!$H114:$DC114),"")</f>
        <v/>
      </c>
    </row>
    <row r="115" spans="2:108" x14ac:dyDescent="0.3">
      <c r="B115" s="124">
        <v>110</v>
      </c>
      <c r="C115" s="126">
        <v>0</v>
      </c>
      <c r="D115" s="126">
        <v>0</v>
      </c>
      <c r="E115" s="126">
        <v>0</v>
      </c>
      <c r="F115" s="47">
        <v>0</v>
      </c>
      <c r="G115" s="47">
        <v>0</v>
      </c>
      <c r="H115" s="134"/>
      <c r="I115" s="115"/>
      <c r="J115" s="115"/>
      <c r="K115" s="115"/>
      <c r="L115" s="115"/>
      <c r="M115" s="115"/>
      <c r="N115" s="115"/>
      <c r="O115" s="115"/>
      <c r="P115" s="115"/>
      <c r="Q115" s="115"/>
      <c r="R115" s="134"/>
      <c r="S115" s="115"/>
      <c r="T115" s="115"/>
      <c r="U115" s="115"/>
      <c r="V115" s="115"/>
      <c r="W115" s="115"/>
      <c r="X115" s="115"/>
      <c r="Y115" s="115"/>
      <c r="Z115" s="115"/>
      <c r="AA115" s="115"/>
      <c r="AB115" s="134"/>
      <c r="AC115" s="115"/>
      <c r="AD115" s="115"/>
      <c r="AE115" s="115"/>
      <c r="AF115" s="115"/>
      <c r="AG115" s="115"/>
      <c r="AH115" s="115"/>
      <c r="AI115" s="115"/>
      <c r="AJ115" s="115"/>
      <c r="AK115" s="115"/>
      <c r="AL115" s="134"/>
      <c r="AM115" s="115"/>
      <c r="AN115" s="115"/>
      <c r="AO115" s="115"/>
      <c r="AP115" s="115"/>
      <c r="AQ115" s="115"/>
      <c r="AR115" s="115"/>
      <c r="AS115" s="115"/>
      <c r="AT115" s="115"/>
      <c r="AU115" s="115"/>
      <c r="AV115" s="134"/>
      <c r="AW115" s="115"/>
      <c r="AX115" s="115"/>
      <c r="AY115" s="115"/>
      <c r="AZ115" s="115"/>
      <c r="BA115" s="115"/>
      <c r="BB115" s="115"/>
      <c r="BC115" s="115"/>
      <c r="BD115" s="115"/>
      <c r="BE115" s="115"/>
      <c r="BF115" s="134"/>
      <c r="BG115" s="115"/>
      <c r="BH115" s="115"/>
      <c r="BI115" s="115"/>
      <c r="BJ115" s="115"/>
      <c r="BK115" s="115"/>
      <c r="BL115" s="115"/>
      <c r="BM115" s="115"/>
      <c r="BN115" s="115"/>
      <c r="BO115" s="115"/>
      <c r="BP115" s="134"/>
      <c r="BQ115" s="115"/>
      <c r="BR115" s="115"/>
      <c r="BS115" s="115"/>
      <c r="BT115" s="115"/>
      <c r="BU115" s="115"/>
      <c r="BV115" s="115"/>
      <c r="BW115" s="115"/>
      <c r="BX115" s="115"/>
      <c r="BY115" s="115"/>
      <c r="BZ115" s="134"/>
      <c r="CA115" s="115"/>
      <c r="CB115" s="115"/>
      <c r="CC115" s="115"/>
      <c r="CD115" s="115"/>
      <c r="CE115" s="115"/>
      <c r="CF115" s="115"/>
      <c r="CG115" s="115"/>
      <c r="CH115" s="115"/>
      <c r="CI115" s="115"/>
      <c r="CJ115" s="134"/>
      <c r="CK115" s="115"/>
      <c r="CL115" s="115"/>
      <c r="CM115" s="115"/>
      <c r="CN115" s="115"/>
      <c r="CO115" s="115"/>
      <c r="CP115" s="115"/>
      <c r="CQ115" s="115"/>
      <c r="CR115" s="115"/>
      <c r="CS115" s="115"/>
      <c r="CT115" s="134"/>
      <c r="CU115" s="115"/>
      <c r="CV115" s="115"/>
      <c r="CW115" s="115"/>
      <c r="CX115" s="115"/>
      <c r="CY115" s="115"/>
      <c r="CZ115" s="115"/>
      <c r="DA115" s="115"/>
      <c r="DB115" s="115"/>
      <c r="DC115" s="115"/>
      <c r="DD115" s="137" t="str">
        <f>IFERROR(AVERAGE('AUTOEV CUANTI MULT'!$H115:$DC115),"")</f>
        <v/>
      </c>
    </row>
    <row r="116" spans="2:108" x14ac:dyDescent="0.3">
      <c r="B116" s="120">
        <v>111</v>
      </c>
      <c r="C116" s="122">
        <v>0</v>
      </c>
      <c r="D116" s="122">
        <v>0</v>
      </c>
      <c r="E116" s="122">
        <v>0</v>
      </c>
      <c r="F116" s="123">
        <v>0</v>
      </c>
      <c r="G116" s="123">
        <v>0</v>
      </c>
      <c r="H116" s="133"/>
      <c r="I116" s="114"/>
      <c r="J116" s="114"/>
      <c r="K116" s="114"/>
      <c r="L116" s="114"/>
      <c r="M116" s="114"/>
      <c r="N116" s="114"/>
      <c r="O116" s="114"/>
      <c r="P116" s="114"/>
      <c r="Q116" s="114"/>
      <c r="R116" s="133"/>
      <c r="S116" s="114"/>
      <c r="T116" s="114"/>
      <c r="U116" s="114"/>
      <c r="V116" s="114"/>
      <c r="W116" s="114"/>
      <c r="X116" s="114"/>
      <c r="Y116" s="114"/>
      <c r="Z116" s="114"/>
      <c r="AA116" s="114"/>
      <c r="AB116" s="133"/>
      <c r="AC116" s="114"/>
      <c r="AD116" s="114"/>
      <c r="AE116" s="114"/>
      <c r="AF116" s="114"/>
      <c r="AG116" s="114"/>
      <c r="AH116" s="114"/>
      <c r="AI116" s="114"/>
      <c r="AJ116" s="114"/>
      <c r="AK116" s="114"/>
      <c r="AL116" s="133"/>
      <c r="AM116" s="114"/>
      <c r="AN116" s="114"/>
      <c r="AO116" s="114"/>
      <c r="AP116" s="114"/>
      <c r="AQ116" s="114"/>
      <c r="AR116" s="114"/>
      <c r="AS116" s="114"/>
      <c r="AT116" s="114"/>
      <c r="AU116" s="114"/>
      <c r="AV116" s="133"/>
      <c r="AW116" s="114"/>
      <c r="AX116" s="114"/>
      <c r="AY116" s="114"/>
      <c r="AZ116" s="114"/>
      <c r="BA116" s="114"/>
      <c r="BB116" s="114"/>
      <c r="BC116" s="114"/>
      <c r="BD116" s="114"/>
      <c r="BE116" s="114"/>
      <c r="BF116" s="133"/>
      <c r="BG116" s="114"/>
      <c r="BH116" s="114"/>
      <c r="BI116" s="114"/>
      <c r="BJ116" s="114"/>
      <c r="BK116" s="114"/>
      <c r="BL116" s="114"/>
      <c r="BM116" s="114"/>
      <c r="BN116" s="114"/>
      <c r="BO116" s="114"/>
      <c r="BP116" s="133"/>
      <c r="BQ116" s="114"/>
      <c r="BR116" s="114"/>
      <c r="BS116" s="114"/>
      <c r="BT116" s="114"/>
      <c r="BU116" s="114"/>
      <c r="BV116" s="114"/>
      <c r="BW116" s="114"/>
      <c r="BX116" s="114"/>
      <c r="BY116" s="114"/>
      <c r="BZ116" s="133"/>
      <c r="CA116" s="114"/>
      <c r="CB116" s="114"/>
      <c r="CC116" s="114"/>
      <c r="CD116" s="114"/>
      <c r="CE116" s="114"/>
      <c r="CF116" s="114"/>
      <c r="CG116" s="114"/>
      <c r="CH116" s="114"/>
      <c r="CI116" s="114"/>
      <c r="CJ116" s="133"/>
      <c r="CK116" s="114"/>
      <c r="CL116" s="114"/>
      <c r="CM116" s="114"/>
      <c r="CN116" s="114"/>
      <c r="CO116" s="114"/>
      <c r="CP116" s="114"/>
      <c r="CQ116" s="114"/>
      <c r="CR116" s="114"/>
      <c r="CS116" s="114"/>
      <c r="CT116" s="133"/>
      <c r="CU116" s="114"/>
      <c r="CV116" s="114"/>
      <c r="CW116" s="114"/>
      <c r="CX116" s="114"/>
      <c r="CY116" s="114"/>
      <c r="CZ116" s="114"/>
      <c r="DA116" s="114"/>
      <c r="DB116" s="114"/>
      <c r="DC116" s="114"/>
      <c r="DD116" s="136" t="str">
        <f>IFERROR(AVERAGE('AUTOEV CUANTI MULT'!$H116:$DC116),"")</f>
        <v/>
      </c>
    </row>
    <row r="117" spans="2:108" x14ac:dyDescent="0.3">
      <c r="B117" s="124">
        <v>112</v>
      </c>
      <c r="C117" s="126">
        <v>0</v>
      </c>
      <c r="D117" s="126">
        <v>0</v>
      </c>
      <c r="E117" s="126">
        <v>0</v>
      </c>
      <c r="F117" s="47">
        <v>0</v>
      </c>
      <c r="G117" s="47">
        <v>0</v>
      </c>
      <c r="H117" s="134"/>
      <c r="I117" s="115"/>
      <c r="J117" s="115"/>
      <c r="K117" s="115"/>
      <c r="L117" s="115"/>
      <c r="M117" s="115"/>
      <c r="N117" s="115"/>
      <c r="O117" s="115"/>
      <c r="P117" s="115"/>
      <c r="Q117" s="115"/>
      <c r="R117" s="134"/>
      <c r="S117" s="115"/>
      <c r="T117" s="115"/>
      <c r="U117" s="115"/>
      <c r="V117" s="115"/>
      <c r="W117" s="115"/>
      <c r="X117" s="115"/>
      <c r="Y117" s="115"/>
      <c r="Z117" s="115"/>
      <c r="AA117" s="115"/>
      <c r="AB117" s="134"/>
      <c r="AC117" s="115"/>
      <c r="AD117" s="115"/>
      <c r="AE117" s="115"/>
      <c r="AF117" s="115"/>
      <c r="AG117" s="115"/>
      <c r="AH117" s="115"/>
      <c r="AI117" s="115"/>
      <c r="AJ117" s="115"/>
      <c r="AK117" s="115"/>
      <c r="AL117" s="134"/>
      <c r="AM117" s="115"/>
      <c r="AN117" s="115"/>
      <c r="AO117" s="115"/>
      <c r="AP117" s="115"/>
      <c r="AQ117" s="115"/>
      <c r="AR117" s="115"/>
      <c r="AS117" s="115"/>
      <c r="AT117" s="115"/>
      <c r="AU117" s="115"/>
      <c r="AV117" s="134"/>
      <c r="AW117" s="115"/>
      <c r="AX117" s="115"/>
      <c r="AY117" s="115"/>
      <c r="AZ117" s="115"/>
      <c r="BA117" s="115"/>
      <c r="BB117" s="115"/>
      <c r="BC117" s="115"/>
      <c r="BD117" s="115"/>
      <c r="BE117" s="115"/>
      <c r="BF117" s="134"/>
      <c r="BG117" s="115"/>
      <c r="BH117" s="115"/>
      <c r="BI117" s="115"/>
      <c r="BJ117" s="115"/>
      <c r="BK117" s="115"/>
      <c r="BL117" s="115"/>
      <c r="BM117" s="115"/>
      <c r="BN117" s="115"/>
      <c r="BO117" s="115"/>
      <c r="BP117" s="134"/>
      <c r="BQ117" s="115"/>
      <c r="BR117" s="115"/>
      <c r="BS117" s="115"/>
      <c r="BT117" s="115"/>
      <c r="BU117" s="115"/>
      <c r="BV117" s="115"/>
      <c r="BW117" s="115"/>
      <c r="BX117" s="115"/>
      <c r="BY117" s="115"/>
      <c r="BZ117" s="134"/>
      <c r="CA117" s="115"/>
      <c r="CB117" s="115"/>
      <c r="CC117" s="115"/>
      <c r="CD117" s="115"/>
      <c r="CE117" s="115"/>
      <c r="CF117" s="115"/>
      <c r="CG117" s="115"/>
      <c r="CH117" s="115"/>
      <c r="CI117" s="115"/>
      <c r="CJ117" s="134"/>
      <c r="CK117" s="115"/>
      <c r="CL117" s="115"/>
      <c r="CM117" s="115"/>
      <c r="CN117" s="115"/>
      <c r="CO117" s="115"/>
      <c r="CP117" s="115"/>
      <c r="CQ117" s="115"/>
      <c r="CR117" s="115"/>
      <c r="CS117" s="115"/>
      <c r="CT117" s="134"/>
      <c r="CU117" s="115"/>
      <c r="CV117" s="115"/>
      <c r="CW117" s="115"/>
      <c r="CX117" s="115"/>
      <c r="CY117" s="115"/>
      <c r="CZ117" s="115"/>
      <c r="DA117" s="115"/>
      <c r="DB117" s="115"/>
      <c r="DC117" s="115"/>
      <c r="DD117" s="137" t="str">
        <f>IFERROR(AVERAGE('AUTOEV CUANTI MULT'!$H117:$DC117),"")</f>
        <v/>
      </c>
    </row>
    <row r="118" spans="2:108" x14ac:dyDescent="0.3">
      <c r="B118" s="120">
        <v>113</v>
      </c>
      <c r="C118" s="122">
        <v>0</v>
      </c>
      <c r="D118" s="122">
        <v>0</v>
      </c>
      <c r="E118" s="122">
        <v>0</v>
      </c>
      <c r="F118" s="123">
        <v>0</v>
      </c>
      <c r="G118" s="123">
        <v>0</v>
      </c>
      <c r="H118" s="133"/>
      <c r="I118" s="114"/>
      <c r="J118" s="114"/>
      <c r="K118" s="114"/>
      <c r="L118" s="114"/>
      <c r="M118" s="114"/>
      <c r="N118" s="114"/>
      <c r="O118" s="114"/>
      <c r="P118" s="114"/>
      <c r="Q118" s="114"/>
      <c r="R118" s="133"/>
      <c r="S118" s="114"/>
      <c r="T118" s="114"/>
      <c r="U118" s="114"/>
      <c r="V118" s="114"/>
      <c r="W118" s="114"/>
      <c r="X118" s="114"/>
      <c r="Y118" s="114"/>
      <c r="Z118" s="114"/>
      <c r="AA118" s="114"/>
      <c r="AB118" s="133"/>
      <c r="AC118" s="114"/>
      <c r="AD118" s="114"/>
      <c r="AE118" s="114"/>
      <c r="AF118" s="114"/>
      <c r="AG118" s="114"/>
      <c r="AH118" s="114"/>
      <c r="AI118" s="114"/>
      <c r="AJ118" s="114"/>
      <c r="AK118" s="114"/>
      <c r="AL118" s="133"/>
      <c r="AM118" s="114"/>
      <c r="AN118" s="114"/>
      <c r="AO118" s="114"/>
      <c r="AP118" s="114"/>
      <c r="AQ118" s="114"/>
      <c r="AR118" s="114"/>
      <c r="AS118" s="114"/>
      <c r="AT118" s="114"/>
      <c r="AU118" s="114"/>
      <c r="AV118" s="133"/>
      <c r="AW118" s="114"/>
      <c r="AX118" s="114"/>
      <c r="AY118" s="114"/>
      <c r="AZ118" s="114"/>
      <c r="BA118" s="114"/>
      <c r="BB118" s="114"/>
      <c r="BC118" s="114"/>
      <c r="BD118" s="114"/>
      <c r="BE118" s="114"/>
      <c r="BF118" s="133"/>
      <c r="BG118" s="114"/>
      <c r="BH118" s="114"/>
      <c r="BI118" s="114"/>
      <c r="BJ118" s="114"/>
      <c r="BK118" s="114"/>
      <c r="BL118" s="114"/>
      <c r="BM118" s="114"/>
      <c r="BN118" s="114"/>
      <c r="BO118" s="114"/>
      <c r="BP118" s="133"/>
      <c r="BQ118" s="114"/>
      <c r="BR118" s="114"/>
      <c r="BS118" s="114"/>
      <c r="BT118" s="114"/>
      <c r="BU118" s="114"/>
      <c r="BV118" s="114"/>
      <c r="BW118" s="114"/>
      <c r="BX118" s="114"/>
      <c r="BY118" s="114"/>
      <c r="BZ118" s="133"/>
      <c r="CA118" s="114"/>
      <c r="CB118" s="114"/>
      <c r="CC118" s="114"/>
      <c r="CD118" s="114"/>
      <c r="CE118" s="114"/>
      <c r="CF118" s="114"/>
      <c r="CG118" s="114"/>
      <c r="CH118" s="114"/>
      <c r="CI118" s="114"/>
      <c r="CJ118" s="133"/>
      <c r="CK118" s="114"/>
      <c r="CL118" s="114"/>
      <c r="CM118" s="114"/>
      <c r="CN118" s="114"/>
      <c r="CO118" s="114"/>
      <c r="CP118" s="114"/>
      <c r="CQ118" s="114"/>
      <c r="CR118" s="114"/>
      <c r="CS118" s="114"/>
      <c r="CT118" s="133"/>
      <c r="CU118" s="114"/>
      <c r="CV118" s="114"/>
      <c r="CW118" s="114"/>
      <c r="CX118" s="114"/>
      <c r="CY118" s="114"/>
      <c r="CZ118" s="114"/>
      <c r="DA118" s="114"/>
      <c r="DB118" s="114"/>
      <c r="DC118" s="114"/>
      <c r="DD118" s="136" t="str">
        <f>IFERROR(AVERAGE('AUTOEV CUANTI MULT'!$H118:$DC118),"")</f>
        <v/>
      </c>
    </row>
    <row r="119" spans="2:108" x14ac:dyDescent="0.3">
      <c r="B119" s="124">
        <v>114</v>
      </c>
      <c r="C119" s="126">
        <v>0</v>
      </c>
      <c r="D119" s="126">
        <v>0</v>
      </c>
      <c r="E119" s="126">
        <v>0</v>
      </c>
      <c r="F119" s="47">
        <v>0</v>
      </c>
      <c r="G119" s="47">
        <v>0</v>
      </c>
      <c r="H119" s="134"/>
      <c r="I119" s="115"/>
      <c r="J119" s="115"/>
      <c r="K119" s="115"/>
      <c r="L119" s="115"/>
      <c r="M119" s="115"/>
      <c r="N119" s="115"/>
      <c r="O119" s="115"/>
      <c r="P119" s="115"/>
      <c r="Q119" s="115"/>
      <c r="R119" s="134"/>
      <c r="S119" s="115"/>
      <c r="T119" s="115"/>
      <c r="U119" s="115"/>
      <c r="V119" s="115"/>
      <c r="W119" s="115"/>
      <c r="X119" s="115"/>
      <c r="Y119" s="115"/>
      <c r="Z119" s="115"/>
      <c r="AA119" s="115"/>
      <c r="AB119" s="134"/>
      <c r="AC119" s="115"/>
      <c r="AD119" s="115"/>
      <c r="AE119" s="115"/>
      <c r="AF119" s="115"/>
      <c r="AG119" s="115"/>
      <c r="AH119" s="115"/>
      <c r="AI119" s="115"/>
      <c r="AJ119" s="115"/>
      <c r="AK119" s="115"/>
      <c r="AL119" s="134"/>
      <c r="AM119" s="115"/>
      <c r="AN119" s="115"/>
      <c r="AO119" s="115"/>
      <c r="AP119" s="115"/>
      <c r="AQ119" s="115"/>
      <c r="AR119" s="115"/>
      <c r="AS119" s="115"/>
      <c r="AT119" s="115"/>
      <c r="AU119" s="115"/>
      <c r="AV119" s="134"/>
      <c r="AW119" s="115"/>
      <c r="AX119" s="115"/>
      <c r="AY119" s="115"/>
      <c r="AZ119" s="115"/>
      <c r="BA119" s="115"/>
      <c r="BB119" s="115"/>
      <c r="BC119" s="115"/>
      <c r="BD119" s="115"/>
      <c r="BE119" s="115"/>
      <c r="BF119" s="134"/>
      <c r="BG119" s="115"/>
      <c r="BH119" s="115"/>
      <c r="BI119" s="115"/>
      <c r="BJ119" s="115"/>
      <c r="BK119" s="115"/>
      <c r="BL119" s="115"/>
      <c r="BM119" s="115"/>
      <c r="BN119" s="115"/>
      <c r="BO119" s="115"/>
      <c r="BP119" s="134"/>
      <c r="BQ119" s="115"/>
      <c r="BR119" s="115"/>
      <c r="BS119" s="115"/>
      <c r="BT119" s="115"/>
      <c r="BU119" s="115"/>
      <c r="BV119" s="115"/>
      <c r="BW119" s="115"/>
      <c r="BX119" s="115"/>
      <c r="BY119" s="115"/>
      <c r="BZ119" s="134"/>
      <c r="CA119" s="115"/>
      <c r="CB119" s="115"/>
      <c r="CC119" s="115"/>
      <c r="CD119" s="115"/>
      <c r="CE119" s="115"/>
      <c r="CF119" s="115"/>
      <c r="CG119" s="115"/>
      <c r="CH119" s="115"/>
      <c r="CI119" s="115"/>
      <c r="CJ119" s="134"/>
      <c r="CK119" s="115"/>
      <c r="CL119" s="115"/>
      <c r="CM119" s="115"/>
      <c r="CN119" s="115"/>
      <c r="CO119" s="115"/>
      <c r="CP119" s="115"/>
      <c r="CQ119" s="115"/>
      <c r="CR119" s="115"/>
      <c r="CS119" s="115"/>
      <c r="CT119" s="134"/>
      <c r="CU119" s="115"/>
      <c r="CV119" s="115"/>
      <c r="CW119" s="115"/>
      <c r="CX119" s="115"/>
      <c r="CY119" s="115"/>
      <c r="CZ119" s="115"/>
      <c r="DA119" s="115"/>
      <c r="DB119" s="115"/>
      <c r="DC119" s="115"/>
      <c r="DD119" s="137" t="str">
        <f>IFERROR(AVERAGE('AUTOEV CUANTI MULT'!$H119:$DC119),"")</f>
        <v/>
      </c>
    </row>
    <row r="120" spans="2:108" x14ac:dyDescent="0.3">
      <c r="B120" s="120">
        <v>115</v>
      </c>
      <c r="C120" s="122">
        <v>0</v>
      </c>
      <c r="D120" s="122">
        <v>0</v>
      </c>
      <c r="E120" s="122">
        <v>0</v>
      </c>
      <c r="F120" s="123">
        <v>0</v>
      </c>
      <c r="G120" s="123">
        <v>0</v>
      </c>
      <c r="H120" s="133"/>
      <c r="I120" s="114"/>
      <c r="J120" s="114"/>
      <c r="K120" s="114"/>
      <c r="L120" s="114"/>
      <c r="M120" s="114"/>
      <c r="N120" s="114"/>
      <c r="O120" s="114"/>
      <c r="P120" s="114"/>
      <c r="Q120" s="114"/>
      <c r="R120" s="133"/>
      <c r="S120" s="114"/>
      <c r="T120" s="114"/>
      <c r="U120" s="114"/>
      <c r="V120" s="114"/>
      <c r="W120" s="114"/>
      <c r="X120" s="114"/>
      <c r="Y120" s="114"/>
      <c r="Z120" s="114"/>
      <c r="AA120" s="114"/>
      <c r="AB120" s="133"/>
      <c r="AC120" s="114"/>
      <c r="AD120" s="114"/>
      <c r="AE120" s="114"/>
      <c r="AF120" s="114"/>
      <c r="AG120" s="114"/>
      <c r="AH120" s="114"/>
      <c r="AI120" s="114"/>
      <c r="AJ120" s="114"/>
      <c r="AK120" s="114"/>
      <c r="AL120" s="133"/>
      <c r="AM120" s="114"/>
      <c r="AN120" s="114"/>
      <c r="AO120" s="114"/>
      <c r="AP120" s="114"/>
      <c r="AQ120" s="114"/>
      <c r="AR120" s="114"/>
      <c r="AS120" s="114"/>
      <c r="AT120" s="114"/>
      <c r="AU120" s="114"/>
      <c r="AV120" s="133"/>
      <c r="AW120" s="114"/>
      <c r="AX120" s="114"/>
      <c r="AY120" s="114"/>
      <c r="AZ120" s="114"/>
      <c r="BA120" s="114"/>
      <c r="BB120" s="114"/>
      <c r="BC120" s="114"/>
      <c r="BD120" s="114"/>
      <c r="BE120" s="114"/>
      <c r="BF120" s="133"/>
      <c r="BG120" s="114"/>
      <c r="BH120" s="114"/>
      <c r="BI120" s="114"/>
      <c r="BJ120" s="114"/>
      <c r="BK120" s="114"/>
      <c r="BL120" s="114"/>
      <c r="BM120" s="114"/>
      <c r="BN120" s="114"/>
      <c r="BO120" s="114"/>
      <c r="BP120" s="133"/>
      <c r="BQ120" s="114"/>
      <c r="BR120" s="114"/>
      <c r="BS120" s="114"/>
      <c r="BT120" s="114"/>
      <c r="BU120" s="114"/>
      <c r="BV120" s="114"/>
      <c r="BW120" s="114"/>
      <c r="BX120" s="114"/>
      <c r="BY120" s="114"/>
      <c r="BZ120" s="133"/>
      <c r="CA120" s="114"/>
      <c r="CB120" s="114"/>
      <c r="CC120" s="114"/>
      <c r="CD120" s="114"/>
      <c r="CE120" s="114"/>
      <c r="CF120" s="114"/>
      <c r="CG120" s="114"/>
      <c r="CH120" s="114"/>
      <c r="CI120" s="114"/>
      <c r="CJ120" s="133"/>
      <c r="CK120" s="114"/>
      <c r="CL120" s="114"/>
      <c r="CM120" s="114"/>
      <c r="CN120" s="114"/>
      <c r="CO120" s="114"/>
      <c r="CP120" s="114"/>
      <c r="CQ120" s="114"/>
      <c r="CR120" s="114"/>
      <c r="CS120" s="114"/>
      <c r="CT120" s="133"/>
      <c r="CU120" s="114"/>
      <c r="CV120" s="114"/>
      <c r="CW120" s="114"/>
      <c r="CX120" s="114"/>
      <c r="CY120" s="114"/>
      <c r="CZ120" s="114"/>
      <c r="DA120" s="114"/>
      <c r="DB120" s="114"/>
      <c r="DC120" s="114"/>
      <c r="DD120" s="136" t="str">
        <f>IFERROR(AVERAGE('AUTOEV CUANTI MULT'!$H120:$DC120),"")</f>
        <v/>
      </c>
    </row>
    <row r="121" spans="2:108" x14ac:dyDescent="0.3">
      <c r="B121" s="124">
        <v>116</v>
      </c>
      <c r="C121" s="126">
        <v>0</v>
      </c>
      <c r="D121" s="126">
        <v>0</v>
      </c>
      <c r="E121" s="126">
        <v>0</v>
      </c>
      <c r="F121" s="47">
        <v>0</v>
      </c>
      <c r="G121" s="47">
        <v>0</v>
      </c>
      <c r="H121" s="134"/>
      <c r="I121" s="115"/>
      <c r="J121" s="115"/>
      <c r="K121" s="115"/>
      <c r="L121" s="115"/>
      <c r="M121" s="115"/>
      <c r="N121" s="115"/>
      <c r="O121" s="115"/>
      <c r="P121" s="115"/>
      <c r="Q121" s="115"/>
      <c r="R121" s="134"/>
      <c r="S121" s="115"/>
      <c r="T121" s="115"/>
      <c r="U121" s="115"/>
      <c r="V121" s="115"/>
      <c r="W121" s="115"/>
      <c r="X121" s="115"/>
      <c r="Y121" s="115"/>
      <c r="Z121" s="115"/>
      <c r="AA121" s="115"/>
      <c r="AB121" s="134"/>
      <c r="AC121" s="115"/>
      <c r="AD121" s="115"/>
      <c r="AE121" s="115"/>
      <c r="AF121" s="115"/>
      <c r="AG121" s="115"/>
      <c r="AH121" s="115"/>
      <c r="AI121" s="115"/>
      <c r="AJ121" s="115"/>
      <c r="AK121" s="115"/>
      <c r="AL121" s="134"/>
      <c r="AM121" s="115"/>
      <c r="AN121" s="115"/>
      <c r="AO121" s="115"/>
      <c r="AP121" s="115"/>
      <c r="AQ121" s="115"/>
      <c r="AR121" s="115"/>
      <c r="AS121" s="115"/>
      <c r="AT121" s="115"/>
      <c r="AU121" s="115"/>
      <c r="AV121" s="134"/>
      <c r="AW121" s="115"/>
      <c r="AX121" s="115"/>
      <c r="AY121" s="115"/>
      <c r="AZ121" s="115"/>
      <c r="BA121" s="115"/>
      <c r="BB121" s="115"/>
      <c r="BC121" s="115"/>
      <c r="BD121" s="115"/>
      <c r="BE121" s="115"/>
      <c r="BF121" s="134"/>
      <c r="BG121" s="115"/>
      <c r="BH121" s="115"/>
      <c r="BI121" s="115"/>
      <c r="BJ121" s="115"/>
      <c r="BK121" s="115"/>
      <c r="BL121" s="115"/>
      <c r="BM121" s="115"/>
      <c r="BN121" s="115"/>
      <c r="BO121" s="115"/>
      <c r="BP121" s="134"/>
      <c r="BQ121" s="115"/>
      <c r="BR121" s="115"/>
      <c r="BS121" s="115"/>
      <c r="BT121" s="115"/>
      <c r="BU121" s="115"/>
      <c r="BV121" s="115"/>
      <c r="BW121" s="115"/>
      <c r="BX121" s="115"/>
      <c r="BY121" s="115"/>
      <c r="BZ121" s="134"/>
      <c r="CA121" s="115"/>
      <c r="CB121" s="115"/>
      <c r="CC121" s="115"/>
      <c r="CD121" s="115"/>
      <c r="CE121" s="115"/>
      <c r="CF121" s="115"/>
      <c r="CG121" s="115"/>
      <c r="CH121" s="115"/>
      <c r="CI121" s="115"/>
      <c r="CJ121" s="134"/>
      <c r="CK121" s="115"/>
      <c r="CL121" s="115"/>
      <c r="CM121" s="115"/>
      <c r="CN121" s="115"/>
      <c r="CO121" s="115"/>
      <c r="CP121" s="115"/>
      <c r="CQ121" s="115"/>
      <c r="CR121" s="115"/>
      <c r="CS121" s="115"/>
      <c r="CT121" s="134"/>
      <c r="CU121" s="115"/>
      <c r="CV121" s="115"/>
      <c r="CW121" s="115"/>
      <c r="CX121" s="115"/>
      <c r="CY121" s="115"/>
      <c r="CZ121" s="115"/>
      <c r="DA121" s="115"/>
      <c r="DB121" s="115"/>
      <c r="DC121" s="115"/>
      <c r="DD121" s="137" t="str">
        <f>IFERROR(AVERAGE('AUTOEV CUANTI MULT'!$H121:$DC121),"")</f>
        <v/>
      </c>
    </row>
    <row r="122" spans="2:108" x14ac:dyDescent="0.3">
      <c r="B122" s="120">
        <v>117</v>
      </c>
      <c r="C122" s="122">
        <v>0</v>
      </c>
      <c r="D122" s="122">
        <v>0</v>
      </c>
      <c r="E122" s="122">
        <v>0</v>
      </c>
      <c r="F122" s="123">
        <v>0</v>
      </c>
      <c r="G122" s="123">
        <v>0</v>
      </c>
      <c r="H122" s="133"/>
      <c r="I122" s="114"/>
      <c r="J122" s="114"/>
      <c r="K122" s="114"/>
      <c r="L122" s="114"/>
      <c r="M122" s="114"/>
      <c r="N122" s="114"/>
      <c r="O122" s="114"/>
      <c r="P122" s="114"/>
      <c r="Q122" s="114"/>
      <c r="R122" s="133"/>
      <c r="S122" s="114"/>
      <c r="T122" s="114"/>
      <c r="U122" s="114"/>
      <c r="V122" s="114"/>
      <c r="W122" s="114"/>
      <c r="X122" s="114"/>
      <c r="Y122" s="114"/>
      <c r="Z122" s="114"/>
      <c r="AA122" s="114"/>
      <c r="AB122" s="133"/>
      <c r="AC122" s="114"/>
      <c r="AD122" s="114"/>
      <c r="AE122" s="114"/>
      <c r="AF122" s="114"/>
      <c r="AG122" s="114"/>
      <c r="AH122" s="114"/>
      <c r="AI122" s="114"/>
      <c r="AJ122" s="114"/>
      <c r="AK122" s="114"/>
      <c r="AL122" s="133"/>
      <c r="AM122" s="114"/>
      <c r="AN122" s="114"/>
      <c r="AO122" s="114"/>
      <c r="AP122" s="114"/>
      <c r="AQ122" s="114"/>
      <c r="AR122" s="114"/>
      <c r="AS122" s="114"/>
      <c r="AT122" s="114"/>
      <c r="AU122" s="114"/>
      <c r="AV122" s="133"/>
      <c r="AW122" s="114"/>
      <c r="AX122" s="114"/>
      <c r="AY122" s="114"/>
      <c r="AZ122" s="114"/>
      <c r="BA122" s="114"/>
      <c r="BB122" s="114"/>
      <c r="BC122" s="114"/>
      <c r="BD122" s="114"/>
      <c r="BE122" s="114"/>
      <c r="BF122" s="133"/>
      <c r="BG122" s="114"/>
      <c r="BH122" s="114"/>
      <c r="BI122" s="114"/>
      <c r="BJ122" s="114"/>
      <c r="BK122" s="114"/>
      <c r="BL122" s="114"/>
      <c r="BM122" s="114"/>
      <c r="BN122" s="114"/>
      <c r="BO122" s="114"/>
      <c r="BP122" s="133"/>
      <c r="BQ122" s="114"/>
      <c r="BR122" s="114"/>
      <c r="BS122" s="114"/>
      <c r="BT122" s="114"/>
      <c r="BU122" s="114"/>
      <c r="BV122" s="114"/>
      <c r="BW122" s="114"/>
      <c r="BX122" s="114"/>
      <c r="BY122" s="114"/>
      <c r="BZ122" s="133"/>
      <c r="CA122" s="114"/>
      <c r="CB122" s="114"/>
      <c r="CC122" s="114"/>
      <c r="CD122" s="114"/>
      <c r="CE122" s="114"/>
      <c r="CF122" s="114"/>
      <c r="CG122" s="114"/>
      <c r="CH122" s="114"/>
      <c r="CI122" s="114"/>
      <c r="CJ122" s="133"/>
      <c r="CK122" s="114"/>
      <c r="CL122" s="114"/>
      <c r="CM122" s="114"/>
      <c r="CN122" s="114"/>
      <c r="CO122" s="114"/>
      <c r="CP122" s="114"/>
      <c r="CQ122" s="114"/>
      <c r="CR122" s="114"/>
      <c r="CS122" s="114"/>
      <c r="CT122" s="133"/>
      <c r="CU122" s="114"/>
      <c r="CV122" s="114"/>
      <c r="CW122" s="114"/>
      <c r="CX122" s="114"/>
      <c r="CY122" s="114"/>
      <c r="CZ122" s="114"/>
      <c r="DA122" s="114"/>
      <c r="DB122" s="114"/>
      <c r="DC122" s="114"/>
      <c r="DD122" s="136" t="str">
        <f>IFERROR(AVERAGE('AUTOEV CUANTI MULT'!$H122:$DC122),"")</f>
        <v/>
      </c>
    </row>
    <row r="123" spans="2:108" x14ac:dyDescent="0.3">
      <c r="B123" s="124">
        <v>118</v>
      </c>
      <c r="C123" s="126">
        <v>0</v>
      </c>
      <c r="D123" s="126">
        <v>0</v>
      </c>
      <c r="E123" s="126">
        <v>0</v>
      </c>
      <c r="F123" s="47">
        <v>0</v>
      </c>
      <c r="G123" s="47">
        <v>0</v>
      </c>
      <c r="H123" s="134"/>
      <c r="I123" s="115"/>
      <c r="J123" s="115"/>
      <c r="K123" s="115"/>
      <c r="L123" s="115"/>
      <c r="M123" s="115"/>
      <c r="N123" s="115"/>
      <c r="O123" s="115"/>
      <c r="P123" s="115"/>
      <c r="Q123" s="115"/>
      <c r="R123" s="134"/>
      <c r="S123" s="115"/>
      <c r="T123" s="115"/>
      <c r="U123" s="115"/>
      <c r="V123" s="115"/>
      <c r="W123" s="115"/>
      <c r="X123" s="115"/>
      <c r="Y123" s="115"/>
      <c r="Z123" s="115"/>
      <c r="AA123" s="115"/>
      <c r="AB123" s="134"/>
      <c r="AC123" s="115"/>
      <c r="AD123" s="115"/>
      <c r="AE123" s="115"/>
      <c r="AF123" s="115"/>
      <c r="AG123" s="115"/>
      <c r="AH123" s="115"/>
      <c r="AI123" s="115"/>
      <c r="AJ123" s="115"/>
      <c r="AK123" s="115"/>
      <c r="AL123" s="134"/>
      <c r="AM123" s="115"/>
      <c r="AN123" s="115"/>
      <c r="AO123" s="115"/>
      <c r="AP123" s="115"/>
      <c r="AQ123" s="115"/>
      <c r="AR123" s="115"/>
      <c r="AS123" s="115"/>
      <c r="AT123" s="115"/>
      <c r="AU123" s="115"/>
      <c r="AV123" s="134"/>
      <c r="AW123" s="115"/>
      <c r="AX123" s="115"/>
      <c r="AY123" s="115"/>
      <c r="AZ123" s="115"/>
      <c r="BA123" s="115"/>
      <c r="BB123" s="115"/>
      <c r="BC123" s="115"/>
      <c r="BD123" s="115"/>
      <c r="BE123" s="115"/>
      <c r="BF123" s="134"/>
      <c r="BG123" s="115"/>
      <c r="BH123" s="115"/>
      <c r="BI123" s="115"/>
      <c r="BJ123" s="115"/>
      <c r="BK123" s="115"/>
      <c r="BL123" s="115"/>
      <c r="BM123" s="115"/>
      <c r="BN123" s="115"/>
      <c r="BO123" s="115"/>
      <c r="BP123" s="134"/>
      <c r="BQ123" s="115"/>
      <c r="BR123" s="115"/>
      <c r="BS123" s="115"/>
      <c r="BT123" s="115"/>
      <c r="BU123" s="115"/>
      <c r="BV123" s="115"/>
      <c r="BW123" s="115"/>
      <c r="BX123" s="115"/>
      <c r="BY123" s="115"/>
      <c r="BZ123" s="134"/>
      <c r="CA123" s="115"/>
      <c r="CB123" s="115"/>
      <c r="CC123" s="115"/>
      <c r="CD123" s="115"/>
      <c r="CE123" s="115"/>
      <c r="CF123" s="115"/>
      <c r="CG123" s="115"/>
      <c r="CH123" s="115"/>
      <c r="CI123" s="115"/>
      <c r="CJ123" s="134"/>
      <c r="CK123" s="115"/>
      <c r="CL123" s="115"/>
      <c r="CM123" s="115"/>
      <c r="CN123" s="115"/>
      <c r="CO123" s="115"/>
      <c r="CP123" s="115"/>
      <c r="CQ123" s="115"/>
      <c r="CR123" s="115"/>
      <c r="CS123" s="115"/>
      <c r="CT123" s="134"/>
      <c r="CU123" s="115"/>
      <c r="CV123" s="115"/>
      <c r="CW123" s="115"/>
      <c r="CX123" s="115"/>
      <c r="CY123" s="115"/>
      <c r="CZ123" s="115"/>
      <c r="DA123" s="115"/>
      <c r="DB123" s="115"/>
      <c r="DC123" s="115"/>
      <c r="DD123" s="137" t="str">
        <f>IFERROR(AVERAGE('AUTOEV CUANTI MULT'!$H123:$DC123),"")</f>
        <v/>
      </c>
    </row>
    <row r="124" spans="2:108" x14ac:dyDescent="0.3">
      <c r="B124" s="120">
        <v>119</v>
      </c>
      <c r="C124" s="122">
        <v>0</v>
      </c>
      <c r="D124" s="122">
        <v>0</v>
      </c>
      <c r="E124" s="122">
        <v>0</v>
      </c>
      <c r="F124" s="123">
        <v>0</v>
      </c>
      <c r="G124" s="123">
        <v>0</v>
      </c>
      <c r="H124" s="133"/>
      <c r="I124" s="114"/>
      <c r="J124" s="114"/>
      <c r="K124" s="114"/>
      <c r="L124" s="114"/>
      <c r="M124" s="114"/>
      <c r="N124" s="114"/>
      <c r="O124" s="114"/>
      <c r="P124" s="114"/>
      <c r="Q124" s="114"/>
      <c r="R124" s="133"/>
      <c r="S124" s="114"/>
      <c r="T124" s="114"/>
      <c r="U124" s="114"/>
      <c r="V124" s="114"/>
      <c r="W124" s="114"/>
      <c r="X124" s="114"/>
      <c r="Y124" s="114"/>
      <c r="Z124" s="114"/>
      <c r="AA124" s="114"/>
      <c r="AB124" s="133"/>
      <c r="AC124" s="114"/>
      <c r="AD124" s="114"/>
      <c r="AE124" s="114"/>
      <c r="AF124" s="114"/>
      <c r="AG124" s="114"/>
      <c r="AH124" s="114"/>
      <c r="AI124" s="114"/>
      <c r="AJ124" s="114"/>
      <c r="AK124" s="114"/>
      <c r="AL124" s="133"/>
      <c r="AM124" s="114"/>
      <c r="AN124" s="114"/>
      <c r="AO124" s="114"/>
      <c r="AP124" s="114"/>
      <c r="AQ124" s="114"/>
      <c r="AR124" s="114"/>
      <c r="AS124" s="114"/>
      <c r="AT124" s="114"/>
      <c r="AU124" s="114"/>
      <c r="AV124" s="133"/>
      <c r="AW124" s="114"/>
      <c r="AX124" s="114"/>
      <c r="AY124" s="114"/>
      <c r="AZ124" s="114"/>
      <c r="BA124" s="114"/>
      <c r="BB124" s="114"/>
      <c r="BC124" s="114"/>
      <c r="BD124" s="114"/>
      <c r="BE124" s="114"/>
      <c r="BF124" s="133"/>
      <c r="BG124" s="114"/>
      <c r="BH124" s="114"/>
      <c r="BI124" s="114"/>
      <c r="BJ124" s="114"/>
      <c r="BK124" s="114"/>
      <c r="BL124" s="114"/>
      <c r="BM124" s="114"/>
      <c r="BN124" s="114"/>
      <c r="BO124" s="114"/>
      <c r="BP124" s="133"/>
      <c r="BQ124" s="114"/>
      <c r="BR124" s="114"/>
      <c r="BS124" s="114"/>
      <c r="BT124" s="114"/>
      <c r="BU124" s="114"/>
      <c r="BV124" s="114"/>
      <c r="BW124" s="114"/>
      <c r="BX124" s="114"/>
      <c r="BY124" s="114"/>
      <c r="BZ124" s="133"/>
      <c r="CA124" s="114"/>
      <c r="CB124" s="114"/>
      <c r="CC124" s="114"/>
      <c r="CD124" s="114"/>
      <c r="CE124" s="114"/>
      <c r="CF124" s="114"/>
      <c r="CG124" s="114"/>
      <c r="CH124" s="114"/>
      <c r="CI124" s="114"/>
      <c r="CJ124" s="133"/>
      <c r="CK124" s="114"/>
      <c r="CL124" s="114"/>
      <c r="CM124" s="114"/>
      <c r="CN124" s="114"/>
      <c r="CO124" s="114"/>
      <c r="CP124" s="114"/>
      <c r="CQ124" s="114"/>
      <c r="CR124" s="114"/>
      <c r="CS124" s="114"/>
      <c r="CT124" s="133"/>
      <c r="CU124" s="114"/>
      <c r="CV124" s="114"/>
      <c r="CW124" s="114"/>
      <c r="CX124" s="114"/>
      <c r="CY124" s="114"/>
      <c r="CZ124" s="114"/>
      <c r="DA124" s="114"/>
      <c r="DB124" s="114"/>
      <c r="DC124" s="114"/>
      <c r="DD124" s="136" t="str">
        <f>IFERROR(AVERAGE('AUTOEV CUANTI MULT'!$H124:$DC124),"")</f>
        <v/>
      </c>
    </row>
    <row r="125" spans="2:108" x14ac:dyDescent="0.3">
      <c r="B125" s="124">
        <v>120</v>
      </c>
      <c r="C125" s="126">
        <v>0</v>
      </c>
      <c r="D125" s="126">
        <v>0</v>
      </c>
      <c r="E125" s="126">
        <v>0</v>
      </c>
      <c r="F125" s="47">
        <v>0</v>
      </c>
      <c r="G125" s="47">
        <v>0</v>
      </c>
      <c r="H125" s="134"/>
      <c r="I125" s="115"/>
      <c r="J125" s="115"/>
      <c r="K125" s="115"/>
      <c r="L125" s="115"/>
      <c r="M125" s="115"/>
      <c r="N125" s="115"/>
      <c r="O125" s="115"/>
      <c r="P125" s="115"/>
      <c r="Q125" s="115"/>
      <c r="R125" s="134"/>
      <c r="S125" s="115"/>
      <c r="T125" s="115"/>
      <c r="U125" s="115"/>
      <c r="V125" s="115"/>
      <c r="W125" s="115"/>
      <c r="X125" s="115"/>
      <c r="Y125" s="115"/>
      <c r="Z125" s="115"/>
      <c r="AA125" s="115"/>
      <c r="AB125" s="134"/>
      <c r="AC125" s="115"/>
      <c r="AD125" s="115"/>
      <c r="AE125" s="115"/>
      <c r="AF125" s="115"/>
      <c r="AG125" s="115"/>
      <c r="AH125" s="115"/>
      <c r="AI125" s="115"/>
      <c r="AJ125" s="115"/>
      <c r="AK125" s="115"/>
      <c r="AL125" s="134"/>
      <c r="AM125" s="115"/>
      <c r="AN125" s="115"/>
      <c r="AO125" s="115"/>
      <c r="AP125" s="115"/>
      <c r="AQ125" s="115"/>
      <c r="AR125" s="115"/>
      <c r="AS125" s="115"/>
      <c r="AT125" s="115"/>
      <c r="AU125" s="115"/>
      <c r="AV125" s="134"/>
      <c r="AW125" s="115"/>
      <c r="AX125" s="115"/>
      <c r="AY125" s="115"/>
      <c r="AZ125" s="115"/>
      <c r="BA125" s="115"/>
      <c r="BB125" s="115"/>
      <c r="BC125" s="115"/>
      <c r="BD125" s="115"/>
      <c r="BE125" s="115"/>
      <c r="BF125" s="134"/>
      <c r="BG125" s="115"/>
      <c r="BH125" s="115"/>
      <c r="BI125" s="115"/>
      <c r="BJ125" s="115"/>
      <c r="BK125" s="115"/>
      <c r="BL125" s="115"/>
      <c r="BM125" s="115"/>
      <c r="BN125" s="115"/>
      <c r="BO125" s="115"/>
      <c r="BP125" s="134"/>
      <c r="BQ125" s="115"/>
      <c r="BR125" s="115"/>
      <c r="BS125" s="115"/>
      <c r="BT125" s="115"/>
      <c r="BU125" s="115"/>
      <c r="BV125" s="115"/>
      <c r="BW125" s="115"/>
      <c r="BX125" s="115"/>
      <c r="BY125" s="115"/>
      <c r="BZ125" s="134"/>
      <c r="CA125" s="115"/>
      <c r="CB125" s="115"/>
      <c r="CC125" s="115"/>
      <c r="CD125" s="115"/>
      <c r="CE125" s="115"/>
      <c r="CF125" s="115"/>
      <c r="CG125" s="115"/>
      <c r="CH125" s="115"/>
      <c r="CI125" s="115"/>
      <c r="CJ125" s="134"/>
      <c r="CK125" s="115"/>
      <c r="CL125" s="115"/>
      <c r="CM125" s="115"/>
      <c r="CN125" s="115"/>
      <c r="CO125" s="115"/>
      <c r="CP125" s="115"/>
      <c r="CQ125" s="115"/>
      <c r="CR125" s="115"/>
      <c r="CS125" s="115"/>
      <c r="CT125" s="134"/>
      <c r="CU125" s="115"/>
      <c r="CV125" s="115"/>
      <c r="CW125" s="115"/>
      <c r="CX125" s="115"/>
      <c r="CY125" s="115"/>
      <c r="CZ125" s="115"/>
      <c r="DA125" s="115"/>
      <c r="DB125" s="115"/>
      <c r="DC125" s="115"/>
      <c r="DD125" s="137" t="str">
        <f>IFERROR(AVERAGE('AUTOEV CUANTI MULT'!$H125:$DC125),"")</f>
        <v/>
      </c>
    </row>
    <row r="126" spans="2:108" x14ac:dyDescent="0.3">
      <c r="B126" s="120">
        <v>121</v>
      </c>
      <c r="C126" s="122">
        <v>0</v>
      </c>
      <c r="D126" s="122">
        <v>0</v>
      </c>
      <c r="E126" s="122">
        <v>0</v>
      </c>
      <c r="F126" s="123">
        <v>0</v>
      </c>
      <c r="G126" s="123">
        <v>0</v>
      </c>
      <c r="H126" s="133"/>
      <c r="I126" s="114"/>
      <c r="J126" s="114"/>
      <c r="K126" s="114"/>
      <c r="L126" s="114"/>
      <c r="M126" s="114"/>
      <c r="N126" s="114"/>
      <c r="O126" s="114"/>
      <c r="P126" s="114"/>
      <c r="Q126" s="114"/>
      <c r="R126" s="133"/>
      <c r="S126" s="114"/>
      <c r="T126" s="114"/>
      <c r="U126" s="114"/>
      <c r="V126" s="114"/>
      <c r="W126" s="114"/>
      <c r="X126" s="114"/>
      <c r="Y126" s="114"/>
      <c r="Z126" s="114"/>
      <c r="AA126" s="114"/>
      <c r="AB126" s="133"/>
      <c r="AC126" s="114"/>
      <c r="AD126" s="114"/>
      <c r="AE126" s="114"/>
      <c r="AF126" s="114"/>
      <c r="AG126" s="114"/>
      <c r="AH126" s="114"/>
      <c r="AI126" s="114"/>
      <c r="AJ126" s="114"/>
      <c r="AK126" s="114"/>
      <c r="AL126" s="133"/>
      <c r="AM126" s="114"/>
      <c r="AN126" s="114"/>
      <c r="AO126" s="114"/>
      <c r="AP126" s="114"/>
      <c r="AQ126" s="114"/>
      <c r="AR126" s="114"/>
      <c r="AS126" s="114"/>
      <c r="AT126" s="114"/>
      <c r="AU126" s="114"/>
      <c r="AV126" s="133"/>
      <c r="AW126" s="114"/>
      <c r="AX126" s="114"/>
      <c r="AY126" s="114"/>
      <c r="AZ126" s="114"/>
      <c r="BA126" s="114"/>
      <c r="BB126" s="114"/>
      <c r="BC126" s="114"/>
      <c r="BD126" s="114"/>
      <c r="BE126" s="114"/>
      <c r="BF126" s="133"/>
      <c r="BG126" s="114"/>
      <c r="BH126" s="114"/>
      <c r="BI126" s="114"/>
      <c r="BJ126" s="114"/>
      <c r="BK126" s="114"/>
      <c r="BL126" s="114"/>
      <c r="BM126" s="114"/>
      <c r="BN126" s="114"/>
      <c r="BO126" s="114"/>
      <c r="BP126" s="133"/>
      <c r="BQ126" s="114"/>
      <c r="BR126" s="114"/>
      <c r="BS126" s="114"/>
      <c r="BT126" s="114"/>
      <c r="BU126" s="114"/>
      <c r="BV126" s="114"/>
      <c r="BW126" s="114"/>
      <c r="BX126" s="114"/>
      <c r="BY126" s="114"/>
      <c r="BZ126" s="133"/>
      <c r="CA126" s="114"/>
      <c r="CB126" s="114"/>
      <c r="CC126" s="114"/>
      <c r="CD126" s="114"/>
      <c r="CE126" s="114"/>
      <c r="CF126" s="114"/>
      <c r="CG126" s="114"/>
      <c r="CH126" s="114"/>
      <c r="CI126" s="114"/>
      <c r="CJ126" s="133"/>
      <c r="CK126" s="114"/>
      <c r="CL126" s="114"/>
      <c r="CM126" s="114"/>
      <c r="CN126" s="114"/>
      <c r="CO126" s="114"/>
      <c r="CP126" s="114"/>
      <c r="CQ126" s="114"/>
      <c r="CR126" s="114"/>
      <c r="CS126" s="114"/>
      <c r="CT126" s="133"/>
      <c r="CU126" s="114"/>
      <c r="CV126" s="114"/>
      <c r="CW126" s="114"/>
      <c r="CX126" s="114"/>
      <c r="CY126" s="114"/>
      <c r="CZ126" s="114"/>
      <c r="DA126" s="114"/>
      <c r="DB126" s="114"/>
      <c r="DC126" s="114"/>
      <c r="DD126" s="136" t="str">
        <f>IFERROR(AVERAGE('AUTOEV CUANTI MULT'!$H126:$DC126),"")</f>
        <v/>
      </c>
    </row>
    <row r="127" spans="2:108" x14ac:dyDescent="0.3">
      <c r="B127" s="124">
        <v>122</v>
      </c>
      <c r="C127" s="126">
        <v>0</v>
      </c>
      <c r="D127" s="126">
        <v>0</v>
      </c>
      <c r="E127" s="126">
        <v>0</v>
      </c>
      <c r="F127" s="47">
        <v>0</v>
      </c>
      <c r="G127" s="47">
        <v>0</v>
      </c>
      <c r="H127" s="134"/>
      <c r="I127" s="115"/>
      <c r="J127" s="115"/>
      <c r="K127" s="115"/>
      <c r="L127" s="115"/>
      <c r="M127" s="115"/>
      <c r="N127" s="115"/>
      <c r="O127" s="115"/>
      <c r="P127" s="115"/>
      <c r="Q127" s="115"/>
      <c r="R127" s="134"/>
      <c r="S127" s="115"/>
      <c r="T127" s="115"/>
      <c r="U127" s="115"/>
      <c r="V127" s="115"/>
      <c r="W127" s="115"/>
      <c r="X127" s="115"/>
      <c r="Y127" s="115"/>
      <c r="Z127" s="115"/>
      <c r="AA127" s="115"/>
      <c r="AB127" s="134"/>
      <c r="AC127" s="115"/>
      <c r="AD127" s="115"/>
      <c r="AE127" s="115"/>
      <c r="AF127" s="115"/>
      <c r="AG127" s="115"/>
      <c r="AH127" s="115"/>
      <c r="AI127" s="115"/>
      <c r="AJ127" s="115"/>
      <c r="AK127" s="115"/>
      <c r="AL127" s="134"/>
      <c r="AM127" s="115"/>
      <c r="AN127" s="115"/>
      <c r="AO127" s="115"/>
      <c r="AP127" s="115"/>
      <c r="AQ127" s="115"/>
      <c r="AR127" s="115"/>
      <c r="AS127" s="115"/>
      <c r="AT127" s="115"/>
      <c r="AU127" s="115"/>
      <c r="AV127" s="134"/>
      <c r="AW127" s="115"/>
      <c r="AX127" s="115"/>
      <c r="AY127" s="115"/>
      <c r="AZ127" s="115"/>
      <c r="BA127" s="115"/>
      <c r="BB127" s="115"/>
      <c r="BC127" s="115"/>
      <c r="BD127" s="115"/>
      <c r="BE127" s="115"/>
      <c r="BF127" s="134"/>
      <c r="BG127" s="115"/>
      <c r="BH127" s="115"/>
      <c r="BI127" s="115"/>
      <c r="BJ127" s="115"/>
      <c r="BK127" s="115"/>
      <c r="BL127" s="115"/>
      <c r="BM127" s="115"/>
      <c r="BN127" s="115"/>
      <c r="BO127" s="115"/>
      <c r="BP127" s="134"/>
      <c r="BQ127" s="115"/>
      <c r="BR127" s="115"/>
      <c r="BS127" s="115"/>
      <c r="BT127" s="115"/>
      <c r="BU127" s="115"/>
      <c r="BV127" s="115"/>
      <c r="BW127" s="115"/>
      <c r="BX127" s="115"/>
      <c r="BY127" s="115"/>
      <c r="BZ127" s="134"/>
      <c r="CA127" s="115"/>
      <c r="CB127" s="115"/>
      <c r="CC127" s="115"/>
      <c r="CD127" s="115"/>
      <c r="CE127" s="115"/>
      <c r="CF127" s="115"/>
      <c r="CG127" s="115"/>
      <c r="CH127" s="115"/>
      <c r="CI127" s="115"/>
      <c r="CJ127" s="134"/>
      <c r="CK127" s="115"/>
      <c r="CL127" s="115"/>
      <c r="CM127" s="115"/>
      <c r="CN127" s="115"/>
      <c r="CO127" s="115"/>
      <c r="CP127" s="115"/>
      <c r="CQ127" s="115"/>
      <c r="CR127" s="115"/>
      <c r="CS127" s="115"/>
      <c r="CT127" s="134"/>
      <c r="CU127" s="115"/>
      <c r="CV127" s="115"/>
      <c r="CW127" s="115"/>
      <c r="CX127" s="115"/>
      <c r="CY127" s="115"/>
      <c r="CZ127" s="115"/>
      <c r="DA127" s="115"/>
      <c r="DB127" s="115"/>
      <c r="DC127" s="115"/>
      <c r="DD127" s="137" t="str">
        <f>IFERROR(AVERAGE('AUTOEV CUANTI MULT'!$H127:$DC127),"")</f>
        <v/>
      </c>
    </row>
    <row r="128" spans="2:108" x14ac:dyDescent="0.3">
      <c r="B128" s="120">
        <v>123</v>
      </c>
      <c r="C128" s="122">
        <v>0</v>
      </c>
      <c r="D128" s="122">
        <v>0</v>
      </c>
      <c r="E128" s="122">
        <v>0</v>
      </c>
      <c r="F128" s="123">
        <v>0</v>
      </c>
      <c r="G128" s="123">
        <v>0</v>
      </c>
      <c r="H128" s="133"/>
      <c r="I128" s="114"/>
      <c r="J128" s="114"/>
      <c r="K128" s="114"/>
      <c r="L128" s="114"/>
      <c r="M128" s="114"/>
      <c r="N128" s="114"/>
      <c r="O128" s="114"/>
      <c r="P128" s="114"/>
      <c r="Q128" s="114"/>
      <c r="R128" s="133"/>
      <c r="S128" s="114"/>
      <c r="T128" s="114"/>
      <c r="U128" s="114"/>
      <c r="V128" s="114"/>
      <c r="W128" s="114"/>
      <c r="X128" s="114"/>
      <c r="Y128" s="114"/>
      <c r="Z128" s="114"/>
      <c r="AA128" s="114"/>
      <c r="AB128" s="133"/>
      <c r="AC128" s="114"/>
      <c r="AD128" s="114"/>
      <c r="AE128" s="114"/>
      <c r="AF128" s="114"/>
      <c r="AG128" s="114"/>
      <c r="AH128" s="114"/>
      <c r="AI128" s="114"/>
      <c r="AJ128" s="114"/>
      <c r="AK128" s="114"/>
      <c r="AL128" s="133"/>
      <c r="AM128" s="114"/>
      <c r="AN128" s="114"/>
      <c r="AO128" s="114"/>
      <c r="AP128" s="114"/>
      <c r="AQ128" s="114"/>
      <c r="AR128" s="114"/>
      <c r="AS128" s="114"/>
      <c r="AT128" s="114"/>
      <c r="AU128" s="114"/>
      <c r="AV128" s="133"/>
      <c r="AW128" s="114"/>
      <c r="AX128" s="114"/>
      <c r="AY128" s="114"/>
      <c r="AZ128" s="114"/>
      <c r="BA128" s="114"/>
      <c r="BB128" s="114"/>
      <c r="BC128" s="114"/>
      <c r="BD128" s="114"/>
      <c r="BE128" s="114"/>
      <c r="BF128" s="133"/>
      <c r="BG128" s="114"/>
      <c r="BH128" s="114"/>
      <c r="BI128" s="114"/>
      <c r="BJ128" s="114"/>
      <c r="BK128" s="114"/>
      <c r="BL128" s="114"/>
      <c r="BM128" s="114"/>
      <c r="BN128" s="114"/>
      <c r="BO128" s="114"/>
      <c r="BP128" s="133"/>
      <c r="BQ128" s="114"/>
      <c r="BR128" s="114"/>
      <c r="BS128" s="114"/>
      <c r="BT128" s="114"/>
      <c r="BU128" s="114"/>
      <c r="BV128" s="114"/>
      <c r="BW128" s="114"/>
      <c r="BX128" s="114"/>
      <c r="BY128" s="114"/>
      <c r="BZ128" s="133"/>
      <c r="CA128" s="114"/>
      <c r="CB128" s="114"/>
      <c r="CC128" s="114"/>
      <c r="CD128" s="114"/>
      <c r="CE128" s="114"/>
      <c r="CF128" s="114"/>
      <c r="CG128" s="114"/>
      <c r="CH128" s="114"/>
      <c r="CI128" s="114"/>
      <c r="CJ128" s="133"/>
      <c r="CK128" s="114"/>
      <c r="CL128" s="114"/>
      <c r="CM128" s="114"/>
      <c r="CN128" s="114"/>
      <c r="CO128" s="114"/>
      <c r="CP128" s="114"/>
      <c r="CQ128" s="114"/>
      <c r="CR128" s="114"/>
      <c r="CS128" s="114"/>
      <c r="CT128" s="133"/>
      <c r="CU128" s="114"/>
      <c r="CV128" s="114"/>
      <c r="CW128" s="114"/>
      <c r="CX128" s="114"/>
      <c r="CY128" s="114"/>
      <c r="CZ128" s="114"/>
      <c r="DA128" s="114"/>
      <c r="DB128" s="114"/>
      <c r="DC128" s="114"/>
      <c r="DD128" s="136" t="str">
        <f>IFERROR(AVERAGE('AUTOEV CUANTI MULT'!$H128:$DC128),"")</f>
        <v/>
      </c>
    </row>
    <row r="129" spans="2:108" x14ac:dyDescent="0.3">
      <c r="B129" s="124">
        <v>124</v>
      </c>
      <c r="C129" s="126">
        <v>0</v>
      </c>
      <c r="D129" s="126">
        <v>0</v>
      </c>
      <c r="E129" s="126">
        <v>0</v>
      </c>
      <c r="F129" s="47">
        <v>0</v>
      </c>
      <c r="G129" s="47">
        <v>0</v>
      </c>
      <c r="H129" s="134"/>
      <c r="I129" s="115"/>
      <c r="J129" s="115"/>
      <c r="K129" s="115"/>
      <c r="L129" s="115"/>
      <c r="M129" s="115"/>
      <c r="N129" s="115"/>
      <c r="O129" s="115"/>
      <c r="P129" s="115"/>
      <c r="Q129" s="115"/>
      <c r="R129" s="134"/>
      <c r="S129" s="115"/>
      <c r="T129" s="115"/>
      <c r="U129" s="115"/>
      <c r="V129" s="115"/>
      <c r="W129" s="115"/>
      <c r="X129" s="115"/>
      <c r="Y129" s="115"/>
      <c r="Z129" s="115"/>
      <c r="AA129" s="115"/>
      <c r="AB129" s="134"/>
      <c r="AC129" s="115"/>
      <c r="AD129" s="115"/>
      <c r="AE129" s="115"/>
      <c r="AF129" s="115"/>
      <c r="AG129" s="115"/>
      <c r="AH129" s="115"/>
      <c r="AI129" s="115"/>
      <c r="AJ129" s="115"/>
      <c r="AK129" s="115"/>
      <c r="AL129" s="134"/>
      <c r="AM129" s="115"/>
      <c r="AN129" s="115"/>
      <c r="AO129" s="115"/>
      <c r="AP129" s="115"/>
      <c r="AQ129" s="115"/>
      <c r="AR129" s="115"/>
      <c r="AS129" s="115"/>
      <c r="AT129" s="115"/>
      <c r="AU129" s="115"/>
      <c r="AV129" s="134"/>
      <c r="AW129" s="115"/>
      <c r="AX129" s="115"/>
      <c r="AY129" s="115"/>
      <c r="AZ129" s="115"/>
      <c r="BA129" s="115"/>
      <c r="BB129" s="115"/>
      <c r="BC129" s="115"/>
      <c r="BD129" s="115"/>
      <c r="BE129" s="115"/>
      <c r="BF129" s="134"/>
      <c r="BG129" s="115"/>
      <c r="BH129" s="115"/>
      <c r="BI129" s="115"/>
      <c r="BJ129" s="115"/>
      <c r="BK129" s="115"/>
      <c r="BL129" s="115"/>
      <c r="BM129" s="115"/>
      <c r="BN129" s="115"/>
      <c r="BO129" s="115"/>
      <c r="BP129" s="134"/>
      <c r="BQ129" s="115"/>
      <c r="BR129" s="115"/>
      <c r="BS129" s="115"/>
      <c r="BT129" s="115"/>
      <c r="BU129" s="115"/>
      <c r="BV129" s="115"/>
      <c r="BW129" s="115"/>
      <c r="BX129" s="115"/>
      <c r="BY129" s="115"/>
      <c r="BZ129" s="134"/>
      <c r="CA129" s="115"/>
      <c r="CB129" s="115"/>
      <c r="CC129" s="115"/>
      <c r="CD129" s="115"/>
      <c r="CE129" s="115"/>
      <c r="CF129" s="115"/>
      <c r="CG129" s="115"/>
      <c r="CH129" s="115"/>
      <c r="CI129" s="115"/>
      <c r="CJ129" s="134"/>
      <c r="CK129" s="115"/>
      <c r="CL129" s="115"/>
      <c r="CM129" s="115"/>
      <c r="CN129" s="115"/>
      <c r="CO129" s="115"/>
      <c r="CP129" s="115"/>
      <c r="CQ129" s="115"/>
      <c r="CR129" s="115"/>
      <c r="CS129" s="115"/>
      <c r="CT129" s="134"/>
      <c r="CU129" s="115"/>
      <c r="CV129" s="115"/>
      <c r="CW129" s="115"/>
      <c r="CX129" s="115"/>
      <c r="CY129" s="115"/>
      <c r="CZ129" s="115"/>
      <c r="DA129" s="115"/>
      <c r="DB129" s="115"/>
      <c r="DC129" s="115"/>
      <c r="DD129" s="137" t="str">
        <f>IFERROR(AVERAGE('AUTOEV CUANTI MULT'!$H129:$DC129),"")</f>
        <v/>
      </c>
    </row>
    <row r="130" spans="2:108" x14ac:dyDescent="0.3">
      <c r="B130" s="120">
        <v>125</v>
      </c>
      <c r="C130" s="122">
        <v>0</v>
      </c>
      <c r="D130" s="122">
        <v>0</v>
      </c>
      <c r="E130" s="122">
        <v>0</v>
      </c>
      <c r="F130" s="123">
        <v>0</v>
      </c>
      <c r="G130" s="123">
        <v>0</v>
      </c>
      <c r="H130" s="133"/>
      <c r="I130" s="114"/>
      <c r="J130" s="114"/>
      <c r="K130" s="114"/>
      <c r="L130" s="114"/>
      <c r="M130" s="114"/>
      <c r="N130" s="114"/>
      <c r="O130" s="114"/>
      <c r="P130" s="114"/>
      <c r="Q130" s="114"/>
      <c r="R130" s="133"/>
      <c r="S130" s="114"/>
      <c r="T130" s="114"/>
      <c r="U130" s="114"/>
      <c r="V130" s="114"/>
      <c r="W130" s="114"/>
      <c r="X130" s="114"/>
      <c r="Y130" s="114"/>
      <c r="Z130" s="114"/>
      <c r="AA130" s="114"/>
      <c r="AB130" s="133"/>
      <c r="AC130" s="114"/>
      <c r="AD130" s="114"/>
      <c r="AE130" s="114"/>
      <c r="AF130" s="114"/>
      <c r="AG130" s="114"/>
      <c r="AH130" s="114"/>
      <c r="AI130" s="114"/>
      <c r="AJ130" s="114"/>
      <c r="AK130" s="114"/>
      <c r="AL130" s="133"/>
      <c r="AM130" s="114"/>
      <c r="AN130" s="114"/>
      <c r="AO130" s="114"/>
      <c r="AP130" s="114"/>
      <c r="AQ130" s="114"/>
      <c r="AR130" s="114"/>
      <c r="AS130" s="114"/>
      <c r="AT130" s="114"/>
      <c r="AU130" s="114"/>
      <c r="AV130" s="133"/>
      <c r="AW130" s="114"/>
      <c r="AX130" s="114"/>
      <c r="AY130" s="114"/>
      <c r="AZ130" s="114"/>
      <c r="BA130" s="114"/>
      <c r="BB130" s="114"/>
      <c r="BC130" s="114"/>
      <c r="BD130" s="114"/>
      <c r="BE130" s="114"/>
      <c r="BF130" s="133"/>
      <c r="BG130" s="114"/>
      <c r="BH130" s="114"/>
      <c r="BI130" s="114"/>
      <c r="BJ130" s="114"/>
      <c r="BK130" s="114"/>
      <c r="BL130" s="114"/>
      <c r="BM130" s="114"/>
      <c r="BN130" s="114"/>
      <c r="BO130" s="114"/>
      <c r="BP130" s="133"/>
      <c r="BQ130" s="114"/>
      <c r="BR130" s="114"/>
      <c r="BS130" s="114"/>
      <c r="BT130" s="114"/>
      <c r="BU130" s="114"/>
      <c r="BV130" s="114"/>
      <c r="BW130" s="114"/>
      <c r="BX130" s="114"/>
      <c r="BY130" s="114"/>
      <c r="BZ130" s="133"/>
      <c r="CA130" s="114"/>
      <c r="CB130" s="114"/>
      <c r="CC130" s="114"/>
      <c r="CD130" s="114"/>
      <c r="CE130" s="114"/>
      <c r="CF130" s="114"/>
      <c r="CG130" s="114"/>
      <c r="CH130" s="114"/>
      <c r="CI130" s="114"/>
      <c r="CJ130" s="133"/>
      <c r="CK130" s="114"/>
      <c r="CL130" s="114"/>
      <c r="CM130" s="114"/>
      <c r="CN130" s="114"/>
      <c r="CO130" s="114"/>
      <c r="CP130" s="114"/>
      <c r="CQ130" s="114"/>
      <c r="CR130" s="114"/>
      <c r="CS130" s="114"/>
      <c r="CT130" s="133"/>
      <c r="CU130" s="114"/>
      <c r="CV130" s="114"/>
      <c r="CW130" s="114"/>
      <c r="CX130" s="114"/>
      <c r="CY130" s="114"/>
      <c r="CZ130" s="114"/>
      <c r="DA130" s="114"/>
      <c r="DB130" s="114"/>
      <c r="DC130" s="114"/>
      <c r="DD130" s="136" t="str">
        <f>IFERROR(AVERAGE('AUTOEV CUANTI MULT'!$H130:$DC130),"")</f>
        <v/>
      </c>
    </row>
    <row r="131" spans="2:108" x14ac:dyDescent="0.3">
      <c r="B131" s="124">
        <v>126</v>
      </c>
      <c r="C131" s="126">
        <v>0</v>
      </c>
      <c r="D131" s="126">
        <v>0</v>
      </c>
      <c r="E131" s="126">
        <v>0</v>
      </c>
      <c r="F131" s="47">
        <v>0</v>
      </c>
      <c r="G131" s="47">
        <v>0</v>
      </c>
      <c r="H131" s="134"/>
      <c r="I131" s="115"/>
      <c r="J131" s="115"/>
      <c r="K131" s="115"/>
      <c r="L131" s="115"/>
      <c r="M131" s="115"/>
      <c r="N131" s="115"/>
      <c r="O131" s="115"/>
      <c r="P131" s="115"/>
      <c r="Q131" s="115"/>
      <c r="R131" s="134"/>
      <c r="S131" s="115"/>
      <c r="T131" s="115"/>
      <c r="U131" s="115"/>
      <c r="V131" s="115"/>
      <c r="W131" s="115"/>
      <c r="X131" s="115"/>
      <c r="Y131" s="115"/>
      <c r="Z131" s="115"/>
      <c r="AA131" s="115"/>
      <c r="AB131" s="134"/>
      <c r="AC131" s="115"/>
      <c r="AD131" s="115"/>
      <c r="AE131" s="115"/>
      <c r="AF131" s="115"/>
      <c r="AG131" s="115"/>
      <c r="AH131" s="115"/>
      <c r="AI131" s="115"/>
      <c r="AJ131" s="115"/>
      <c r="AK131" s="115"/>
      <c r="AL131" s="134"/>
      <c r="AM131" s="115"/>
      <c r="AN131" s="115"/>
      <c r="AO131" s="115"/>
      <c r="AP131" s="115"/>
      <c r="AQ131" s="115"/>
      <c r="AR131" s="115"/>
      <c r="AS131" s="115"/>
      <c r="AT131" s="115"/>
      <c r="AU131" s="115"/>
      <c r="AV131" s="134"/>
      <c r="AW131" s="115"/>
      <c r="AX131" s="115"/>
      <c r="AY131" s="115"/>
      <c r="AZ131" s="115"/>
      <c r="BA131" s="115"/>
      <c r="BB131" s="115"/>
      <c r="BC131" s="115"/>
      <c r="BD131" s="115"/>
      <c r="BE131" s="115"/>
      <c r="BF131" s="134"/>
      <c r="BG131" s="115"/>
      <c r="BH131" s="115"/>
      <c r="BI131" s="115"/>
      <c r="BJ131" s="115"/>
      <c r="BK131" s="115"/>
      <c r="BL131" s="115"/>
      <c r="BM131" s="115"/>
      <c r="BN131" s="115"/>
      <c r="BO131" s="115"/>
      <c r="BP131" s="134"/>
      <c r="BQ131" s="115"/>
      <c r="BR131" s="115"/>
      <c r="BS131" s="115"/>
      <c r="BT131" s="115"/>
      <c r="BU131" s="115"/>
      <c r="BV131" s="115"/>
      <c r="BW131" s="115"/>
      <c r="BX131" s="115"/>
      <c r="BY131" s="115"/>
      <c r="BZ131" s="134"/>
      <c r="CA131" s="115"/>
      <c r="CB131" s="115"/>
      <c r="CC131" s="115"/>
      <c r="CD131" s="115"/>
      <c r="CE131" s="115"/>
      <c r="CF131" s="115"/>
      <c r="CG131" s="115"/>
      <c r="CH131" s="115"/>
      <c r="CI131" s="115"/>
      <c r="CJ131" s="134"/>
      <c r="CK131" s="115"/>
      <c r="CL131" s="115"/>
      <c r="CM131" s="115"/>
      <c r="CN131" s="115"/>
      <c r="CO131" s="115"/>
      <c r="CP131" s="115"/>
      <c r="CQ131" s="115"/>
      <c r="CR131" s="115"/>
      <c r="CS131" s="115"/>
      <c r="CT131" s="134"/>
      <c r="CU131" s="115"/>
      <c r="CV131" s="115"/>
      <c r="CW131" s="115"/>
      <c r="CX131" s="115"/>
      <c r="CY131" s="115"/>
      <c r="CZ131" s="115"/>
      <c r="DA131" s="115"/>
      <c r="DB131" s="115"/>
      <c r="DC131" s="115"/>
      <c r="DD131" s="137" t="str">
        <f>IFERROR(AVERAGE('AUTOEV CUANTI MULT'!$H131:$DC131),"")</f>
        <v/>
      </c>
    </row>
    <row r="132" spans="2:108" x14ac:dyDescent="0.3">
      <c r="B132" s="120">
        <v>127</v>
      </c>
      <c r="C132" s="122">
        <v>0</v>
      </c>
      <c r="D132" s="122">
        <v>0</v>
      </c>
      <c r="E132" s="122">
        <v>0</v>
      </c>
      <c r="F132" s="123">
        <v>0</v>
      </c>
      <c r="G132" s="123">
        <v>0</v>
      </c>
      <c r="H132" s="133"/>
      <c r="I132" s="114"/>
      <c r="J132" s="114"/>
      <c r="K132" s="114"/>
      <c r="L132" s="114"/>
      <c r="M132" s="114"/>
      <c r="N132" s="114"/>
      <c r="O132" s="114"/>
      <c r="P132" s="114"/>
      <c r="Q132" s="114"/>
      <c r="R132" s="133"/>
      <c r="S132" s="114"/>
      <c r="T132" s="114"/>
      <c r="U132" s="114"/>
      <c r="V132" s="114"/>
      <c r="W132" s="114"/>
      <c r="X132" s="114"/>
      <c r="Y132" s="114"/>
      <c r="Z132" s="114"/>
      <c r="AA132" s="114"/>
      <c r="AB132" s="133"/>
      <c r="AC132" s="114"/>
      <c r="AD132" s="114"/>
      <c r="AE132" s="114"/>
      <c r="AF132" s="114"/>
      <c r="AG132" s="114"/>
      <c r="AH132" s="114"/>
      <c r="AI132" s="114"/>
      <c r="AJ132" s="114"/>
      <c r="AK132" s="114"/>
      <c r="AL132" s="133"/>
      <c r="AM132" s="114"/>
      <c r="AN132" s="114"/>
      <c r="AO132" s="114"/>
      <c r="AP132" s="114"/>
      <c r="AQ132" s="114"/>
      <c r="AR132" s="114"/>
      <c r="AS132" s="114"/>
      <c r="AT132" s="114"/>
      <c r="AU132" s="114"/>
      <c r="AV132" s="133"/>
      <c r="AW132" s="114"/>
      <c r="AX132" s="114"/>
      <c r="AY132" s="114"/>
      <c r="AZ132" s="114"/>
      <c r="BA132" s="114"/>
      <c r="BB132" s="114"/>
      <c r="BC132" s="114"/>
      <c r="BD132" s="114"/>
      <c r="BE132" s="114"/>
      <c r="BF132" s="133"/>
      <c r="BG132" s="114"/>
      <c r="BH132" s="114"/>
      <c r="BI132" s="114"/>
      <c r="BJ132" s="114"/>
      <c r="BK132" s="114"/>
      <c r="BL132" s="114"/>
      <c r="BM132" s="114"/>
      <c r="BN132" s="114"/>
      <c r="BO132" s="114"/>
      <c r="BP132" s="133"/>
      <c r="BQ132" s="114"/>
      <c r="BR132" s="114"/>
      <c r="BS132" s="114"/>
      <c r="BT132" s="114"/>
      <c r="BU132" s="114"/>
      <c r="BV132" s="114"/>
      <c r="BW132" s="114"/>
      <c r="BX132" s="114"/>
      <c r="BY132" s="114"/>
      <c r="BZ132" s="133"/>
      <c r="CA132" s="114"/>
      <c r="CB132" s="114"/>
      <c r="CC132" s="114"/>
      <c r="CD132" s="114"/>
      <c r="CE132" s="114"/>
      <c r="CF132" s="114"/>
      <c r="CG132" s="114"/>
      <c r="CH132" s="114"/>
      <c r="CI132" s="114"/>
      <c r="CJ132" s="133"/>
      <c r="CK132" s="114"/>
      <c r="CL132" s="114"/>
      <c r="CM132" s="114"/>
      <c r="CN132" s="114"/>
      <c r="CO132" s="114"/>
      <c r="CP132" s="114"/>
      <c r="CQ132" s="114"/>
      <c r="CR132" s="114"/>
      <c r="CS132" s="114"/>
      <c r="CT132" s="133"/>
      <c r="CU132" s="114"/>
      <c r="CV132" s="114"/>
      <c r="CW132" s="114"/>
      <c r="CX132" s="114"/>
      <c r="CY132" s="114"/>
      <c r="CZ132" s="114"/>
      <c r="DA132" s="114"/>
      <c r="DB132" s="114"/>
      <c r="DC132" s="114"/>
      <c r="DD132" s="136" t="str">
        <f>IFERROR(AVERAGE('AUTOEV CUANTI MULT'!$H132:$DC132),"")</f>
        <v/>
      </c>
    </row>
    <row r="133" spans="2:108" x14ac:dyDescent="0.3">
      <c r="B133" s="124">
        <v>128</v>
      </c>
      <c r="C133" s="126">
        <v>0</v>
      </c>
      <c r="D133" s="126">
        <v>0</v>
      </c>
      <c r="E133" s="126">
        <v>0</v>
      </c>
      <c r="F133" s="47">
        <v>0</v>
      </c>
      <c r="G133" s="47">
        <v>0</v>
      </c>
      <c r="H133" s="134"/>
      <c r="I133" s="115"/>
      <c r="J133" s="115"/>
      <c r="K133" s="115"/>
      <c r="L133" s="115"/>
      <c r="M133" s="115"/>
      <c r="N133" s="115"/>
      <c r="O133" s="115"/>
      <c r="P133" s="115"/>
      <c r="Q133" s="115"/>
      <c r="R133" s="134"/>
      <c r="S133" s="115"/>
      <c r="T133" s="115"/>
      <c r="U133" s="115"/>
      <c r="V133" s="115"/>
      <c r="W133" s="115"/>
      <c r="X133" s="115"/>
      <c r="Y133" s="115"/>
      <c r="Z133" s="115"/>
      <c r="AA133" s="115"/>
      <c r="AB133" s="134"/>
      <c r="AC133" s="115"/>
      <c r="AD133" s="115"/>
      <c r="AE133" s="115"/>
      <c r="AF133" s="115"/>
      <c r="AG133" s="115"/>
      <c r="AH133" s="115"/>
      <c r="AI133" s="115"/>
      <c r="AJ133" s="115"/>
      <c r="AK133" s="115"/>
      <c r="AL133" s="134"/>
      <c r="AM133" s="115"/>
      <c r="AN133" s="115"/>
      <c r="AO133" s="115"/>
      <c r="AP133" s="115"/>
      <c r="AQ133" s="115"/>
      <c r="AR133" s="115"/>
      <c r="AS133" s="115"/>
      <c r="AT133" s="115"/>
      <c r="AU133" s="115"/>
      <c r="AV133" s="134"/>
      <c r="AW133" s="115"/>
      <c r="AX133" s="115"/>
      <c r="AY133" s="115"/>
      <c r="AZ133" s="115"/>
      <c r="BA133" s="115"/>
      <c r="BB133" s="115"/>
      <c r="BC133" s="115"/>
      <c r="BD133" s="115"/>
      <c r="BE133" s="115"/>
      <c r="BF133" s="134"/>
      <c r="BG133" s="115"/>
      <c r="BH133" s="115"/>
      <c r="BI133" s="115"/>
      <c r="BJ133" s="115"/>
      <c r="BK133" s="115"/>
      <c r="BL133" s="115"/>
      <c r="BM133" s="115"/>
      <c r="BN133" s="115"/>
      <c r="BO133" s="115"/>
      <c r="BP133" s="134"/>
      <c r="BQ133" s="115"/>
      <c r="BR133" s="115"/>
      <c r="BS133" s="115"/>
      <c r="BT133" s="115"/>
      <c r="BU133" s="115"/>
      <c r="BV133" s="115"/>
      <c r="BW133" s="115"/>
      <c r="BX133" s="115"/>
      <c r="BY133" s="115"/>
      <c r="BZ133" s="134"/>
      <c r="CA133" s="115"/>
      <c r="CB133" s="115"/>
      <c r="CC133" s="115"/>
      <c r="CD133" s="115"/>
      <c r="CE133" s="115"/>
      <c r="CF133" s="115"/>
      <c r="CG133" s="115"/>
      <c r="CH133" s="115"/>
      <c r="CI133" s="115"/>
      <c r="CJ133" s="134"/>
      <c r="CK133" s="115"/>
      <c r="CL133" s="115"/>
      <c r="CM133" s="115"/>
      <c r="CN133" s="115"/>
      <c r="CO133" s="115"/>
      <c r="CP133" s="115"/>
      <c r="CQ133" s="115"/>
      <c r="CR133" s="115"/>
      <c r="CS133" s="115"/>
      <c r="CT133" s="134"/>
      <c r="CU133" s="115"/>
      <c r="CV133" s="115"/>
      <c r="CW133" s="115"/>
      <c r="CX133" s="115"/>
      <c r="CY133" s="115"/>
      <c r="CZ133" s="115"/>
      <c r="DA133" s="115"/>
      <c r="DB133" s="115"/>
      <c r="DC133" s="115"/>
      <c r="DD133" s="137" t="str">
        <f>IFERROR(AVERAGE('AUTOEV CUANTI MULT'!$H133:$DC133),"")</f>
        <v/>
      </c>
    </row>
    <row r="134" spans="2:108" x14ac:dyDescent="0.3">
      <c r="B134" s="120">
        <v>129</v>
      </c>
      <c r="C134" s="122">
        <v>0</v>
      </c>
      <c r="D134" s="122">
        <v>0</v>
      </c>
      <c r="E134" s="122">
        <v>0</v>
      </c>
      <c r="F134" s="123">
        <v>0</v>
      </c>
      <c r="G134" s="123">
        <v>0</v>
      </c>
      <c r="H134" s="133"/>
      <c r="I134" s="114"/>
      <c r="J134" s="114"/>
      <c r="K134" s="114"/>
      <c r="L134" s="114"/>
      <c r="M134" s="114"/>
      <c r="N134" s="114"/>
      <c r="O134" s="114"/>
      <c r="P134" s="114"/>
      <c r="Q134" s="114"/>
      <c r="R134" s="133"/>
      <c r="S134" s="114"/>
      <c r="T134" s="114"/>
      <c r="U134" s="114"/>
      <c r="V134" s="114"/>
      <c r="W134" s="114"/>
      <c r="X134" s="114"/>
      <c r="Y134" s="114"/>
      <c r="Z134" s="114"/>
      <c r="AA134" s="114"/>
      <c r="AB134" s="133"/>
      <c r="AC134" s="114"/>
      <c r="AD134" s="114"/>
      <c r="AE134" s="114"/>
      <c r="AF134" s="114"/>
      <c r="AG134" s="114"/>
      <c r="AH134" s="114"/>
      <c r="AI134" s="114"/>
      <c r="AJ134" s="114"/>
      <c r="AK134" s="114"/>
      <c r="AL134" s="133"/>
      <c r="AM134" s="114"/>
      <c r="AN134" s="114"/>
      <c r="AO134" s="114"/>
      <c r="AP134" s="114"/>
      <c r="AQ134" s="114"/>
      <c r="AR134" s="114"/>
      <c r="AS134" s="114"/>
      <c r="AT134" s="114"/>
      <c r="AU134" s="114"/>
      <c r="AV134" s="133"/>
      <c r="AW134" s="114"/>
      <c r="AX134" s="114"/>
      <c r="AY134" s="114"/>
      <c r="AZ134" s="114"/>
      <c r="BA134" s="114"/>
      <c r="BB134" s="114"/>
      <c r="BC134" s="114"/>
      <c r="BD134" s="114"/>
      <c r="BE134" s="114"/>
      <c r="BF134" s="133"/>
      <c r="BG134" s="114"/>
      <c r="BH134" s="114"/>
      <c r="BI134" s="114"/>
      <c r="BJ134" s="114"/>
      <c r="BK134" s="114"/>
      <c r="BL134" s="114"/>
      <c r="BM134" s="114"/>
      <c r="BN134" s="114"/>
      <c r="BO134" s="114"/>
      <c r="BP134" s="133"/>
      <c r="BQ134" s="114"/>
      <c r="BR134" s="114"/>
      <c r="BS134" s="114"/>
      <c r="BT134" s="114"/>
      <c r="BU134" s="114"/>
      <c r="BV134" s="114"/>
      <c r="BW134" s="114"/>
      <c r="BX134" s="114"/>
      <c r="BY134" s="114"/>
      <c r="BZ134" s="133"/>
      <c r="CA134" s="114"/>
      <c r="CB134" s="114"/>
      <c r="CC134" s="114"/>
      <c r="CD134" s="114"/>
      <c r="CE134" s="114"/>
      <c r="CF134" s="114"/>
      <c r="CG134" s="114"/>
      <c r="CH134" s="114"/>
      <c r="CI134" s="114"/>
      <c r="CJ134" s="133"/>
      <c r="CK134" s="114"/>
      <c r="CL134" s="114"/>
      <c r="CM134" s="114"/>
      <c r="CN134" s="114"/>
      <c r="CO134" s="114"/>
      <c r="CP134" s="114"/>
      <c r="CQ134" s="114"/>
      <c r="CR134" s="114"/>
      <c r="CS134" s="114"/>
      <c r="CT134" s="133"/>
      <c r="CU134" s="114"/>
      <c r="CV134" s="114"/>
      <c r="CW134" s="114"/>
      <c r="CX134" s="114"/>
      <c r="CY134" s="114"/>
      <c r="CZ134" s="114"/>
      <c r="DA134" s="114"/>
      <c r="DB134" s="114"/>
      <c r="DC134" s="114"/>
      <c r="DD134" s="136" t="str">
        <f>IFERROR(AVERAGE('AUTOEV CUANTI MULT'!$H134:$DC134),"")</f>
        <v/>
      </c>
    </row>
    <row r="135" spans="2:108" x14ac:dyDescent="0.3">
      <c r="B135" s="124">
        <v>130</v>
      </c>
      <c r="C135" s="126">
        <v>0</v>
      </c>
      <c r="D135" s="126">
        <v>0</v>
      </c>
      <c r="E135" s="126">
        <v>0</v>
      </c>
      <c r="F135" s="47">
        <v>0</v>
      </c>
      <c r="G135" s="47">
        <v>0</v>
      </c>
      <c r="H135" s="134"/>
      <c r="I135" s="115"/>
      <c r="J135" s="115"/>
      <c r="K135" s="115"/>
      <c r="L135" s="115"/>
      <c r="M135" s="115"/>
      <c r="N135" s="115"/>
      <c r="O135" s="115"/>
      <c r="P135" s="115"/>
      <c r="Q135" s="115"/>
      <c r="R135" s="134"/>
      <c r="S135" s="115"/>
      <c r="T135" s="115"/>
      <c r="U135" s="115"/>
      <c r="V135" s="115"/>
      <c r="W135" s="115"/>
      <c r="X135" s="115"/>
      <c r="Y135" s="115"/>
      <c r="Z135" s="115"/>
      <c r="AA135" s="115"/>
      <c r="AB135" s="134"/>
      <c r="AC135" s="115"/>
      <c r="AD135" s="115"/>
      <c r="AE135" s="115"/>
      <c r="AF135" s="115"/>
      <c r="AG135" s="115"/>
      <c r="AH135" s="115"/>
      <c r="AI135" s="115"/>
      <c r="AJ135" s="115"/>
      <c r="AK135" s="115"/>
      <c r="AL135" s="134"/>
      <c r="AM135" s="115"/>
      <c r="AN135" s="115"/>
      <c r="AO135" s="115"/>
      <c r="AP135" s="115"/>
      <c r="AQ135" s="115"/>
      <c r="AR135" s="115"/>
      <c r="AS135" s="115"/>
      <c r="AT135" s="115"/>
      <c r="AU135" s="115"/>
      <c r="AV135" s="134"/>
      <c r="AW135" s="115"/>
      <c r="AX135" s="115"/>
      <c r="AY135" s="115"/>
      <c r="AZ135" s="115"/>
      <c r="BA135" s="115"/>
      <c r="BB135" s="115"/>
      <c r="BC135" s="115"/>
      <c r="BD135" s="115"/>
      <c r="BE135" s="115"/>
      <c r="BF135" s="134"/>
      <c r="BG135" s="115"/>
      <c r="BH135" s="115"/>
      <c r="BI135" s="115"/>
      <c r="BJ135" s="115"/>
      <c r="BK135" s="115"/>
      <c r="BL135" s="115"/>
      <c r="BM135" s="115"/>
      <c r="BN135" s="115"/>
      <c r="BO135" s="115"/>
      <c r="BP135" s="134"/>
      <c r="BQ135" s="115"/>
      <c r="BR135" s="115"/>
      <c r="BS135" s="115"/>
      <c r="BT135" s="115"/>
      <c r="BU135" s="115"/>
      <c r="BV135" s="115"/>
      <c r="BW135" s="115"/>
      <c r="BX135" s="115"/>
      <c r="BY135" s="115"/>
      <c r="BZ135" s="134"/>
      <c r="CA135" s="115"/>
      <c r="CB135" s="115"/>
      <c r="CC135" s="115"/>
      <c r="CD135" s="115"/>
      <c r="CE135" s="115"/>
      <c r="CF135" s="115"/>
      <c r="CG135" s="115"/>
      <c r="CH135" s="115"/>
      <c r="CI135" s="115"/>
      <c r="CJ135" s="134"/>
      <c r="CK135" s="115"/>
      <c r="CL135" s="115"/>
      <c r="CM135" s="115"/>
      <c r="CN135" s="115"/>
      <c r="CO135" s="115"/>
      <c r="CP135" s="115"/>
      <c r="CQ135" s="115"/>
      <c r="CR135" s="115"/>
      <c r="CS135" s="115"/>
      <c r="CT135" s="134"/>
      <c r="CU135" s="115"/>
      <c r="CV135" s="115"/>
      <c r="CW135" s="115"/>
      <c r="CX135" s="115"/>
      <c r="CY135" s="115"/>
      <c r="CZ135" s="115"/>
      <c r="DA135" s="115"/>
      <c r="DB135" s="115"/>
      <c r="DC135" s="115"/>
      <c r="DD135" s="137" t="str">
        <f>IFERROR(AVERAGE('AUTOEV CUANTI MULT'!$H135:$DC135),"")</f>
        <v/>
      </c>
    </row>
    <row r="136" spans="2:108" x14ac:dyDescent="0.3">
      <c r="B136" s="120">
        <v>131</v>
      </c>
      <c r="C136" s="122">
        <v>0</v>
      </c>
      <c r="D136" s="122">
        <v>0</v>
      </c>
      <c r="E136" s="122">
        <v>0</v>
      </c>
      <c r="F136" s="123">
        <v>0</v>
      </c>
      <c r="G136" s="123">
        <v>0</v>
      </c>
      <c r="H136" s="133"/>
      <c r="I136" s="114"/>
      <c r="J136" s="114"/>
      <c r="K136" s="114"/>
      <c r="L136" s="114"/>
      <c r="M136" s="114"/>
      <c r="N136" s="114"/>
      <c r="O136" s="114"/>
      <c r="P136" s="114"/>
      <c r="Q136" s="114"/>
      <c r="R136" s="133"/>
      <c r="S136" s="114"/>
      <c r="T136" s="114"/>
      <c r="U136" s="114"/>
      <c r="V136" s="114"/>
      <c r="W136" s="114"/>
      <c r="X136" s="114"/>
      <c r="Y136" s="114"/>
      <c r="Z136" s="114"/>
      <c r="AA136" s="114"/>
      <c r="AB136" s="133"/>
      <c r="AC136" s="114"/>
      <c r="AD136" s="114"/>
      <c r="AE136" s="114"/>
      <c r="AF136" s="114"/>
      <c r="AG136" s="114"/>
      <c r="AH136" s="114"/>
      <c r="AI136" s="114"/>
      <c r="AJ136" s="114"/>
      <c r="AK136" s="114"/>
      <c r="AL136" s="133"/>
      <c r="AM136" s="114"/>
      <c r="AN136" s="114"/>
      <c r="AO136" s="114"/>
      <c r="AP136" s="114"/>
      <c r="AQ136" s="114"/>
      <c r="AR136" s="114"/>
      <c r="AS136" s="114"/>
      <c r="AT136" s="114"/>
      <c r="AU136" s="114"/>
      <c r="AV136" s="133"/>
      <c r="AW136" s="114"/>
      <c r="AX136" s="114"/>
      <c r="AY136" s="114"/>
      <c r="AZ136" s="114"/>
      <c r="BA136" s="114"/>
      <c r="BB136" s="114"/>
      <c r="BC136" s="114"/>
      <c r="BD136" s="114"/>
      <c r="BE136" s="114"/>
      <c r="BF136" s="133"/>
      <c r="BG136" s="114"/>
      <c r="BH136" s="114"/>
      <c r="BI136" s="114"/>
      <c r="BJ136" s="114"/>
      <c r="BK136" s="114"/>
      <c r="BL136" s="114"/>
      <c r="BM136" s="114"/>
      <c r="BN136" s="114"/>
      <c r="BO136" s="114"/>
      <c r="BP136" s="133"/>
      <c r="BQ136" s="114"/>
      <c r="BR136" s="114"/>
      <c r="BS136" s="114"/>
      <c r="BT136" s="114"/>
      <c r="BU136" s="114"/>
      <c r="BV136" s="114"/>
      <c r="BW136" s="114"/>
      <c r="BX136" s="114"/>
      <c r="BY136" s="114"/>
      <c r="BZ136" s="133"/>
      <c r="CA136" s="114"/>
      <c r="CB136" s="114"/>
      <c r="CC136" s="114"/>
      <c r="CD136" s="114"/>
      <c r="CE136" s="114"/>
      <c r="CF136" s="114"/>
      <c r="CG136" s="114"/>
      <c r="CH136" s="114"/>
      <c r="CI136" s="114"/>
      <c r="CJ136" s="133"/>
      <c r="CK136" s="114"/>
      <c r="CL136" s="114"/>
      <c r="CM136" s="114"/>
      <c r="CN136" s="114"/>
      <c r="CO136" s="114"/>
      <c r="CP136" s="114"/>
      <c r="CQ136" s="114"/>
      <c r="CR136" s="114"/>
      <c r="CS136" s="114"/>
      <c r="CT136" s="133"/>
      <c r="CU136" s="114"/>
      <c r="CV136" s="114"/>
      <c r="CW136" s="114"/>
      <c r="CX136" s="114"/>
      <c r="CY136" s="114"/>
      <c r="CZ136" s="114"/>
      <c r="DA136" s="114"/>
      <c r="DB136" s="114"/>
      <c r="DC136" s="114"/>
      <c r="DD136" s="136" t="str">
        <f>IFERROR(AVERAGE('AUTOEV CUANTI MULT'!$H136:$DC136),"")</f>
        <v/>
      </c>
    </row>
    <row r="137" spans="2:108" x14ac:dyDescent="0.3">
      <c r="B137" s="124">
        <v>132</v>
      </c>
      <c r="C137" s="126">
        <v>0</v>
      </c>
      <c r="D137" s="126">
        <v>0</v>
      </c>
      <c r="E137" s="126">
        <v>0</v>
      </c>
      <c r="F137" s="47">
        <v>0</v>
      </c>
      <c r="G137" s="47">
        <v>0</v>
      </c>
      <c r="H137" s="134"/>
      <c r="I137" s="115"/>
      <c r="J137" s="115"/>
      <c r="K137" s="115"/>
      <c r="L137" s="115"/>
      <c r="M137" s="115"/>
      <c r="N137" s="115"/>
      <c r="O137" s="115"/>
      <c r="P137" s="115"/>
      <c r="Q137" s="115"/>
      <c r="R137" s="134"/>
      <c r="S137" s="115"/>
      <c r="T137" s="115"/>
      <c r="U137" s="115"/>
      <c r="V137" s="115"/>
      <c r="W137" s="115"/>
      <c r="X137" s="115"/>
      <c r="Y137" s="115"/>
      <c r="Z137" s="115"/>
      <c r="AA137" s="115"/>
      <c r="AB137" s="134"/>
      <c r="AC137" s="115"/>
      <c r="AD137" s="115"/>
      <c r="AE137" s="115"/>
      <c r="AF137" s="115"/>
      <c r="AG137" s="115"/>
      <c r="AH137" s="115"/>
      <c r="AI137" s="115"/>
      <c r="AJ137" s="115"/>
      <c r="AK137" s="115"/>
      <c r="AL137" s="134"/>
      <c r="AM137" s="115"/>
      <c r="AN137" s="115"/>
      <c r="AO137" s="115"/>
      <c r="AP137" s="115"/>
      <c r="AQ137" s="115"/>
      <c r="AR137" s="115"/>
      <c r="AS137" s="115"/>
      <c r="AT137" s="115"/>
      <c r="AU137" s="115"/>
      <c r="AV137" s="134"/>
      <c r="AW137" s="115"/>
      <c r="AX137" s="115"/>
      <c r="AY137" s="115"/>
      <c r="AZ137" s="115"/>
      <c r="BA137" s="115"/>
      <c r="BB137" s="115"/>
      <c r="BC137" s="115"/>
      <c r="BD137" s="115"/>
      <c r="BE137" s="115"/>
      <c r="BF137" s="134"/>
      <c r="BG137" s="115"/>
      <c r="BH137" s="115"/>
      <c r="BI137" s="115"/>
      <c r="BJ137" s="115"/>
      <c r="BK137" s="115"/>
      <c r="BL137" s="115"/>
      <c r="BM137" s="115"/>
      <c r="BN137" s="115"/>
      <c r="BO137" s="115"/>
      <c r="BP137" s="134"/>
      <c r="BQ137" s="115"/>
      <c r="BR137" s="115"/>
      <c r="BS137" s="115"/>
      <c r="BT137" s="115"/>
      <c r="BU137" s="115"/>
      <c r="BV137" s="115"/>
      <c r="BW137" s="115"/>
      <c r="BX137" s="115"/>
      <c r="BY137" s="115"/>
      <c r="BZ137" s="134"/>
      <c r="CA137" s="115"/>
      <c r="CB137" s="115"/>
      <c r="CC137" s="115"/>
      <c r="CD137" s="115"/>
      <c r="CE137" s="115"/>
      <c r="CF137" s="115"/>
      <c r="CG137" s="115"/>
      <c r="CH137" s="115"/>
      <c r="CI137" s="115"/>
      <c r="CJ137" s="134"/>
      <c r="CK137" s="115"/>
      <c r="CL137" s="115"/>
      <c r="CM137" s="115"/>
      <c r="CN137" s="115"/>
      <c r="CO137" s="115"/>
      <c r="CP137" s="115"/>
      <c r="CQ137" s="115"/>
      <c r="CR137" s="115"/>
      <c r="CS137" s="115"/>
      <c r="CT137" s="134"/>
      <c r="CU137" s="115"/>
      <c r="CV137" s="115"/>
      <c r="CW137" s="115"/>
      <c r="CX137" s="115"/>
      <c r="CY137" s="115"/>
      <c r="CZ137" s="115"/>
      <c r="DA137" s="115"/>
      <c r="DB137" s="115"/>
      <c r="DC137" s="115"/>
      <c r="DD137" s="137" t="str">
        <f>IFERROR(AVERAGE('AUTOEV CUANTI MULT'!$H137:$DC137),"")</f>
        <v/>
      </c>
    </row>
    <row r="138" spans="2:108" x14ac:dyDescent="0.3">
      <c r="B138" s="120">
        <v>133</v>
      </c>
      <c r="C138" s="122">
        <v>0</v>
      </c>
      <c r="D138" s="122">
        <v>0</v>
      </c>
      <c r="E138" s="122">
        <v>0</v>
      </c>
      <c r="F138" s="123">
        <v>0</v>
      </c>
      <c r="G138" s="123">
        <v>0</v>
      </c>
      <c r="H138" s="133"/>
      <c r="I138" s="114"/>
      <c r="J138" s="114"/>
      <c r="K138" s="114"/>
      <c r="L138" s="114"/>
      <c r="M138" s="114"/>
      <c r="N138" s="114"/>
      <c r="O138" s="114"/>
      <c r="P138" s="114"/>
      <c r="Q138" s="114"/>
      <c r="R138" s="133"/>
      <c r="S138" s="114"/>
      <c r="T138" s="114"/>
      <c r="U138" s="114"/>
      <c r="V138" s="114"/>
      <c r="W138" s="114"/>
      <c r="X138" s="114"/>
      <c r="Y138" s="114"/>
      <c r="Z138" s="114"/>
      <c r="AA138" s="114"/>
      <c r="AB138" s="133"/>
      <c r="AC138" s="114"/>
      <c r="AD138" s="114"/>
      <c r="AE138" s="114"/>
      <c r="AF138" s="114"/>
      <c r="AG138" s="114"/>
      <c r="AH138" s="114"/>
      <c r="AI138" s="114"/>
      <c r="AJ138" s="114"/>
      <c r="AK138" s="114"/>
      <c r="AL138" s="133"/>
      <c r="AM138" s="114"/>
      <c r="AN138" s="114"/>
      <c r="AO138" s="114"/>
      <c r="AP138" s="114"/>
      <c r="AQ138" s="114"/>
      <c r="AR138" s="114"/>
      <c r="AS138" s="114"/>
      <c r="AT138" s="114"/>
      <c r="AU138" s="114"/>
      <c r="AV138" s="133"/>
      <c r="AW138" s="114"/>
      <c r="AX138" s="114"/>
      <c r="AY138" s="114"/>
      <c r="AZ138" s="114"/>
      <c r="BA138" s="114"/>
      <c r="BB138" s="114"/>
      <c r="BC138" s="114"/>
      <c r="BD138" s="114"/>
      <c r="BE138" s="114"/>
      <c r="BF138" s="133"/>
      <c r="BG138" s="114"/>
      <c r="BH138" s="114"/>
      <c r="BI138" s="114"/>
      <c r="BJ138" s="114"/>
      <c r="BK138" s="114"/>
      <c r="BL138" s="114"/>
      <c r="BM138" s="114"/>
      <c r="BN138" s="114"/>
      <c r="BO138" s="114"/>
      <c r="BP138" s="133"/>
      <c r="BQ138" s="114"/>
      <c r="BR138" s="114"/>
      <c r="BS138" s="114"/>
      <c r="BT138" s="114"/>
      <c r="BU138" s="114"/>
      <c r="BV138" s="114"/>
      <c r="BW138" s="114"/>
      <c r="BX138" s="114"/>
      <c r="BY138" s="114"/>
      <c r="BZ138" s="133"/>
      <c r="CA138" s="114"/>
      <c r="CB138" s="114"/>
      <c r="CC138" s="114"/>
      <c r="CD138" s="114"/>
      <c r="CE138" s="114"/>
      <c r="CF138" s="114"/>
      <c r="CG138" s="114"/>
      <c r="CH138" s="114"/>
      <c r="CI138" s="114"/>
      <c r="CJ138" s="133"/>
      <c r="CK138" s="114"/>
      <c r="CL138" s="114"/>
      <c r="CM138" s="114"/>
      <c r="CN138" s="114"/>
      <c r="CO138" s="114"/>
      <c r="CP138" s="114"/>
      <c r="CQ138" s="114"/>
      <c r="CR138" s="114"/>
      <c r="CS138" s="114"/>
      <c r="CT138" s="133"/>
      <c r="CU138" s="114"/>
      <c r="CV138" s="114"/>
      <c r="CW138" s="114"/>
      <c r="CX138" s="114"/>
      <c r="CY138" s="114"/>
      <c r="CZ138" s="114"/>
      <c r="DA138" s="114"/>
      <c r="DB138" s="114"/>
      <c r="DC138" s="114"/>
      <c r="DD138" s="136" t="str">
        <f>IFERROR(AVERAGE('AUTOEV CUANTI MULT'!$H138:$DC138),"")</f>
        <v/>
      </c>
    </row>
    <row r="139" spans="2:108" x14ac:dyDescent="0.3">
      <c r="B139" s="124">
        <v>134</v>
      </c>
      <c r="C139" s="126">
        <v>0</v>
      </c>
      <c r="D139" s="126">
        <v>0</v>
      </c>
      <c r="E139" s="126">
        <v>0</v>
      </c>
      <c r="F139" s="47">
        <v>0</v>
      </c>
      <c r="G139" s="47">
        <v>0</v>
      </c>
      <c r="H139" s="134"/>
      <c r="I139" s="115"/>
      <c r="J139" s="115"/>
      <c r="K139" s="115"/>
      <c r="L139" s="115"/>
      <c r="M139" s="115"/>
      <c r="N139" s="115"/>
      <c r="O139" s="115"/>
      <c r="P139" s="115"/>
      <c r="Q139" s="115"/>
      <c r="R139" s="134"/>
      <c r="S139" s="115"/>
      <c r="T139" s="115"/>
      <c r="U139" s="115"/>
      <c r="V139" s="115"/>
      <c r="W139" s="115"/>
      <c r="X139" s="115"/>
      <c r="Y139" s="115"/>
      <c r="Z139" s="115"/>
      <c r="AA139" s="115"/>
      <c r="AB139" s="134"/>
      <c r="AC139" s="115"/>
      <c r="AD139" s="115"/>
      <c r="AE139" s="115"/>
      <c r="AF139" s="115"/>
      <c r="AG139" s="115"/>
      <c r="AH139" s="115"/>
      <c r="AI139" s="115"/>
      <c r="AJ139" s="115"/>
      <c r="AK139" s="115"/>
      <c r="AL139" s="134"/>
      <c r="AM139" s="115"/>
      <c r="AN139" s="115"/>
      <c r="AO139" s="115"/>
      <c r="AP139" s="115"/>
      <c r="AQ139" s="115"/>
      <c r="AR139" s="115"/>
      <c r="AS139" s="115"/>
      <c r="AT139" s="115"/>
      <c r="AU139" s="115"/>
      <c r="AV139" s="134"/>
      <c r="AW139" s="115"/>
      <c r="AX139" s="115"/>
      <c r="AY139" s="115"/>
      <c r="AZ139" s="115"/>
      <c r="BA139" s="115"/>
      <c r="BB139" s="115"/>
      <c r="BC139" s="115"/>
      <c r="BD139" s="115"/>
      <c r="BE139" s="115"/>
      <c r="BF139" s="134"/>
      <c r="BG139" s="115"/>
      <c r="BH139" s="115"/>
      <c r="BI139" s="115"/>
      <c r="BJ139" s="115"/>
      <c r="BK139" s="115"/>
      <c r="BL139" s="115"/>
      <c r="BM139" s="115"/>
      <c r="BN139" s="115"/>
      <c r="BO139" s="115"/>
      <c r="BP139" s="134"/>
      <c r="BQ139" s="115"/>
      <c r="BR139" s="115"/>
      <c r="BS139" s="115"/>
      <c r="BT139" s="115"/>
      <c r="BU139" s="115"/>
      <c r="BV139" s="115"/>
      <c r="BW139" s="115"/>
      <c r="BX139" s="115"/>
      <c r="BY139" s="115"/>
      <c r="BZ139" s="134"/>
      <c r="CA139" s="115"/>
      <c r="CB139" s="115"/>
      <c r="CC139" s="115"/>
      <c r="CD139" s="115"/>
      <c r="CE139" s="115"/>
      <c r="CF139" s="115"/>
      <c r="CG139" s="115"/>
      <c r="CH139" s="115"/>
      <c r="CI139" s="115"/>
      <c r="CJ139" s="134"/>
      <c r="CK139" s="115"/>
      <c r="CL139" s="115"/>
      <c r="CM139" s="115"/>
      <c r="CN139" s="115"/>
      <c r="CO139" s="115"/>
      <c r="CP139" s="115"/>
      <c r="CQ139" s="115"/>
      <c r="CR139" s="115"/>
      <c r="CS139" s="115"/>
      <c r="CT139" s="134"/>
      <c r="CU139" s="115"/>
      <c r="CV139" s="115"/>
      <c r="CW139" s="115"/>
      <c r="CX139" s="115"/>
      <c r="CY139" s="115"/>
      <c r="CZ139" s="115"/>
      <c r="DA139" s="115"/>
      <c r="DB139" s="115"/>
      <c r="DC139" s="115"/>
      <c r="DD139" s="137" t="str">
        <f>IFERROR(AVERAGE('AUTOEV CUANTI MULT'!$H139:$DC139),"")</f>
        <v/>
      </c>
    </row>
    <row r="140" spans="2:108" x14ac:dyDescent="0.3">
      <c r="B140" s="120">
        <v>135</v>
      </c>
      <c r="C140" s="122">
        <v>0</v>
      </c>
      <c r="D140" s="122">
        <v>0</v>
      </c>
      <c r="E140" s="122">
        <v>0</v>
      </c>
      <c r="F140" s="123">
        <v>0</v>
      </c>
      <c r="G140" s="123">
        <v>0</v>
      </c>
      <c r="H140" s="133"/>
      <c r="I140" s="114"/>
      <c r="J140" s="114"/>
      <c r="K140" s="114"/>
      <c r="L140" s="114"/>
      <c r="M140" s="114"/>
      <c r="N140" s="114"/>
      <c r="O140" s="114"/>
      <c r="P140" s="114"/>
      <c r="Q140" s="114"/>
      <c r="R140" s="133"/>
      <c r="S140" s="114"/>
      <c r="T140" s="114"/>
      <c r="U140" s="114"/>
      <c r="V140" s="114"/>
      <c r="W140" s="114"/>
      <c r="X140" s="114"/>
      <c r="Y140" s="114"/>
      <c r="Z140" s="114"/>
      <c r="AA140" s="114"/>
      <c r="AB140" s="133"/>
      <c r="AC140" s="114"/>
      <c r="AD140" s="114"/>
      <c r="AE140" s="114"/>
      <c r="AF140" s="114"/>
      <c r="AG140" s="114"/>
      <c r="AH140" s="114"/>
      <c r="AI140" s="114"/>
      <c r="AJ140" s="114"/>
      <c r="AK140" s="114"/>
      <c r="AL140" s="133"/>
      <c r="AM140" s="114"/>
      <c r="AN140" s="114"/>
      <c r="AO140" s="114"/>
      <c r="AP140" s="114"/>
      <c r="AQ140" s="114"/>
      <c r="AR140" s="114"/>
      <c r="AS140" s="114"/>
      <c r="AT140" s="114"/>
      <c r="AU140" s="114"/>
      <c r="AV140" s="133"/>
      <c r="AW140" s="114"/>
      <c r="AX140" s="114"/>
      <c r="AY140" s="114"/>
      <c r="AZ140" s="114"/>
      <c r="BA140" s="114"/>
      <c r="BB140" s="114"/>
      <c r="BC140" s="114"/>
      <c r="BD140" s="114"/>
      <c r="BE140" s="114"/>
      <c r="BF140" s="133"/>
      <c r="BG140" s="114"/>
      <c r="BH140" s="114"/>
      <c r="BI140" s="114"/>
      <c r="BJ140" s="114"/>
      <c r="BK140" s="114"/>
      <c r="BL140" s="114"/>
      <c r="BM140" s="114"/>
      <c r="BN140" s="114"/>
      <c r="BO140" s="114"/>
      <c r="BP140" s="133"/>
      <c r="BQ140" s="114"/>
      <c r="BR140" s="114"/>
      <c r="BS140" s="114"/>
      <c r="BT140" s="114"/>
      <c r="BU140" s="114"/>
      <c r="BV140" s="114"/>
      <c r="BW140" s="114"/>
      <c r="BX140" s="114"/>
      <c r="BY140" s="114"/>
      <c r="BZ140" s="133"/>
      <c r="CA140" s="114"/>
      <c r="CB140" s="114"/>
      <c r="CC140" s="114"/>
      <c r="CD140" s="114"/>
      <c r="CE140" s="114"/>
      <c r="CF140" s="114"/>
      <c r="CG140" s="114"/>
      <c r="CH140" s="114"/>
      <c r="CI140" s="114"/>
      <c r="CJ140" s="133"/>
      <c r="CK140" s="114"/>
      <c r="CL140" s="114"/>
      <c r="CM140" s="114"/>
      <c r="CN140" s="114"/>
      <c r="CO140" s="114"/>
      <c r="CP140" s="114"/>
      <c r="CQ140" s="114"/>
      <c r="CR140" s="114"/>
      <c r="CS140" s="114"/>
      <c r="CT140" s="133"/>
      <c r="CU140" s="114"/>
      <c r="CV140" s="114"/>
      <c r="CW140" s="114"/>
      <c r="CX140" s="114"/>
      <c r="CY140" s="114"/>
      <c r="CZ140" s="114"/>
      <c r="DA140" s="114"/>
      <c r="DB140" s="114"/>
      <c r="DC140" s="114"/>
      <c r="DD140" s="136" t="str">
        <f>IFERROR(AVERAGE('AUTOEV CUANTI MULT'!$H140:$DC140),"")</f>
        <v/>
      </c>
    </row>
    <row r="141" spans="2:108" x14ac:dyDescent="0.3">
      <c r="B141" s="124">
        <v>136</v>
      </c>
      <c r="C141" s="126">
        <v>0</v>
      </c>
      <c r="D141" s="126">
        <v>0</v>
      </c>
      <c r="E141" s="126">
        <v>0</v>
      </c>
      <c r="F141" s="47">
        <v>0</v>
      </c>
      <c r="G141" s="47">
        <v>0</v>
      </c>
      <c r="H141" s="134"/>
      <c r="I141" s="115"/>
      <c r="J141" s="115"/>
      <c r="K141" s="115"/>
      <c r="L141" s="115"/>
      <c r="M141" s="115"/>
      <c r="N141" s="115"/>
      <c r="O141" s="115"/>
      <c r="P141" s="115"/>
      <c r="Q141" s="115"/>
      <c r="R141" s="134"/>
      <c r="S141" s="115"/>
      <c r="T141" s="115"/>
      <c r="U141" s="115"/>
      <c r="V141" s="115"/>
      <c r="W141" s="115"/>
      <c r="X141" s="115"/>
      <c r="Y141" s="115"/>
      <c r="Z141" s="115"/>
      <c r="AA141" s="115"/>
      <c r="AB141" s="134"/>
      <c r="AC141" s="115"/>
      <c r="AD141" s="115"/>
      <c r="AE141" s="115"/>
      <c r="AF141" s="115"/>
      <c r="AG141" s="115"/>
      <c r="AH141" s="115"/>
      <c r="AI141" s="115"/>
      <c r="AJ141" s="115"/>
      <c r="AK141" s="115"/>
      <c r="AL141" s="134"/>
      <c r="AM141" s="115"/>
      <c r="AN141" s="115"/>
      <c r="AO141" s="115"/>
      <c r="AP141" s="115"/>
      <c r="AQ141" s="115"/>
      <c r="AR141" s="115"/>
      <c r="AS141" s="115"/>
      <c r="AT141" s="115"/>
      <c r="AU141" s="115"/>
      <c r="AV141" s="134"/>
      <c r="AW141" s="115"/>
      <c r="AX141" s="115"/>
      <c r="AY141" s="115"/>
      <c r="AZ141" s="115"/>
      <c r="BA141" s="115"/>
      <c r="BB141" s="115"/>
      <c r="BC141" s="115"/>
      <c r="BD141" s="115"/>
      <c r="BE141" s="115"/>
      <c r="BF141" s="134"/>
      <c r="BG141" s="115"/>
      <c r="BH141" s="115"/>
      <c r="BI141" s="115"/>
      <c r="BJ141" s="115"/>
      <c r="BK141" s="115"/>
      <c r="BL141" s="115"/>
      <c r="BM141" s="115"/>
      <c r="BN141" s="115"/>
      <c r="BO141" s="115"/>
      <c r="BP141" s="134"/>
      <c r="BQ141" s="115"/>
      <c r="BR141" s="115"/>
      <c r="BS141" s="115"/>
      <c r="BT141" s="115"/>
      <c r="BU141" s="115"/>
      <c r="BV141" s="115"/>
      <c r="BW141" s="115"/>
      <c r="BX141" s="115"/>
      <c r="BY141" s="115"/>
      <c r="BZ141" s="134"/>
      <c r="CA141" s="115"/>
      <c r="CB141" s="115"/>
      <c r="CC141" s="115"/>
      <c r="CD141" s="115"/>
      <c r="CE141" s="115"/>
      <c r="CF141" s="115"/>
      <c r="CG141" s="115"/>
      <c r="CH141" s="115"/>
      <c r="CI141" s="115"/>
      <c r="CJ141" s="134"/>
      <c r="CK141" s="115"/>
      <c r="CL141" s="115"/>
      <c r="CM141" s="115"/>
      <c r="CN141" s="115"/>
      <c r="CO141" s="115"/>
      <c r="CP141" s="115"/>
      <c r="CQ141" s="115"/>
      <c r="CR141" s="115"/>
      <c r="CS141" s="115"/>
      <c r="CT141" s="134"/>
      <c r="CU141" s="115"/>
      <c r="CV141" s="115"/>
      <c r="CW141" s="115"/>
      <c r="CX141" s="115"/>
      <c r="CY141" s="115"/>
      <c r="CZ141" s="115"/>
      <c r="DA141" s="115"/>
      <c r="DB141" s="115"/>
      <c r="DC141" s="115"/>
      <c r="DD141" s="137" t="str">
        <f>IFERROR(AVERAGE('AUTOEV CUANTI MULT'!$H141:$DC141),"")</f>
        <v/>
      </c>
    </row>
    <row r="142" spans="2:108" x14ac:dyDescent="0.3">
      <c r="B142" s="120">
        <v>137</v>
      </c>
      <c r="C142" s="122">
        <v>0</v>
      </c>
      <c r="D142" s="122">
        <v>0</v>
      </c>
      <c r="E142" s="122">
        <v>0</v>
      </c>
      <c r="F142" s="123">
        <v>0</v>
      </c>
      <c r="G142" s="123">
        <v>0</v>
      </c>
      <c r="H142" s="133"/>
      <c r="I142" s="114"/>
      <c r="J142" s="114"/>
      <c r="K142" s="114"/>
      <c r="L142" s="114"/>
      <c r="M142" s="114"/>
      <c r="N142" s="114"/>
      <c r="O142" s="114"/>
      <c r="P142" s="114"/>
      <c r="Q142" s="114"/>
      <c r="R142" s="133"/>
      <c r="S142" s="114"/>
      <c r="T142" s="114"/>
      <c r="U142" s="114"/>
      <c r="V142" s="114"/>
      <c r="W142" s="114"/>
      <c r="X142" s="114"/>
      <c r="Y142" s="114"/>
      <c r="Z142" s="114"/>
      <c r="AA142" s="114"/>
      <c r="AB142" s="133"/>
      <c r="AC142" s="114"/>
      <c r="AD142" s="114"/>
      <c r="AE142" s="114"/>
      <c r="AF142" s="114"/>
      <c r="AG142" s="114"/>
      <c r="AH142" s="114"/>
      <c r="AI142" s="114"/>
      <c r="AJ142" s="114"/>
      <c r="AK142" s="114"/>
      <c r="AL142" s="133"/>
      <c r="AM142" s="114"/>
      <c r="AN142" s="114"/>
      <c r="AO142" s="114"/>
      <c r="AP142" s="114"/>
      <c r="AQ142" s="114"/>
      <c r="AR142" s="114"/>
      <c r="AS142" s="114"/>
      <c r="AT142" s="114"/>
      <c r="AU142" s="114"/>
      <c r="AV142" s="133"/>
      <c r="AW142" s="114"/>
      <c r="AX142" s="114"/>
      <c r="AY142" s="114"/>
      <c r="AZ142" s="114"/>
      <c r="BA142" s="114"/>
      <c r="BB142" s="114"/>
      <c r="BC142" s="114"/>
      <c r="BD142" s="114"/>
      <c r="BE142" s="114"/>
      <c r="BF142" s="133"/>
      <c r="BG142" s="114"/>
      <c r="BH142" s="114"/>
      <c r="BI142" s="114"/>
      <c r="BJ142" s="114"/>
      <c r="BK142" s="114"/>
      <c r="BL142" s="114"/>
      <c r="BM142" s="114"/>
      <c r="BN142" s="114"/>
      <c r="BO142" s="114"/>
      <c r="BP142" s="133"/>
      <c r="BQ142" s="114"/>
      <c r="BR142" s="114"/>
      <c r="BS142" s="114"/>
      <c r="BT142" s="114"/>
      <c r="BU142" s="114"/>
      <c r="BV142" s="114"/>
      <c r="BW142" s="114"/>
      <c r="BX142" s="114"/>
      <c r="BY142" s="114"/>
      <c r="BZ142" s="133"/>
      <c r="CA142" s="114"/>
      <c r="CB142" s="114"/>
      <c r="CC142" s="114"/>
      <c r="CD142" s="114"/>
      <c r="CE142" s="114"/>
      <c r="CF142" s="114"/>
      <c r="CG142" s="114"/>
      <c r="CH142" s="114"/>
      <c r="CI142" s="114"/>
      <c r="CJ142" s="133"/>
      <c r="CK142" s="114"/>
      <c r="CL142" s="114"/>
      <c r="CM142" s="114"/>
      <c r="CN142" s="114"/>
      <c r="CO142" s="114"/>
      <c r="CP142" s="114"/>
      <c r="CQ142" s="114"/>
      <c r="CR142" s="114"/>
      <c r="CS142" s="114"/>
      <c r="CT142" s="133"/>
      <c r="CU142" s="114"/>
      <c r="CV142" s="114"/>
      <c r="CW142" s="114"/>
      <c r="CX142" s="114"/>
      <c r="CY142" s="114"/>
      <c r="CZ142" s="114"/>
      <c r="DA142" s="114"/>
      <c r="DB142" s="114"/>
      <c r="DC142" s="114"/>
      <c r="DD142" s="136" t="str">
        <f>IFERROR(AVERAGE('AUTOEV CUANTI MULT'!$H142:$DC142),"")</f>
        <v/>
      </c>
    </row>
    <row r="143" spans="2:108" x14ac:dyDescent="0.3">
      <c r="B143" s="124">
        <v>138</v>
      </c>
      <c r="C143" s="126">
        <v>0</v>
      </c>
      <c r="D143" s="126">
        <v>0</v>
      </c>
      <c r="E143" s="126">
        <v>0</v>
      </c>
      <c r="F143" s="47">
        <v>0</v>
      </c>
      <c r="G143" s="47">
        <v>0</v>
      </c>
      <c r="H143" s="134"/>
      <c r="I143" s="115"/>
      <c r="J143" s="115"/>
      <c r="K143" s="115"/>
      <c r="L143" s="115"/>
      <c r="M143" s="115"/>
      <c r="N143" s="115"/>
      <c r="O143" s="115"/>
      <c r="P143" s="115"/>
      <c r="Q143" s="115"/>
      <c r="R143" s="134"/>
      <c r="S143" s="115"/>
      <c r="T143" s="115"/>
      <c r="U143" s="115"/>
      <c r="V143" s="115"/>
      <c r="W143" s="115"/>
      <c r="X143" s="115"/>
      <c r="Y143" s="115"/>
      <c r="Z143" s="115"/>
      <c r="AA143" s="115"/>
      <c r="AB143" s="134"/>
      <c r="AC143" s="115"/>
      <c r="AD143" s="115"/>
      <c r="AE143" s="115"/>
      <c r="AF143" s="115"/>
      <c r="AG143" s="115"/>
      <c r="AH143" s="115"/>
      <c r="AI143" s="115"/>
      <c r="AJ143" s="115"/>
      <c r="AK143" s="115"/>
      <c r="AL143" s="134"/>
      <c r="AM143" s="115"/>
      <c r="AN143" s="115"/>
      <c r="AO143" s="115"/>
      <c r="AP143" s="115"/>
      <c r="AQ143" s="115"/>
      <c r="AR143" s="115"/>
      <c r="AS143" s="115"/>
      <c r="AT143" s="115"/>
      <c r="AU143" s="115"/>
      <c r="AV143" s="134"/>
      <c r="AW143" s="115"/>
      <c r="AX143" s="115"/>
      <c r="AY143" s="115"/>
      <c r="AZ143" s="115"/>
      <c r="BA143" s="115"/>
      <c r="BB143" s="115"/>
      <c r="BC143" s="115"/>
      <c r="BD143" s="115"/>
      <c r="BE143" s="115"/>
      <c r="BF143" s="134"/>
      <c r="BG143" s="115"/>
      <c r="BH143" s="115"/>
      <c r="BI143" s="115"/>
      <c r="BJ143" s="115"/>
      <c r="BK143" s="115"/>
      <c r="BL143" s="115"/>
      <c r="BM143" s="115"/>
      <c r="BN143" s="115"/>
      <c r="BO143" s="115"/>
      <c r="BP143" s="134"/>
      <c r="BQ143" s="115"/>
      <c r="BR143" s="115"/>
      <c r="BS143" s="115"/>
      <c r="BT143" s="115"/>
      <c r="BU143" s="115"/>
      <c r="BV143" s="115"/>
      <c r="BW143" s="115"/>
      <c r="BX143" s="115"/>
      <c r="BY143" s="115"/>
      <c r="BZ143" s="134"/>
      <c r="CA143" s="115"/>
      <c r="CB143" s="115"/>
      <c r="CC143" s="115"/>
      <c r="CD143" s="115"/>
      <c r="CE143" s="115"/>
      <c r="CF143" s="115"/>
      <c r="CG143" s="115"/>
      <c r="CH143" s="115"/>
      <c r="CI143" s="115"/>
      <c r="CJ143" s="134"/>
      <c r="CK143" s="115"/>
      <c r="CL143" s="115"/>
      <c r="CM143" s="115"/>
      <c r="CN143" s="115"/>
      <c r="CO143" s="115"/>
      <c r="CP143" s="115"/>
      <c r="CQ143" s="115"/>
      <c r="CR143" s="115"/>
      <c r="CS143" s="115"/>
      <c r="CT143" s="134"/>
      <c r="CU143" s="115"/>
      <c r="CV143" s="115"/>
      <c r="CW143" s="115"/>
      <c r="CX143" s="115"/>
      <c r="CY143" s="115"/>
      <c r="CZ143" s="115"/>
      <c r="DA143" s="115"/>
      <c r="DB143" s="115"/>
      <c r="DC143" s="115"/>
      <c r="DD143" s="137" t="str">
        <f>IFERROR(AVERAGE('AUTOEV CUANTI MULT'!$H143:$DC143),"")</f>
        <v/>
      </c>
    </row>
    <row r="144" spans="2:108" x14ac:dyDescent="0.3">
      <c r="B144" s="120">
        <v>139</v>
      </c>
      <c r="C144" s="122">
        <v>0</v>
      </c>
      <c r="D144" s="122">
        <v>0</v>
      </c>
      <c r="E144" s="122">
        <v>0</v>
      </c>
      <c r="F144" s="123">
        <v>0</v>
      </c>
      <c r="G144" s="123">
        <v>0</v>
      </c>
      <c r="H144" s="133"/>
      <c r="I144" s="114"/>
      <c r="J144" s="114"/>
      <c r="K144" s="114"/>
      <c r="L144" s="114"/>
      <c r="M144" s="114"/>
      <c r="N144" s="114"/>
      <c r="O144" s="114"/>
      <c r="P144" s="114"/>
      <c r="Q144" s="114"/>
      <c r="R144" s="133"/>
      <c r="S144" s="114"/>
      <c r="T144" s="114"/>
      <c r="U144" s="114"/>
      <c r="V144" s="114"/>
      <c r="W144" s="114"/>
      <c r="X144" s="114"/>
      <c r="Y144" s="114"/>
      <c r="Z144" s="114"/>
      <c r="AA144" s="114"/>
      <c r="AB144" s="133"/>
      <c r="AC144" s="114"/>
      <c r="AD144" s="114"/>
      <c r="AE144" s="114"/>
      <c r="AF144" s="114"/>
      <c r="AG144" s="114"/>
      <c r="AH144" s="114"/>
      <c r="AI144" s="114"/>
      <c r="AJ144" s="114"/>
      <c r="AK144" s="114"/>
      <c r="AL144" s="133"/>
      <c r="AM144" s="114"/>
      <c r="AN144" s="114"/>
      <c r="AO144" s="114"/>
      <c r="AP144" s="114"/>
      <c r="AQ144" s="114"/>
      <c r="AR144" s="114"/>
      <c r="AS144" s="114"/>
      <c r="AT144" s="114"/>
      <c r="AU144" s="114"/>
      <c r="AV144" s="133"/>
      <c r="AW144" s="114"/>
      <c r="AX144" s="114"/>
      <c r="AY144" s="114"/>
      <c r="AZ144" s="114"/>
      <c r="BA144" s="114"/>
      <c r="BB144" s="114"/>
      <c r="BC144" s="114"/>
      <c r="BD144" s="114"/>
      <c r="BE144" s="114"/>
      <c r="BF144" s="133"/>
      <c r="BG144" s="114"/>
      <c r="BH144" s="114"/>
      <c r="BI144" s="114"/>
      <c r="BJ144" s="114"/>
      <c r="BK144" s="114"/>
      <c r="BL144" s="114"/>
      <c r="BM144" s="114"/>
      <c r="BN144" s="114"/>
      <c r="BO144" s="114"/>
      <c r="BP144" s="133"/>
      <c r="BQ144" s="114"/>
      <c r="BR144" s="114"/>
      <c r="BS144" s="114"/>
      <c r="BT144" s="114"/>
      <c r="BU144" s="114"/>
      <c r="BV144" s="114"/>
      <c r="BW144" s="114"/>
      <c r="BX144" s="114"/>
      <c r="BY144" s="114"/>
      <c r="BZ144" s="133"/>
      <c r="CA144" s="114"/>
      <c r="CB144" s="114"/>
      <c r="CC144" s="114"/>
      <c r="CD144" s="114"/>
      <c r="CE144" s="114"/>
      <c r="CF144" s="114"/>
      <c r="CG144" s="114"/>
      <c r="CH144" s="114"/>
      <c r="CI144" s="114"/>
      <c r="CJ144" s="133"/>
      <c r="CK144" s="114"/>
      <c r="CL144" s="114"/>
      <c r="CM144" s="114"/>
      <c r="CN144" s="114"/>
      <c r="CO144" s="114"/>
      <c r="CP144" s="114"/>
      <c r="CQ144" s="114"/>
      <c r="CR144" s="114"/>
      <c r="CS144" s="114"/>
      <c r="CT144" s="133"/>
      <c r="CU144" s="114"/>
      <c r="CV144" s="114"/>
      <c r="CW144" s="114"/>
      <c r="CX144" s="114"/>
      <c r="CY144" s="114"/>
      <c r="CZ144" s="114"/>
      <c r="DA144" s="114"/>
      <c r="DB144" s="114"/>
      <c r="DC144" s="114"/>
      <c r="DD144" s="136" t="str">
        <f>IFERROR(AVERAGE('AUTOEV CUANTI MULT'!$H144:$DC144),"")</f>
        <v/>
      </c>
    </row>
    <row r="145" spans="2:108" x14ac:dyDescent="0.3">
      <c r="B145" s="124">
        <v>140</v>
      </c>
      <c r="C145" s="126">
        <v>0</v>
      </c>
      <c r="D145" s="126">
        <v>0</v>
      </c>
      <c r="E145" s="126">
        <v>0</v>
      </c>
      <c r="F145" s="47">
        <v>0</v>
      </c>
      <c r="G145" s="47">
        <v>0</v>
      </c>
      <c r="H145" s="134"/>
      <c r="I145" s="115"/>
      <c r="J145" s="115"/>
      <c r="K145" s="115"/>
      <c r="L145" s="115"/>
      <c r="M145" s="115"/>
      <c r="N145" s="115"/>
      <c r="O145" s="115"/>
      <c r="P145" s="115"/>
      <c r="Q145" s="115"/>
      <c r="R145" s="134"/>
      <c r="S145" s="115"/>
      <c r="T145" s="115"/>
      <c r="U145" s="115"/>
      <c r="V145" s="115"/>
      <c r="W145" s="115"/>
      <c r="X145" s="115"/>
      <c r="Y145" s="115"/>
      <c r="Z145" s="115"/>
      <c r="AA145" s="115"/>
      <c r="AB145" s="134"/>
      <c r="AC145" s="115"/>
      <c r="AD145" s="115"/>
      <c r="AE145" s="115"/>
      <c r="AF145" s="115"/>
      <c r="AG145" s="115"/>
      <c r="AH145" s="115"/>
      <c r="AI145" s="115"/>
      <c r="AJ145" s="115"/>
      <c r="AK145" s="115"/>
      <c r="AL145" s="134"/>
      <c r="AM145" s="115"/>
      <c r="AN145" s="115"/>
      <c r="AO145" s="115"/>
      <c r="AP145" s="115"/>
      <c r="AQ145" s="115"/>
      <c r="AR145" s="115"/>
      <c r="AS145" s="115"/>
      <c r="AT145" s="115"/>
      <c r="AU145" s="115"/>
      <c r="AV145" s="134"/>
      <c r="AW145" s="115"/>
      <c r="AX145" s="115"/>
      <c r="AY145" s="115"/>
      <c r="AZ145" s="115"/>
      <c r="BA145" s="115"/>
      <c r="BB145" s="115"/>
      <c r="BC145" s="115"/>
      <c r="BD145" s="115"/>
      <c r="BE145" s="115"/>
      <c r="BF145" s="134"/>
      <c r="BG145" s="115"/>
      <c r="BH145" s="115"/>
      <c r="BI145" s="115"/>
      <c r="BJ145" s="115"/>
      <c r="BK145" s="115"/>
      <c r="BL145" s="115"/>
      <c r="BM145" s="115"/>
      <c r="BN145" s="115"/>
      <c r="BO145" s="115"/>
      <c r="BP145" s="134"/>
      <c r="BQ145" s="115"/>
      <c r="BR145" s="115"/>
      <c r="BS145" s="115"/>
      <c r="BT145" s="115"/>
      <c r="BU145" s="115"/>
      <c r="BV145" s="115"/>
      <c r="BW145" s="115"/>
      <c r="BX145" s="115"/>
      <c r="BY145" s="115"/>
      <c r="BZ145" s="134"/>
      <c r="CA145" s="115"/>
      <c r="CB145" s="115"/>
      <c r="CC145" s="115"/>
      <c r="CD145" s="115"/>
      <c r="CE145" s="115"/>
      <c r="CF145" s="115"/>
      <c r="CG145" s="115"/>
      <c r="CH145" s="115"/>
      <c r="CI145" s="115"/>
      <c r="CJ145" s="134"/>
      <c r="CK145" s="115"/>
      <c r="CL145" s="115"/>
      <c r="CM145" s="115"/>
      <c r="CN145" s="115"/>
      <c r="CO145" s="115"/>
      <c r="CP145" s="115"/>
      <c r="CQ145" s="115"/>
      <c r="CR145" s="115"/>
      <c r="CS145" s="115"/>
      <c r="CT145" s="134"/>
      <c r="CU145" s="115"/>
      <c r="CV145" s="115"/>
      <c r="CW145" s="115"/>
      <c r="CX145" s="115"/>
      <c r="CY145" s="115"/>
      <c r="CZ145" s="115"/>
      <c r="DA145" s="115"/>
      <c r="DB145" s="115"/>
      <c r="DC145" s="115"/>
      <c r="DD145" s="137" t="str">
        <f>IFERROR(AVERAGE('AUTOEV CUANTI MULT'!$H145:$DC145),"")</f>
        <v/>
      </c>
    </row>
    <row r="146" spans="2:108" x14ac:dyDescent="0.3">
      <c r="B146" s="120">
        <v>141</v>
      </c>
      <c r="C146" s="122">
        <v>0</v>
      </c>
      <c r="D146" s="122">
        <v>0</v>
      </c>
      <c r="E146" s="122">
        <v>0</v>
      </c>
      <c r="F146" s="123">
        <v>0</v>
      </c>
      <c r="G146" s="123">
        <v>0</v>
      </c>
      <c r="H146" s="133"/>
      <c r="I146" s="114"/>
      <c r="J146" s="114"/>
      <c r="K146" s="114"/>
      <c r="L146" s="114"/>
      <c r="M146" s="114"/>
      <c r="N146" s="114"/>
      <c r="O146" s="114"/>
      <c r="P146" s="114"/>
      <c r="Q146" s="114"/>
      <c r="R146" s="133"/>
      <c r="S146" s="114"/>
      <c r="T146" s="114"/>
      <c r="U146" s="114"/>
      <c r="V146" s="114"/>
      <c r="W146" s="114"/>
      <c r="X146" s="114"/>
      <c r="Y146" s="114"/>
      <c r="Z146" s="114"/>
      <c r="AA146" s="114"/>
      <c r="AB146" s="133"/>
      <c r="AC146" s="114"/>
      <c r="AD146" s="114"/>
      <c r="AE146" s="114"/>
      <c r="AF146" s="114"/>
      <c r="AG146" s="114"/>
      <c r="AH146" s="114"/>
      <c r="AI146" s="114"/>
      <c r="AJ146" s="114"/>
      <c r="AK146" s="114"/>
      <c r="AL146" s="133"/>
      <c r="AM146" s="114"/>
      <c r="AN146" s="114"/>
      <c r="AO146" s="114"/>
      <c r="AP146" s="114"/>
      <c r="AQ146" s="114"/>
      <c r="AR146" s="114"/>
      <c r="AS146" s="114"/>
      <c r="AT146" s="114"/>
      <c r="AU146" s="114"/>
      <c r="AV146" s="133"/>
      <c r="AW146" s="114"/>
      <c r="AX146" s="114"/>
      <c r="AY146" s="114"/>
      <c r="AZ146" s="114"/>
      <c r="BA146" s="114"/>
      <c r="BB146" s="114"/>
      <c r="BC146" s="114"/>
      <c r="BD146" s="114"/>
      <c r="BE146" s="114"/>
      <c r="BF146" s="133"/>
      <c r="BG146" s="114"/>
      <c r="BH146" s="114"/>
      <c r="BI146" s="114"/>
      <c r="BJ146" s="114"/>
      <c r="BK146" s="114"/>
      <c r="BL146" s="114"/>
      <c r="BM146" s="114"/>
      <c r="BN146" s="114"/>
      <c r="BO146" s="114"/>
      <c r="BP146" s="133"/>
      <c r="BQ146" s="114"/>
      <c r="BR146" s="114"/>
      <c r="BS146" s="114"/>
      <c r="BT146" s="114"/>
      <c r="BU146" s="114"/>
      <c r="BV146" s="114"/>
      <c r="BW146" s="114"/>
      <c r="BX146" s="114"/>
      <c r="BY146" s="114"/>
      <c r="BZ146" s="133"/>
      <c r="CA146" s="114"/>
      <c r="CB146" s="114"/>
      <c r="CC146" s="114"/>
      <c r="CD146" s="114"/>
      <c r="CE146" s="114"/>
      <c r="CF146" s="114"/>
      <c r="CG146" s="114"/>
      <c r="CH146" s="114"/>
      <c r="CI146" s="114"/>
      <c r="CJ146" s="133"/>
      <c r="CK146" s="114"/>
      <c r="CL146" s="114"/>
      <c r="CM146" s="114"/>
      <c r="CN146" s="114"/>
      <c r="CO146" s="114"/>
      <c r="CP146" s="114"/>
      <c r="CQ146" s="114"/>
      <c r="CR146" s="114"/>
      <c r="CS146" s="114"/>
      <c r="CT146" s="133"/>
      <c r="CU146" s="114"/>
      <c r="CV146" s="114"/>
      <c r="CW146" s="114"/>
      <c r="CX146" s="114"/>
      <c r="CY146" s="114"/>
      <c r="CZ146" s="114"/>
      <c r="DA146" s="114"/>
      <c r="DB146" s="114"/>
      <c r="DC146" s="114"/>
      <c r="DD146" s="136" t="str">
        <f>IFERROR(AVERAGE('AUTOEV CUANTI MULT'!$H146:$DC146),"")</f>
        <v/>
      </c>
    </row>
    <row r="147" spans="2:108" x14ac:dyDescent="0.3">
      <c r="B147" s="124">
        <v>142</v>
      </c>
      <c r="C147" s="126">
        <v>0</v>
      </c>
      <c r="D147" s="126">
        <v>0</v>
      </c>
      <c r="E147" s="126">
        <v>0</v>
      </c>
      <c r="F147" s="47">
        <v>0</v>
      </c>
      <c r="G147" s="47">
        <v>0</v>
      </c>
      <c r="H147" s="134"/>
      <c r="I147" s="115"/>
      <c r="J147" s="115"/>
      <c r="K147" s="115"/>
      <c r="L147" s="115"/>
      <c r="M147" s="115"/>
      <c r="N147" s="115"/>
      <c r="O147" s="115"/>
      <c r="P147" s="115"/>
      <c r="Q147" s="115"/>
      <c r="R147" s="134"/>
      <c r="S147" s="115"/>
      <c r="T147" s="115"/>
      <c r="U147" s="115"/>
      <c r="V147" s="115"/>
      <c r="W147" s="115"/>
      <c r="X147" s="115"/>
      <c r="Y147" s="115"/>
      <c r="Z147" s="115"/>
      <c r="AA147" s="115"/>
      <c r="AB147" s="134"/>
      <c r="AC147" s="115"/>
      <c r="AD147" s="115"/>
      <c r="AE147" s="115"/>
      <c r="AF147" s="115"/>
      <c r="AG147" s="115"/>
      <c r="AH147" s="115"/>
      <c r="AI147" s="115"/>
      <c r="AJ147" s="115"/>
      <c r="AK147" s="115"/>
      <c r="AL147" s="134"/>
      <c r="AM147" s="115"/>
      <c r="AN147" s="115"/>
      <c r="AO147" s="115"/>
      <c r="AP147" s="115"/>
      <c r="AQ147" s="115"/>
      <c r="AR147" s="115"/>
      <c r="AS147" s="115"/>
      <c r="AT147" s="115"/>
      <c r="AU147" s="115"/>
      <c r="AV147" s="134"/>
      <c r="AW147" s="115"/>
      <c r="AX147" s="115"/>
      <c r="AY147" s="115"/>
      <c r="AZ147" s="115"/>
      <c r="BA147" s="115"/>
      <c r="BB147" s="115"/>
      <c r="BC147" s="115"/>
      <c r="BD147" s="115"/>
      <c r="BE147" s="115"/>
      <c r="BF147" s="134"/>
      <c r="BG147" s="115"/>
      <c r="BH147" s="115"/>
      <c r="BI147" s="115"/>
      <c r="BJ147" s="115"/>
      <c r="BK147" s="115"/>
      <c r="BL147" s="115"/>
      <c r="BM147" s="115"/>
      <c r="BN147" s="115"/>
      <c r="BO147" s="115"/>
      <c r="BP147" s="134"/>
      <c r="BQ147" s="115"/>
      <c r="BR147" s="115"/>
      <c r="BS147" s="115"/>
      <c r="BT147" s="115"/>
      <c r="BU147" s="115"/>
      <c r="BV147" s="115"/>
      <c r="BW147" s="115"/>
      <c r="BX147" s="115"/>
      <c r="BY147" s="115"/>
      <c r="BZ147" s="134"/>
      <c r="CA147" s="115"/>
      <c r="CB147" s="115"/>
      <c r="CC147" s="115"/>
      <c r="CD147" s="115"/>
      <c r="CE147" s="115"/>
      <c r="CF147" s="115"/>
      <c r="CG147" s="115"/>
      <c r="CH147" s="115"/>
      <c r="CI147" s="115"/>
      <c r="CJ147" s="134"/>
      <c r="CK147" s="115"/>
      <c r="CL147" s="115"/>
      <c r="CM147" s="115"/>
      <c r="CN147" s="115"/>
      <c r="CO147" s="115"/>
      <c r="CP147" s="115"/>
      <c r="CQ147" s="115"/>
      <c r="CR147" s="115"/>
      <c r="CS147" s="115"/>
      <c r="CT147" s="134"/>
      <c r="CU147" s="115"/>
      <c r="CV147" s="115"/>
      <c r="CW147" s="115"/>
      <c r="CX147" s="115"/>
      <c r="CY147" s="115"/>
      <c r="CZ147" s="115"/>
      <c r="DA147" s="115"/>
      <c r="DB147" s="115"/>
      <c r="DC147" s="115"/>
      <c r="DD147" s="137" t="str">
        <f>IFERROR(AVERAGE('AUTOEV CUANTI MULT'!$H147:$DC147),"")</f>
        <v/>
      </c>
    </row>
    <row r="148" spans="2:108" x14ac:dyDescent="0.3">
      <c r="B148" s="120">
        <v>143</v>
      </c>
      <c r="C148" s="122">
        <v>0</v>
      </c>
      <c r="D148" s="122">
        <v>0</v>
      </c>
      <c r="E148" s="122">
        <v>0</v>
      </c>
      <c r="F148" s="123">
        <v>0</v>
      </c>
      <c r="G148" s="123">
        <v>0</v>
      </c>
      <c r="H148" s="133"/>
      <c r="I148" s="114"/>
      <c r="J148" s="114"/>
      <c r="K148" s="114"/>
      <c r="L148" s="114"/>
      <c r="M148" s="114"/>
      <c r="N148" s="114"/>
      <c r="O148" s="114"/>
      <c r="P148" s="114"/>
      <c r="Q148" s="114"/>
      <c r="R148" s="133"/>
      <c r="S148" s="114"/>
      <c r="T148" s="114"/>
      <c r="U148" s="114"/>
      <c r="V148" s="114"/>
      <c r="W148" s="114"/>
      <c r="X148" s="114"/>
      <c r="Y148" s="114"/>
      <c r="Z148" s="114"/>
      <c r="AA148" s="114"/>
      <c r="AB148" s="133"/>
      <c r="AC148" s="114"/>
      <c r="AD148" s="114"/>
      <c r="AE148" s="114"/>
      <c r="AF148" s="114"/>
      <c r="AG148" s="114"/>
      <c r="AH148" s="114"/>
      <c r="AI148" s="114"/>
      <c r="AJ148" s="114"/>
      <c r="AK148" s="114"/>
      <c r="AL148" s="133"/>
      <c r="AM148" s="114"/>
      <c r="AN148" s="114"/>
      <c r="AO148" s="114"/>
      <c r="AP148" s="114"/>
      <c r="AQ148" s="114"/>
      <c r="AR148" s="114"/>
      <c r="AS148" s="114"/>
      <c r="AT148" s="114"/>
      <c r="AU148" s="114"/>
      <c r="AV148" s="133"/>
      <c r="AW148" s="114"/>
      <c r="AX148" s="114"/>
      <c r="AY148" s="114"/>
      <c r="AZ148" s="114"/>
      <c r="BA148" s="114"/>
      <c r="BB148" s="114"/>
      <c r="BC148" s="114"/>
      <c r="BD148" s="114"/>
      <c r="BE148" s="114"/>
      <c r="BF148" s="133"/>
      <c r="BG148" s="114"/>
      <c r="BH148" s="114"/>
      <c r="BI148" s="114"/>
      <c r="BJ148" s="114"/>
      <c r="BK148" s="114"/>
      <c r="BL148" s="114"/>
      <c r="BM148" s="114"/>
      <c r="BN148" s="114"/>
      <c r="BO148" s="114"/>
      <c r="BP148" s="133"/>
      <c r="BQ148" s="114"/>
      <c r="BR148" s="114"/>
      <c r="BS148" s="114"/>
      <c r="BT148" s="114"/>
      <c r="BU148" s="114"/>
      <c r="BV148" s="114"/>
      <c r="BW148" s="114"/>
      <c r="BX148" s="114"/>
      <c r="BY148" s="114"/>
      <c r="BZ148" s="133"/>
      <c r="CA148" s="114"/>
      <c r="CB148" s="114"/>
      <c r="CC148" s="114"/>
      <c r="CD148" s="114"/>
      <c r="CE148" s="114"/>
      <c r="CF148" s="114"/>
      <c r="CG148" s="114"/>
      <c r="CH148" s="114"/>
      <c r="CI148" s="114"/>
      <c r="CJ148" s="133"/>
      <c r="CK148" s="114"/>
      <c r="CL148" s="114"/>
      <c r="CM148" s="114"/>
      <c r="CN148" s="114"/>
      <c r="CO148" s="114"/>
      <c r="CP148" s="114"/>
      <c r="CQ148" s="114"/>
      <c r="CR148" s="114"/>
      <c r="CS148" s="114"/>
      <c r="CT148" s="133"/>
      <c r="CU148" s="114"/>
      <c r="CV148" s="114"/>
      <c r="CW148" s="114"/>
      <c r="CX148" s="114"/>
      <c r="CY148" s="114"/>
      <c r="CZ148" s="114"/>
      <c r="DA148" s="114"/>
      <c r="DB148" s="114"/>
      <c r="DC148" s="114"/>
      <c r="DD148" s="136" t="str">
        <f>IFERROR(AVERAGE('AUTOEV CUANTI MULT'!$H148:$DC148),"")</f>
        <v/>
      </c>
    </row>
    <row r="149" spans="2:108" x14ac:dyDescent="0.3">
      <c r="B149" s="124">
        <v>144</v>
      </c>
      <c r="C149" s="126">
        <v>0</v>
      </c>
      <c r="D149" s="126">
        <v>0</v>
      </c>
      <c r="E149" s="126">
        <v>0</v>
      </c>
      <c r="F149" s="47">
        <v>0</v>
      </c>
      <c r="G149" s="47">
        <v>0</v>
      </c>
      <c r="H149" s="134"/>
      <c r="I149" s="115"/>
      <c r="J149" s="115"/>
      <c r="K149" s="115"/>
      <c r="L149" s="115"/>
      <c r="M149" s="115"/>
      <c r="N149" s="115"/>
      <c r="O149" s="115"/>
      <c r="P149" s="115"/>
      <c r="Q149" s="115"/>
      <c r="R149" s="134"/>
      <c r="S149" s="115"/>
      <c r="T149" s="115"/>
      <c r="U149" s="115"/>
      <c r="V149" s="115"/>
      <c r="W149" s="115"/>
      <c r="X149" s="115"/>
      <c r="Y149" s="115"/>
      <c r="Z149" s="115"/>
      <c r="AA149" s="115"/>
      <c r="AB149" s="134"/>
      <c r="AC149" s="115"/>
      <c r="AD149" s="115"/>
      <c r="AE149" s="115"/>
      <c r="AF149" s="115"/>
      <c r="AG149" s="115"/>
      <c r="AH149" s="115"/>
      <c r="AI149" s="115"/>
      <c r="AJ149" s="115"/>
      <c r="AK149" s="115"/>
      <c r="AL149" s="134"/>
      <c r="AM149" s="115"/>
      <c r="AN149" s="115"/>
      <c r="AO149" s="115"/>
      <c r="AP149" s="115"/>
      <c r="AQ149" s="115"/>
      <c r="AR149" s="115"/>
      <c r="AS149" s="115"/>
      <c r="AT149" s="115"/>
      <c r="AU149" s="115"/>
      <c r="AV149" s="134"/>
      <c r="AW149" s="115"/>
      <c r="AX149" s="115"/>
      <c r="AY149" s="115"/>
      <c r="AZ149" s="115"/>
      <c r="BA149" s="115"/>
      <c r="BB149" s="115"/>
      <c r="BC149" s="115"/>
      <c r="BD149" s="115"/>
      <c r="BE149" s="115"/>
      <c r="BF149" s="134"/>
      <c r="BG149" s="115"/>
      <c r="BH149" s="115"/>
      <c r="BI149" s="115"/>
      <c r="BJ149" s="115"/>
      <c r="BK149" s="115"/>
      <c r="BL149" s="115"/>
      <c r="BM149" s="115"/>
      <c r="BN149" s="115"/>
      <c r="BO149" s="115"/>
      <c r="BP149" s="134"/>
      <c r="BQ149" s="115"/>
      <c r="BR149" s="115"/>
      <c r="BS149" s="115"/>
      <c r="BT149" s="115"/>
      <c r="BU149" s="115"/>
      <c r="BV149" s="115"/>
      <c r="BW149" s="115"/>
      <c r="BX149" s="115"/>
      <c r="BY149" s="115"/>
      <c r="BZ149" s="134"/>
      <c r="CA149" s="115"/>
      <c r="CB149" s="115"/>
      <c r="CC149" s="115"/>
      <c r="CD149" s="115"/>
      <c r="CE149" s="115"/>
      <c r="CF149" s="115"/>
      <c r="CG149" s="115"/>
      <c r="CH149" s="115"/>
      <c r="CI149" s="115"/>
      <c r="CJ149" s="134"/>
      <c r="CK149" s="115"/>
      <c r="CL149" s="115"/>
      <c r="CM149" s="115"/>
      <c r="CN149" s="115"/>
      <c r="CO149" s="115"/>
      <c r="CP149" s="115"/>
      <c r="CQ149" s="115"/>
      <c r="CR149" s="115"/>
      <c r="CS149" s="115"/>
      <c r="CT149" s="134"/>
      <c r="CU149" s="115"/>
      <c r="CV149" s="115"/>
      <c r="CW149" s="115"/>
      <c r="CX149" s="115"/>
      <c r="CY149" s="115"/>
      <c r="CZ149" s="115"/>
      <c r="DA149" s="115"/>
      <c r="DB149" s="115"/>
      <c r="DC149" s="115"/>
      <c r="DD149" s="137" t="str">
        <f>IFERROR(AVERAGE('AUTOEV CUANTI MULT'!$H149:$DC149),"")</f>
        <v/>
      </c>
    </row>
    <row r="150" spans="2:108" x14ac:dyDescent="0.3">
      <c r="B150" s="120">
        <v>145</v>
      </c>
      <c r="C150" s="122">
        <v>0</v>
      </c>
      <c r="D150" s="122">
        <v>0</v>
      </c>
      <c r="E150" s="122">
        <v>0</v>
      </c>
      <c r="F150" s="123">
        <v>0</v>
      </c>
      <c r="G150" s="123">
        <v>0</v>
      </c>
      <c r="H150" s="133"/>
      <c r="I150" s="114"/>
      <c r="J150" s="114"/>
      <c r="K150" s="114"/>
      <c r="L150" s="114"/>
      <c r="M150" s="114"/>
      <c r="N150" s="114"/>
      <c r="O150" s="114"/>
      <c r="P150" s="114"/>
      <c r="Q150" s="114"/>
      <c r="R150" s="133"/>
      <c r="S150" s="114"/>
      <c r="T150" s="114"/>
      <c r="U150" s="114"/>
      <c r="V150" s="114"/>
      <c r="W150" s="114"/>
      <c r="X150" s="114"/>
      <c r="Y150" s="114"/>
      <c r="Z150" s="114"/>
      <c r="AA150" s="114"/>
      <c r="AB150" s="133"/>
      <c r="AC150" s="114"/>
      <c r="AD150" s="114"/>
      <c r="AE150" s="114"/>
      <c r="AF150" s="114"/>
      <c r="AG150" s="114"/>
      <c r="AH150" s="114"/>
      <c r="AI150" s="114"/>
      <c r="AJ150" s="114"/>
      <c r="AK150" s="114"/>
      <c r="AL150" s="133"/>
      <c r="AM150" s="114"/>
      <c r="AN150" s="114"/>
      <c r="AO150" s="114"/>
      <c r="AP150" s="114"/>
      <c r="AQ150" s="114"/>
      <c r="AR150" s="114"/>
      <c r="AS150" s="114"/>
      <c r="AT150" s="114"/>
      <c r="AU150" s="114"/>
      <c r="AV150" s="133"/>
      <c r="AW150" s="114"/>
      <c r="AX150" s="114"/>
      <c r="AY150" s="114"/>
      <c r="AZ150" s="114"/>
      <c r="BA150" s="114"/>
      <c r="BB150" s="114"/>
      <c r="BC150" s="114"/>
      <c r="BD150" s="114"/>
      <c r="BE150" s="114"/>
      <c r="BF150" s="133"/>
      <c r="BG150" s="114"/>
      <c r="BH150" s="114"/>
      <c r="BI150" s="114"/>
      <c r="BJ150" s="114"/>
      <c r="BK150" s="114"/>
      <c r="BL150" s="114"/>
      <c r="BM150" s="114"/>
      <c r="BN150" s="114"/>
      <c r="BO150" s="114"/>
      <c r="BP150" s="133"/>
      <c r="BQ150" s="114"/>
      <c r="BR150" s="114"/>
      <c r="BS150" s="114"/>
      <c r="BT150" s="114"/>
      <c r="BU150" s="114"/>
      <c r="BV150" s="114"/>
      <c r="BW150" s="114"/>
      <c r="BX150" s="114"/>
      <c r="BY150" s="114"/>
      <c r="BZ150" s="133"/>
      <c r="CA150" s="114"/>
      <c r="CB150" s="114"/>
      <c r="CC150" s="114"/>
      <c r="CD150" s="114"/>
      <c r="CE150" s="114"/>
      <c r="CF150" s="114"/>
      <c r="CG150" s="114"/>
      <c r="CH150" s="114"/>
      <c r="CI150" s="114"/>
      <c r="CJ150" s="133"/>
      <c r="CK150" s="114"/>
      <c r="CL150" s="114"/>
      <c r="CM150" s="114"/>
      <c r="CN150" s="114"/>
      <c r="CO150" s="114"/>
      <c r="CP150" s="114"/>
      <c r="CQ150" s="114"/>
      <c r="CR150" s="114"/>
      <c r="CS150" s="114"/>
      <c r="CT150" s="133"/>
      <c r="CU150" s="114"/>
      <c r="CV150" s="114"/>
      <c r="CW150" s="114"/>
      <c r="CX150" s="114"/>
      <c r="CY150" s="114"/>
      <c r="CZ150" s="114"/>
      <c r="DA150" s="114"/>
      <c r="DB150" s="114"/>
      <c r="DC150" s="114"/>
      <c r="DD150" s="136" t="str">
        <f>IFERROR(AVERAGE('AUTOEV CUANTI MULT'!$H150:$DC150),"")</f>
        <v/>
      </c>
    </row>
    <row r="151" spans="2:108" x14ac:dyDescent="0.3">
      <c r="B151" s="124">
        <v>146</v>
      </c>
      <c r="C151" s="126">
        <v>0</v>
      </c>
      <c r="D151" s="126">
        <v>0</v>
      </c>
      <c r="E151" s="126">
        <v>0</v>
      </c>
      <c r="F151" s="47">
        <v>0</v>
      </c>
      <c r="G151" s="47">
        <v>0</v>
      </c>
      <c r="H151" s="134"/>
      <c r="I151" s="115"/>
      <c r="J151" s="115"/>
      <c r="K151" s="115"/>
      <c r="L151" s="115"/>
      <c r="M151" s="115"/>
      <c r="N151" s="115"/>
      <c r="O151" s="115"/>
      <c r="P151" s="115"/>
      <c r="Q151" s="115"/>
      <c r="R151" s="134"/>
      <c r="S151" s="115"/>
      <c r="T151" s="115"/>
      <c r="U151" s="115"/>
      <c r="V151" s="115"/>
      <c r="W151" s="115"/>
      <c r="X151" s="115"/>
      <c r="Y151" s="115"/>
      <c r="Z151" s="115"/>
      <c r="AA151" s="115"/>
      <c r="AB151" s="134"/>
      <c r="AC151" s="115"/>
      <c r="AD151" s="115"/>
      <c r="AE151" s="115"/>
      <c r="AF151" s="115"/>
      <c r="AG151" s="115"/>
      <c r="AH151" s="115"/>
      <c r="AI151" s="115"/>
      <c r="AJ151" s="115"/>
      <c r="AK151" s="115"/>
      <c r="AL151" s="134"/>
      <c r="AM151" s="115"/>
      <c r="AN151" s="115"/>
      <c r="AO151" s="115"/>
      <c r="AP151" s="115"/>
      <c r="AQ151" s="115"/>
      <c r="AR151" s="115"/>
      <c r="AS151" s="115"/>
      <c r="AT151" s="115"/>
      <c r="AU151" s="115"/>
      <c r="AV151" s="134"/>
      <c r="AW151" s="115"/>
      <c r="AX151" s="115"/>
      <c r="AY151" s="115"/>
      <c r="AZ151" s="115"/>
      <c r="BA151" s="115"/>
      <c r="BB151" s="115"/>
      <c r="BC151" s="115"/>
      <c r="BD151" s="115"/>
      <c r="BE151" s="115"/>
      <c r="BF151" s="134"/>
      <c r="BG151" s="115"/>
      <c r="BH151" s="115"/>
      <c r="BI151" s="115"/>
      <c r="BJ151" s="115"/>
      <c r="BK151" s="115"/>
      <c r="BL151" s="115"/>
      <c r="BM151" s="115"/>
      <c r="BN151" s="115"/>
      <c r="BO151" s="115"/>
      <c r="BP151" s="134"/>
      <c r="BQ151" s="115"/>
      <c r="BR151" s="115"/>
      <c r="BS151" s="115"/>
      <c r="BT151" s="115"/>
      <c r="BU151" s="115"/>
      <c r="BV151" s="115"/>
      <c r="BW151" s="115"/>
      <c r="BX151" s="115"/>
      <c r="BY151" s="115"/>
      <c r="BZ151" s="134"/>
      <c r="CA151" s="115"/>
      <c r="CB151" s="115"/>
      <c r="CC151" s="115"/>
      <c r="CD151" s="115"/>
      <c r="CE151" s="115"/>
      <c r="CF151" s="115"/>
      <c r="CG151" s="115"/>
      <c r="CH151" s="115"/>
      <c r="CI151" s="115"/>
      <c r="CJ151" s="134"/>
      <c r="CK151" s="115"/>
      <c r="CL151" s="115"/>
      <c r="CM151" s="115"/>
      <c r="CN151" s="115"/>
      <c r="CO151" s="115"/>
      <c r="CP151" s="115"/>
      <c r="CQ151" s="115"/>
      <c r="CR151" s="115"/>
      <c r="CS151" s="115"/>
      <c r="CT151" s="134"/>
      <c r="CU151" s="115"/>
      <c r="CV151" s="115"/>
      <c r="CW151" s="115"/>
      <c r="CX151" s="115"/>
      <c r="CY151" s="115"/>
      <c r="CZ151" s="115"/>
      <c r="DA151" s="115"/>
      <c r="DB151" s="115"/>
      <c r="DC151" s="115"/>
      <c r="DD151" s="137" t="str">
        <f>IFERROR(AVERAGE('AUTOEV CUANTI MULT'!$H151:$DC151),"")</f>
        <v/>
      </c>
    </row>
    <row r="152" spans="2:108" x14ac:dyDescent="0.3">
      <c r="B152" s="120">
        <v>147</v>
      </c>
      <c r="C152" s="122">
        <v>0</v>
      </c>
      <c r="D152" s="122">
        <v>0</v>
      </c>
      <c r="E152" s="122">
        <v>0</v>
      </c>
      <c r="F152" s="123">
        <v>0</v>
      </c>
      <c r="G152" s="123">
        <v>0</v>
      </c>
      <c r="H152" s="133"/>
      <c r="I152" s="114"/>
      <c r="J152" s="114"/>
      <c r="K152" s="114"/>
      <c r="L152" s="114"/>
      <c r="M152" s="114"/>
      <c r="N152" s="114"/>
      <c r="O152" s="114"/>
      <c r="P152" s="114"/>
      <c r="Q152" s="114"/>
      <c r="R152" s="133"/>
      <c r="S152" s="114"/>
      <c r="T152" s="114"/>
      <c r="U152" s="114"/>
      <c r="V152" s="114"/>
      <c r="W152" s="114"/>
      <c r="X152" s="114"/>
      <c r="Y152" s="114"/>
      <c r="Z152" s="114"/>
      <c r="AA152" s="114"/>
      <c r="AB152" s="133"/>
      <c r="AC152" s="114"/>
      <c r="AD152" s="114"/>
      <c r="AE152" s="114"/>
      <c r="AF152" s="114"/>
      <c r="AG152" s="114"/>
      <c r="AH152" s="114"/>
      <c r="AI152" s="114"/>
      <c r="AJ152" s="114"/>
      <c r="AK152" s="114"/>
      <c r="AL152" s="133"/>
      <c r="AM152" s="114"/>
      <c r="AN152" s="114"/>
      <c r="AO152" s="114"/>
      <c r="AP152" s="114"/>
      <c r="AQ152" s="114"/>
      <c r="AR152" s="114"/>
      <c r="AS152" s="114"/>
      <c r="AT152" s="114"/>
      <c r="AU152" s="114"/>
      <c r="AV152" s="133"/>
      <c r="AW152" s="114"/>
      <c r="AX152" s="114"/>
      <c r="AY152" s="114"/>
      <c r="AZ152" s="114"/>
      <c r="BA152" s="114"/>
      <c r="BB152" s="114"/>
      <c r="BC152" s="114"/>
      <c r="BD152" s="114"/>
      <c r="BE152" s="114"/>
      <c r="BF152" s="133"/>
      <c r="BG152" s="114"/>
      <c r="BH152" s="114"/>
      <c r="BI152" s="114"/>
      <c r="BJ152" s="114"/>
      <c r="BK152" s="114"/>
      <c r="BL152" s="114"/>
      <c r="BM152" s="114"/>
      <c r="BN152" s="114"/>
      <c r="BO152" s="114"/>
      <c r="BP152" s="133"/>
      <c r="BQ152" s="114"/>
      <c r="BR152" s="114"/>
      <c r="BS152" s="114"/>
      <c r="BT152" s="114"/>
      <c r="BU152" s="114"/>
      <c r="BV152" s="114"/>
      <c r="BW152" s="114"/>
      <c r="BX152" s="114"/>
      <c r="BY152" s="114"/>
      <c r="BZ152" s="133"/>
      <c r="CA152" s="114"/>
      <c r="CB152" s="114"/>
      <c r="CC152" s="114"/>
      <c r="CD152" s="114"/>
      <c r="CE152" s="114"/>
      <c r="CF152" s="114"/>
      <c r="CG152" s="114"/>
      <c r="CH152" s="114"/>
      <c r="CI152" s="114"/>
      <c r="CJ152" s="133"/>
      <c r="CK152" s="114"/>
      <c r="CL152" s="114"/>
      <c r="CM152" s="114"/>
      <c r="CN152" s="114"/>
      <c r="CO152" s="114"/>
      <c r="CP152" s="114"/>
      <c r="CQ152" s="114"/>
      <c r="CR152" s="114"/>
      <c r="CS152" s="114"/>
      <c r="CT152" s="133"/>
      <c r="CU152" s="114"/>
      <c r="CV152" s="114"/>
      <c r="CW152" s="114"/>
      <c r="CX152" s="114"/>
      <c r="CY152" s="114"/>
      <c r="CZ152" s="114"/>
      <c r="DA152" s="114"/>
      <c r="DB152" s="114"/>
      <c r="DC152" s="114"/>
      <c r="DD152" s="136" t="str">
        <f>IFERROR(AVERAGE('AUTOEV CUANTI MULT'!$H152:$DC152),"")</f>
        <v/>
      </c>
    </row>
    <row r="153" spans="2:108" x14ac:dyDescent="0.3">
      <c r="B153" s="124">
        <v>148</v>
      </c>
      <c r="C153" s="126">
        <v>0</v>
      </c>
      <c r="D153" s="126">
        <v>0</v>
      </c>
      <c r="E153" s="126">
        <v>0</v>
      </c>
      <c r="F153" s="47">
        <v>0</v>
      </c>
      <c r="G153" s="47">
        <v>0</v>
      </c>
      <c r="H153" s="134"/>
      <c r="I153" s="115"/>
      <c r="J153" s="115"/>
      <c r="K153" s="115"/>
      <c r="L153" s="115"/>
      <c r="M153" s="115"/>
      <c r="N153" s="115"/>
      <c r="O153" s="115"/>
      <c r="P153" s="115"/>
      <c r="Q153" s="115"/>
      <c r="R153" s="134"/>
      <c r="S153" s="115"/>
      <c r="T153" s="115"/>
      <c r="U153" s="115"/>
      <c r="V153" s="115"/>
      <c r="W153" s="115"/>
      <c r="X153" s="115"/>
      <c r="Y153" s="115"/>
      <c r="Z153" s="115"/>
      <c r="AA153" s="115"/>
      <c r="AB153" s="134"/>
      <c r="AC153" s="115"/>
      <c r="AD153" s="115"/>
      <c r="AE153" s="115"/>
      <c r="AF153" s="115"/>
      <c r="AG153" s="115"/>
      <c r="AH153" s="115"/>
      <c r="AI153" s="115"/>
      <c r="AJ153" s="115"/>
      <c r="AK153" s="115"/>
      <c r="AL153" s="134"/>
      <c r="AM153" s="115"/>
      <c r="AN153" s="115"/>
      <c r="AO153" s="115"/>
      <c r="AP153" s="115"/>
      <c r="AQ153" s="115"/>
      <c r="AR153" s="115"/>
      <c r="AS153" s="115"/>
      <c r="AT153" s="115"/>
      <c r="AU153" s="115"/>
      <c r="AV153" s="134"/>
      <c r="AW153" s="115"/>
      <c r="AX153" s="115"/>
      <c r="AY153" s="115"/>
      <c r="AZ153" s="115"/>
      <c r="BA153" s="115"/>
      <c r="BB153" s="115"/>
      <c r="BC153" s="115"/>
      <c r="BD153" s="115"/>
      <c r="BE153" s="115"/>
      <c r="BF153" s="134"/>
      <c r="BG153" s="115"/>
      <c r="BH153" s="115"/>
      <c r="BI153" s="115"/>
      <c r="BJ153" s="115"/>
      <c r="BK153" s="115"/>
      <c r="BL153" s="115"/>
      <c r="BM153" s="115"/>
      <c r="BN153" s="115"/>
      <c r="BO153" s="115"/>
      <c r="BP153" s="134"/>
      <c r="BQ153" s="115"/>
      <c r="BR153" s="115"/>
      <c r="BS153" s="115"/>
      <c r="BT153" s="115"/>
      <c r="BU153" s="115"/>
      <c r="BV153" s="115"/>
      <c r="BW153" s="115"/>
      <c r="BX153" s="115"/>
      <c r="BY153" s="115"/>
      <c r="BZ153" s="134"/>
      <c r="CA153" s="115"/>
      <c r="CB153" s="115"/>
      <c r="CC153" s="115"/>
      <c r="CD153" s="115"/>
      <c r="CE153" s="115"/>
      <c r="CF153" s="115"/>
      <c r="CG153" s="115"/>
      <c r="CH153" s="115"/>
      <c r="CI153" s="115"/>
      <c r="CJ153" s="134"/>
      <c r="CK153" s="115"/>
      <c r="CL153" s="115"/>
      <c r="CM153" s="115"/>
      <c r="CN153" s="115"/>
      <c r="CO153" s="115"/>
      <c r="CP153" s="115"/>
      <c r="CQ153" s="115"/>
      <c r="CR153" s="115"/>
      <c r="CS153" s="115"/>
      <c r="CT153" s="134"/>
      <c r="CU153" s="115"/>
      <c r="CV153" s="115"/>
      <c r="CW153" s="115"/>
      <c r="CX153" s="115"/>
      <c r="CY153" s="115"/>
      <c r="CZ153" s="115"/>
      <c r="DA153" s="115"/>
      <c r="DB153" s="115"/>
      <c r="DC153" s="115"/>
      <c r="DD153" s="137" t="str">
        <f>IFERROR(AVERAGE('AUTOEV CUANTI MULT'!$H153:$DC153),"")</f>
        <v/>
      </c>
    </row>
    <row r="154" spans="2:108" x14ac:dyDescent="0.3">
      <c r="B154" s="120">
        <v>149</v>
      </c>
      <c r="C154" s="122">
        <v>0</v>
      </c>
      <c r="D154" s="122">
        <v>0</v>
      </c>
      <c r="E154" s="122">
        <v>0</v>
      </c>
      <c r="F154" s="123">
        <v>0</v>
      </c>
      <c r="G154" s="123">
        <v>0</v>
      </c>
      <c r="H154" s="133"/>
      <c r="I154" s="114"/>
      <c r="J154" s="114"/>
      <c r="K154" s="114"/>
      <c r="L154" s="114"/>
      <c r="M154" s="114"/>
      <c r="N154" s="114"/>
      <c r="O154" s="114"/>
      <c r="P154" s="114"/>
      <c r="Q154" s="114"/>
      <c r="R154" s="133"/>
      <c r="S154" s="114"/>
      <c r="T154" s="114"/>
      <c r="U154" s="114"/>
      <c r="V154" s="114"/>
      <c r="W154" s="114"/>
      <c r="X154" s="114"/>
      <c r="Y154" s="114"/>
      <c r="Z154" s="114"/>
      <c r="AA154" s="114"/>
      <c r="AB154" s="133"/>
      <c r="AC154" s="114"/>
      <c r="AD154" s="114"/>
      <c r="AE154" s="114"/>
      <c r="AF154" s="114"/>
      <c r="AG154" s="114"/>
      <c r="AH154" s="114"/>
      <c r="AI154" s="114"/>
      <c r="AJ154" s="114"/>
      <c r="AK154" s="114"/>
      <c r="AL154" s="133"/>
      <c r="AM154" s="114"/>
      <c r="AN154" s="114"/>
      <c r="AO154" s="114"/>
      <c r="AP154" s="114"/>
      <c r="AQ154" s="114"/>
      <c r="AR154" s="114"/>
      <c r="AS154" s="114"/>
      <c r="AT154" s="114"/>
      <c r="AU154" s="114"/>
      <c r="AV154" s="133"/>
      <c r="AW154" s="114"/>
      <c r="AX154" s="114"/>
      <c r="AY154" s="114"/>
      <c r="AZ154" s="114"/>
      <c r="BA154" s="114"/>
      <c r="BB154" s="114"/>
      <c r="BC154" s="114"/>
      <c r="BD154" s="114"/>
      <c r="BE154" s="114"/>
      <c r="BF154" s="133"/>
      <c r="BG154" s="114"/>
      <c r="BH154" s="114"/>
      <c r="BI154" s="114"/>
      <c r="BJ154" s="114"/>
      <c r="BK154" s="114"/>
      <c r="BL154" s="114"/>
      <c r="BM154" s="114"/>
      <c r="BN154" s="114"/>
      <c r="BO154" s="114"/>
      <c r="BP154" s="133"/>
      <c r="BQ154" s="114"/>
      <c r="BR154" s="114"/>
      <c r="BS154" s="114"/>
      <c r="BT154" s="114"/>
      <c r="BU154" s="114"/>
      <c r="BV154" s="114"/>
      <c r="BW154" s="114"/>
      <c r="BX154" s="114"/>
      <c r="BY154" s="114"/>
      <c r="BZ154" s="133"/>
      <c r="CA154" s="114"/>
      <c r="CB154" s="114"/>
      <c r="CC154" s="114"/>
      <c r="CD154" s="114"/>
      <c r="CE154" s="114"/>
      <c r="CF154" s="114"/>
      <c r="CG154" s="114"/>
      <c r="CH154" s="114"/>
      <c r="CI154" s="114"/>
      <c r="CJ154" s="133"/>
      <c r="CK154" s="114"/>
      <c r="CL154" s="114"/>
      <c r="CM154" s="114"/>
      <c r="CN154" s="114"/>
      <c r="CO154" s="114"/>
      <c r="CP154" s="114"/>
      <c r="CQ154" s="114"/>
      <c r="CR154" s="114"/>
      <c r="CS154" s="114"/>
      <c r="CT154" s="133"/>
      <c r="CU154" s="114"/>
      <c r="CV154" s="114"/>
      <c r="CW154" s="114"/>
      <c r="CX154" s="114"/>
      <c r="CY154" s="114"/>
      <c r="CZ154" s="114"/>
      <c r="DA154" s="114"/>
      <c r="DB154" s="114"/>
      <c r="DC154" s="114"/>
      <c r="DD154" s="136" t="str">
        <f>IFERROR(AVERAGE('AUTOEV CUANTI MULT'!$H154:$DC154),"")</f>
        <v/>
      </c>
    </row>
    <row r="155" spans="2:108" x14ac:dyDescent="0.3">
      <c r="B155" s="124">
        <v>150</v>
      </c>
      <c r="C155" s="126">
        <v>0</v>
      </c>
      <c r="D155" s="126">
        <v>0</v>
      </c>
      <c r="E155" s="126">
        <v>0</v>
      </c>
      <c r="F155" s="47">
        <v>0</v>
      </c>
      <c r="G155" s="47">
        <v>0</v>
      </c>
      <c r="H155" s="134"/>
      <c r="I155" s="115"/>
      <c r="J155" s="115"/>
      <c r="K155" s="115"/>
      <c r="L155" s="115"/>
      <c r="M155" s="115"/>
      <c r="N155" s="115"/>
      <c r="O155" s="115"/>
      <c r="P155" s="115"/>
      <c r="Q155" s="115"/>
      <c r="R155" s="134"/>
      <c r="S155" s="115"/>
      <c r="T155" s="115"/>
      <c r="U155" s="115"/>
      <c r="V155" s="115"/>
      <c r="W155" s="115"/>
      <c r="X155" s="115"/>
      <c r="Y155" s="115"/>
      <c r="Z155" s="115"/>
      <c r="AA155" s="115"/>
      <c r="AB155" s="134"/>
      <c r="AC155" s="115"/>
      <c r="AD155" s="115"/>
      <c r="AE155" s="115"/>
      <c r="AF155" s="115"/>
      <c r="AG155" s="115"/>
      <c r="AH155" s="115"/>
      <c r="AI155" s="115"/>
      <c r="AJ155" s="115"/>
      <c r="AK155" s="115"/>
      <c r="AL155" s="134"/>
      <c r="AM155" s="115"/>
      <c r="AN155" s="115"/>
      <c r="AO155" s="115"/>
      <c r="AP155" s="115"/>
      <c r="AQ155" s="115"/>
      <c r="AR155" s="115"/>
      <c r="AS155" s="115"/>
      <c r="AT155" s="115"/>
      <c r="AU155" s="115"/>
      <c r="AV155" s="134"/>
      <c r="AW155" s="115"/>
      <c r="AX155" s="115"/>
      <c r="AY155" s="115"/>
      <c r="AZ155" s="115"/>
      <c r="BA155" s="115"/>
      <c r="BB155" s="115"/>
      <c r="BC155" s="115"/>
      <c r="BD155" s="115"/>
      <c r="BE155" s="115"/>
      <c r="BF155" s="134"/>
      <c r="BG155" s="115"/>
      <c r="BH155" s="115"/>
      <c r="BI155" s="115"/>
      <c r="BJ155" s="115"/>
      <c r="BK155" s="115"/>
      <c r="BL155" s="115"/>
      <c r="BM155" s="115"/>
      <c r="BN155" s="115"/>
      <c r="BO155" s="115"/>
      <c r="BP155" s="134"/>
      <c r="BQ155" s="115"/>
      <c r="BR155" s="115"/>
      <c r="BS155" s="115"/>
      <c r="BT155" s="115"/>
      <c r="BU155" s="115"/>
      <c r="BV155" s="115"/>
      <c r="BW155" s="115"/>
      <c r="BX155" s="115"/>
      <c r="BY155" s="115"/>
      <c r="BZ155" s="134"/>
      <c r="CA155" s="115"/>
      <c r="CB155" s="115"/>
      <c r="CC155" s="115"/>
      <c r="CD155" s="115"/>
      <c r="CE155" s="115"/>
      <c r="CF155" s="115"/>
      <c r="CG155" s="115"/>
      <c r="CH155" s="115"/>
      <c r="CI155" s="115"/>
      <c r="CJ155" s="134"/>
      <c r="CK155" s="115"/>
      <c r="CL155" s="115"/>
      <c r="CM155" s="115"/>
      <c r="CN155" s="115"/>
      <c r="CO155" s="115"/>
      <c r="CP155" s="115"/>
      <c r="CQ155" s="115"/>
      <c r="CR155" s="115"/>
      <c r="CS155" s="115"/>
      <c r="CT155" s="134"/>
      <c r="CU155" s="115"/>
      <c r="CV155" s="115"/>
      <c r="CW155" s="115"/>
      <c r="CX155" s="115"/>
      <c r="CY155" s="115"/>
      <c r="CZ155" s="115"/>
      <c r="DA155" s="115"/>
      <c r="DB155" s="115"/>
      <c r="DC155" s="115"/>
      <c r="DD155" s="137" t="str">
        <f>IFERROR(AVERAGE('AUTOEV CUANTI MULT'!$H155:$DC155),"")</f>
        <v/>
      </c>
    </row>
    <row r="156" spans="2:108" x14ac:dyDescent="0.3">
      <c r="B156" s="120">
        <v>151</v>
      </c>
      <c r="C156" s="122">
        <v>0</v>
      </c>
      <c r="D156" s="122">
        <v>0</v>
      </c>
      <c r="E156" s="122">
        <v>0</v>
      </c>
      <c r="F156" s="123">
        <v>0</v>
      </c>
      <c r="G156" s="123">
        <v>0</v>
      </c>
      <c r="H156" s="133"/>
      <c r="I156" s="114"/>
      <c r="J156" s="114"/>
      <c r="K156" s="114"/>
      <c r="L156" s="114"/>
      <c r="M156" s="114"/>
      <c r="N156" s="114"/>
      <c r="O156" s="114"/>
      <c r="P156" s="114"/>
      <c r="Q156" s="114"/>
      <c r="R156" s="133"/>
      <c r="S156" s="114"/>
      <c r="T156" s="114"/>
      <c r="U156" s="114"/>
      <c r="V156" s="114"/>
      <c r="W156" s="114"/>
      <c r="X156" s="114"/>
      <c r="Y156" s="114"/>
      <c r="Z156" s="114"/>
      <c r="AA156" s="114"/>
      <c r="AB156" s="133"/>
      <c r="AC156" s="114"/>
      <c r="AD156" s="114"/>
      <c r="AE156" s="114"/>
      <c r="AF156" s="114"/>
      <c r="AG156" s="114"/>
      <c r="AH156" s="114"/>
      <c r="AI156" s="114"/>
      <c r="AJ156" s="114"/>
      <c r="AK156" s="114"/>
      <c r="AL156" s="133"/>
      <c r="AM156" s="114"/>
      <c r="AN156" s="114"/>
      <c r="AO156" s="114"/>
      <c r="AP156" s="114"/>
      <c r="AQ156" s="114"/>
      <c r="AR156" s="114"/>
      <c r="AS156" s="114"/>
      <c r="AT156" s="114"/>
      <c r="AU156" s="114"/>
      <c r="AV156" s="133"/>
      <c r="AW156" s="114"/>
      <c r="AX156" s="114"/>
      <c r="AY156" s="114"/>
      <c r="AZ156" s="114"/>
      <c r="BA156" s="114"/>
      <c r="BB156" s="114"/>
      <c r="BC156" s="114"/>
      <c r="BD156" s="114"/>
      <c r="BE156" s="114"/>
      <c r="BF156" s="133"/>
      <c r="BG156" s="114"/>
      <c r="BH156" s="114"/>
      <c r="BI156" s="114"/>
      <c r="BJ156" s="114"/>
      <c r="BK156" s="114"/>
      <c r="BL156" s="114"/>
      <c r="BM156" s="114"/>
      <c r="BN156" s="114"/>
      <c r="BO156" s="114"/>
      <c r="BP156" s="133"/>
      <c r="BQ156" s="114"/>
      <c r="BR156" s="114"/>
      <c r="BS156" s="114"/>
      <c r="BT156" s="114"/>
      <c r="BU156" s="114"/>
      <c r="BV156" s="114"/>
      <c r="BW156" s="114"/>
      <c r="BX156" s="114"/>
      <c r="BY156" s="114"/>
      <c r="BZ156" s="133"/>
      <c r="CA156" s="114"/>
      <c r="CB156" s="114"/>
      <c r="CC156" s="114"/>
      <c r="CD156" s="114"/>
      <c r="CE156" s="114"/>
      <c r="CF156" s="114"/>
      <c r="CG156" s="114"/>
      <c r="CH156" s="114"/>
      <c r="CI156" s="114"/>
      <c r="CJ156" s="133"/>
      <c r="CK156" s="114"/>
      <c r="CL156" s="114"/>
      <c r="CM156" s="114"/>
      <c r="CN156" s="114"/>
      <c r="CO156" s="114"/>
      <c r="CP156" s="114"/>
      <c r="CQ156" s="114"/>
      <c r="CR156" s="114"/>
      <c r="CS156" s="114"/>
      <c r="CT156" s="133"/>
      <c r="CU156" s="114"/>
      <c r="CV156" s="114"/>
      <c r="CW156" s="114"/>
      <c r="CX156" s="114"/>
      <c r="CY156" s="114"/>
      <c r="CZ156" s="114"/>
      <c r="DA156" s="114"/>
      <c r="DB156" s="114"/>
      <c r="DC156" s="114"/>
      <c r="DD156" s="136" t="str">
        <f>IFERROR(AVERAGE('AUTOEV CUANTI MULT'!$H156:$DC156),"")</f>
        <v/>
      </c>
    </row>
    <row r="157" spans="2:108" x14ac:dyDescent="0.3">
      <c r="B157" s="124">
        <v>152</v>
      </c>
      <c r="C157" s="126">
        <v>0</v>
      </c>
      <c r="D157" s="126">
        <v>0</v>
      </c>
      <c r="E157" s="126">
        <v>0</v>
      </c>
      <c r="F157" s="47">
        <v>0</v>
      </c>
      <c r="G157" s="47">
        <v>0</v>
      </c>
      <c r="H157" s="134"/>
      <c r="I157" s="115"/>
      <c r="J157" s="115"/>
      <c r="K157" s="115"/>
      <c r="L157" s="115"/>
      <c r="M157" s="115"/>
      <c r="N157" s="115"/>
      <c r="O157" s="115"/>
      <c r="P157" s="115"/>
      <c r="Q157" s="115"/>
      <c r="R157" s="134"/>
      <c r="S157" s="115"/>
      <c r="T157" s="115"/>
      <c r="U157" s="115"/>
      <c r="V157" s="115"/>
      <c r="W157" s="115"/>
      <c r="X157" s="115"/>
      <c r="Y157" s="115"/>
      <c r="Z157" s="115"/>
      <c r="AA157" s="115"/>
      <c r="AB157" s="134"/>
      <c r="AC157" s="115"/>
      <c r="AD157" s="115"/>
      <c r="AE157" s="115"/>
      <c r="AF157" s="115"/>
      <c r="AG157" s="115"/>
      <c r="AH157" s="115"/>
      <c r="AI157" s="115"/>
      <c r="AJ157" s="115"/>
      <c r="AK157" s="115"/>
      <c r="AL157" s="134"/>
      <c r="AM157" s="115"/>
      <c r="AN157" s="115"/>
      <c r="AO157" s="115"/>
      <c r="AP157" s="115"/>
      <c r="AQ157" s="115"/>
      <c r="AR157" s="115"/>
      <c r="AS157" s="115"/>
      <c r="AT157" s="115"/>
      <c r="AU157" s="115"/>
      <c r="AV157" s="134"/>
      <c r="AW157" s="115"/>
      <c r="AX157" s="115"/>
      <c r="AY157" s="115"/>
      <c r="AZ157" s="115"/>
      <c r="BA157" s="115"/>
      <c r="BB157" s="115"/>
      <c r="BC157" s="115"/>
      <c r="BD157" s="115"/>
      <c r="BE157" s="115"/>
      <c r="BF157" s="134"/>
      <c r="BG157" s="115"/>
      <c r="BH157" s="115"/>
      <c r="BI157" s="115"/>
      <c r="BJ157" s="115"/>
      <c r="BK157" s="115"/>
      <c r="BL157" s="115"/>
      <c r="BM157" s="115"/>
      <c r="BN157" s="115"/>
      <c r="BO157" s="115"/>
      <c r="BP157" s="134"/>
      <c r="BQ157" s="115"/>
      <c r="BR157" s="115"/>
      <c r="BS157" s="115"/>
      <c r="BT157" s="115"/>
      <c r="BU157" s="115"/>
      <c r="BV157" s="115"/>
      <c r="BW157" s="115"/>
      <c r="BX157" s="115"/>
      <c r="BY157" s="115"/>
      <c r="BZ157" s="134"/>
      <c r="CA157" s="115"/>
      <c r="CB157" s="115"/>
      <c r="CC157" s="115"/>
      <c r="CD157" s="115"/>
      <c r="CE157" s="115"/>
      <c r="CF157" s="115"/>
      <c r="CG157" s="115"/>
      <c r="CH157" s="115"/>
      <c r="CI157" s="115"/>
      <c r="CJ157" s="134"/>
      <c r="CK157" s="115"/>
      <c r="CL157" s="115"/>
      <c r="CM157" s="115"/>
      <c r="CN157" s="115"/>
      <c r="CO157" s="115"/>
      <c r="CP157" s="115"/>
      <c r="CQ157" s="115"/>
      <c r="CR157" s="115"/>
      <c r="CS157" s="115"/>
      <c r="CT157" s="134"/>
      <c r="CU157" s="115"/>
      <c r="CV157" s="115"/>
      <c r="CW157" s="115"/>
      <c r="CX157" s="115"/>
      <c r="CY157" s="115"/>
      <c r="CZ157" s="115"/>
      <c r="DA157" s="115"/>
      <c r="DB157" s="115"/>
      <c r="DC157" s="115"/>
      <c r="DD157" s="137" t="str">
        <f>IFERROR(AVERAGE('AUTOEV CUANTI MULT'!$H157:$DC157),"")</f>
        <v/>
      </c>
    </row>
    <row r="158" spans="2:108" x14ac:dyDescent="0.3">
      <c r="B158" s="120">
        <v>153</v>
      </c>
      <c r="C158" s="122">
        <v>0</v>
      </c>
      <c r="D158" s="122">
        <v>0</v>
      </c>
      <c r="E158" s="122">
        <v>0</v>
      </c>
      <c r="F158" s="123">
        <v>0</v>
      </c>
      <c r="G158" s="123">
        <v>0</v>
      </c>
      <c r="H158" s="133"/>
      <c r="I158" s="114"/>
      <c r="J158" s="114"/>
      <c r="K158" s="114"/>
      <c r="L158" s="114"/>
      <c r="M158" s="114"/>
      <c r="N158" s="114"/>
      <c r="O158" s="114"/>
      <c r="P158" s="114"/>
      <c r="Q158" s="114"/>
      <c r="R158" s="133"/>
      <c r="S158" s="114"/>
      <c r="T158" s="114"/>
      <c r="U158" s="114"/>
      <c r="V158" s="114"/>
      <c r="W158" s="114"/>
      <c r="X158" s="114"/>
      <c r="Y158" s="114"/>
      <c r="Z158" s="114"/>
      <c r="AA158" s="114"/>
      <c r="AB158" s="133"/>
      <c r="AC158" s="114"/>
      <c r="AD158" s="114"/>
      <c r="AE158" s="114"/>
      <c r="AF158" s="114"/>
      <c r="AG158" s="114"/>
      <c r="AH158" s="114"/>
      <c r="AI158" s="114"/>
      <c r="AJ158" s="114"/>
      <c r="AK158" s="114"/>
      <c r="AL158" s="133"/>
      <c r="AM158" s="114"/>
      <c r="AN158" s="114"/>
      <c r="AO158" s="114"/>
      <c r="AP158" s="114"/>
      <c r="AQ158" s="114"/>
      <c r="AR158" s="114"/>
      <c r="AS158" s="114"/>
      <c r="AT158" s="114"/>
      <c r="AU158" s="114"/>
      <c r="AV158" s="133"/>
      <c r="AW158" s="114"/>
      <c r="AX158" s="114"/>
      <c r="AY158" s="114"/>
      <c r="AZ158" s="114"/>
      <c r="BA158" s="114"/>
      <c r="BB158" s="114"/>
      <c r="BC158" s="114"/>
      <c r="BD158" s="114"/>
      <c r="BE158" s="114"/>
      <c r="BF158" s="133"/>
      <c r="BG158" s="114"/>
      <c r="BH158" s="114"/>
      <c r="BI158" s="114"/>
      <c r="BJ158" s="114"/>
      <c r="BK158" s="114"/>
      <c r="BL158" s="114"/>
      <c r="BM158" s="114"/>
      <c r="BN158" s="114"/>
      <c r="BO158" s="114"/>
      <c r="BP158" s="133"/>
      <c r="BQ158" s="114"/>
      <c r="BR158" s="114"/>
      <c r="BS158" s="114"/>
      <c r="BT158" s="114"/>
      <c r="BU158" s="114"/>
      <c r="BV158" s="114"/>
      <c r="BW158" s="114"/>
      <c r="BX158" s="114"/>
      <c r="BY158" s="114"/>
      <c r="BZ158" s="133"/>
      <c r="CA158" s="114"/>
      <c r="CB158" s="114"/>
      <c r="CC158" s="114"/>
      <c r="CD158" s="114"/>
      <c r="CE158" s="114"/>
      <c r="CF158" s="114"/>
      <c r="CG158" s="114"/>
      <c r="CH158" s="114"/>
      <c r="CI158" s="114"/>
      <c r="CJ158" s="133"/>
      <c r="CK158" s="114"/>
      <c r="CL158" s="114"/>
      <c r="CM158" s="114"/>
      <c r="CN158" s="114"/>
      <c r="CO158" s="114"/>
      <c r="CP158" s="114"/>
      <c r="CQ158" s="114"/>
      <c r="CR158" s="114"/>
      <c r="CS158" s="114"/>
      <c r="CT158" s="133"/>
      <c r="CU158" s="114"/>
      <c r="CV158" s="114"/>
      <c r="CW158" s="114"/>
      <c r="CX158" s="114"/>
      <c r="CY158" s="114"/>
      <c r="CZ158" s="114"/>
      <c r="DA158" s="114"/>
      <c r="DB158" s="114"/>
      <c r="DC158" s="114"/>
      <c r="DD158" s="136" t="str">
        <f>IFERROR(AVERAGE('AUTOEV CUANTI MULT'!$H158:$DC158),"")</f>
        <v/>
      </c>
    </row>
    <row r="159" spans="2:108" x14ac:dyDescent="0.3">
      <c r="B159" s="124">
        <v>154</v>
      </c>
      <c r="C159" s="126">
        <v>0</v>
      </c>
      <c r="D159" s="126">
        <v>0</v>
      </c>
      <c r="E159" s="126">
        <v>0</v>
      </c>
      <c r="F159" s="47">
        <v>0</v>
      </c>
      <c r="G159" s="47">
        <v>0</v>
      </c>
      <c r="H159" s="134"/>
      <c r="I159" s="115"/>
      <c r="J159" s="115"/>
      <c r="K159" s="115"/>
      <c r="L159" s="115"/>
      <c r="M159" s="115"/>
      <c r="N159" s="115"/>
      <c r="O159" s="115"/>
      <c r="P159" s="115"/>
      <c r="Q159" s="115"/>
      <c r="R159" s="134"/>
      <c r="S159" s="115"/>
      <c r="T159" s="115"/>
      <c r="U159" s="115"/>
      <c r="V159" s="115"/>
      <c r="W159" s="115"/>
      <c r="X159" s="115"/>
      <c r="Y159" s="115"/>
      <c r="Z159" s="115"/>
      <c r="AA159" s="115"/>
      <c r="AB159" s="134"/>
      <c r="AC159" s="115"/>
      <c r="AD159" s="115"/>
      <c r="AE159" s="115"/>
      <c r="AF159" s="115"/>
      <c r="AG159" s="115"/>
      <c r="AH159" s="115"/>
      <c r="AI159" s="115"/>
      <c r="AJ159" s="115"/>
      <c r="AK159" s="115"/>
      <c r="AL159" s="134"/>
      <c r="AM159" s="115"/>
      <c r="AN159" s="115"/>
      <c r="AO159" s="115"/>
      <c r="AP159" s="115"/>
      <c r="AQ159" s="115"/>
      <c r="AR159" s="115"/>
      <c r="AS159" s="115"/>
      <c r="AT159" s="115"/>
      <c r="AU159" s="115"/>
      <c r="AV159" s="134"/>
      <c r="AW159" s="115"/>
      <c r="AX159" s="115"/>
      <c r="AY159" s="115"/>
      <c r="AZ159" s="115"/>
      <c r="BA159" s="115"/>
      <c r="BB159" s="115"/>
      <c r="BC159" s="115"/>
      <c r="BD159" s="115"/>
      <c r="BE159" s="115"/>
      <c r="BF159" s="134"/>
      <c r="BG159" s="115"/>
      <c r="BH159" s="115"/>
      <c r="BI159" s="115"/>
      <c r="BJ159" s="115"/>
      <c r="BK159" s="115"/>
      <c r="BL159" s="115"/>
      <c r="BM159" s="115"/>
      <c r="BN159" s="115"/>
      <c r="BO159" s="115"/>
      <c r="BP159" s="134"/>
      <c r="BQ159" s="115"/>
      <c r="BR159" s="115"/>
      <c r="BS159" s="115"/>
      <c r="BT159" s="115"/>
      <c r="BU159" s="115"/>
      <c r="BV159" s="115"/>
      <c r="BW159" s="115"/>
      <c r="BX159" s="115"/>
      <c r="BY159" s="115"/>
      <c r="BZ159" s="134"/>
      <c r="CA159" s="115"/>
      <c r="CB159" s="115"/>
      <c r="CC159" s="115"/>
      <c r="CD159" s="115"/>
      <c r="CE159" s="115"/>
      <c r="CF159" s="115"/>
      <c r="CG159" s="115"/>
      <c r="CH159" s="115"/>
      <c r="CI159" s="115"/>
      <c r="CJ159" s="134"/>
      <c r="CK159" s="115"/>
      <c r="CL159" s="115"/>
      <c r="CM159" s="115"/>
      <c r="CN159" s="115"/>
      <c r="CO159" s="115"/>
      <c r="CP159" s="115"/>
      <c r="CQ159" s="115"/>
      <c r="CR159" s="115"/>
      <c r="CS159" s="115"/>
      <c r="CT159" s="134"/>
      <c r="CU159" s="115"/>
      <c r="CV159" s="115"/>
      <c r="CW159" s="115"/>
      <c r="CX159" s="115"/>
      <c r="CY159" s="115"/>
      <c r="CZ159" s="115"/>
      <c r="DA159" s="115"/>
      <c r="DB159" s="115"/>
      <c r="DC159" s="115"/>
      <c r="DD159" s="137" t="str">
        <f>IFERROR(AVERAGE('AUTOEV CUANTI MULT'!$H159:$DC159),"")</f>
        <v/>
      </c>
    </row>
    <row r="160" spans="2:108" x14ac:dyDescent="0.3">
      <c r="B160" s="120">
        <v>155</v>
      </c>
      <c r="C160" s="122">
        <v>0</v>
      </c>
      <c r="D160" s="122">
        <v>0</v>
      </c>
      <c r="E160" s="122">
        <v>0</v>
      </c>
      <c r="F160" s="123">
        <v>0</v>
      </c>
      <c r="G160" s="123">
        <v>0</v>
      </c>
      <c r="H160" s="133"/>
      <c r="I160" s="114"/>
      <c r="J160" s="114"/>
      <c r="K160" s="114"/>
      <c r="L160" s="114"/>
      <c r="M160" s="114"/>
      <c r="N160" s="114"/>
      <c r="O160" s="114"/>
      <c r="P160" s="114"/>
      <c r="Q160" s="114"/>
      <c r="R160" s="133"/>
      <c r="S160" s="114"/>
      <c r="T160" s="114"/>
      <c r="U160" s="114"/>
      <c r="V160" s="114"/>
      <c r="W160" s="114"/>
      <c r="X160" s="114"/>
      <c r="Y160" s="114"/>
      <c r="Z160" s="114"/>
      <c r="AA160" s="114"/>
      <c r="AB160" s="133"/>
      <c r="AC160" s="114"/>
      <c r="AD160" s="114"/>
      <c r="AE160" s="114"/>
      <c r="AF160" s="114"/>
      <c r="AG160" s="114"/>
      <c r="AH160" s="114"/>
      <c r="AI160" s="114"/>
      <c r="AJ160" s="114"/>
      <c r="AK160" s="114"/>
      <c r="AL160" s="133"/>
      <c r="AM160" s="114"/>
      <c r="AN160" s="114"/>
      <c r="AO160" s="114"/>
      <c r="AP160" s="114"/>
      <c r="AQ160" s="114"/>
      <c r="AR160" s="114"/>
      <c r="AS160" s="114"/>
      <c r="AT160" s="114"/>
      <c r="AU160" s="114"/>
      <c r="AV160" s="133"/>
      <c r="AW160" s="114"/>
      <c r="AX160" s="114"/>
      <c r="AY160" s="114"/>
      <c r="AZ160" s="114"/>
      <c r="BA160" s="114"/>
      <c r="BB160" s="114"/>
      <c r="BC160" s="114"/>
      <c r="BD160" s="114"/>
      <c r="BE160" s="114"/>
      <c r="BF160" s="133"/>
      <c r="BG160" s="114"/>
      <c r="BH160" s="114"/>
      <c r="BI160" s="114"/>
      <c r="BJ160" s="114"/>
      <c r="BK160" s="114"/>
      <c r="BL160" s="114"/>
      <c r="BM160" s="114"/>
      <c r="BN160" s="114"/>
      <c r="BO160" s="114"/>
      <c r="BP160" s="133"/>
      <c r="BQ160" s="114"/>
      <c r="BR160" s="114"/>
      <c r="BS160" s="114"/>
      <c r="BT160" s="114"/>
      <c r="BU160" s="114"/>
      <c r="BV160" s="114"/>
      <c r="BW160" s="114"/>
      <c r="BX160" s="114"/>
      <c r="BY160" s="114"/>
      <c r="BZ160" s="133"/>
      <c r="CA160" s="114"/>
      <c r="CB160" s="114"/>
      <c r="CC160" s="114"/>
      <c r="CD160" s="114"/>
      <c r="CE160" s="114"/>
      <c r="CF160" s="114"/>
      <c r="CG160" s="114"/>
      <c r="CH160" s="114"/>
      <c r="CI160" s="114"/>
      <c r="CJ160" s="133"/>
      <c r="CK160" s="114"/>
      <c r="CL160" s="114"/>
      <c r="CM160" s="114"/>
      <c r="CN160" s="114"/>
      <c r="CO160" s="114"/>
      <c r="CP160" s="114"/>
      <c r="CQ160" s="114"/>
      <c r="CR160" s="114"/>
      <c r="CS160" s="114"/>
      <c r="CT160" s="133"/>
      <c r="CU160" s="114"/>
      <c r="CV160" s="114"/>
      <c r="CW160" s="114"/>
      <c r="CX160" s="114"/>
      <c r="CY160" s="114"/>
      <c r="CZ160" s="114"/>
      <c r="DA160" s="114"/>
      <c r="DB160" s="114"/>
      <c r="DC160" s="114"/>
      <c r="DD160" s="136" t="str">
        <f>IFERROR(AVERAGE('AUTOEV CUANTI MULT'!$H160:$DC160),"")</f>
        <v/>
      </c>
    </row>
    <row r="161" spans="2:108" x14ac:dyDescent="0.3">
      <c r="B161" s="124">
        <v>156</v>
      </c>
      <c r="C161" s="126">
        <v>0</v>
      </c>
      <c r="D161" s="126">
        <v>0</v>
      </c>
      <c r="E161" s="126">
        <v>0</v>
      </c>
      <c r="F161" s="47">
        <v>0</v>
      </c>
      <c r="G161" s="47">
        <v>0</v>
      </c>
      <c r="H161" s="134"/>
      <c r="I161" s="115"/>
      <c r="J161" s="115"/>
      <c r="K161" s="115"/>
      <c r="L161" s="115"/>
      <c r="M161" s="115"/>
      <c r="N161" s="115"/>
      <c r="O161" s="115"/>
      <c r="P161" s="115"/>
      <c r="Q161" s="115"/>
      <c r="R161" s="134"/>
      <c r="S161" s="115"/>
      <c r="T161" s="115"/>
      <c r="U161" s="115"/>
      <c r="V161" s="115"/>
      <c r="W161" s="115"/>
      <c r="X161" s="115"/>
      <c r="Y161" s="115"/>
      <c r="Z161" s="115"/>
      <c r="AA161" s="115"/>
      <c r="AB161" s="134"/>
      <c r="AC161" s="115"/>
      <c r="AD161" s="115"/>
      <c r="AE161" s="115"/>
      <c r="AF161" s="115"/>
      <c r="AG161" s="115"/>
      <c r="AH161" s="115"/>
      <c r="AI161" s="115"/>
      <c r="AJ161" s="115"/>
      <c r="AK161" s="115"/>
      <c r="AL161" s="134"/>
      <c r="AM161" s="115"/>
      <c r="AN161" s="115"/>
      <c r="AO161" s="115"/>
      <c r="AP161" s="115"/>
      <c r="AQ161" s="115"/>
      <c r="AR161" s="115"/>
      <c r="AS161" s="115"/>
      <c r="AT161" s="115"/>
      <c r="AU161" s="115"/>
      <c r="AV161" s="134"/>
      <c r="AW161" s="115"/>
      <c r="AX161" s="115"/>
      <c r="AY161" s="115"/>
      <c r="AZ161" s="115"/>
      <c r="BA161" s="115"/>
      <c r="BB161" s="115"/>
      <c r="BC161" s="115"/>
      <c r="BD161" s="115"/>
      <c r="BE161" s="115"/>
      <c r="BF161" s="134"/>
      <c r="BG161" s="115"/>
      <c r="BH161" s="115"/>
      <c r="BI161" s="115"/>
      <c r="BJ161" s="115"/>
      <c r="BK161" s="115"/>
      <c r="BL161" s="115"/>
      <c r="BM161" s="115"/>
      <c r="BN161" s="115"/>
      <c r="BO161" s="115"/>
      <c r="BP161" s="134"/>
      <c r="BQ161" s="115"/>
      <c r="BR161" s="115"/>
      <c r="BS161" s="115"/>
      <c r="BT161" s="115"/>
      <c r="BU161" s="115"/>
      <c r="BV161" s="115"/>
      <c r="BW161" s="115"/>
      <c r="BX161" s="115"/>
      <c r="BY161" s="115"/>
      <c r="BZ161" s="134"/>
      <c r="CA161" s="115"/>
      <c r="CB161" s="115"/>
      <c r="CC161" s="115"/>
      <c r="CD161" s="115"/>
      <c r="CE161" s="115"/>
      <c r="CF161" s="115"/>
      <c r="CG161" s="115"/>
      <c r="CH161" s="115"/>
      <c r="CI161" s="115"/>
      <c r="CJ161" s="134"/>
      <c r="CK161" s="115"/>
      <c r="CL161" s="115"/>
      <c r="CM161" s="115"/>
      <c r="CN161" s="115"/>
      <c r="CO161" s="115"/>
      <c r="CP161" s="115"/>
      <c r="CQ161" s="115"/>
      <c r="CR161" s="115"/>
      <c r="CS161" s="115"/>
      <c r="CT161" s="134"/>
      <c r="CU161" s="115"/>
      <c r="CV161" s="115"/>
      <c r="CW161" s="115"/>
      <c r="CX161" s="115"/>
      <c r="CY161" s="115"/>
      <c r="CZ161" s="115"/>
      <c r="DA161" s="115"/>
      <c r="DB161" s="115"/>
      <c r="DC161" s="115"/>
      <c r="DD161" s="137" t="str">
        <f>IFERROR(AVERAGE('AUTOEV CUANTI MULT'!$H161:$DC161),"")</f>
        <v/>
      </c>
    </row>
    <row r="162" spans="2:108" x14ac:dyDescent="0.3">
      <c r="B162" s="120">
        <v>157</v>
      </c>
      <c r="C162" s="122">
        <v>0</v>
      </c>
      <c r="D162" s="122">
        <v>0</v>
      </c>
      <c r="E162" s="122">
        <v>0</v>
      </c>
      <c r="F162" s="123">
        <v>0</v>
      </c>
      <c r="G162" s="123">
        <v>0</v>
      </c>
      <c r="H162" s="133"/>
      <c r="I162" s="114"/>
      <c r="J162" s="114"/>
      <c r="K162" s="114"/>
      <c r="L162" s="114"/>
      <c r="M162" s="114"/>
      <c r="N162" s="114"/>
      <c r="O162" s="114"/>
      <c r="P162" s="114"/>
      <c r="Q162" s="114"/>
      <c r="R162" s="133"/>
      <c r="S162" s="114"/>
      <c r="T162" s="114"/>
      <c r="U162" s="114"/>
      <c r="V162" s="114"/>
      <c r="W162" s="114"/>
      <c r="X162" s="114"/>
      <c r="Y162" s="114"/>
      <c r="Z162" s="114"/>
      <c r="AA162" s="114"/>
      <c r="AB162" s="133"/>
      <c r="AC162" s="114"/>
      <c r="AD162" s="114"/>
      <c r="AE162" s="114"/>
      <c r="AF162" s="114"/>
      <c r="AG162" s="114"/>
      <c r="AH162" s="114"/>
      <c r="AI162" s="114"/>
      <c r="AJ162" s="114"/>
      <c r="AK162" s="114"/>
      <c r="AL162" s="133"/>
      <c r="AM162" s="114"/>
      <c r="AN162" s="114"/>
      <c r="AO162" s="114"/>
      <c r="AP162" s="114"/>
      <c r="AQ162" s="114"/>
      <c r="AR162" s="114"/>
      <c r="AS162" s="114"/>
      <c r="AT162" s="114"/>
      <c r="AU162" s="114"/>
      <c r="AV162" s="133"/>
      <c r="AW162" s="114"/>
      <c r="AX162" s="114"/>
      <c r="AY162" s="114"/>
      <c r="AZ162" s="114"/>
      <c r="BA162" s="114"/>
      <c r="BB162" s="114"/>
      <c r="BC162" s="114"/>
      <c r="BD162" s="114"/>
      <c r="BE162" s="114"/>
      <c r="BF162" s="133"/>
      <c r="BG162" s="114"/>
      <c r="BH162" s="114"/>
      <c r="BI162" s="114"/>
      <c r="BJ162" s="114"/>
      <c r="BK162" s="114"/>
      <c r="BL162" s="114"/>
      <c r="BM162" s="114"/>
      <c r="BN162" s="114"/>
      <c r="BO162" s="114"/>
      <c r="BP162" s="133"/>
      <c r="BQ162" s="114"/>
      <c r="BR162" s="114"/>
      <c r="BS162" s="114"/>
      <c r="BT162" s="114"/>
      <c r="BU162" s="114"/>
      <c r="BV162" s="114"/>
      <c r="BW162" s="114"/>
      <c r="BX162" s="114"/>
      <c r="BY162" s="114"/>
      <c r="BZ162" s="133"/>
      <c r="CA162" s="114"/>
      <c r="CB162" s="114"/>
      <c r="CC162" s="114"/>
      <c r="CD162" s="114"/>
      <c r="CE162" s="114"/>
      <c r="CF162" s="114"/>
      <c r="CG162" s="114"/>
      <c r="CH162" s="114"/>
      <c r="CI162" s="114"/>
      <c r="CJ162" s="133"/>
      <c r="CK162" s="114"/>
      <c r="CL162" s="114"/>
      <c r="CM162" s="114"/>
      <c r="CN162" s="114"/>
      <c r="CO162" s="114"/>
      <c r="CP162" s="114"/>
      <c r="CQ162" s="114"/>
      <c r="CR162" s="114"/>
      <c r="CS162" s="114"/>
      <c r="CT162" s="133"/>
      <c r="CU162" s="114"/>
      <c r="CV162" s="114"/>
      <c r="CW162" s="114"/>
      <c r="CX162" s="114"/>
      <c r="CY162" s="114"/>
      <c r="CZ162" s="114"/>
      <c r="DA162" s="114"/>
      <c r="DB162" s="114"/>
      <c r="DC162" s="114"/>
      <c r="DD162" s="136" t="str">
        <f>IFERROR(AVERAGE('AUTOEV CUANTI MULT'!$H162:$DC162),"")</f>
        <v/>
      </c>
    </row>
    <row r="163" spans="2:108" x14ac:dyDescent="0.3">
      <c r="B163" s="124">
        <v>158</v>
      </c>
      <c r="C163" s="126">
        <v>0</v>
      </c>
      <c r="D163" s="126">
        <v>0</v>
      </c>
      <c r="E163" s="126">
        <v>0</v>
      </c>
      <c r="F163" s="47">
        <v>0</v>
      </c>
      <c r="G163" s="47">
        <v>0</v>
      </c>
      <c r="H163" s="134"/>
      <c r="I163" s="115"/>
      <c r="J163" s="115"/>
      <c r="K163" s="115"/>
      <c r="L163" s="115"/>
      <c r="M163" s="115"/>
      <c r="N163" s="115"/>
      <c r="O163" s="115"/>
      <c r="P163" s="115"/>
      <c r="Q163" s="115"/>
      <c r="R163" s="134"/>
      <c r="S163" s="115"/>
      <c r="T163" s="115"/>
      <c r="U163" s="115"/>
      <c r="V163" s="115"/>
      <c r="W163" s="115"/>
      <c r="X163" s="115"/>
      <c r="Y163" s="115"/>
      <c r="Z163" s="115"/>
      <c r="AA163" s="115"/>
      <c r="AB163" s="134"/>
      <c r="AC163" s="115"/>
      <c r="AD163" s="115"/>
      <c r="AE163" s="115"/>
      <c r="AF163" s="115"/>
      <c r="AG163" s="115"/>
      <c r="AH163" s="115"/>
      <c r="AI163" s="115"/>
      <c r="AJ163" s="115"/>
      <c r="AK163" s="115"/>
      <c r="AL163" s="134"/>
      <c r="AM163" s="115"/>
      <c r="AN163" s="115"/>
      <c r="AO163" s="115"/>
      <c r="AP163" s="115"/>
      <c r="AQ163" s="115"/>
      <c r="AR163" s="115"/>
      <c r="AS163" s="115"/>
      <c r="AT163" s="115"/>
      <c r="AU163" s="115"/>
      <c r="AV163" s="134"/>
      <c r="AW163" s="115"/>
      <c r="AX163" s="115"/>
      <c r="AY163" s="115"/>
      <c r="AZ163" s="115"/>
      <c r="BA163" s="115"/>
      <c r="BB163" s="115"/>
      <c r="BC163" s="115"/>
      <c r="BD163" s="115"/>
      <c r="BE163" s="115"/>
      <c r="BF163" s="134"/>
      <c r="BG163" s="115"/>
      <c r="BH163" s="115"/>
      <c r="BI163" s="115"/>
      <c r="BJ163" s="115"/>
      <c r="BK163" s="115"/>
      <c r="BL163" s="115"/>
      <c r="BM163" s="115"/>
      <c r="BN163" s="115"/>
      <c r="BO163" s="115"/>
      <c r="BP163" s="134"/>
      <c r="BQ163" s="115"/>
      <c r="BR163" s="115"/>
      <c r="BS163" s="115"/>
      <c r="BT163" s="115"/>
      <c r="BU163" s="115"/>
      <c r="BV163" s="115"/>
      <c r="BW163" s="115"/>
      <c r="BX163" s="115"/>
      <c r="BY163" s="115"/>
      <c r="BZ163" s="134"/>
      <c r="CA163" s="115"/>
      <c r="CB163" s="115"/>
      <c r="CC163" s="115"/>
      <c r="CD163" s="115"/>
      <c r="CE163" s="115"/>
      <c r="CF163" s="115"/>
      <c r="CG163" s="115"/>
      <c r="CH163" s="115"/>
      <c r="CI163" s="115"/>
      <c r="CJ163" s="134"/>
      <c r="CK163" s="115"/>
      <c r="CL163" s="115"/>
      <c r="CM163" s="115"/>
      <c r="CN163" s="115"/>
      <c r="CO163" s="115"/>
      <c r="CP163" s="115"/>
      <c r="CQ163" s="115"/>
      <c r="CR163" s="115"/>
      <c r="CS163" s="115"/>
      <c r="CT163" s="134"/>
      <c r="CU163" s="115"/>
      <c r="CV163" s="115"/>
      <c r="CW163" s="115"/>
      <c r="CX163" s="115"/>
      <c r="CY163" s="115"/>
      <c r="CZ163" s="115"/>
      <c r="DA163" s="115"/>
      <c r="DB163" s="115"/>
      <c r="DC163" s="115"/>
      <c r="DD163" s="137" t="str">
        <f>IFERROR(AVERAGE('AUTOEV CUANTI MULT'!$H163:$DC163),"")</f>
        <v/>
      </c>
    </row>
    <row r="164" spans="2:108" x14ac:dyDescent="0.3">
      <c r="B164" s="120">
        <v>159</v>
      </c>
      <c r="C164" s="122">
        <v>0</v>
      </c>
      <c r="D164" s="122">
        <v>0</v>
      </c>
      <c r="E164" s="122">
        <v>0</v>
      </c>
      <c r="F164" s="123">
        <v>0</v>
      </c>
      <c r="G164" s="123">
        <v>0</v>
      </c>
      <c r="H164" s="133"/>
      <c r="I164" s="114"/>
      <c r="J164" s="114"/>
      <c r="K164" s="114"/>
      <c r="L164" s="114"/>
      <c r="M164" s="114"/>
      <c r="N164" s="114"/>
      <c r="O164" s="114"/>
      <c r="P164" s="114"/>
      <c r="Q164" s="114"/>
      <c r="R164" s="133"/>
      <c r="S164" s="114"/>
      <c r="T164" s="114"/>
      <c r="U164" s="114"/>
      <c r="V164" s="114"/>
      <c r="W164" s="114"/>
      <c r="X164" s="114"/>
      <c r="Y164" s="114"/>
      <c r="Z164" s="114"/>
      <c r="AA164" s="114"/>
      <c r="AB164" s="133"/>
      <c r="AC164" s="114"/>
      <c r="AD164" s="114"/>
      <c r="AE164" s="114"/>
      <c r="AF164" s="114"/>
      <c r="AG164" s="114"/>
      <c r="AH164" s="114"/>
      <c r="AI164" s="114"/>
      <c r="AJ164" s="114"/>
      <c r="AK164" s="114"/>
      <c r="AL164" s="133"/>
      <c r="AM164" s="114"/>
      <c r="AN164" s="114"/>
      <c r="AO164" s="114"/>
      <c r="AP164" s="114"/>
      <c r="AQ164" s="114"/>
      <c r="AR164" s="114"/>
      <c r="AS164" s="114"/>
      <c r="AT164" s="114"/>
      <c r="AU164" s="114"/>
      <c r="AV164" s="133"/>
      <c r="AW164" s="114"/>
      <c r="AX164" s="114"/>
      <c r="AY164" s="114"/>
      <c r="AZ164" s="114"/>
      <c r="BA164" s="114"/>
      <c r="BB164" s="114"/>
      <c r="BC164" s="114"/>
      <c r="BD164" s="114"/>
      <c r="BE164" s="114"/>
      <c r="BF164" s="133"/>
      <c r="BG164" s="114"/>
      <c r="BH164" s="114"/>
      <c r="BI164" s="114"/>
      <c r="BJ164" s="114"/>
      <c r="BK164" s="114"/>
      <c r="BL164" s="114"/>
      <c r="BM164" s="114"/>
      <c r="BN164" s="114"/>
      <c r="BO164" s="114"/>
      <c r="BP164" s="133"/>
      <c r="BQ164" s="114"/>
      <c r="BR164" s="114"/>
      <c r="BS164" s="114"/>
      <c r="BT164" s="114"/>
      <c r="BU164" s="114"/>
      <c r="BV164" s="114"/>
      <c r="BW164" s="114"/>
      <c r="BX164" s="114"/>
      <c r="BY164" s="114"/>
      <c r="BZ164" s="133"/>
      <c r="CA164" s="114"/>
      <c r="CB164" s="114"/>
      <c r="CC164" s="114"/>
      <c r="CD164" s="114"/>
      <c r="CE164" s="114"/>
      <c r="CF164" s="114"/>
      <c r="CG164" s="114"/>
      <c r="CH164" s="114"/>
      <c r="CI164" s="114"/>
      <c r="CJ164" s="133"/>
      <c r="CK164" s="114"/>
      <c r="CL164" s="114"/>
      <c r="CM164" s="114"/>
      <c r="CN164" s="114"/>
      <c r="CO164" s="114"/>
      <c r="CP164" s="114"/>
      <c r="CQ164" s="114"/>
      <c r="CR164" s="114"/>
      <c r="CS164" s="114"/>
      <c r="CT164" s="133"/>
      <c r="CU164" s="114"/>
      <c r="CV164" s="114"/>
      <c r="CW164" s="114"/>
      <c r="CX164" s="114"/>
      <c r="CY164" s="114"/>
      <c r="CZ164" s="114"/>
      <c r="DA164" s="114"/>
      <c r="DB164" s="114"/>
      <c r="DC164" s="114"/>
      <c r="DD164" s="136" t="str">
        <f>IFERROR(AVERAGE('AUTOEV CUANTI MULT'!$H164:$DC164),"")</f>
        <v/>
      </c>
    </row>
    <row r="165" spans="2:108" x14ac:dyDescent="0.3">
      <c r="B165" s="124">
        <v>160</v>
      </c>
      <c r="C165" s="126">
        <v>0</v>
      </c>
      <c r="D165" s="126">
        <v>0</v>
      </c>
      <c r="E165" s="126">
        <v>0</v>
      </c>
      <c r="F165" s="47">
        <v>0</v>
      </c>
      <c r="G165" s="47">
        <v>0</v>
      </c>
      <c r="H165" s="134"/>
      <c r="I165" s="115"/>
      <c r="J165" s="115"/>
      <c r="K165" s="115"/>
      <c r="L165" s="115"/>
      <c r="M165" s="115"/>
      <c r="N165" s="115"/>
      <c r="O165" s="115"/>
      <c r="P165" s="115"/>
      <c r="Q165" s="115"/>
      <c r="R165" s="134"/>
      <c r="S165" s="115"/>
      <c r="T165" s="115"/>
      <c r="U165" s="115"/>
      <c r="V165" s="115"/>
      <c r="W165" s="115"/>
      <c r="X165" s="115"/>
      <c r="Y165" s="115"/>
      <c r="Z165" s="115"/>
      <c r="AA165" s="115"/>
      <c r="AB165" s="134"/>
      <c r="AC165" s="115"/>
      <c r="AD165" s="115"/>
      <c r="AE165" s="115"/>
      <c r="AF165" s="115"/>
      <c r="AG165" s="115"/>
      <c r="AH165" s="115"/>
      <c r="AI165" s="115"/>
      <c r="AJ165" s="115"/>
      <c r="AK165" s="115"/>
      <c r="AL165" s="134"/>
      <c r="AM165" s="115"/>
      <c r="AN165" s="115"/>
      <c r="AO165" s="115"/>
      <c r="AP165" s="115"/>
      <c r="AQ165" s="115"/>
      <c r="AR165" s="115"/>
      <c r="AS165" s="115"/>
      <c r="AT165" s="115"/>
      <c r="AU165" s="115"/>
      <c r="AV165" s="134"/>
      <c r="AW165" s="115"/>
      <c r="AX165" s="115"/>
      <c r="AY165" s="115"/>
      <c r="AZ165" s="115"/>
      <c r="BA165" s="115"/>
      <c r="BB165" s="115"/>
      <c r="BC165" s="115"/>
      <c r="BD165" s="115"/>
      <c r="BE165" s="115"/>
      <c r="BF165" s="134"/>
      <c r="BG165" s="115"/>
      <c r="BH165" s="115"/>
      <c r="BI165" s="115"/>
      <c r="BJ165" s="115"/>
      <c r="BK165" s="115"/>
      <c r="BL165" s="115"/>
      <c r="BM165" s="115"/>
      <c r="BN165" s="115"/>
      <c r="BO165" s="115"/>
      <c r="BP165" s="134"/>
      <c r="BQ165" s="115"/>
      <c r="BR165" s="115"/>
      <c r="BS165" s="115"/>
      <c r="BT165" s="115"/>
      <c r="BU165" s="115"/>
      <c r="BV165" s="115"/>
      <c r="BW165" s="115"/>
      <c r="BX165" s="115"/>
      <c r="BY165" s="115"/>
      <c r="BZ165" s="134"/>
      <c r="CA165" s="115"/>
      <c r="CB165" s="115"/>
      <c r="CC165" s="115"/>
      <c r="CD165" s="115"/>
      <c r="CE165" s="115"/>
      <c r="CF165" s="115"/>
      <c r="CG165" s="115"/>
      <c r="CH165" s="115"/>
      <c r="CI165" s="115"/>
      <c r="CJ165" s="134"/>
      <c r="CK165" s="115"/>
      <c r="CL165" s="115"/>
      <c r="CM165" s="115"/>
      <c r="CN165" s="115"/>
      <c r="CO165" s="115"/>
      <c r="CP165" s="115"/>
      <c r="CQ165" s="115"/>
      <c r="CR165" s="115"/>
      <c r="CS165" s="115"/>
      <c r="CT165" s="134"/>
      <c r="CU165" s="115"/>
      <c r="CV165" s="115"/>
      <c r="CW165" s="115"/>
      <c r="CX165" s="115"/>
      <c r="CY165" s="115"/>
      <c r="CZ165" s="115"/>
      <c r="DA165" s="115"/>
      <c r="DB165" s="115"/>
      <c r="DC165" s="115"/>
      <c r="DD165" s="137" t="str">
        <f>IFERROR(AVERAGE('AUTOEV CUANTI MULT'!$H165:$DC165),"")</f>
        <v/>
      </c>
    </row>
    <row r="166" spans="2:108" x14ac:dyDescent="0.3">
      <c r="B166" s="120">
        <v>161</v>
      </c>
      <c r="C166" s="122">
        <v>0</v>
      </c>
      <c r="D166" s="122">
        <v>0</v>
      </c>
      <c r="E166" s="122">
        <v>0</v>
      </c>
      <c r="F166" s="123">
        <v>0</v>
      </c>
      <c r="G166" s="123">
        <v>0</v>
      </c>
      <c r="H166" s="133"/>
      <c r="I166" s="114"/>
      <c r="J166" s="114"/>
      <c r="K166" s="114"/>
      <c r="L166" s="114"/>
      <c r="M166" s="114"/>
      <c r="N166" s="114"/>
      <c r="O166" s="114"/>
      <c r="P166" s="114"/>
      <c r="Q166" s="114"/>
      <c r="R166" s="133"/>
      <c r="S166" s="114"/>
      <c r="T166" s="114"/>
      <c r="U166" s="114"/>
      <c r="V166" s="114"/>
      <c r="W166" s="114"/>
      <c r="X166" s="114"/>
      <c r="Y166" s="114"/>
      <c r="Z166" s="114"/>
      <c r="AA166" s="114"/>
      <c r="AB166" s="133"/>
      <c r="AC166" s="114"/>
      <c r="AD166" s="114"/>
      <c r="AE166" s="114"/>
      <c r="AF166" s="114"/>
      <c r="AG166" s="114"/>
      <c r="AH166" s="114"/>
      <c r="AI166" s="114"/>
      <c r="AJ166" s="114"/>
      <c r="AK166" s="114"/>
      <c r="AL166" s="133"/>
      <c r="AM166" s="114"/>
      <c r="AN166" s="114"/>
      <c r="AO166" s="114"/>
      <c r="AP166" s="114"/>
      <c r="AQ166" s="114"/>
      <c r="AR166" s="114"/>
      <c r="AS166" s="114"/>
      <c r="AT166" s="114"/>
      <c r="AU166" s="114"/>
      <c r="AV166" s="133"/>
      <c r="AW166" s="114"/>
      <c r="AX166" s="114"/>
      <c r="AY166" s="114"/>
      <c r="AZ166" s="114"/>
      <c r="BA166" s="114"/>
      <c r="BB166" s="114"/>
      <c r="BC166" s="114"/>
      <c r="BD166" s="114"/>
      <c r="BE166" s="114"/>
      <c r="BF166" s="133"/>
      <c r="BG166" s="114"/>
      <c r="BH166" s="114"/>
      <c r="BI166" s="114"/>
      <c r="BJ166" s="114"/>
      <c r="BK166" s="114"/>
      <c r="BL166" s="114"/>
      <c r="BM166" s="114"/>
      <c r="BN166" s="114"/>
      <c r="BO166" s="114"/>
      <c r="BP166" s="133"/>
      <c r="BQ166" s="114"/>
      <c r="BR166" s="114"/>
      <c r="BS166" s="114"/>
      <c r="BT166" s="114"/>
      <c r="BU166" s="114"/>
      <c r="BV166" s="114"/>
      <c r="BW166" s="114"/>
      <c r="BX166" s="114"/>
      <c r="BY166" s="114"/>
      <c r="BZ166" s="133"/>
      <c r="CA166" s="114"/>
      <c r="CB166" s="114"/>
      <c r="CC166" s="114"/>
      <c r="CD166" s="114"/>
      <c r="CE166" s="114"/>
      <c r="CF166" s="114"/>
      <c r="CG166" s="114"/>
      <c r="CH166" s="114"/>
      <c r="CI166" s="114"/>
      <c r="CJ166" s="133"/>
      <c r="CK166" s="114"/>
      <c r="CL166" s="114"/>
      <c r="CM166" s="114"/>
      <c r="CN166" s="114"/>
      <c r="CO166" s="114"/>
      <c r="CP166" s="114"/>
      <c r="CQ166" s="114"/>
      <c r="CR166" s="114"/>
      <c r="CS166" s="114"/>
      <c r="CT166" s="133"/>
      <c r="CU166" s="114"/>
      <c r="CV166" s="114"/>
      <c r="CW166" s="114"/>
      <c r="CX166" s="114"/>
      <c r="CY166" s="114"/>
      <c r="CZ166" s="114"/>
      <c r="DA166" s="114"/>
      <c r="DB166" s="114"/>
      <c r="DC166" s="114"/>
      <c r="DD166" s="136" t="str">
        <f>IFERROR(AVERAGE('AUTOEV CUANTI MULT'!$H166:$DC166),"")</f>
        <v/>
      </c>
    </row>
    <row r="167" spans="2:108" x14ac:dyDescent="0.3">
      <c r="B167" s="124">
        <v>162</v>
      </c>
      <c r="C167" s="126">
        <v>0</v>
      </c>
      <c r="D167" s="126">
        <v>0</v>
      </c>
      <c r="E167" s="126">
        <v>0</v>
      </c>
      <c r="F167" s="47">
        <v>0</v>
      </c>
      <c r="G167" s="47">
        <v>0</v>
      </c>
      <c r="H167" s="134"/>
      <c r="I167" s="115"/>
      <c r="J167" s="115"/>
      <c r="K167" s="115"/>
      <c r="L167" s="115"/>
      <c r="M167" s="115"/>
      <c r="N167" s="115"/>
      <c r="O167" s="115"/>
      <c r="P167" s="115"/>
      <c r="Q167" s="115"/>
      <c r="R167" s="134"/>
      <c r="S167" s="115"/>
      <c r="T167" s="115"/>
      <c r="U167" s="115"/>
      <c r="V167" s="115"/>
      <c r="W167" s="115"/>
      <c r="X167" s="115"/>
      <c r="Y167" s="115"/>
      <c r="Z167" s="115"/>
      <c r="AA167" s="115"/>
      <c r="AB167" s="134"/>
      <c r="AC167" s="115"/>
      <c r="AD167" s="115"/>
      <c r="AE167" s="115"/>
      <c r="AF167" s="115"/>
      <c r="AG167" s="115"/>
      <c r="AH167" s="115"/>
      <c r="AI167" s="115"/>
      <c r="AJ167" s="115"/>
      <c r="AK167" s="115"/>
      <c r="AL167" s="134"/>
      <c r="AM167" s="115"/>
      <c r="AN167" s="115"/>
      <c r="AO167" s="115"/>
      <c r="AP167" s="115"/>
      <c r="AQ167" s="115"/>
      <c r="AR167" s="115"/>
      <c r="AS167" s="115"/>
      <c r="AT167" s="115"/>
      <c r="AU167" s="115"/>
      <c r="AV167" s="134"/>
      <c r="AW167" s="115"/>
      <c r="AX167" s="115"/>
      <c r="AY167" s="115"/>
      <c r="AZ167" s="115"/>
      <c r="BA167" s="115"/>
      <c r="BB167" s="115"/>
      <c r="BC167" s="115"/>
      <c r="BD167" s="115"/>
      <c r="BE167" s="115"/>
      <c r="BF167" s="134"/>
      <c r="BG167" s="115"/>
      <c r="BH167" s="115"/>
      <c r="BI167" s="115"/>
      <c r="BJ167" s="115"/>
      <c r="BK167" s="115"/>
      <c r="BL167" s="115"/>
      <c r="BM167" s="115"/>
      <c r="BN167" s="115"/>
      <c r="BO167" s="115"/>
      <c r="BP167" s="134"/>
      <c r="BQ167" s="115"/>
      <c r="BR167" s="115"/>
      <c r="BS167" s="115"/>
      <c r="BT167" s="115"/>
      <c r="BU167" s="115"/>
      <c r="BV167" s="115"/>
      <c r="BW167" s="115"/>
      <c r="BX167" s="115"/>
      <c r="BY167" s="115"/>
      <c r="BZ167" s="134"/>
      <c r="CA167" s="115"/>
      <c r="CB167" s="115"/>
      <c r="CC167" s="115"/>
      <c r="CD167" s="115"/>
      <c r="CE167" s="115"/>
      <c r="CF167" s="115"/>
      <c r="CG167" s="115"/>
      <c r="CH167" s="115"/>
      <c r="CI167" s="115"/>
      <c r="CJ167" s="134"/>
      <c r="CK167" s="115"/>
      <c r="CL167" s="115"/>
      <c r="CM167" s="115"/>
      <c r="CN167" s="115"/>
      <c r="CO167" s="115"/>
      <c r="CP167" s="115"/>
      <c r="CQ167" s="115"/>
      <c r="CR167" s="115"/>
      <c r="CS167" s="115"/>
      <c r="CT167" s="134"/>
      <c r="CU167" s="115"/>
      <c r="CV167" s="115"/>
      <c r="CW167" s="115"/>
      <c r="CX167" s="115"/>
      <c r="CY167" s="115"/>
      <c r="CZ167" s="115"/>
      <c r="DA167" s="115"/>
      <c r="DB167" s="115"/>
      <c r="DC167" s="115"/>
      <c r="DD167" s="137" t="str">
        <f>IFERROR(AVERAGE('AUTOEV CUANTI MULT'!$H167:$DC167),"")</f>
        <v/>
      </c>
    </row>
    <row r="168" spans="2:108" x14ac:dyDescent="0.3">
      <c r="B168" s="120">
        <v>163</v>
      </c>
      <c r="C168" s="122">
        <v>0</v>
      </c>
      <c r="D168" s="122">
        <v>0</v>
      </c>
      <c r="E168" s="122">
        <v>0</v>
      </c>
      <c r="F168" s="123">
        <v>0</v>
      </c>
      <c r="G168" s="123">
        <v>0</v>
      </c>
      <c r="H168" s="133"/>
      <c r="I168" s="114"/>
      <c r="J168" s="114"/>
      <c r="K168" s="114"/>
      <c r="L168" s="114"/>
      <c r="M168" s="114"/>
      <c r="N168" s="114"/>
      <c r="O168" s="114"/>
      <c r="P168" s="114"/>
      <c r="Q168" s="114"/>
      <c r="R168" s="133"/>
      <c r="S168" s="114"/>
      <c r="T168" s="114"/>
      <c r="U168" s="114"/>
      <c r="V168" s="114"/>
      <c r="W168" s="114"/>
      <c r="X168" s="114"/>
      <c r="Y168" s="114"/>
      <c r="Z168" s="114"/>
      <c r="AA168" s="114"/>
      <c r="AB168" s="133"/>
      <c r="AC168" s="114"/>
      <c r="AD168" s="114"/>
      <c r="AE168" s="114"/>
      <c r="AF168" s="114"/>
      <c r="AG168" s="114"/>
      <c r="AH168" s="114"/>
      <c r="AI168" s="114"/>
      <c r="AJ168" s="114"/>
      <c r="AK168" s="114"/>
      <c r="AL168" s="133"/>
      <c r="AM168" s="114"/>
      <c r="AN168" s="114"/>
      <c r="AO168" s="114"/>
      <c r="AP168" s="114"/>
      <c r="AQ168" s="114"/>
      <c r="AR168" s="114"/>
      <c r="AS168" s="114"/>
      <c r="AT168" s="114"/>
      <c r="AU168" s="114"/>
      <c r="AV168" s="133"/>
      <c r="AW168" s="114"/>
      <c r="AX168" s="114"/>
      <c r="AY168" s="114"/>
      <c r="AZ168" s="114"/>
      <c r="BA168" s="114"/>
      <c r="BB168" s="114"/>
      <c r="BC168" s="114"/>
      <c r="BD168" s="114"/>
      <c r="BE168" s="114"/>
      <c r="BF168" s="133"/>
      <c r="BG168" s="114"/>
      <c r="BH168" s="114"/>
      <c r="BI168" s="114"/>
      <c r="BJ168" s="114"/>
      <c r="BK168" s="114"/>
      <c r="BL168" s="114"/>
      <c r="BM168" s="114"/>
      <c r="BN168" s="114"/>
      <c r="BO168" s="114"/>
      <c r="BP168" s="133"/>
      <c r="BQ168" s="114"/>
      <c r="BR168" s="114"/>
      <c r="BS168" s="114"/>
      <c r="BT168" s="114"/>
      <c r="BU168" s="114"/>
      <c r="BV168" s="114"/>
      <c r="BW168" s="114"/>
      <c r="BX168" s="114"/>
      <c r="BY168" s="114"/>
      <c r="BZ168" s="133"/>
      <c r="CA168" s="114"/>
      <c r="CB168" s="114"/>
      <c r="CC168" s="114"/>
      <c r="CD168" s="114"/>
      <c r="CE168" s="114"/>
      <c r="CF168" s="114"/>
      <c r="CG168" s="114"/>
      <c r="CH168" s="114"/>
      <c r="CI168" s="114"/>
      <c r="CJ168" s="133"/>
      <c r="CK168" s="114"/>
      <c r="CL168" s="114"/>
      <c r="CM168" s="114"/>
      <c r="CN168" s="114"/>
      <c r="CO168" s="114"/>
      <c r="CP168" s="114"/>
      <c r="CQ168" s="114"/>
      <c r="CR168" s="114"/>
      <c r="CS168" s="114"/>
      <c r="CT168" s="133"/>
      <c r="CU168" s="114"/>
      <c r="CV168" s="114"/>
      <c r="CW168" s="114"/>
      <c r="CX168" s="114"/>
      <c r="CY168" s="114"/>
      <c r="CZ168" s="114"/>
      <c r="DA168" s="114"/>
      <c r="DB168" s="114"/>
      <c r="DC168" s="114"/>
      <c r="DD168" s="136" t="str">
        <f>IFERROR(AVERAGE('AUTOEV CUANTI MULT'!$H168:$DC168),"")</f>
        <v/>
      </c>
    </row>
    <row r="169" spans="2:108" x14ac:dyDescent="0.3">
      <c r="B169" s="124">
        <v>164</v>
      </c>
      <c r="C169" s="126">
        <v>0</v>
      </c>
      <c r="D169" s="126">
        <v>0</v>
      </c>
      <c r="E169" s="126">
        <v>0</v>
      </c>
      <c r="F169" s="47">
        <v>0</v>
      </c>
      <c r="G169" s="47">
        <v>0</v>
      </c>
      <c r="H169" s="134"/>
      <c r="I169" s="115"/>
      <c r="J169" s="115"/>
      <c r="K169" s="115"/>
      <c r="L169" s="115"/>
      <c r="M169" s="115"/>
      <c r="N169" s="115"/>
      <c r="O169" s="115"/>
      <c r="P169" s="115"/>
      <c r="Q169" s="115"/>
      <c r="R169" s="134"/>
      <c r="S169" s="115"/>
      <c r="T169" s="115"/>
      <c r="U169" s="115"/>
      <c r="V169" s="115"/>
      <c r="W169" s="115"/>
      <c r="X169" s="115"/>
      <c r="Y169" s="115"/>
      <c r="Z169" s="115"/>
      <c r="AA169" s="115"/>
      <c r="AB169" s="134"/>
      <c r="AC169" s="115"/>
      <c r="AD169" s="115"/>
      <c r="AE169" s="115"/>
      <c r="AF169" s="115"/>
      <c r="AG169" s="115"/>
      <c r="AH169" s="115"/>
      <c r="AI169" s="115"/>
      <c r="AJ169" s="115"/>
      <c r="AK169" s="115"/>
      <c r="AL169" s="134"/>
      <c r="AM169" s="115"/>
      <c r="AN169" s="115"/>
      <c r="AO169" s="115"/>
      <c r="AP169" s="115"/>
      <c r="AQ169" s="115"/>
      <c r="AR169" s="115"/>
      <c r="AS169" s="115"/>
      <c r="AT169" s="115"/>
      <c r="AU169" s="115"/>
      <c r="AV169" s="134"/>
      <c r="AW169" s="115"/>
      <c r="AX169" s="115"/>
      <c r="AY169" s="115"/>
      <c r="AZ169" s="115"/>
      <c r="BA169" s="115"/>
      <c r="BB169" s="115"/>
      <c r="BC169" s="115"/>
      <c r="BD169" s="115"/>
      <c r="BE169" s="115"/>
      <c r="BF169" s="134"/>
      <c r="BG169" s="115"/>
      <c r="BH169" s="115"/>
      <c r="BI169" s="115"/>
      <c r="BJ169" s="115"/>
      <c r="BK169" s="115"/>
      <c r="BL169" s="115"/>
      <c r="BM169" s="115"/>
      <c r="BN169" s="115"/>
      <c r="BO169" s="115"/>
      <c r="BP169" s="134"/>
      <c r="BQ169" s="115"/>
      <c r="BR169" s="115"/>
      <c r="BS169" s="115"/>
      <c r="BT169" s="115"/>
      <c r="BU169" s="115"/>
      <c r="BV169" s="115"/>
      <c r="BW169" s="115"/>
      <c r="BX169" s="115"/>
      <c r="BY169" s="115"/>
      <c r="BZ169" s="134"/>
      <c r="CA169" s="115"/>
      <c r="CB169" s="115"/>
      <c r="CC169" s="115"/>
      <c r="CD169" s="115"/>
      <c r="CE169" s="115"/>
      <c r="CF169" s="115"/>
      <c r="CG169" s="115"/>
      <c r="CH169" s="115"/>
      <c r="CI169" s="115"/>
      <c r="CJ169" s="134"/>
      <c r="CK169" s="115"/>
      <c r="CL169" s="115"/>
      <c r="CM169" s="115"/>
      <c r="CN169" s="115"/>
      <c r="CO169" s="115"/>
      <c r="CP169" s="115"/>
      <c r="CQ169" s="115"/>
      <c r="CR169" s="115"/>
      <c r="CS169" s="115"/>
      <c r="CT169" s="134"/>
      <c r="CU169" s="115"/>
      <c r="CV169" s="115"/>
      <c r="CW169" s="115"/>
      <c r="CX169" s="115"/>
      <c r="CY169" s="115"/>
      <c r="CZ169" s="115"/>
      <c r="DA169" s="115"/>
      <c r="DB169" s="115"/>
      <c r="DC169" s="115"/>
      <c r="DD169" s="137" t="str">
        <f>IFERROR(AVERAGE('AUTOEV CUANTI MULT'!$H169:$DC169),"")</f>
        <v/>
      </c>
    </row>
    <row r="170" spans="2:108" x14ac:dyDescent="0.3">
      <c r="B170" s="120">
        <v>165</v>
      </c>
      <c r="C170" s="122">
        <v>0</v>
      </c>
      <c r="D170" s="122">
        <v>0</v>
      </c>
      <c r="E170" s="122">
        <v>0</v>
      </c>
      <c r="F170" s="123">
        <v>0</v>
      </c>
      <c r="G170" s="123">
        <v>0</v>
      </c>
      <c r="H170" s="133"/>
      <c r="I170" s="114"/>
      <c r="J170" s="114"/>
      <c r="K170" s="114"/>
      <c r="L170" s="114"/>
      <c r="M170" s="114"/>
      <c r="N170" s="114"/>
      <c r="O170" s="114"/>
      <c r="P170" s="114"/>
      <c r="Q170" s="114"/>
      <c r="R170" s="133"/>
      <c r="S170" s="114"/>
      <c r="T170" s="114"/>
      <c r="U170" s="114"/>
      <c r="V170" s="114"/>
      <c r="W170" s="114"/>
      <c r="X170" s="114"/>
      <c r="Y170" s="114"/>
      <c r="Z170" s="114"/>
      <c r="AA170" s="114"/>
      <c r="AB170" s="133"/>
      <c r="AC170" s="114"/>
      <c r="AD170" s="114"/>
      <c r="AE170" s="114"/>
      <c r="AF170" s="114"/>
      <c r="AG170" s="114"/>
      <c r="AH170" s="114"/>
      <c r="AI170" s="114"/>
      <c r="AJ170" s="114"/>
      <c r="AK170" s="114"/>
      <c r="AL170" s="133"/>
      <c r="AM170" s="114"/>
      <c r="AN170" s="114"/>
      <c r="AO170" s="114"/>
      <c r="AP170" s="114"/>
      <c r="AQ170" s="114"/>
      <c r="AR170" s="114"/>
      <c r="AS170" s="114"/>
      <c r="AT170" s="114"/>
      <c r="AU170" s="114"/>
      <c r="AV170" s="133"/>
      <c r="AW170" s="114"/>
      <c r="AX170" s="114"/>
      <c r="AY170" s="114"/>
      <c r="AZ170" s="114"/>
      <c r="BA170" s="114"/>
      <c r="BB170" s="114"/>
      <c r="BC170" s="114"/>
      <c r="BD170" s="114"/>
      <c r="BE170" s="114"/>
      <c r="BF170" s="133"/>
      <c r="BG170" s="114"/>
      <c r="BH170" s="114"/>
      <c r="BI170" s="114"/>
      <c r="BJ170" s="114"/>
      <c r="BK170" s="114"/>
      <c r="BL170" s="114"/>
      <c r="BM170" s="114"/>
      <c r="BN170" s="114"/>
      <c r="BO170" s="114"/>
      <c r="BP170" s="133"/>
      <c r="BQ170" s="114"/>
      <c r="BR170" s="114"/>
      <c r="BS170" s="114"/>
      <c r="BT170" s="114"/>
      <c r="BU170" s="114"/>
      <c r="BV170" s="114"/>
      <c r="BW170" s="114"/>
      <c r="BX170" s="114"/>
      <c r="BY170" s="114"/>
      <c r="BZ170" s="133"/>
      <c r="CA170" s="114"/>
      <c r="CB170" s="114"/>
      <c r="CC170" s="114"/>
      <c r="CD170" s="114"/>
      <c r="CE170" s="114"/>
      <c r="CF170" s="114"/>
      <c r="CG170" s="114"/>
      <c r="CH170" s="114"/>
      <c r="CI170" s="114"/>
      <c r="CJ170" s="133"/>
      <c r="CK170" s="114"/>
      <c r="CL170" s="114"/>
      <c r="CM170" s="114"/>
      <c r="CN170" s="114"/>
      <c r="CO170" s="114"/>
      <c r="CP170" s="114"/>
      <c r="CQ170" s="114"/>
      <c r="CR170" s="114"/>
      <c r="CS170" s="114"/>
      <c r="CT170" s="133"/>
      <c r="CU170" s="114"/>
      <c r="CV170" s="114"/>
      <c r="CW170" s="114"/>
      <c r="CX170" s="114"/>
      <c r="CY170" s="114"/>
      <c r="CZ170" s="114"/>
      <c r="DA170" s="114"/>
      <c r="DB170" s="114"/>
      <c r="DC170" s="114"/>
      <c r="DD170" s="136" t="str">
        <f>IFERROR(AVERAGE('AUTOEV CUANTI MULT'!$H170:$DC170),"")</f>
        <v/>
      </c>
    </row>
    <row r="171" spans="2:108" x14ac:dyDescent="0.3">
      <c r="B171" s="124">
        <v>166</v>
      </c>
      <c r="C171" s="126">
        <v>0</v>
      </c>
      <c r="D171" s="126">
        <v>0</v>
      </c>
      <c r="E171" s="126">
        <v>0</v>
      </c>
      <c r="F171" s="47">
        <v>0</v>
      </c>
      <c r="G171" s="47">
        <v>0</v>
      </c>
      <c r="H171" s="134"/>
      <c r="I171" s="115"/>
      <c r="J171" s="115"/>
      <c r="K171" s="115"/>
      <c r="L171" s="115"/>
      <c r="M171" s="115"/>
      <c r="N171" s="115"/>
      <c r="O171" s="115"/>
      <c r="P171" s="115"/>
      <c r="Q171" s="115"/>
      <c r="R171" s="134"/>
      <c r="S171" s="115"/>
      <c r="T171" s="115"/>
      <c r="U171" s="115"/>
      <c r="V171" s="115"/>
      <c r="W171" s="115"/>
      <c r="X171" s="115"/>
      <c r="Y171" s="115"/>
      <c r="Z171" s="115"/>
      <c r="AA171" s="115"/>
      <c r="AB171" s="134"/>
      <c r="AC171" s="115"/>
      <c r="AD171" s="115"/>
      <c r="AE171" s="115"/>
      <c r="AF171" s="115"/>
      <c r="AG171" s="115"/>
      <c r="AH171" s="115"/>
      <c r="AI171" s="115"/>
      <c r="AJ171" s="115"/>
      <c r="AK171" s="115"/>
      <c r="AL171" s="134"/>
      <c r="AM171" s="115"/>
      <c r="AN171" s="115"/>
      <c r="AO171" s="115"/>
      <c r="AP171" s="115"/>
      <c r="AQ171" s="115"/>
      <c r="AR171" s="115"/>
      <c r="AS171" s="115"/>
      <c r="AT171" s="115"/>
      <c r="AU171" s="115"/>
      <c r="AV171" s="134"/>
      <c r="AW171" s="115"/>
      <c r="AX171" s="115"/>
      <c r="AY171" s="115"/>
      <c r="AZ171" s="115"/>
      <c r="BA171" s="115"/>
      <c r="BB171" s="115"/>
      <c r="BC171" s="115"/>
      <c r="BD171" s="115"/>
      <c r="BE171" s="115"/>
      <c r="BF171" s="134"/>
      <c r="BG171" s="115"/>
      <c r="BH171" s="115"/>
      <c r="BI171" s="115"/>
      <c r="BJ171" s="115"/>
      <c r="BK171" s="115"/>
      <c r="BL171" s="115"/>
      <c r="BM171" s="115"/>
      <c r="BN171" s="115"/>
      <c r="BO171" s="115"/>
      <c r="BP171" s="134"/>
      <c r="BQ171" s="115"/>
      <c r="BR171" s="115"/>
      <c r="BS171" s="115"/>
      <c r="BT171" s="115"/>
      <c r="BU171" s="115"/>
      <c r="BV171" s="115"/>
      <c r="BW171" s="115"/>
      <c r="BX171" s="115"/>
      <c r="BY171" s="115"/>
      <c r="BZ171" s="134"/>
      <c r="CA171" s="115"/>
      <c r="CB171" s="115"/>
      <c r="CC171" s="115"/>
      <c r="CD171" s="115"/>
      <c r="CE171" s="115"/>
      <c r="CF171" s="115"/>
      <c r="CG171" s="115"/>
      <c r="CH171" s="115"/>
      <c r="CI171" s="115"/>
      <c r="CJ171" s="134"/>
      <c r="CK171" s="115"/>
      <c r="CL171" s="115"/>
      <c r="CM171" s="115"/>
      <c r="CN171" s="115"/>
      <c r="CO171" s="115"/>
      <c r="CP171" s="115"/>
      <c r="CQ171" s="115"/>
      <c r="CR171" s="115"/>
      <c r="CS171" s="115"/>
      <c r="CT171" s="134"/>
      <c r="CU171" s="115"/>
      <c r="CV171" s="115"/>
      <c r="CW171" s="115"/>
      <c r="CX171" s="115"/>
      <c r="CY171" s="115"/>
      <c r="CZ171" s="115"/>
      <c r="DA171" s="115"/>
      <c r="DB171" s="115"/>
      <c r="DC171" s="115"/>
      <c r="DD171" s="137" t="str">
        <f>IFERROR(AVERAGE('AUTOEV CUANTI MULT'!$H171:$DC171),"")</f>
        <v/>
      </c>
    </row>
    <row r="172" spans="2:108" x14ac:dyDescent="0.3">
      <c r="B172" s="120">
        <v>167</v>
      </c>
      <c r="C172" s="122">
        <v>0</v>
      </c>
      <c r="D172" s="122">
        <v>0</v>
      </c>
      <c r="E172" s="122">
        <v>0</v>
      </c>
      <c r="F172" s="123">
        <v>0</v>
      </c>
      <c r="G172" s="123">
        <v>0</v>
      </c>
      <c r="H172" s="133"/>
      <c r="I172" s="114"/>
      <c r="J172" s="114"/>
      <c r="K172" s="114"/>
      <c r="L172" s="114"/>
      <c r="M172" s="114"/>
      <c r="N172" s="114"/>
      <c r="O172" s="114"/>
      <c r="P172" s="114"/>
      <c r="Q172" s="114"/>
      <c r="R172" s="133"/>
      <c r="S172" s="114"/>
      <c r="T172" s="114"/>
      <c r="U172" s="114"/>
      <c r="V172" s="114"/>
      <c r="W172" s="114"/>
      <c r="X172" s="114"/>
      <c r="Y172" s="114"/>
      <c r="Z172" s="114"/>
      <c r="AA172" s="114"/>
      <c r="AB172" s="133"/>
      <c r="AC172" s="114"/>
      <c r="AD172" s="114"/>
      <c r="AE172" s="114"/>
      <c r="AF172" s="114"/>
      <c r="AG172" s="114"/>
      <c r="AH172" s="114"/>
      <c r="AI172" s="114"/>
      <c r="AJ172" s="114"/>
      <c r="AK172" s="114"/>
      <c r="AL172" s="133"/>
      <c r="AM172" s="114"/>
      <c r="AN172" s="114"/>
      <c r="AO172" s="114"/>
      <c r="AP172" s="114"/>
      <c r="AQ172" s="114"/>
      <c r="AR172" s="114"/>
      <c r="AS172" s="114"/>
      <c r="AT172" s="114"/>
      <c r="AU172" s="114"/>
      <c r="AV172" s="133"/>
      <c r="AW172" s="114"/>
      <c r="AX172" s="114"/>
      <c r="AY172" s="114"/>
      <c r="AZ172" s="114"/>
      <c r="BA172" s="114"/>
      <c r="BB172" s="114"/>
      <c r="BC172" s="114"/>
      <c r="BD172" s="114"/>
      <c r="BE172" s="114"/>
      <c r="BF172" s="133"/>
      <c r="BG172" s="114"/>
      <c r="BH172" s="114"/>
      <c r="BI172" s="114"/>
      <c r="BJ172" s="114"/>
      <c r="BK172" s="114"/>
      <c r="BL172" s="114"/>
      <c r="BM172" s="114"/>
      <c r="BN172" s="114"/>
      <c r="BO172" s="114"/>
      <c r="BP172" s="133"/>
      <c r="BQ172" s="114"/>
      <c r="BR172" s="114"/>
      <c r="BS172" s="114"/>
      <c r="BT172" s="114"/>
      <c r="BU172" s="114"/>
      <c r="BV172" s="114"/>
      <c r="BW172" s="114"/>
      <c r="BX172" s="114"/>
      <c r="BY172" s="114"/>
      <c r="BZ172" s="133"/>
      <c r="CA172" s="114"/>
      <c r="CB172" s="114"/>
      <c r="CC172" s="114"/>
      <c r="CD172" s="114"/>
      <c r="CE172" s="114"/>
      <c r="CF172" s="114"/>
      <c r="CG172" s="114"/>
      <c r="CH172" s="114"/>
      <c r="CI172" s="114"/>
      <c r="CJ172" s="133"/>
      <c r="CK172" s="114"/>
      <c r="CL172" s="114"/>
      <c r="CM172" s="114"/>
      <c r="CN172" s="114"/>
      <c r="CO172" s="114"/>
      <c r="CP172" s="114"/>
      <c r="CQ172" s="114"/>
      <c r="CR172" s="114"/>
      <c r="CS172" s="114"/>
      <c r="CT172" s="133"/>
      <c r="CU172" s="114"/>
      <c r="CV172" s="114"/>
      <c r="CW172" s="114"/>
      <c r="CX172" s="114"/>
      <c r="CY172" s="114"/>
      <c r="CZ172" s="114"/>
      <c r="DA172" s="114"/>
      <c r="DB172" s="114"/>
      <c r="DC172" s="114"/>
      <c r="DD172" s="136" t="str">
        <f>IFERROR(AVERAGE('AUTOEV CUANTI MULT'!$H172:$DC172),"")</f>
        <v/>
      </c>
    </row>
    <row r="173" spans="2:108" x14ac:dyDescent="0.3">
      <c r="B173" s="124">
        <v>168</v>
      </c>
      <c r="C173" s="126">
        <v>0</v>
      </c>
      <c r="D173" s="126">
        <v>0</v>
      </c>
      <c r="E173" s="126">
        <v>0</v>
      </c>
      <c r="F173" s="47">
        <v>0</v>
      </c>
      <c r="G173" s="47">
        <v>0</v>
      </c>
      <c r="H173" s="134"/>
      <c r="I173" s="115"/>
      <c r="J173" s="115"/>
      <c r="K173" s="115"/>
      <c r="L173" s="115"/>
      <c r="M173" s="115"/>
      <c r="N173" s="115"/>
      <c r="O173" s="115"/>
      <c r="P173" s="115"/>
      <c r="Q173" s="115"/>
      <c r="R173" s="134"/>
      <c r="S173" s="115"/>
      <c r="T173" s="115"/>
      <c r="U173" s="115"/>
      <c r="V173" s="115"/>
      <c r="W173" s="115"/>
      <c r="X173" s="115"/>
      <c r="Y173" s="115"/>
      <c r="Z173" s="115"/>
      <c r="AA173" s="115"/>
      <c r="AB173" s="134"/>
      <c r="AC173" s="115"/>
      <c r="AD173" s="115"/>
      <c r="AE173" s="115"/>
      <c r="AF173" s="115"/>
      <c r="AG173" s="115"/>
      <c r="AH173" s="115"/>
      <c r="AI173" s="115"/>
      <c r="AJ173" s="115"/>
      <c r="AK173" s="115"/>
      <c r="AL173" s="134"/>
      <c r="AM173" s="115"/>
      <c r="AN173" s="115"/>
      <c r="AO173" s="115"/>
      <c r="AP173" s="115"/>
      <c r="AQ173" s="115"/>
      <c r="AR173" s="115"/>
      <c r="AS173" s="115"/>
      <c r="AT173" s="115"/>
      <c r="AU173" s="115"/>
      <c r="AV173" s="134"/>
      <c r="AW173" s="115"/>
      <c r="AX173" s="115"/>
      <c r="AY173" s="115"/>
      <c r="AZ173" s="115"/>
      <c r="BA173" s="115"/>
      <c r="BB173" s="115"/>
      <c r="BC173" s="115"/>
      <c r="BD173" s="115"/>
      <c r="BE173" s="115"/>
      <c r="BF173" s="134"/>
      <c r="BG173" s="115"/>
      <c r="BH173" s="115"/>
      <c r="BI173" s="115"/>
      <c r="BJ173" s="115"/>
      <c r="BK173" s="115"/>
      <c r="BL173" s="115"/>
      <c r="BM173" s="115"/>
      <c r="BN173" s="115"/>
      <c r="BO173" s="115"/>
      <c r="BP173" s="134"/>
      <c r="BQ173" s="115"/>
      <c r="BR173" s="115"/>
      <c r="BS173" s="115"/>
      <c r="BT173" s="115"/>
      <c r="BU173" s="115"/>
      <c r="BV173" s="115"/>
      <c r="BW173" s="115"/>
      <c r="BX173" s="115"/>
      <c r="BY173" s="115"/>
      <c r="BZ173" s="134"/>
      <c r="CA173" s="115"/>
      <c r="CB173" s="115"/>
      <c r="CC173" s="115"/>
      <c r="CD173" s="115"/>
      <c r="CE173" s="115"/>
      <c r="CF173" s="115"/>
      <c r="CG173" s="115"/>
      <c r="CH173" s="115"/>
      <c r="CI173" s="115"/>
      <c r="CJ173" s="134"/>
      <c r="CK173" s="115"/>
      <c r="CL173" s="115"/>
      <c r="CM173" s="115"/>
      <c r="CN173" s="115"/>
      <c r="CO173" s="115"/>
      <c r="CP173" s="115"/>
      <c r="CQ173" s="115"/>
      <c r="CR173" s="115"/>
      <c r="CS173" s="115"/>
      <c r="CT173" s="134"/>
      <c r="CU173" s="115"/>
      <c r="CV173" s="115"/>
      <c r="CW173" s="115"/>
      <c r="CX173" s="115"/>
      <c r="CY173" s="115"/>
      <c r="CZ173" s="115"/>
      <c r="DA173" s="115"/>
      <c r="DB173" s="115"/>
      <c r="DC173" s="115"/>
      <c r="DD173" s="137" t="str">
        <f>IFERROR(AVERAGE('AUTOEV CUANTI MULT'!$H173:$DC173),"")</f>
        <v/>
      </c>
    </row>
    <row r="174" spans="2:108" x14ac:dyDescent="0.3">
      <c r="B174" s="120">
        <v>169</v>
      </c>
      <c r="C174" s="122">
        <v>0</v>
      </c>
      <c r="D174" s="122">
        <v>0</v>
      </c>
      <c r="E174" s="122">
        <v>0</v>
      </c>
      <c r="F174" s="123">
        <v>0</v>
      </c>
      <c r="G174" s="123">
        <v>0</v>
      </c>
      <c r="H174" s="133"/>
      <c r="I174" s="114"/>
      <c r="J174" s="114"/>
      <c r="K174" s="114"/>
      <c r="L174" s="114"/>
      <c r="M174" s="114"/>
      <c r="N174" s="114"/>
      <c r="O174" s="114"/>
      <c r="P174" s="114"/>
      <c r="Q174" s="114"/>
      <c r="R174" s="133"/>
      <c r="S174" s="114"/>
      <c r="T174" s="114"/>
      <c r="U174" s="114"/>
      <c r="V174" s="114"/>
      <c r="W174" s="114"/>
      <c r="X174" s="114"/>
      <c r="Y174" s="114"/>
      <c r="Z174" s="114"/>
      <c r="AA174" s="114"/>
      <c r="AB174" s="133"/>
      <c r="AC174" s="114"/>
      <c r="AD174" s="114"/>
      <c r="AE174" s="114"/>
      <c r="AF174" s="114"/>
      <c r="AG174" s="114"/>
      <c r="AH174" s="114"/>
      <c r="AI174" s="114"/>
      <c r="AJ174" s="114"/>
      <c r="AK174" s="114"/>
      <c r="AL174" s="133"/>
      <c r="AM174" s="114"/>
      <c r="AN174" s="114"/>
      <c r="AO174" s="114"/>
      <c r="AP174" s="114"/>
      <c r="AQ174" s="114"/>
      <c r="AR174" s="114"/>
      <c r="AS174" s="114"/>
      <c r="AT174" s="114"/>
      <c r="AU174" s="114"/>
      <c r="AV174" s="133"/>
      <c r="AW174" s="114"/>
      <c r="AX174" s="114"/>
      <c r="AY174" s="114"/>
      <c r="AZ174" s="114"/>
      <c r="BA174" s="114"/>
      <c r="BB174" s="114"/>
      <c r="BC174" s="114"/>
      <c r="BD174" s="114"/>
      <c r="BE174" s="114"/>
      <c r="BF174" s="133"/>
      <c r="BG174" s="114"/>
      <c r="BH174" s="114"/>
      <c r="BI174" s="114"/>
      <c r="BJ174" s="114"/>
      <c r="BK174" s="114"/>
      <c r="BL174" s="114"/>
      <c r="BM174" s="114"/>
      <c r="BN174" s="114"/>
      <c r="BO174" s="114"/>
      <c r="BP174" s="133"/>
      <c r="BQ174" s="114"/>
      <c r="BR174" s="114"/>
      <c r="BS174" s="114"/>
      <c r="BT174" s="114"/>
      <c r="BU174" s="114"/>
      <c r="BV174" s="114"/>
      <c r="BW174" s="114"/>
      <c r="BX174" s="114"/>
      <c r="BY174" s="114"/>
      <c r="BZ174" s="133"/>
      <c r="CA174" s="114"/>
      <c r="CB174" s="114"/>
      <c r="CC174" s="114"/>
      <c r="CD174" s="114"/>
      <c r="CE174" s="114"/>
      <c r="CF174" s="114"/>
      <c r="CG174" s="114"/>
      <c r="CH174" s="114"/>
      <c r="CI174" s="114"/>
      <c r="CJ174" s="133"/>
      <c r="CK174" s="114"/>
      <c r="CL174" s="114"/>
      <c r="CM174" s="114"/>
      <c r="CN174" s="114"/>
      <c r="CO174" s="114"/>
      <c r="CP174" s="114"/>
      <c r="CQ174" s="114"/>
      <c r="CR174" s="114"/>
      <c r="CS174" s="114"/>
      <c r="CT174" s="133"/>
      <c r="CU174" s="114"/>
      <c r="CV174" s="114"/>
      <c r="CW174" s="114"/>
      <c r="CX174" s="114"/>
      <c r="CY174" s="114"/>
      <c r="CZ174" s="114"/>
      <c r="DA174" s="114"/>
      <c r="DB174" s="114"/>
      <c r="DC174" s="114"/>
      <c r="DD174" s="136" t="str">
        <f>IFERROR(AVERAGE('AUTOEV CUANTI MULT'!$H174:$DC174),"")</f>
        <v/>
      </c>
    </row>
    <row r="175" spans="2:108" x14ac:dyDescent="0.3">
      <c r="B175" s="124">
        <v>170</v>
      </c>
      <c r="C175" s="126">
        <v>0</v>
      </c>
      <c r="D175" s="126">
        <v>0</v>
      </c>
      <c r="E175" s="126">
        <v>0</v>
      </c>
      <c r="F175" s="47">
        <v>0</v>
      </c>
      <c r="G175" s="47">
        <v>0</v>
      </c>
      <c r="H175" s="134"/>
      <c r="I175" s="115"/>
      <c r="J175" s="115"/>
      <c r="K175" s="115"/>
      <c r="L175" s="115"/>
      <c r="M175" s="115"/>
      <c r="N175" s="115"/>
      <c r="O175" s="115"/>
      <c r="P175" s="115"/>
      <c r="Q175" s="115"/>
      <c r="R175" s="134"/>
      <c r="S175" s="115"/>
      <c r="T175" s="115"/>
      <c r="U175" s="115"/>
      <c r="V175" s="115"/>
      <c r="W175" s="115"/>
      <c r="X175" s="115"/>
      <c r="Y175" s="115"/>
      <c r="Z175" s="115"/>
      <c r="AA175" s="115"/>
      <c r="AB175" s="134"/>
      <c r="AC175" s="115"/>
      <c r="AD175" s="115"/>
      <c r="AE175" s="115"/>
      <c r="AF175" s="115"/>
      <c r="AG175" s="115"/>
      <c r="AH175" s="115"/>
      <c r="AI175" s="115"/>
      <c r="AJ175" s="115"/>
      <c r="AK175" s="115"/>
      <c r="AL175" s="134"/>
      <c r="AM175" s="115"/>
      <c r="AN175" s="115"/>
      <c r="AO175" s="115"/>
      <c r="AP175" s="115"/>
      <c r="AQ175" s="115"/>
      <c r="AR175" s="115"/>
      <c r="AS175" s="115"/>
      <c r="AT175" s="115"/>
      <c r="AU175" s="115"/>
      <c r="AV175" s="134"/>
      <c r="AW175" s="115"/>
      <c r="AX175" s="115"/>
      <c r="AY175" s="115"/>
      <c r="AZ175" s="115"/>
      <c r="BA175" s="115"/>
      <c r="BB175" s="115"/>
      <c r="BC175" s="115"/>
      <c r="BD175" s="115"/>
      <c r="BE175" s="115"/>
      <c r="BF175" s="134"/>
      <c r="BG175" s="115"/>
      <c r="BH175" s="115"/>
      <c r="BI175" s="115"/>
      <c r="BJ175" s="115"/>
      <c r="BK175" s="115"/>
      <c r="BL175" s="115"/>
      <c r="BM175" s="115"/>
      <c r="BN175" s="115"/>
      <c r="BO175" s="115"/>
      <c r="BP175" s="134"/>
      <c r="BQ175" s="115"/>
      <c r="BR175" s="115"/>
      <c r="BS175" s="115"/>
      <c r="BT175" s="115"/>
      <c r="BU175" s="115"/>
      <c r="BV175" s="115"/>
      <c r="BW175" s="115"/>
      <c r="BX175" s="115"/>
      <c r="BY175" s="115"/>
      <c r="BZ175" s="134"/>
      <c r="CA175" s="115"/>
      <c r="CB175" s="115"/>
      <c r="CC175" s="115"/>
      <c r="CD175" s="115"/>
      <c r="CE175" s="115"/>
      <c r="CF175" s="115"/>
      <c r="CG175" s="115"/>
      <c r="CH175" s="115"/>
      <c r="CI175" s="115"/>
      <c r="CJ175" s="134"/>
      <c r="CK175" s="115"/>
      <c r="CL175" s="115"/>
      <c r="CM175" s="115"/>
      <c r="CN175" s="115"/>
      <c r="CO175" s="115"/>
      <c r="CP175" s="115"/>
      <c r="CQ175" s="115"/>
      <c r="CR175" s="115"/>
      <c r="CS175" s="115"/>
      <c r="CT175" s="134"/>
      <c r="CU175" s="115"/>
      <c r="CV175" s="115"/>
      <c r="CW175" s="115"/>
      <c r="CX175" s="115"/>
      <c r="CY175" s="115"/>
      <c r="CZ175" s="115"/>
      <c r="DA175" s="115"/>
      <c r="DB175" s="115"/>
      <c r="DC175" s="115"/>
      <c r="DD175" s="137" t="str">
        <f>IFERROR(AVERAGE('AUTOEV CUANTI MULT'!$H175:$DC175),"")</f>
        <v/>
      </c>
    </row>
    <row r="176" spans="2:108" x14ac:dyDescent="0.3">
      <c r="B176" s="120">
        <v>171</v>
      </c>
      <c r="C176" s="122">
        <v>0</v>
      </c>
      <c r="D176" s="122">
        <v>0</v>
      </c>
      <c r="E176" s="122">
        <v>0</v>
      </c>
      <c r="F176" s="123">
        <v>0</v>
      </c>
      <c r="G176" s="123">
        <v>0</v>
      </c>
      <c r="H176" s="133"/>
      <c r="I176" s="114"/>
      <c r="J176" s="114"/>
      <c r="K176" s="114"/>
      <c r="L176" s="114"/>
      <c r="M176" s="114"/>
      <c r="N176" s="114"/>
      <c r="O176" s="114"/>
      <c r="P176" s="114"/>
      <c r="Q176" s="114"/>
      <c r="R176" s="133"/>
      <c r="S176" s="114"/>
      <c r="T176" s="114"/>
      <c r="U176" s="114"/>
      <c r="V176" s="114"/>
      <c r="W176" s="114"/>
      <c r="X176" s="114"/>
      <c r="Y176" s="114"/>
      <c r="Z176" s="114"/>
      <c r="AA176" s="114"/>
      <c r="AB176" s="133"/>
      <c r="AC176" s="114"/>
      <c r="AD176" s="114"/>
      <c r="AE176" s="114"/>
      <c r="AF176" s="114"/>
      <c r="AG176" s="114"/>
      <c r="AH176" s="114"/>
      <c r="AI176" s="114"/>
      <c r="AJ176" s="114"/>
      <c r="AK176" s="114"/>
      <c r="AL176" s="133"/>
      <c r="AM176" s="114"/>
      <c r="AN176" s="114"/>
      <c r="AO176" s="114"/>
      <c r="AP176" s="114"/>
      <c r="AQ176" s="114"/>
      <c r="AR176" s="114"/>
      <c r="AS176" s="114"/>
      <c r="AT176" s="114"/>
      <c r="AU176" s="114"/>
      <c r="AV176" s="133"/>
      <c r="AW176" s="114"/>
      <c r="AX176" s="114"/>
      <c r="AY176" s="114"/>
      <c r="AZ176" s="114"/>
      <c r="BA176" s="114"/>
      <c r="BB176" s="114"/>
      <c r="BC176" s="114"/>
      <c r="BD176" s="114"/>
      <c r="BE176" s="114"/>
      <c r="BF176" s="133"/>
      <c r="BG176" s="114"/>
      <c r="BH176" s="114"/>
      <c r="BI176" s="114"/>
      <c r="BJ176" s="114"/>
      <c r="BK176" s="114"/>
      <c r="BL176" s="114"/>
      <c r="BM176" s="114"/>
      <c r="BN176" s="114"/>
      <c r="BO176" s="114"/>
      <c r="BP176" s="133"/>
      <c r="BQ176" s="114"/>
      <c r="BR176" s="114"/>
      <c r="BS176" s="114"/>
      <c r="BT176" s="114"/>
      <c r="BU176" s="114"/>
      <c r="BV176" s="114"/>
      <c r="BW176" s="114"/>
      <c r="BX176" s="114"/>
      <c r="BY176" s="114"/>
      <c r="BZ176" s="133"/>
      <c r="CA176" s="114"/>
      <c r="CB176" s="114"/>
      <c r="CC176" s="114"/>
      <c r="CD176" s="114"/>
      <c r="CE176" s="114"/>
      <c r="CF176" s="114"/>
      <c r="CG176" s="114"/>
      <c r="CH176" s="114"/>
      <c r="CI176" s="114"/>
      <c r="CJ176" s="133"/>
      <c r="CK176" s="114"/>
      <c r="CL176" s="114"/>
      <c r="CM176" s="114"/>
      <c r="CN176" s="114"/>
      <c r="CO176" s="114"/>
      <c r="CP176" s="114"/>
      <c r="CQ176" s="114"/>
      <c r="CR176" s="114"/>
      <c r="CS176" s="114"/>
      <c r="CT176" s="133"/>
      <c r="CU176" s="114"/>
      <c r="CV176" s="114"/>
      <c r="CW176" s="114"/>
      <c r="CX176" s="114"/>
      <c r="CY176" s="114"/>
      <c r="CZ176" s="114"/>
      <c r="DA176" s="114"/>
      <c r="DB176" s="114"/>
      <c r="DC176" s="114"/>
      <c r="DD176" s="136" t="str">
        <f>IFERROR(AVERAGE('AUTOEV CUANTI MULT'!$H176:$DC176),"")</f>
        <v/>
      </c>
    </row>
    <row r="177" spans="2:108" x14ac:dyDescent="0.3">
      <c r="B177" s="124">
        <v>172</v>
      </c>
      <c r="C177" s="126">
        <v>0</v>
      </c>
      <c r="D177" s="126">
        <v>0</v>
      </c>
      <c r="E177" s="126">
        <v>0</v>
      </c>
      <c r="F177" s="47">
        <v>0</v>
      </c>
      <c r="G177" s="47">
        <v>0</v>
      </c>
      <c r="H177" s="134"/>
      <c r="I177" s="115"/>
      <c r="J177" s="115"/>
      <c r="K177" s="115"/>
      <c r="L177" s="115"/>
      <c r="M177" s="115"/>
      <c r="N177" s="115"/>
      <c r="O177" s="115"/>
      <c r="P177" s="115"/>
      <c r="Q177" s="115"/>
      <c r="R177" s="134"/>
      <c r="S177" s="115"/>
      <c r="T177" s="115"/>
      <c r="U177" s="115"/>
      <c r="V177" s="115"/>
      <c r="W177" s="115"/>
      <c r="X177" s="115"/>
      <c r="Y177" s="115"/>
      <c r="Z177" s="115"/>
      <c r="AA177" s="115"/>
      <c r="AB177" s="134"/>
      <c r="AC177" s="115"/>
      <c r="AD177" s="115"/>
      <c r="AE177" s="115"/>
      <c r="AF177" s="115"/>
      <c r="AG177" s="115"/>
      <c r="AH177" s="115"/>
      <c r="AI177" s="115"/>
      <c r="AJ177" s="115"/>
      <c r="AK177" s="115"/>
      <c r="AL177" s="134"/>
      <c r="AM177" s="115"/>
      <c r="AN177" s="115"/>
      <c r="AO177" s="115"/>
      <c r="AP177" s="115"/>
      <c r="AQ177" s="115"/>
      <c r="AR177" s="115"/>
      <c r="AS177" s="115"/>
      <c r="AT177" s="115"/>
      <c r="AU177" s="115"/>
      <c r="AV177" s="134"/>
      <c r="AW177" s="115"/>
      <c r="AX177" s="115"/>
      <c r="AY177" s="115"/>
      <c r="AZ177" s="115"/>
      <c r="BA177" s="115"/>
      <c r="BB177" s="115"/>
      <c r="BC177" s="115"/>
      <c r="BD177" s="115"/>
      <c r="BE177" s="115"/>
      <c r="BF177" s="134"/>
      <c r="BG177" s="115"/>
      <c r="BH177" s="115"/>
      <c r="BI177" s="115"/>
      <c r="BJ177" s="115"/>
      <c r="BK177" s="115"/>
      <c r="BL177" s="115"/>
      <c r="BM177" s="115"/>
      <c r="BN177" s="115"/>
      <c r="BO177" s="115"/>
      <c r="BP177" s="134"/>
      <c r="BQ177" s="115"/>
      <c r="BR177" s="115"/>
      <c r="BS177" s="115"/>
      <c r="BT177" s="115"/>
      <c r="BU177" s="115"/>
      <c r="BV177" s="115"/>
      <c r="BW177" s="115"/>
      <c r="BX177" s="115"/>
      <c r="BY177" s="115"/>
      <c r="BZ177" s="134"/>
      <c r="CA177" s="115"/>
      <c r="CB177" s="115"/>
      <c r="CC177" s="115"/>
      <c r="CD177" s="115"/>
      <c r="CE177" s="115"/>
      <c r="CF177" s="115"/>
      <c r="CG177" s="115"/>
      <c r="CH177" s="115"/>
      <c r="CI177" s="115"/>
      <c r="CJ177" s="134"/>
      <c r="CK177" s="115"/>
      <c r="CL177" s="115"/>
      <c r="CM177" s="115"/>
      <c r="CN177" s="115"/>
      <c r="CO177" s="115"/>
      <c r="CP177" s="115"/>
      <c r="CQ177" s="115"/>
      <c r="CR177" s="115"/>
      <c r="CS177" s="115"/>
      <c r="CT177" s="134"/>
      <c r="CU177" s="115"/>
      <c r="CV177" s="115"/>
      <c r="CW177" s="115"/>
      <c r="CX177" s="115"/>
      <c r="CY177" s="115"/>
      <c r="CZ177" s="115"/>
      <c r="DA177" s="115"/>
      <c r="DB177" s="115"/>
      <c r="DC177" s="115"/>
      <c r="DD177" s="137" t="str">
        <f>IFERROR(AVERAGE('AUTOEV CUANTI MULT'!$H177:$DC177),"")</f>
        <v/>
      </c>
    </row>
    <row r="178" spans="2:108" x14ac:dyDescent="0.3">
      <c r="B178" s="120">
        <v>173</v>
      </c>
      <c r="C178" s="122">
        <v>0</v>
      </c>
      <c r="D178" s="122">
        <v>0</v>
      </c>
      <c r="E178" s="122">
        <v>0</v>
      </c>
      <c r="F178" s="123">
        <v>0</v>
      </c>
      <c r="G178" s="123">
        <v>0</v>
      </c>
      <c r="H178" s="133"/>
      <c r="I178" s="114"/>
      <c r="J178" s="114"/>
      <c r="K178" s="114"/>
      <c r="L178" s="114"/>
      <c r="M178" s="114"/>
      <c r="N178" s="114"/>
      <c r="O178" s="114"/>
      <c r="P178" s="114"/>
      <c r="Q178" s="114"/>
      <c r="R178" s="133"/>
      <c r="S178" s="114"/>
      <c r="T178" s="114"/>
      <c r="U178" s="114"/>
      <c r="V178" s="114"/>
      <c r="W178" s="114"/>
      <c r="X178" s="114"/>
      <c r="Y178" s="114"/>
      <c r="Z178" s="114"/>
      <c r="AA178" s="114"/>
      <c r="AB178" s="133"/>
      <c r="AC178" s="114"/>
      <c r="AD178" s="114"/>
      <c r="AE178" s="114"/>
      <c r="AF178" s="114"/>
      <c r="AG178" s="114"/>
      <c r="AH178" s="114"/>
      <c r="AI178" s="114"/>
      <c r="AJ178" s="114"/>
      <c r="AK178" s="114"/>
      <c r="AL178" s="133"/>
      <c r="AM178" s="114"/>
      <c r="AN178" s="114"/>
      <c r="AO178" s="114"/>
      <c r="AP178" s="114"/>
      <c r="AQ178" s="114"/>
      <c r="AR178" s="114"/>
      <c r="AS178" s="114"/>
      <c r="AT178" s="114"/>
      <c r="AU178" s="114"/>
      <c r="AV178" s="133"/>
      <c r="AW178" s="114"/>
      <c r="AX178" s="114"/>
      <c r="AY178" s="114"/>
      <c r="AZ178" s="114"/>
      <c r="BA178" s="114"/>
      <c r="BB178" s="114"/>
      <c r="BC178" s="114"/>
      <c r="BD178" s="114"/>
      <c r="BE178" s="114"/>
      <c r="BF178" s="133"/>
      <c r="BG178" s="114"/>
      <c r="BH178" s="114"/>
      <c r="BI178" s="114"/>
      <c r="BJ178" s="114"/>
      <c r="BK178" s="114"/>
      <c r="BL178" s="114"/>
      <c r="BM178" s="114"/>
      <c r="BN178" s="114"/>
      <c r="BO178" s="114"/>
      <c r="BP178" s="133"/>
      <c r="BQ178" s="114"/>
      <c r="BR178" s="114"/>
      <c r="BS178" s="114"/>
      <c r="BT178" s="114"/>
      <c r="BU178" s="114"/>
      <c r="BV178" s="114"/>
      <c r="BW178" s="114"/>
      <c r="BX178" s="114"/>
      <c r="BY178" s="114"/>
      <c r="BZ178" s="133"/>
      <c r="CA178" s="114"/>
      <c r="CB178" s="114"/>
      <c r="CC178" s="114"/>
      <c r="CD178" s="114"/>
      <c r="CE178" s="114"/>
      <c r="CF178" s="114"/>
      <c r="CG178" s="114"/>
      <c r="CH178" s="114"/>
      <c r="CI178" s="114"/>
      <c r="CJ178" s="133"/>
      <c r="CK178" s="114"/>
      <c r="CL178" s="114"/>
      <c r="CM178" s="114"/>
      <c r="CN178" s="114"/>
      <c r="CO178" s="114"/>
      <c r="CP178" s="114"/>
      <c r="CQ178" s="114"/>
      <c r="CR178" s="114"/>
      <c r="CS178" s="114"/>
      <c r="CT178" s="133"/>
      <c r="CU178" s="114"/>
      <c r="CV178" s="114"/>
      <c r="CW178" s="114"/>
      <c r="CX178" s="114"/>
      <c r="CY178" s="114"/>
      <c r="CZ178" s="114"/>
      <c r="DA178" s="114"/>
      <c r="DB178" s="114"/>
      <c r="DC178" s="114"/>
      <c r="DD178" s="136" t="str">
        <f>IFERROR(AVERAGE('AUTOEV CUANTI MULT'!$H178:$DC178),"")</f>
        <v/>
      </c>
    </row>
    <row r="179" spans="2:108" x14ac:dyDescent="0.3">
      <c r="B179" s="124">
        <v>174</v>
      </c>
      <c r="C179" s="126">
        <v>0</v>
      </c>
      <c r="D179" s="126">
        <v>0</v>
      </c>
      <c r="E179" s="126">
        <v>0</v>
      </c>
      <c r="F179" s="47">
        <v>0</v>
      </c>
      <c r="G179" s="47">
        <v>0</v>
      </c>
      <c r="H179" s="134"/>
      <c r="I179" s="115"/>
      <c r="J179" s="115"/>
      <c r="K179" s="115"/>
      <c r="L179" s="115"/>
      <c r="M179" s="115"/>
      <c r="N179" s="115"/>
      <c r="O179" s="115"/>
      <c r="P179" s="115"/>
      <c r="Q179" s="115"/>
      <c r="R179" s="134"/>
      <c r="S179" s="115"/>
      <c r="T179" s="115"/>
      <c r="U179" s="115"/>
      <c r="V179" s="115"/>
      <c r="W179" s="115"/>
      <c r="X179" s="115"/>
      <c r="Y179" s="115"/>
      <c r="Z179" s="115"/>
      <c r="AA179" s="115"/>
      <c r="AB179" s="134"/>
      <c r="AC179" s="115"/>
      <c r="AD179" s="115"/>
      <c r="AE179" s="115"/>
      <c r="AF179" s="115"/>
      <c r="AG179" s="115"/>
      <c r="AH179" s="115"/>
      <c r="AI179" s="115"/>
      <c r="AJ179" s="115"/>
      <c r="AK179" s="115"/>
      <c r="AL179" s="134"/>
      <c r="AM179" s="115"/>
      <c r="AN179" s="115"/>
      <c r="AO179" s="115"/>
      <c r="AP179" s="115"/>
      <c r="AQ179" s="115"/>
      <c r="AR179" s="115"/>
      <c r="AS179" s="115"/>
      <c r="AT179" s="115"/>
      <c r="AU179" s="115"/>
      <c r="AV179" s="134"/>
      <c r="AW179" s="115"/>
      <c r="AX179" s="115"/>
      <c r="AY179" s="115"/>
      <c r="AZ179" s="115"/>
      <c r="BA179" s="115"/>
      <c r="BB179" s="115"/>
      <c r="BC179" s="115"/>
      <c r="BD179" s="115"/>
      <c r="BE179" s="115"/>
      <c r="BF179" s="134"/>
      <c r="BG179" s="115"/>
      <c r="BH179" s="115"/>
      <c r="BI179" s="115"/>
      <c r="BJ179" s="115"/>
      <c r="BK179" s="115"/>
      <c r="BL179" s="115"/>
      <c r="BM179" s="115"/>
      <c r="BN179" s="115"/>
      <c r="BO179" s="115"/>
      <c r="BP179" s="134"/>
      <c r="BQ179" s="115"/>
      <c r="BR179" s="115"/>
      <c r="BS179" s="115"/>
      <c r="BT179" s="115"/>
      <c r="BU179" s="115"/>
      <c r="BV179" s="115"/>
      <c r="BW179" s="115"/>
      <c r="BX179" s="115"/>
      <c r="BY179" s="115"/>
      <c r="BZ179" s="134"/>
      <c r="CA179" s="115"/>
      <c r="CB179" s="115"/>
      <c r="CC179" s="115"/>
      <c r="CD179" s="115"/>
      <c r="CE179" s="115"/>
      <c r="CF179" s="115"/>
      <c r="CG179" s="115"/>
      <c r="CH179" s="115"/>
      <c r="CI179" s="115"/>
      <c r="CJ179" s="134"/>
      <c r="CK179" s="115"/>
      <c r="CL179" s="115"/>
      <c r="CM179" s="115"/>
      <c r="CN179" s="115"/>
      <c r="CO179" s="115"/>
      <c r="CP179" s="115"/>
      <c r="CQ179" s="115"/>
      <c r="CR179" s="115"/>
      <c r="CS179" s="115"/>
      <c r="CT179" s="134"/>
      <c r="CU179" s="115"/>
      <c r="CV179" s="115"/>
      <c r="CW179" s="115"/>
      <c r="CX179" s="115"/>
      <c r="CY179" s="115"/>
      <c r="CZ179" s="115"/>
      <c r="DA179" s="115"/>
      <c r="DB179" s="115"/>
      <c r="DC179" s="115"/>
      <c r="DD179" s="137" t="str">
        <f>IFERROR(AVERAGE('AUTOEV CUANTI MULT'!$H179:$DC179),"")</f>
        <v/>
      </c>
    </row>
    <row r="180" spans="2:108" x14ac:dyDescent="0.3">
      <c r="B180" s="120">
        <v>175</v>
      </c>
      <c r="C180" s="122">
        <v>0</v>
      </c>
      <c r="D180" s="122">
        <v>0</v>
      </c>
      <c r="E180" s="122">
        <v>0</v>
      </c>
      <c r="F180" s="123">
        <v>0</v>
      </c>
      <c r="G180" s="123">
        <v>0</v>
      </c>
      <c r="H180" s="133"/>
      <c r="I180" s="114"/>
      <c r="J180" s="114"/>
      <c r="K180" s="114"/>
      <c r="L180" s="114"/>
      <c r="M180" s="114"/>
      <c r="N180" s="114"/>
      <c r="O180" s="114"/>
      <c r="P180" s="114"/>
      <c r="Q180" s="114"/>
      <c r="R180" s="133"/>
      <c r="S180" s="114"/>
      <c r="T180" s="114"/>
      <c r="U180" s="114"/>
      <c r="V180" s="114"/>
      <c r="W180" s="114"/>
      <c r="X180" s="114"/>
      <c r="Y180" s="114"/>
      <c r="Z180" s="114"/>
      <c r="AA180" s="114"/>
      <c r="AB180" s="133"/>
      <c r="AC180" s="114"/>
      <c r="AD180" s="114"/>
      <c r="AE180" s="114"/>
      <c r="AF180" s="114"/>
      <c r="AG180" s="114"/>
      <c r="AH180" s="114"/>
      <c r="AI180" s="114"/>
      <c r="AJ180" s="114"/>
      <c r="AK180" s="114"/>
      <c r="AL180" s="133"/>
      <c r="AM180" s="114"/>
      <c r="AN180" s="114"/>
      <c r="AO180" s="114"/>
      <c r="AP180" s="114"/>
      <c r="AQ180" s="114"/>
      <c r="AR180" s="114"/>
      <c r="AS180" s="114"/>
      <c r="AT180" s="114"/>
      <c r="AU180" s="114"/>
      <c r="AV180" s="133"/>
      <c r="AW180" s="114"/>
      <c r="AX180" s="114"/>
      <c r="AY180" s="114"/>
      <c r="AZ180" s="114"/>
      <c r="BA180" s="114"/>
      <c r="BB180" s="114"/>
      <c r="BC180" s="114"/>
      <c r="BD180" s="114"/>
      <c r="BE180" s="114"/>
      <c r="BF180" s="133"/>
      <c r="BG180" s="114"/>
      <c r="BH180" s="114"/>
      <c r="BI180" s="114"/>
      <c r="BJ180" s="114"/>
      <c r="BK180" s="114"/>
      <c r="BL180" s="114"/>
      <c r="BM180" s="114"/>
      <c r="BN180" s="114"/>
      <c r="BO180" s="114"/>
      <c r="BP180" s="133"/>
      <c r="BQ180" s="114"/>
      <c r="BR180" s="114"/>
      <c r="BS180" s="114"/>
      <c r="BT180" s="114"/>
      <c r="BU180" s="114"/>
      <c r="BV180" s="114"/>
      <c r="BW180" s="114"/>
      <c r="BX180" s="114"/>
      <c r="BY180" s="114"/>
      <c r="BZ180" s="133"/>
      <c r="CA180" s="114"/>
      <c r="CB180" s="114"/>
      <c r="CC180" s="114"/>
      <c r="CD180" s="114"/>
      <c r="CE180" s="114"/>
      <c r="CF180" s="114"/>
      <c r="CG180" s="114"/>
      <c r="CH180" s="114"/>
      <c r="CI180" s="114"/>
      <c r="CJ180" s="133"/>
      <c r="CK180" s="114"/>
      <c r="CL180" s="114"/>
      <c r="CM180" s="114"/>
      <c r="CN180" s="114"/>
      <c r="CO180" s="114"/>
      <c r="CP180" s="114"/>
      <c r="CQ180" s="114"/>
      <c r="CR180" s="114"/>
      <c r="CS180" s="114"/>
      <c r="CT180" s="133"/>
      <c r="CU180" s="114"/>
      <c r="CV180" s="114"/>
      <c r="CW180" s="114"/>
      <c r="CX180" s="114"/>
      <c r="CY180" s="114"/>
      <c r="CZ180" s="114"/>
      <c r="DA180" s="114"/>
      <c r="DB180" s="114"/>
      <c r="DC180" s="114"/>
      <c r="DD180" s="136" t="str">
        <f>IFERROR(AVERAGE('AUTOEV CUANTI MULT'!$H180:$DC180),"")</f>
        <v/>
      </c>
    </row>
    <row r="181" spans="2:108" x14ac:dyDescent="0.3">
      <c r="B181" s="124">
        <v>176</v>
      </c>
      <c r="C181" s="126">
        <v>0</v>
      </c>
      <c r="D181" s="126">
        <v>0</v>
      </c>
      <c r="E181" s="126">
        <v>0</v>
      </c>
      <c r="F181" s="47">
        <v>0</v>
      </c>
      <c r="G181" s="47">
        <v>0</v>
      </c>
      <c r="H181" s="134"/>
      <c r="I181" s="115"/>
      <c r="J181" s="115"/>
      <c r="K181" s="115"/>
      <c r="L181" s="115"/>
      <c r="M181" s="115"/>
      <c r="N181" s="115"/>
      <c r="O181" s="115"/>
      <c r="P181" s="115"/>
      <c r="Q181" s="115"/>
      <c r="R181" s="134"/>
      <c r="S181" s="115"/>
      <c r="T181" s="115"/>
      <c r="U181" s="115"/>
      <c r="V181" s="115"/>
      <c r="W181" s="115"/>
      <c r="X181" s="115"/>
      <c r="Y181" s="115"/>
      <c r="Z181" s="115"/>
      <c r="AA181" s="115"/>
      <c r="AB181" s="134"/>
      <c r="AC181" s="115"/>
      <c r="AD181" s="115"/>
      <c r="AE181" s="115"/>
      <c r="AF181" s="115"/>
      <c r="AG181" s="115"/>
      <c r="AH181" s="115"/>
      <c r="AI181" s="115"/>
      <c r="AJ181" s="115"/>
      <c r="AK181" s="115"/>
      <c r="AL181" s="134"/>
      <c r="AM181" s="115"/>
      <c r="AN181" s="115"/>
      <c r="AO181" s="115"/>
      <c r="AP181" s="115"/>
      <c r="AQ181" s="115"/>
      <c r="AR181" s="115"/>
      <c r="AS181" s="115"/>
      <c r="AT181" s="115"/>
      <c r="AU181" s="115"/>
      <c r="AV181" s="134"/>
      <c r="AW181" s="115"/>
      <c r="AX181" s="115"/>
      <c r="AY181" s="115"/>
      <c r="AZ181" s="115"/>
      <c r="BA181" s="115"/>
      <c r="BB181" s="115"/>
      <c r="BC181" s="115"/>
      <c r="BD181" s="115"/>
      <c r="BE181" s="115"/>
      <c r="BF181" s="134"/>
      <c r="BG181" s="115"/>
      <c r="BH181" s="115"/>
      <c r="BI181" s="115"/>
      <c r="BJ181" s="115"/>
      <c r="BK181" s="115"/>
      <c r="BL181" s="115"/>
      <c r="BM181" s="115"/>
      <c r="BN181" s="115"/>
      <c r="BO181" s="115"/>
      <c r="BP181" s="134"/>
      <c r="BQ181" s="115"/>
      <c r="BR181" s="115"/>
      <c r="BS181" s="115"/>
      <c r="BT181" s="115"/>
      <c r="BU181" s="115"/>
      <c r="BV181" s="115"/>
      <c r="BW181" s="115"/>
      <c r="BX181" s="115"/>
      <c r="BY181" s="115"/>
      <c r="BZ181" s="134"/>
      <c r="CA181" s="115"/>
      <c r="CB181" s="115"/>
      <c r="CC181" s="115"/>
      <c r="CD181" s="115"/>
      <c r="CE181" s="115"/>
      <c r="CF181" s="115"/>
      <c r="CG181" s="115"/>
      <c r="CH181" s="115"/>
      <c r="CI181" s="115"/>
      <c r="CJ181" s="134"/>
      <c r="CK181" s="115"/>
      <c r="CL181" s="115"/>
      <c r="CM181" s="115"/>
      <c r="CN181" s="115"/>
      <c r="CO181" s="115"/>
      <c r="CP181" s="115"/>
      <c r="CQ181" s="115"/>
      <c r="CR181" s="115"/>
      <c r="CS181" s="115"/>
      <c r="CT181" s="134"/>
      <c r="CU181" s="115"/>
      <c r="CV181" s="115"/>
      <c r="CW181" s="115"/>
      <c r="CX181" s="115"/>
      <c r="CY181" s="115"/>
      <c r="CZ181" s="115"/>
      <c r="DA181" s="115"/>
      <c r="DB181" s="115"/>
      <c r="DC181" s="115"/>
      <c r="DD181" s="137" t="str">
        <f>IFERROR(AVERAGE('AUTOEV CUANTI MULT'!$H181:$DC181),"")</f>
        <v/>
      </c>
    </row>
    <row r="182" spans="2:108" x14ac:dyDescent="0.3">
      <c r="B182" s="120">
        <v>177</v>
      </c>
      <c r="C182" s="122">
        <v>0</v>
      </c>
      <c r="D182" s="122">
        <v>0</v>
      </c>
      <c r="E182" s="122">
        <v>0</v>
      </c>
      <c r="F182" s="123">
        <v>0</v>
      </c>
      <c r="G182" s="123">
        <v>0</v>
      </c>
      <c r="H182" s="133"/>
      <c r="I182" s="114"/>
      <c r="J182" s="114"/>
      <c r="K182" s="114"/>
      <c r="L182" s="114"/>
      <c r="M182" s="114"/>
      <c r="N182" s="114"/>
      <c r="O182" s="114"/>
      <c r="P182" s="114"/>
      <c r="Q182" s="114"/>
      <c r="R182" s="133"/>
      <c r="S182" s="114"/>
      <c r="T182" s="114"/>
      <c r="U182" s="114"/>
      <c r="V182" s="114"/>
      <c r="W182" s="114"/>
      <c r="X182" s="114"/>
      <c r="Y182" s="114"/>
      <c r="Z182" s="114"/>
      <c r="AA182" s="114"/>
      <c r="AB182" s="133"/>
      <c r="AC182" s="114"/>
      <c r="AD182" s="114"/>
      <c r="AE182" s="114"/>
      <c r="AF182" s="114"/>
      <c r="AG182" s="114"/>
      <c r="AH182" s="114"/>
      <c r="AI182" s="114"/>
      <c r="AJ182" s="114"/>
      <c r="AK182" s="114"/>
      <c r="AL182" s="133"/>
      <c r="AM182" s="114"/>
      <c r="AN182" s="114"/>
      <c r="AO182" s="114"/>
      <c r="AP182" s="114"/>
      <c r="AQ182" s="114"/>
      <c r="AR182" s="114"/>
      <c r="AS182" s="114"/>
      <c r="AT182" s="114"/>
      <c r="AU182" s="114"/>
      <c r="AV182" s="133"/>
      <c r="AW182" s="114"/>
      <c r="AX182" s="114"/>
      <c r="AY182" s="114"/>
      <c r="AZ182" s="114"/>
      <c r="BA182" s="114"/>
      <c r="BB182" s="114"/>
      <c r="BC182" s="114"/>
      <c r="BD182" s="114"/>
      <c r="BE182" s="114"/>
      <c r="BF182" s="133"/>
      <c r="BG182" s="114"/>
      <c r="BH182" s="114"/>
      <c r="BI182" s="114"/>
      <c r="BJ182" s="114"/>
      <c r="BK182" s="114"/>
      <c r="BL182" s="114"/>
      <c r="BM182" s="114"/>
      <c r="BN182" s="114"/>
      <c r="BO182" s="114"/>
      <c r="BP182" s="133"/>
      <c r="BQ182" s="114"/>
      <c r="BR182" s="114"/>
      <c r="BS182" s="114"/>
      <c r="BT182" s="114"/>
      <c r="BU182" s="114"/>
      <c r="BV182" s="114"/>
      <c r="BW182" s="114"/>
      <c r="BX182" s="114"/>
      <c r="BY182" s="114"/>
      <c r="BZ182" s="133"/>
      <c r="CA182" s="114"/>
      <c r="CB182" s="114"/>
      <c r="CC182" s="114"/>
      <c r="CD182" s="114"/>
      <c r="CE182" s="114"/>
      <c r="CF182" s="114"/>
      <c r="CG182" s="114"/>
      <c r="CH182" s="114"/>
      <c r="CI182" s="114"/>
      <c r="CJ182" s="133"/>
      <c r="CK182" s="114"/>
      <c r="CL182" s="114"/>
      <c r="CM182" s="114"/>
      <c r="CN182" s="114"/>
      <c r="CO182" s="114"/>
      <c r="CP182" s="114"/>
      <c r="CQ182" s="114"/>
      <c r="CR182" s="114"/>
      <c r="CS182" s="114"/>
      <c r="CT182" s="133"/>
      <c r="CU182" s="114"/>
      <c r="CV182" s="114"/>
      <c r="CW182" s="114"/>
      <c r="CX182" s="114"/>
      <c r="CY182" s="114"/>
      <c r="CZ182" s="114"/>
      <c r="DA182" s="114"/>
      <c r="DB182" s="114"/>
      <c r="DC182" s="114"/>
      <c r="DD182" s="136" t="str">
        <f>IFERROR(AVERAGE('AUTOEV CUANTI MULT'!$H182:$DC182),"")</f>
        <v/>
      </c>
    </row>
    <row r="183" spans="2:108" x14ac:dyDescent="0.3">
      <c r="B183" s="124">
        <v>178</v>
      </c>
      <c r="C183" s="126">
        <v>0</v>
      </c>
      <c r="D183" s="126">
        <v>0</v>
      </c>
      <c r="E183" s="126">
        <v>0</v>
      </c>
      <c r="F183" s="47">
        <v>0</v>
      </c>
      <c r="G183" s="47">
        <v>0</v>
      </c>
      <c r="H183" s="134"/>
      <c r="I183" s="115"/>
      <c r="J183" s="115"/>
      <c r="K183" s="115"/>
      <c r="L183" s="115"/>
      <c r="M183" s="115"/>
      <c r="N183" s="115"/>
      <c r="O183" s="115"/>
      <c r="P183" s="115"/>
      <c r="Q183" s="115"/>
      <c r="R183" s="134"/>
      <c r="S183" s="115"/>
      <c r="T183" s="115"/>
      <c r="U183" s="115"/>
      <c r="V183" s="115"/>
      <c r="W183" s="115"/>
      <c r="X183" s="115"/>
      <c r="Y183" s="115"/>
      <c r="Z183" s="115"/>
      <c r="AA183" s="115"/>
      <c r="AB183" s="134"/>
      <c r="AC183" s="115"/>
      <c r="AD183" s="115"/>
      <c r="AE183" s="115"/>
      <c r="AF183" s="115"/>
      <c r="AG183" s="115"/>
      <c r="AH183" s="115"/>
      <c r="AI183" s="115"/>
      <c r="AJ183" s="115"/>
      <c r="AK183" s="115"/>
      <c r="AL183" s="134"/>
      <c r="AM183" s="115"/>
      <c r="AN183" s="115"/>
      <c r="AO183" s="115"/>
      <c r="AP183" s="115"/>
      <c r="AQ183" s="115"/>
      <c r="AR183" s="115"/>
      <c r="AS183" s="115"/>
      <c r="AT183" s="115"/>
      <c r="AU183" s="115"/>
      <c r="AV183" s="134"/>
      <c r="AW183" s="115"/>
      <c r="AX183" s="115"/>
      <c r="AY183" s="115"/>
      <c r="AZ183" s="115"/>
      <c r="BA183" s="115"/>
      <c r="BB183" s="115"/>
      <c r="BC183" s="115"/>
      <c r="BD183" s="115"/>
      <c r="BE183" s="115"/>
      <c r="BF183" s="134"/>
      <c r="BG183" s="115"/>
      <c r="BH183" s="115"/>
      <c r="BI183" s="115"/>
      <c r="BJ183" s="115"/>
      <c r="BK183" s="115"/>
      <c r="BL183" s="115"/>
      <c r="BM183" s="115"/>
      <c r="BN183" s="115"/>
      <c r="BO183" s="115"/>
      <c r="BP183" s="134"/>
      <c r="BQ183" s="115"/>
      <c r="BR183" s="115"/>
      <c r="BS183" s="115"/>
      <c r="BT183" s="115"/>
      <c r="BU183" s="115"/>
      <c r="BV183" s="115"/>
      <c r="BW183" s="115"/>
      <c r="BX183" s="115"/>
      <c r="BY183" s="115"/>
      <c r="BZ183" s="134"/>
      <c r="CA183" s="115"/>
      <c r="CB183" s="115"/>
      <c r="CC183" s="115"/>
      <c r="CD183" s="115"/>
      <c r="CE183" s="115"/>
      <c r="CF183" s="115"/>
      <c r="CG183" s="115"/>
      <c r="CH183" s="115"/>
      <c r="CI183" s="115"/>
      <c r="CJ183" s="134"/>
      <c r="CK183" s="115"/>
      <c r="CL183" s="115"/>
      <c r="CM183" s="115"/>
      <c r="CN183" s="115"/>
      <c r="CO183" s="115"/>
      <c r="CP183" s="115"/>
      <c r="CQ183" s="115"/>
      <c r="CR183" s="115"/>
      <c r="CS183" s="115"/>
      <c r="CT183" s="134"/>
      <c r="CU183" s="115"/>
      <c r="CV183" s="115"/>
      <c r="CW183" s="115"/>
      <c r="CX183" s="115"/>
      <c r="CY183" s="115"/>
      <c r="CZ183" s="115"/>
      <c r="DA183" s="115"/>
      <c r="DB183" s="115"/>
      <c r="DC183" s="115"/>
      <c r="DD183" s="137" t="str">
        <f>IFERROR(AVERAGE('AUTOEV CUANTI MULT'!$H183:$DC183),"")</f>
        <v/>
      </c>
    </row>
    <row r="184" spans="2:108" x14ac:dyDescent="0.3">
      <c r="B184" s="120">
        <v>179</v>
      </c>
      <c r="C184" s="122">
        <v>0</v>
      </c>
      <c r="D184" s="122">
        <v>0</v>
      </c>
      <c r="E184" s="122">
        <v>0</v>
      </c>
      <c r="F184" s="123">
        <v>0</v>
      </c>
      <c r="G184" s="123">
        <v>0</v>
      </c>
      <c r="H184" s="133"/>
      <c r="I184" s="114"/>
      <c r="J184" s="114"/>
      <c r="K184" s="114"/>
      <c r="L184" s="114"/>
      <c r="M184" s="114"/>
      <c r="N184" s="114"/>
      <c r="O184" s="114"/>
      <c r="P184" s="114"/>
      <c r="Q184" s="114"/>
      <c r="R184" s="133"/>
      <c r="S184" s="114"/>
      <c r="T184" s="114"/>
      <c r="U184" s="114"/>
      <c r="V184" s="114"/>
      <c r="W184" s="114"/>
      <c r="X184" s="114"/>
      <c r="Y184" s="114"/>
      <c r="Z184" s="114"/>
      <c r="AA184" s="114"/>
      <c r="AB184" s="133"/>
      <c r="AC184" s="114"/>
      <c r="AD184" s="114"/>
      <c r="AE184" s="114"/>
      <c r="AF184" s="114"/>
      <c r="AG184" s="114"/>
      <c r="AH184" s="114"/>
      <c r="AI184" s="114"/>
      <c r="AJ184" s="114"/>
      <c r="AK184" s="114"/>
      <c r="AL184" s="133"/>
      <c r="AM184" s="114"/>
      <c r="AN184" s="114"/>
      <c r="AO184" s="114"/>
      <c r="AP184" s="114"/>
      <c r="AQ184" s="114"/>
      <c r="AR184" s="114"/>
      <c r="AS184" s="114"/>
      <c r="AT184" s="114"/>
      <c r="AU184" s="114"/>
      <c r="AV184" s="133"/>
      <c r="AW184" s="114"/>
      <c r="AX184" s="114"/>
      <c r="AY184" s="114"/>
      <c r="AZ184" s="114"/>
      <c r="BA184" s="114"/>
      <c r="BB184" s="114"/>
      <c r="BC184" s="114"/>
      <c r="BD184" s="114"/>
      <c r="BE184" s="114"/>
      <c r="BF184" s="133"/>
      <c r="BG184" s="114"/>
      <c r="BH184" s="114"/>
      <c r="BI184" s="114"/>
      <c r="BJ184" s="114"/>
      <c r="BK184" s="114"/>
      <c r="BL184" s="114"/>
      <c r="BM184" s="114"/>
      <c r="BN184" s="114"/>
      <c r="BO184" s="114"/>
      <c r="BP184" s="133"/>
      <c r="BQ184" s="114"/>
      <c r="BR184" s="114"/>
      <c r="BS184" s="114"/>
      <c r="BT184" s="114"/>
      <c r="BU184" s="114"/>
      <c r="BV184" s="114"/>
      <c r="BW184" s="114"/>
      <c r="BX184" s="114"/>
      <c r="BY184" s="114"/>
      <c r="BZ184" s="133"/>
      <c r="CA184" s="114"/>
      <c r="CB184" s="114"/>
      <c r="CC184" s="114"/>
      <c r="CD184" s="114"/>
      <c r="CE184" s="114"/>
      <c r="CF184" s="114"/>
      <c r="CG184" s="114"/>
      <c r="CH184" s="114"/>
      <c r="CI184" s="114"/>
      <c r="CJ184" s="133"/>
      <c r="CK184" s="114"/>
      <c r="CL184" s="114"/>
      <c r="CM184" s="114"/>
      <c r="CN184" s="114"/>
      <c r="CO184" s="114"/>
      <c r="CP184" s="114"/>
      <c r="CQ184" s="114"/>
      <c r="CR184" s="114"/>
      <c r="CS184" s="114"/>
      <c r="CT184" s="133"/>
      <c r="CU184" s="114"/>
      <c r="CV184" s="114"/>
      <c r="CW184" s="114"/>
      <c r="CX184" s="114"/>
      <c r="CY184" s="114"/>
      <c r="CZ184" s="114"/>
      <c r="DA184" s="114"/>
      <c r="DB184" s="114"/>
      <c r="DC184" s="114"/>
      <c r="DD184" s="136" t="str">
        <f>IFERROR(AVERAGE('AUTOEV CUANTI MULT'!$H184:$DC184),"")</f>
        <v/>
      </c>
    </row>
    <row r="185" spans="2:108" x14ac:dyDescent="0.3">
      <c r="B185" s="124">
        <v>180</v>
      </c>
      <c r="C185" s="126">
        <v>0</v>
      </c>
      <c r="D185" s="126">
        <v>0</v>
      </c>
      <c r="E185" s="126">
        <v>0</v>
      </c>
      <c r="F185" s="47">
        <v>0</v>
      </c>
      <c r="G185" s="47">
        <v>0</v>
      </c>
      <c r="H185" s="134"/>
      <c r="I185" s="115"/>
      <c r="J185" s="115"/>
      <c r="K185" s="115"/>
      <c r="L185" s="115"/>
      <c r="M185" s="115"/>
      <c r="N185" s="115"/>
      <c r="O185" s="115"/>
      <c r="P185" s="115"/>
      <c r="Q185" s="115"/>
      <c r="R185" s="134"/>
      <c r="S185" s="115"/>
      <c r="T185" s="115"/>
      <c r="U185" s="115"/>
      <c r="V185" s="115"/>
      <c r="W185" s="115"/>
      <c r="X185" s="115"/>
      <c r="Y185" s="115"/>
      <c r="Z185" s="115"/>
      <c r="AA185" s="115"/>
      <c r="AB185" s="134"/>
      <c r="AC185" s="115"/>
      <c r="AD185" s="115"/>
      <c r="AE185" s="115"/>
      <c r="AF185" s="115"/>
      <c r="AG185" s="115"/>
      <c r="AH185" s="115"/>
      <c r="AI185" s="115"/>
      <c r="AJ185" s="115"/>
      <c r="AK185" s="115"/>
      <c r="AL185" s="134"/>
      <c r="AM185" s="115"/>
      <c r="AN185" s="115"/>
      <c r="AO185" s="115"/>
      <c r="AP185" s="115"/>
      <c r="AQ185" s="115"/>
      <c r="AR185" s="115"/>
      <c r="AS185" s="115"/>
      <c r="AT185" s="115"/>
      <c r="AU185" s="115"/>
      <c r="AV185" s="134"/>
      <c r="AW185" s="115"/>
      <c r="AX185" s="115"/>
      <c r="AY185" s="115"/>
      <c r="AZ185" s="115"/>
      <c r="BA185" s="115"/>
      <c r="BB185" s="115"/>
      <c r="BC185" s="115"/>
      <c r="BD185" s="115"/>
      <c r="BE185" s="115"/>
      <c r="BF185" s="134"/>
      <c r="BG185" s="115"/>
      <c r="BH185" s="115"/>
      <c r="BI185" s="115"/>
      <c r="BJ185" s="115"/>
      <c r="BK185" s="115"/>
      <c r="BL185" s="115"/>
      <c r="BM185" s="115"/>
      <c r="BN185" s="115"/>
      <c r="BO185" s="115"/>
      <c r="BP185" s="134"/>
      <c r="BQ185" s="115"/>
      <c r="BR185" s="115"/>
      <c r="BS185" s="115"/>
      <c r="BT185" s="115"/>
      <c r="BU185" s="115"/>
      <c r="BV185" s="115"/>
      <c r="BW185" s="115"/>
      <c r="BX185" s="115"/>
      <c r="BY185" s="115"/>
      <c r="BZ185" s="134"/>
      <c r="CA185" s="115"/>
      <c r="CB185" s="115"/>
      <c r="CC185" s="115"/>
      <c r="CD185" s="115"/>
      <c r="CE185" s="115"/>
      <c r="CF185" s="115"/>
      <c r="CG185" s="115"/>
      <c r="CH185" s="115"/>
      <c r="CI185" s="115"/>
      <c r="CJ185" s="134"/>
      <c r="CK185" s="115"/>
      <c r="CL185" s="115"/>
      <c r="CM185" s="115"/>
      <c r="CN185" s="115"/>
      <c r="CO185" s="115"/>
      <c r="CP185" s="115"/>
      <c r="CQ185" s="115"/>
      <c r="CR185" s="115"/>
      <c r="CS185" s="115"/>
      <c r="CT185" s="134"/>
      <c r="CU185" s="115"/>
      <c r="CV185" s="115"/>
      <c r="CW185" s="115"/>
      <c r="CX185" s="115"/>
      <c r="CY185" s="115"/>
      <c r="CZ185" s="115"/>
      <c r="DA185" s="115"/>
      <c r="DB185" s="115"/>
      <c r="DC185" s="115"/>
      <c r="DD185" s="137" t="str">
        <f>IFERROR(AVERAGE('AUTOEV CUANTI MULT'!$H185:$DC185),"")</f>
        <v/>
      </c>
    </row>
    <row r="186" spans="2:108" x14ac:dyDescent="0.3">
      <c r="B186" s="120">
        <v>181</v>
      </c>
      <c r="C186" s="122">
        <v>0</v>
      </c>
      <c r="D186" s="122">
        <v>0</v>
      </c>
      <c r="E186" s="122">
        <v>0</v>
      </c>
      <c r="F186" s="123">
        <v>0</v>
      </c>
      <c r="G186" s="123">
        <v>0</v>
      </c>
      <c r="H186" s="133"/>
      <c r="I186" s="114"/>
      <c r="J186" s="114"/>
      <c r="K186" s="114"/>
      <c r="L186" s="114"/>
      <c r="M186" s="114"/>
      <c r="N186" s="114"/>
      <c r="O186" s="114"/>
      <c r="P186" s="114"/>
      <c r="Q186" s="114"/>
      <c r="R186" s="133"/>
      <c r="S186" s="114"/>
      <c r="T186" s="114"/>
      <c r="U186" s="114"/>
      <c r="V186" s="114"/>
      <c r="W186" s="114"/>
      <c r="X186" s="114"/>
      <c r="Y186" s="114"/>
      <c r="Z186" s="114"/>
      <c r="AA186" s="114"/>
      <c r="AB186" s="133"/>
      <c r="AC186" s="114"/>
      <c r="AD186" s="114"/>
      <c r="AE186" s="114"/>
      <c r="AF186" s="114"/>
      <c r="AG186" s="114"/>
      <c r="AH186" s="114"/>
      <c r="AI186" s="114"/>
      <c r="AJ186" s="114"/>
      <c r="AK186" s="114"/>
      <c r="AL186" s="133"/>
      <c r="AM186" s="114"/>
      <c r="AN186" s="114"/>
      <c r="AO186" s="114"/>
      <c r="AP186" s="114"/>
      <c r="AQ186" s="114"/>
      <c r="AR186" s="114"/>
      <c r="AS186" s="114"/>
      <c r="AT186" s="114"/>
      <c r="AU186" s="114"/>
      <c r="AV186" s="133"/>
      <c r="AW186" s="114"/>
      <c r="AX186" s="114"/>
      <c r="AY186" s="114"/>
      <c r="AZ186" s="114"/>
      <c r="BA186" s="114"/>
      <c r="BB186" s="114"/>
      <c r="BC186" s="114"/>
      <c r="BD186" s="114"/>
      <c r="BE186" s="114"/>
      <c r="BF186" s="133"/>
      <c r="BG186" s="114"/>
      <c r="BH186" s="114"/>
      <c r="BI186" s="114"/>
      <c r="BJ186" s="114"/>
      <c r="BK186" s="114"/>
      <c r="BL186" s="114"/>
      <c r="BM186" s="114"/>
      <c r="BN186" s="114"/>
      <c r="BO186" s="114"/>
      <c r="BP186" s="133"/>
      <c r="BQ186" s="114"/>
      <c r="BR186" s="114"/>
      <c r="BS186" s="114"/>
      <c r="BT186" s="114"/>
      <c r="BU186" s="114"/>
      <c r="BV186" s="114"/>
      <c r="BW186" s="114"/>
      <c r="BX186" s="114"/>
      <c r="BY186" s="114"/>
      <c r="BZ186" s="133"/>
      <c r="CA186" s="114"/>
      <c r="CB186" s="114"/>
      <c r="CC186" s="114"/>
      <c r="CD186" s="114"/>
      <c r="CE186" s="114"/>
      <c r="CF186" s="114"/>
      <c r="CG186" s="114"/>
      <c r="CH186" s="114"/>
      <c r="CI186" s="114"/>
      <c r="CJ186" s="133"/>
      <c r="CK186" s="114"/>
      <c r="CL186" s="114"/>
      <c r="CM186" s="114"/>
      <c r="CN186" s="114"/>
      <c r="CO186" s="114"/>
      <c r="CP186" s="114"/>
      <c r="CQ186" s="114"/>
      <c r="CR186" s="114"/>
      <c r="CS186" s="114"/>
      <c r="CT186" s="133"/>
      <c r="CU186" s="114"/>
      <c r="CV186" s="114"/>
      <c r="CW186" s="114"/>
      <c r="CX186" s="114"/>
      <c r="CY186" s="114"/>
      <c r="CZ186" s="114"/>
      <c r="DA186" s="114"/>
      <c r="DB186" s="114"/>
      <c r="DC186" s="114"/>
      <c r="DD186" s="136" t="str">
        <f>IFERROR(AVERAGE('AUTOEV CUANTI MULT'!$H186:$DC186),"")</f>
        <v/>
      </c>
    </row>
    <row r="187" spans="2:108" x14ac:dyDescent="0.3">
      <c r="B187" s="124">
        <v>182</v>
      </c>
      <c r="C187" s="126">
        <v>0</v>
      </c>
      <c r="D187" s="126">
        <v>0</v>
      </c>
      <c r="E187" s="126">
        <v>0</v>
      </c>
      <c r="F187" s="47">
        <v>0</v>
      </c>
      <c r="G187" s="47">
        <v>0</v>
      </c>
      <c r="H187" s="134"/>
      <c r="I187" s="115"/>
      <c r="J187" s="115"/>
      <c r="K187" s="115"/>
      <c r="L187" s="115"/>
      <c r="M187" s="115"/>
      <c r="N187" s="115"/>
      <c r="O187" s="115"/>
      <c r="P187" s="115"/>
      <c r="Q187" s="115"/>
      <c r="R187" s="134"/>
      <c r="S187" s="115"/>
      <c r="T187" s="115"/>
      <c r="U187" s="115"/>
      <c r="V187" s="115"/>
      <c r="W187" s="115"/>
      <c r="X187" s="115"/>
      <c r="Y187" s="115"/>
      <c r="Z187" s="115"/>
      <c r="AA187" s="115"/>
      <c r="AB187" s="134"/>
      <c r="AC187" s="115"/>
      <c r="AD187" s="115"/>
      <c r="AE187" s="115"/>
      <c r="AF187" s="115"/>
      <c r="AG187" s="115"/>
      <c r="AH187" s="115"/>
      <c r="AI187" s="115"/>
      <c r="AJ187" s="115"/>
      <c r="AK187" s="115"/>
      <c r="AL187" s="134"/>
      <c r="AM187" s="115"/>
      <c r="AN187" s="115"/>
      <c r="AO187" s="115"/>
      <c r="AP187" s="115"/>
      <c r="AQ187" s="115"/>
      <c r="AR187" s="115"/>
      <c r="AS187" s="115"/>
      <c r="AT187" s="115"/>
      <c r="AU187" s="115"/>
      <c r="AV187" s="134"/>
      <c r="AW187" s="115"/>
      <c r="AX187" s="115"/>
      <c r="AY187" s="115"/>
      <c r="AZ187" s="115"/>
      <c r="BA187" s="115"/>
      <c r="BB187" s="115"/>
      <c r="BC187" s="115"/>
      <c r="BD187" s="115"/>
      <c r="BE187" s="115"/>
      <c r="BF187" s="134"/>
      <c r="BG187" s="115"/>
      <c r="BH187" s="115"/>
      <c r="BI187" s="115"/>
      <c r="BJ187" s="115"/>
      <c r="BK187" s="115"/>
      <c r="BL187" s="115"/>
      <c r="BM187" s="115"/>
      <c r="BN187" s="115"/>
      <c r="BO187" s="115"/>
      <c r="BP187" s="134"/>
      <c r="BQ187" s="115"/>
      <c r="BR187" s="115"/>
      <c r="BS187" s="115"/>
      <c r="BT187" s="115"/>
      <c r="BU187" s="115"/>
      <c r="BV187" s="115"/>
      <c r="BW187" s="115"/>
      <c r="BX187" s="115"/>
      <c r="BY187" s="115"/>
      <c r="BZ187" s="134"/>
      <c r="CA187" s="115"/>
      <c r="CB187" s="115"/>
      <c r="CC187" s="115"/>
      <c r="CD187" s="115"/>
      <c r="CE187" s="115"/>
      <c r="CF187" s="115"/>
      <c r="CG187" s="115"/>
      <c r="CH187" s="115"/>
      <c r="CI187" s="115"/>
      <c r="CJ187" s="134"/>
      <c r="CK187" s="115"/>
      <c r="CL187" s="115"/>
      <c r="CM187" s="115"/>
      <c r="CN187" s="115"/>
      <c r="CO187" s="115"/>
      <c r="CP187" s="115"/>
      <c r="CQ187" s="115"/>
      <c r="CR187" s="115"/>
      <c r="CS187" s="115"/>
      <c r="CT187" s="134"/>
      <c r="CU187" s="115"/>
      <c r="CV187" s="115"/>
      <c r="CW187" s="115"/>
      <c r="CX187" s="115"/>
      <c r="CY187" s="115"/>
      <c r="CZ187" s="115"/>
      <c r="DA187" s="115"/>
      <c r="DB187" s="115"/>
      <c r="DC187" s="115"/>
      <c r="DD187" s="137" t="str">
        <f>IFERROR(AVERAGE('AUTOEV CUANTI MULT'!$H187:$DC187),"")</f>
        <v/>
      </c>
    </row>
    <row r="188" spans="2:108" x14ac:dyDescent="0.3">
      <c r="B188" s="120">
        <v>183</v>
      </c>
      <c r="C188" s="122">
        <v>0</v>
      </c>
      <c r="D188" s="122">
        <v>0</v>
      </c>
      <c r="E188" s="122">
        <v>0</v>
      </c>
      <c r="F188" s="123">
        <v>0</v>
      </c>
      <c r="G188" s="123">
        <v>0</v>
      </c>
      <c r="H188" s="133"/>
      <c r="I188" s="114"/>
      <c r="J188" s="114"/>
      <c r="K188" s="114"/>
      <c r="L188" s="114"/>
      <c r="M188" s="114"/>
      <c r="N188" s="114"/>
      <c r="O188" s="114"/>
      <c r="P188" s="114"/>
      <c r="Q188" s="114"/>
      <c r="R188" s="133"/>
      <c r="S188" s="114"/>
      <c r="T188" s="114"/>
      <c r="U188" s="114"/>
      <c r="V188" s="114"/>
      <c r="W188" s="114"/>
      <c r="X188" s="114"/>
      <c r="Y188" s="114"/>
      <c r="Z188" s="114"/>
      <c r="AA188" s="114"/>
      <c r="AB188" s="133"/>
      <c r="AC188" s="114"/>
      <c r="AD188" s="114"/>
      <c r="AE188" s="114"/>
      <c r="AF188" s="114"/>
      <c r="AG188" s="114"/>
      <c r="AH188" s="114"/>
      <c r="AI188" s="114"/>
      <c r="AJ188" s="114"/>
      <c r="AK188" s="114"/>
      <c r="AL188" s="133"/>
      <c r="AM188" s="114"/>
      <c r="AN188" s="114"/>
      <c r="AO188" s="114"/>
      <c r="AP188" s="114"/>
      <c r="AQ188" s="114"/>
      <c r="AR188" s="114"/>
      <c r="AS188" s="114"/>
      <c r="AT188" s="114"/>
      <c r="AU188" s="114"/>
      <c r="AV188" s="133"/>
      <c r="AW188" s="114"/>
      <c r="AX188" s="114"/>
      <c r="AY188" s="114"/>
      <c r="AZ188" s="114"/>
      <c r="BA188" s="114"/>
      <c r="BB188" s="114"/>
      <c r="BC188" s="114"/>
      <c r="BD188" s="114"/>
      <c r="BE188" s="114"/>
      <c r="BF188" s="133"/>
      <c r="BG188" s="114"/>
      <c r="BH188" s="114"/>
      <c r="BI188" s="114"/>
      <c r="BJ188" s="114"/>
      <c r="BK188" s="114"/>
      <c r="BL188" s="114"/>
      <c r="BM188" s="114"/>
      <c r="BN188" s="114"/>
      <c r="BO188" s="114"/>
      <c r="BP188" s="133"/>
      <c r="BQ188" s="114"/>
      <c r="BR188" s="114"/>
      <c r="BS188" s="114"/>
      <c r="BT188" s="114"/>
      <c r="BU188" s="114"/>
      <c r="BV188" s="114"/>
      <c r="BW188" s="114"/>
      <c r="BX188" s="114"/>
      <c r="BY188" s="114"/>
      <c r="BZ188" s="133"/>
      <c r="CA188" s="114"/>
      <c r="CB188" s="114"/>
      <c r="CC188" s="114"/>
      <c r="CD188" s="114"/>
      <c r="CE188" s="114"/>
      <c r="CF188" s="114"/>
      <c r="CG188" s="114"/>
      <c r="CH188" s="114"/>
      <c r="CI188" s="114"/>
      <c r="CJ188" s="133"/>
      <c r="CK188" s="114"/>
      <c r="CL188" s="114"/>
      <c r="CM188" s="114"/>
      <c r="CN188" s="114"/>
      <c r="CO188" s="114"/>
      <c r="CP188" s="114"/>
      <c r="CQ188" s="114"/>
      <c r="CR188" s="114"/>
      <c r="CS188" s="114"/>
      <c r="CT188" s="133"/>
      <c r="CU188" s="114"/>
      <c r="CV188" s="114"/>
      <c r="CW188" s="114"/>
      <c r="CX188" s="114"/>
      <c r="CY188" s="114"/>
      <c r="CZ188" s="114"/>
      <c r="DA188" s="114"/>
      <c r="DB188" s="114"/>
      <c r="DC188" s="114"/>
      <c r="DD188" s="136" t="str">
        <f>IFERROR(AVERAGE('AUTOEV CUANTI MULT'!$H188:$DC188),"")</f>
        <v/>
      </c>
    </row>
    <row r="189" spans="2:108" x14ac:dyDescent="0.3">
      <c r="B189" s="124">
        <v>184</v>
      </c>
      <c r="C189" s="126">
        <v>0</v>
      </c>
      <c r="D189" s="126">
        <v>0</v>
      </c>
      <c r="E189" s="126">
        <v>0</v>
      </c>
      <c r="F189" s="47">
        <v>0</v>
      </c>
      <c r="G189" s="47">
        <v>0</v>
      </c>
      <c r="H189" s="134"/>
      <c r="I189" s="115"/>
      <c r="J189" s="115"/>
      <c r="K189" s="115"/>
      <c r="L189" s="115"/>
      <c r="M189" s="115"/>
      <c r="N189" s="115"/>
      <c r="O189" s="115"/>
      <c r="P189" s="115"/>
      <c r="Q189" s="115"/>
      <c r="R189" s="134"/>
      <c r="S189" s="115"/>
      <c r="T189" s="115"/>
      <c r="U189" s="115"/>
      <c r="V189" s="115"/>
      <c r="W189" s="115"/>
      <c r="X189" s="115"/>
      <c r="Y189" s="115"/>
      <c r="Z189" s="115"/>
      <c r="AA189" s="115"/>
      <c r="AB189" s="134"/>
      <c r="AC189" s="115"/>
      <c r="AD189" s="115"/>
      <c r="AE189" s="115"/>
      <c r="AF189" s="115"/>
      <c r="AG189" s="115"/>
      <c r="AH189" s="115"/>
      <c r="AI189" s="115"/>
      <c r="AJ189" s="115"/>
      <c r="AK189" s="115"/>
      <c r="AL189" s="134"/>
      <c r="AM189" s="115"/>
      <c r="AN189" s="115"/>
      <c r="AO189" s="115"/>
      <c r="AP189" s="115"/>
      <c r="AQ189" s="115"/>
      <c r="AR189" s="115"/>
      <c r="AS189" s="115"/>
      <c r="AT189" s="115"/>
      <c r="AU189" s="115"/>
      <c r="AV189" s="134"/>
      <c r="AW189" s="115"/>
      <c r="AX189" s="115"/>
      <c r="AY189" s="115"/>
      <c r="AZ189" s="115"/>
      <c r="BA189" s="115"/>
      <c r="BB189" s="115"/>
      <c r="BC189" s="115"/>
      <c r="BD189" s="115"/>
      <c r="BE189" s="115"/>
      <c r="BF189" s="134"/>
      <c r="BG189" s="115"/>
      <c r="BH189" s="115"/>
      <c r="BI189" s="115"/>
      <c r="BJ189" s="115"/>
      <c r="BK189" s="115"/>
      <c r="BL189" s="115"/>
      <c r="BM189" s="115"/>
      <c r="BN189" s="115"/>
      <c r="BO189" s="115"/>
      <c r="BP189" s="134"/>
      <c r="BQ189" s="115"/>
      <c r="BR189" s="115"/>
      <c r="BS189" s="115"/>
      <c r="BT189" s="115"/>
      <c r="BU189" s="115"/>
      <c r="BV189" s="115"/>
      <c r="BW189" s="115"/>
      <c r="BX189" s="115"/>
      <c r="BY189" s="115"/>
      <c r="BZ189" s="134"/>
      <c r="CA189" s="115"/>
      <c r="CB189" s="115"/>
      <c r="CC189" s="115"/>
      <c r="CD189" s="115"/>
      <c r="CE189" s="115"/>
      <c r="CF189" s="115"/>
      <c r="CG189" s="115"/>
      <c r="CH189" s="115"/>
      <c r="CI189" s="115"/>
      <c r="CJ189" s="134"/>
      <c r="CK189" s="115"/>
      <c r="CL189" s="115"/>
      <c r="CM189" s="115"/>
      <c r="CN189" s="115"/>
      <c r="CO189" s="115"/>
      <c r="CP189" s="115"/>
      <c r="CQ189" s="115"/>
      <c r="CR189" s="115"/>
      <c r="CS189" s="115"/>
      <c r="CT189" s="134"/>
      <c r="CU189" s="115"/>
      <c r="CV189" s="115"/>
      <c r="CW189" s="115"/>
      <c r="CX189" s="115"/>
      <c r="CY189" s="115"/>
      <c r="CZ189" s="115"/>
      <c r="DA189" s="115"/>
      <c r="DB189" s="115"/>
      <c r="DC189" s="115"/>
      <c r="DD189" s="137" t="str">
        <f>IFERROR(AVERAGE('AUTOEV CUANTI MULT'!$H189:$DC189),"")</f>
        <v/>
      </c>
    </row>
    <row r="190" spans="2:108" x14ac:dyDescent="0.3">
      <c r="B190" s="120">
        <v>185</v>
      </c>
      <c r="C190" s="122">
        <v>0</v>
      </c>
      <c r="D190" s="122">
        <v>0</v>
      </c>
      <c r="E190" s="122">
        <v>0</v>
      </c>
      <c r="F190" s="123">
        <v>0</v>
      </c>
      <c r="G190" s="123">
        <v>0</v>
      </c>
      <c r="H190" s="133"/>
      <c r="I190" s="114"/>
      <c r="J190" s="114"/>
      <c r="K190" s="114"/>
      <c r="L190" s="114"/>
      <c r="M190" s="114"/>
      <c r="N190" s="114"/>
      <c r="O190" s="114"/>
      <c r="P190" s="114"/>
      <c r="Q190" s="114"/>
      <c r="R190" s="133"/>
      <c r="S190" s="114"/>
      <c r="T190" s="114"/>
      <c r="U190" s="114"/>
      <c r="V190" s="114"/>
      <c r="W190" s="114"/>
      <c r="X190" s="114"/>
      <c r="Y190" s="114"/>
      <c r="Z190" s="114"/>
      <c r="AA190" s="114"/>
      <c r="AB190" s="133"/>
      <c r="AC190" s="114"/>
      <c r="AD190" s="114"/>
      <c r="AE190" s="114"/>
      <c r="AF190" s="114"/>
      <c r="AG190" s="114"/>
      <c r="AH190" s="114"/>
      <c r="AI190" s="114"/>
      <c r="AJ190" s="114"/>
      <c r="AK190" s="114"/>
      <c r="AL190" s="133"/>
      <c r="AM190" s="114"/>
      <c r="AN190" s="114"/>
      <c r="AO190" s="114"/>
      <c r="AP190" s="114"/>
      <c r="AQ190" s="114"/>
      <c r="AR190" s="114"/>
      <c r="AS190" s="114"/>
      <c r="AT190" s="114"/>
      <c r="AU190" s="114"/>
      <c r="AV190" s="133"/>
      <c r="AW190" s="114"/>
      <c r="AX190" s="114"/>
      <c r="AY190" s="114"/>
      <c r="AZ190" s="114"/>
      <c r="BA190" s="114"/>
      <c r="BB190" s="114"/>
      <c r="BC190" s="114"/>
      <c r="BD190" s="114"/>
      <c r="BE190" s="114"/>
      <c r="BF190" s="133"/>
      <c r="BG190" s="114"/>
      <c r="BH190" s="114"/>
      <c r="BI190" s="114"/>
      <c r="BJ190" s="114"/>
      <c r="BK190" s="114"/>
      <c r="BL190" s="114"/>
      <c r="BM190" s="114"/>
      <c r="BN190" s="114"/>
      <c r="BO190" s="114"/>
      <c r="BP190" s="133"/>
      <c r="BQ190" s="114"/>
      <c r="BR190" s="114"/>
      <c r="BS190" s="114"/>
      <c r="BT190" s="114"/>
      <c r="BU190" s="114"/>
      <c r="BV190" s="114"/>
      <c r="BW190" s="114"/>
      <c r="BX190" s="114"/>
      <c r="BY190" s="114"/>
      <c r="BZ190" s="133"/>
      <c r="CA190" s="114"/>
      <c r="CB190" s="114"/>
      <c r="CC190" s="114"/>
      <c r="CD190" s="114"/>
      <c r="CE190" s="114"/>
      <c r="CF190" s="114"/>
      <c r="CG190" s="114"/>
      <c r="CH190" s="114"/>
      <c r="CI190" s="114"/>
      <c r="CJ190" s="133"/>
      <c r="CK190" s="114"/>
      <c r="CL190" s="114"/>
      <c r="CM190" s="114"/>
      <c r="CN190" s="114"/>
      <c r="CO190" s="114"/>
      <c r="CP190" s="114"/>
      <c r="CQ190" s="114"/>
      <c r="CR190" s="114"/>
      <c r="CS190" s="114"/>
      <c r="CT190" s="133"/>
      <c r="CU190" s="114"/>
      <c r="CV190" s="114"/>
      <c r="CW190" s="114"/>
      <c r="CX190" s="114"/>
      <c r="CY190" s="114"/>
      <c r="CZ190" s="114"/>
      <c r="DA190" s="114"/>
      <c r="DB190" s="114"/>
      <c r="DC190" s="114"/>
      <c r="DD190" s="136" t="str">
        <f>IFERROR(AVERAGE('AUTOEV CUANTI MULT'!$H190:$DC190),"")</f>
        <v/>
      </c>
    </row>
    <row r="191" spans="2:108" x14ac:dyDescent="0.3">
      <c r="B191" s="124">
        <v>186</v>
      </c>
      <c r="C191" s="126">
        <v>0</v>
      </c>
      <c r="D191" s="126">
        <v>0</v>
      </c>
      <c r="E191" s="126">
        <v>0</v>
      </c>
      <c r="F191" s="47">
        <v>0</v>
      </c>
      <c r="G191" s="47">
        <v>0</v>
      </c>
      <c r="H191" s="134"/>
      <c r="I191" s="115"/>
      <c r="J191" s="115"/>
      <c r="K191" s="115"/>
      <c r="L191" s="115"/>
      <c r="M191" s="115"/>
      <c r="N191" s="115"/>
      <c r="O191" s="115"/>
      <c r="P191" s="115"/>
      <c r="Q191" s="115"/>
      <c r="R191" s="134"/>
      <c r="S191" s="115"/>
      <c r="T191" s="115"/>
      <c r="U191" s="115"/>
      <c r="V191" s="115"/>
      <c r="W191" s="115"/>
      <c r="X191" s="115"/>
      <c r="Y191" s="115"/>
      <c r="Z191" s="115"/>
      <c r="AA191" s="115"/>
      <c r="AB191" s="134"/>
      <c r="AC191" s="115"/>
      <c r="AD191" s="115"/>
      <c r="AE191" s="115"/>
      <c r="AF191" s="115"/>
      <c r="AG191" s="115"/>
      <c r="AH191" s="115"/>
      <c r="AI191" s="115"/>
      <c r="AJ191" s="115"/>
      <c r="AK191" s="115"/>
      <c r="AL191" s="134"/>
      <c r="AM191" s="115"/>
      <c r="AN191" s="115"/>
      <c r="AO191" s="115"/>
      <c r="AP191" s="115"/>
      <c r="AQ191" s="115"/>
      <c r="AR191" s="115"/>
      <c r="AS191" s="115"/>
      <c r="AT191" s="115"/>
      <c r="AU191" s="115"/>
      <c r="AV191" s="134"/>
      <c r="AW191" s="115"/>
      <c r="AX191" s="115"/>
      <c r="AY191" s="115"/>
      <c r="AZ191" s="115"/>
      <c r="BA191" s="115"/>
      <c r="BB191" s="115"/>
      <c r="BC191" s="115"/>
      <c r="BD191" s="115"/>
      <c r="BE191" s="115"/>
      <c r="BF191" s="134"/>
      <c r="BG191" s="115"/>
      <c r="BH191" s="115"/>
      <c r="BI191" s="115"/>
      <c r="BJ191" s="115"/>
      <c r="BK191" s="115"/>
      <c r="BL191" s="115"/>
      <c r="BM191" s="115"/>
      <c r="BN191" s="115"/>
      <c r="BO191" s="115"/>
      <c r="BP191" s="134"/>
      <c r="BQ191" s="115"/>
      <c r="BR191" s="115"/>
      <c r="BS191" s="115"/>
      <c r="BT191" s="115"/>
      <c r="BU191" s="115"/>
      <c r="BV191" s="115"/>
      <c r="BW191" s="115"/>
      <c r="BX191" s="115"/>
      <c r="BY191" s="115"/>
      <c r="BZ191" s="134"/>
      <c r="CA191" s="115"/>
      <c r="CB191" s="115"/>
      <c r="CC191" s="115"/>
      <c r="CD191" s="115"/>
      <c r="CE191" s="115"/>
      <c r="CF191" s="115"/>
      <c r="CG191" s="115"/>
      <c r="CH191" s="115"/>
      <c r="CI191" s="115"/>
      <c r="CJ191" s="134"/>
      <c r="CK191" s="115"/>
      <c r="CL191" s="115"/>
      <c r="CM191" s="115"/>
      <c r="CN191" s="115"/>
      <c r="CO191" s="115"/>
      <c r="CP191" s="115"/>
      <c r="CQ191" s="115"/>
      <c r="CR191" s="115"/>
      <c r="CS191" s="115"/>
      <c r="CT191" s="134"/>
      <c r="CU191" s="115"/>
      <c r="CV191" s="115"/>
      <c r="CW191" s="115"/>
      <c r="CX191" s="115"/>
      <c r="CY191" s="115"/>
      <c r="CZ191" s="115"/>
      <c r="DA191" s="115"/>
      <c r="DB191" s="115"/>
      <c r="DC191" s="115"/>
      <c r="DD191" s="137" t="str">
        <f>IFERROR(AVERAGE('AUTOEV CUANTI MULT'!$H191:$DC191),"")</f>
        <v/>
      </c>
    </row>
    <row r="192" spans="2:108" x14ac:dyDescent="0.3">
      <c r="B192" s="120">
        <v>187</v>
      </c>
      <c r="C192" s="122">
        <v>0</v>
      </c>
      <c r="D192" s="122">
        <v>0</v>
      </c>
      <c r="E192" s="122">
        <v>0</v>
      </c>
      <c r="F192" s="123">
        <v>0</v>
      </c>
      <c r="G192" s="123">
        <v>0</v>
      </c>
      <c r="H192" s="133"/>
      <c r="I192" s="114"/>
      <c r="J192" s="114"/>
      <c r="K192" s="114"/>
      <c r="L192" s="114"/>
      <c r="M192" s="114"/>
      <c r="N192" s="114"/>
      <c r="O192" s="114"/>
      <c r="P192" s="114"/>
      <c r="Q192" s="114"/>
      <c r="R192" s="133"/>
      <c r="S192" s="114"/>
      <c r="T192" s="114"/>
      <c r="U192" s="114"/>
      <c r="V192" s="114"/>
      <c r="W192" s="114"/>
      <c r="X192" s="114"/>
      <c r="Y192" s="114"/>
      <c r="Z192" s="114"/>
      <c r="AA192" s="114"/>
      <c r="AB192" s="133"/>
      <c r="AC192" s="114"/>
      <c r="AD192" s="114"/>
      <c r="AE192" s="114"/>
      <c r="AF192" s="114"/>
      <c r="AG192" s="114"/>
      <c r="AH192" s="114"/>
      <c r="AI192" s="114"/>
      <c r="AJ192" s="114"/>
      <c r="AK192" s="114"/>
      <c r="AL192" s="133"/>
      <c r="AM192" s="114"/>
      <c r="AN192" s="114"/>
      <c r="AO192" s="114"/>
      <c r="AP192" s="114"/>
      <c r="AQ192" s="114"/>
      <c r="AR192" s="114"/>
      <c r="AS192" s="114"/>
      <c r="AT192" s="114"/>
      <c r="AU192" s="114"/>
      <c r="AV192" s="133"/>
      <c r="AW192" s="114"/>
      <c r="AX192" s="114"/>
      <c r="AY192" s="114"/>
      <c r="AZ192" s="114"/>
      <c r="BA192" s="114"/>
      <c r="BB192" s="114"/>
      <c r="BC192" s="114"/>
      <c r="BD192" s="114"/>
      <c r="BE192" s="114"/>
      <c r="BF192" s="133"/>
      <c r="BG192" s="114"/>
      <c r="BH192" s="114"/>
      <c r="BI192" s="114"/>
      <c r="BJ192" s="114"/>
      <c r="BK192" s="114"/>
      <c r="BL192" s="114"/>
      <c r="BM192" s="114"/>
      <c r="BN192" s="114"/>
      <c r="BO192" s="114"/>
      <c r="BP192" s="133"/>
      <c r="BQ192" s="114"/>
      <c r="BR192" s="114"/>
      <c r="BS192" s="114"/>
      <c r="BT192" s="114"/>
      <c r="BU192" s="114"/>
      <c r="BV192" s="114"/>
      <c r="BW192" s="114"/>
      <c r="BX192" s="114"/>
      <c r="BY192" s="114"/>
      <c r="BZ192" s="133"/>
      <c r="CA192" s="114"/>
      <c r="CB192" s="114"/>
      <c r="CC192" s="114"/>
      <c r="CD192" s="114"/>
      <c r="CE192" s="114"/>
      <c r="CF192" s="114"/>
      <c r="CG192" s="114"/>
      <c r="CH192" s="114"/>
      <c r="CI192" s="114"/>
      <c r="CJ192" s="133"/>
      <c r="CK192" s="114"/>
      <c r="CL192" s="114"/>
      <c r="CM192" s="114"/>
      <c r="CN192" s="114"/>
      <c r="CO192" s="114"/>
      <c r="CP192" s="114"/>
      <c r="CQ192" s="114"/>
      <c r="CR192" s="114"/>
      <c r="CS192" s="114"/>
      <c r="CT192" s="133"/>
      <c r="CU192" s="114"/>
      <c r="CV192" s="114"/>
      <c r="CW192" s="114"/>
      <c r="CX192" s="114"/>
      <c r="CY192" s="114"/>
      <c r="CZ192" s="114"/>
      <c r="DA192" s="114"/>
      <c r="DB192" s="114"/>
      <c r="DC192" s="114"/>
      <c r="DD192" s="136" t="str">
        <f>IFERROR(AVERAGE('AUTOEV CUANTI MULT'!$H192:$DC192),"")</f>
        <v/>
      </c>
    </row>
    <row r="193" spans="2:108" x14ac:dyDescent="0.3">
      <c r="B193" s="124">
        <v>188</v>
      </c>
      <c r="C193" s="126">
        <v>0</v>
      </c>
      <c r="D193" s="126">
        <v>0</v>
      </c>
      <c r="E193" s="126">
        <v>0</v>
      </c>
      <c r="F193" s="47">
        <v>0</v>
      </c>
      <c r="G193" s="47">
        <v>0</v>
      </c>
      <c r="H193" s="134"/>
      <c r="I193" s="115"/>
      <c r="J193" s="115"/>
      <c r="K193" s="115"/>
      <c r="L193" s="115"/>
      <c r="M193" s="115"/>
      <c r="N193" s="115"/>
      <c r="O193" s="115"/>
      <c r="P193" s="115"/>
      <c r="Q193" s="115"/>
      <c r="R193" s="134"/>
      <c r="S193" s="115"/>
      <c r="T193" s="115"/>
      <c r="U193" s="115"/>
      <c r="V193" s="115"/>
      <c r="W193" s="115"/>
      <c r="X193" s="115"/>
      <c r="Y193" s="115"/>
      <c r="Z193" s="115"/>
      <c r="AA193" s="115"/>
      <c r="AB193" s="134"/>
      <c r="AC193" s="115"/>
      <c r="AD193" s="115"/>
      <c r="AE193" s="115"/>
      <c r="AF193" s="115"/>
      <c r="AG193" s="115"/>
      <c r="AH193" s="115"/>
      <c r="AI193" s="115"/>
      <c r="AJ193" s="115"/>
      <c r="AK193" s="115"/>
      <c r="AL193" s="134"/>
      <c r="AM193" s="115"/>
      <c r="AN193" s="115"/>
      <c r="AO193" s="115"/>
      <c r="AP193" s="115"/>
      <c r="AQ193" s="115"/>
      <c r="AR193" s="115"/>
      <c r="AS193" s="115"/>
      <c r="AT193" s="115"/>
      <c r="AU193" s="115"/>
      <c r="AV193" s="134"/>
      <c r="AW193" s="115"/>
      <c r="AX193" s="115"/>
      <c r="AY193" s="115"/>
      <c r="AZ193" s="115"/>
      <c r="BA193" s="115"/>
      <c r="BB193" s="115"/>
      <c r="BC193" s="115"/>
      <c r="BD193" s="115"/>
      <c r="BE193" s="115"/>
      <c r="BF193" s="134"/>
      <c r="BG193" s="115"/>
      <c r="BH193" s="115"/>
      <c r="BI193" s="115"/>
      <c r="BJ193" s="115"/>
      <c r="BK193" s="115"/>
      <c r="BL193" s="115"/>
      <c r="BM193" s="115"/>
      <c r="BN193" s="115"/>
      <c r="BO193" s="115"/>
      <c r="BP193" s="134"/>
      <c r="BQ193" s="115"/>
      <c r="BR193" s="115"/>
      <c r="BS193" s="115"/>
      <c r="BT193" s="115"/>
      <c r="BU193" s="115"/>
      <c r="BV193" s="115"/>
      <c r="BW193" s="115"/>
      <c r="BX193" s="115"/>
      <c r="BY193" s="115"/>
      <c r="BZ193" s="134"/>
      <c r="CA193" s="115"/>
      <c r="CB193" s="115"/>
      <c r="CC193" s="115"/>
      <c r="CD193" s="115"/>
      <c r="CE193" s="115"/>
      <c r="CF193" s="115"/>
      <c r="CG193" s="115"/>
      <c r="CH193" s="115"/>
      <c r="CI193" s="115"/>
      <c r="CJ193" s="134"/>
      <c r="CK193" s="115"/>
      <c r="CL193" s="115"/>
      <c r="CM193" s="115"/>
      <c r="CN193" s="115"/>
      <c r="CO193" s="115"/>
      <c r="CP193" s="115"/>
      <c r="CQ193" s="115"/>
      <c r="CR193" s="115"/>
      <c r="CS193" s="115"/>
      <c r="CT193" s="134"/>
      <c r="CU193" s="115"/>
      <c r="CV193" s="115"/>
      <c r="CW193" s="115"/>
      <c r="CX193" s="115"/>
      <c r="CY193" s="115"/>
      <c r="CZ193" s="115"/>
      <c r="DA193" s="115"/>
      <c r="DB193" s="115"/>
      <c r="DC193" s="115"/>
      <c r="DD193" s="137" t="str">
        <f>IFERROR(AVERAGE('AUTOEV CUANTI MULT'!$H193:$DC193),"")</f>
        <v/>
      </c>
    </row>
    <row r="194" spans="2:108" x14ac:dyDescent="0.3">
      <c r="B194" s="120">
        <v>189</v>
      </c>
      <c r="C194" s="122">
        <v>0</v>
      </c>
      <c r="D194" s="122">
        <v>0</v>
      </c>
      <c r="E194" s="122">
        <v>0</v>
      </c>
      <c r="F194" s="123">
        <v>0</v>
      </c>
      <c r="G194" s="123">
        <v>0</v>
      </c>
      <c r="H194" s="133"/>
      <c r="I194" s="114"/>
      <c r="J194" s="114"/>
      <c r="K194" s="114"/>
      <c r="L194" s="114"/>
      <c r="M194" s="114"/>
      <c r="N194" s="114"/>
      <c r="O194" s="114"/>
      <c r="P194" s="114"/>
      <c r="Q194" s="114"/>
      <c r="R194" s="133"/>
      <c r="S194" s="114"/>
      <c r="T194" s="114"/>
      <c r="U194" s="114"/>
      <c r="V194" s="114"/>
      <c r="W194" s="114"/>
      <c r="X194" s="114"/>
      <c r="Y194" s="114"/>
      <c r="Z194" s="114"/>
      <c r="AA194" s="114"/>
      <c r="AB194" s="133"/>
      <c r="AC194" s="114"/>
      <c r="AD194" s="114"/>
      <c r="AE194" s="114"/>
      <c r="AF194" s="114"/>
      <c r="AG194" s="114"/>
      <c r="AH194" s="114"/>
      <c r="AI194" s="114"/>
      <c r="AJ194" s="114"/>
      <c r="AK194" s="114"/>
      <c r="AL194" s="133"/>
      <c r="AM194" s="114"/>
      <c r="AN194" s="114"/>
      <c r="AO194" s="114"/>
      <c r="AP194" s="114"/>
      <c r="AQ194" s="114"/>
      <c r="AR194" s="114"/>
      <c r="AS194" s="114"/>
      <c r="AT194" s="114"/>
      <c r="AU194" s="114"/>
      <c r="AV194" s="133"/>
      <c r="AW194" s="114"/>
      <c r="AX194" s="114"/>
      <c r="AY194" s="114"/>
      <c r="AZ194" s="114"/>
      <c r="BA194" s="114"/>
      <c r="BB194" s="114"/>
      <c r="BC194" s="114"/>
      <c r="BD194" s="114"/>
      <c r="BE194" s="114"/>
      <c r="BF194" s="133"/>
      <c r="BG194" s="114"/>
      <c r="BH194" s="114"/>
      <c r="BI194" s="114"/>
      <c r="BJ194" s="114"/>
      <c r="BK194" s="114"/>
      <c r="BL194" s="114"/>
      <c r="BM194" s="114"/>
      <c r="BN194" s="114"/>
      <c r="BO194" s="114"/>
      <c r="BP194" s="133"/>
      <c r="BQ194" s="114"/>
      <c r="BR194" s="114"/>
      <c r="BS194" s="114"/>
      <c r="BT194" s="114"/>
      <c r="BU194" s="114"/>
      <c r="BV194" s="114"/>
      <c r="BW194" s="114"/>
      <c r="BX194" s="114"/>
      <c r="BY194" s="114"/>
      <c r="BZ194" s="133"/>
      <c r="CA194" s="114"/>
      <c r="CB194" s="114"/>
      <c r="CC194" s="114"/>
      <c r="CD194" s="114"/>
      <c r="CE194" s="114"/>
      <c r="CF194" s="114"/>
      <c r="CG194" s="114"/>
      <c r="CH194" s="114"/>
      <c r="CI194" s="114"/>
      <c r="CJ194" s="133"/>
      <c r="CK194" s="114"/>
      <c r="CL194" s="114"/>
      <c r="CM194" s="114"/>
      <c r="CN194" s="114"/>
      <c r="CO194" s="114"/>
      <c r="CP194" s="114"/>
      <c r="CQ194" s="114"/>
      <c r="CR194" s="114"/>
      <c r="CS194" s="114"/>
      <c r="CT194" s="133"/>
      <c r="CU194" s="114"/>
      <c r="CV194" s="114"/>
      <c r="CW194" s="114"/>
      <c r="CX194" s="114"/>
      <c r="CY194" s="114"/>
      <c r="CZ194" s="114"/>
      <c r="DA194" s="114"/>
      <c r="DB194" s="114"/>
      <c r="DC194" s="114"/>
      <c r="DD194" s="136" t="str">
        <f>IFERROR(AVERAGE('AUTOEV CUANTI MULT'!$H194:$DC194),"")</f>
        <v/>
      </c>
    </row>
    <row r="195" spans="2:108" x14ac:dyDescent="0.3">
      <c r="B195" s="124">
        <v>190</v>
      </c>
      <c r="C195" s="126">
        <v>0</v>
      </c>
      <c r="D195" s="126">
        <v>0</v>
      </c>
      <c r="E195" s="126">
        <v>0</v>
      </c>
      <c r="F195" s="47">
        <v>0</v>
      </c>
      <c r="G195" s="47">
        <v>0</v>
      </c>
      <c r="H195" s="134"/>
      <c r="I195" s="115"/>
      <c r="J195" s="115"/>
      <c r="K195" s="115"/>
      <c r="L195" s="115"/>
      <c r="M195" s="115"/>
      <c r="N195" s="115"/>
      <c r="O195" s="115"/>
      <c r="P195" s="115"/>
      <c r="Q195" s="115"/>
      <c r="R195" s="134"/>
      <c r="S195" s="115"/>
      <c r="T195" s="115"/>
      <c r="U195" s="115"/>
      <c r="V195" s="115"/>
      <c r="W195" s="115"/>
      <c r="X195" s="115"/>
      <c r="Y195" s="115"/>
      <c r="Z195" s="115"/>
      <c r="AA195" s="115"/>
      <c r="AB195" s="134"/>
      <c r="AC195" s="115"/>
      <c r="AD195" s="115"/>
      <c r="AE195" s="115"/>
      <c r="AF195" s="115"/>
      <c r="AG195" s="115"/>
      <c r="AH195" s="115"/>
      <c r="AI195" s="115"/>
      <c r="AJ195" s="115"/>
      <c r="AK195" s="115"/>
      <c r="AL195" s="134"/>
      <c r="AM195" s="115"/>
      <c r="AN195" s="115"/>
      <c r="AO195" s="115"/>
      <c r="AP195" s="115"/>
      <c r="AQ195" s="115"/>
      <c r="AR195" s="115"/>
      <c r="AS195" s="115"/>
      <c r="AT195" s="115"/>
      <c r="AU195" s="115"/>
      <c r="AV195" s="134"/>
      <c r="AW195" s="115"/>
      <c r="AX195" s="115"/>
      <c r="AY195" s="115"/>
      <c r="AZ195" s="115"/>
      <c r="BA195" s="115"/>
      <c r="BB195" s="115"/>
      <c r="BC195" s="115"/>
      <c r="BD195" s="115"/>
      <c r="BE195" s="115"/>
      <c r="BF195" s="134"/>
      <c r="BG195" s="115"/>
      <c r="BH195" s="115"/>
      <c r="BI195" s="115"/>
      <c r="BJ195" s="115"/>
      <c r="BK195" s="115"/>
      <c r="BL195" s="115"/>
      <c r="BM195" s="115"/>
      <c r="BN195" s="115"/>
      <c r="BO195" s="115"/>
      <c r="BP195" s="134"/>
      <c r="BQ195" s="115"/>
      <c r="BR195" s="115"/>
      <c r="BS195" s="115"/>
      <c r="BT195" s="115"/>
      <c r="BU195" s="115"/>
      <c r="BV195" s="115"/>
      <c r="BW195" s="115"/>
      <c r="BX195" s="115"/>
      <c r="BY195" s="115"/>
      <c r="BZ195" s="134"/>
      <c r="CA195" s="115"/>
      <c r="CB195" s="115"/>
      <c r="CC195" s="115"/>
      <c r="CD195" s="115"/>
      <c r="CE195" s="115"/>
      <c r="CF195" s="115"/>
      <c r="CG195" s="115"/>
      <c r="CH195" s="115"/>
      <c r="CI195" s="115"/>
      <c r="CJ195" s="134"/>
      <c r="CK195" s="115"/>
      <c r="CL195" s="115"/>
      <c r="CM195" s="115"/>
      <c r="CN195" s="115"/>
      <c r="CO195" s="115"/>
      <c r="CP195" s="115"/>
      <c r="CQ195" s="115"/>
      <c r="CR195" s="115"/>
      <c r="CS195" s="115"/>
      <c r="CT195" s="134"/>
      <c r="CU195" s="115"/>
      <c r="CV195" s="115"/>
      <c r="CW195" s="115"/>
      <c r="CX195" s="115"/>
      <c r="CY195" s="115"/>
      <c r="CZ195" s="115"/>
      <c r="DA195" s="115"/>
      <c r="DB195" s="115"/>
      <c r="DC195" s="115"/>
      <c r="DD195" s="137" t="str">
        <f>IFERROR(AVERAGE('AUTOEV CUANTI MULT'!$H195:$DC195),"")</f>
        <v/>
      </c>
    </row>
    <row r="196" spans="2:108" x14ac:dyDescent="0.3">
      <c r="B196" s="120">
        <v>191</v>
      </c>
      <c r="C196" s="122">
        <v>0</v>
      </c>
      <c r="D196" s="122">
        <v>0</v>
      </c>
      <c r="E196" s="122">
        <v>0</v>
      </c>
      <c r="F196" s="123">
        <v>0</v>
      </c>
      <c r="G196" s="123">
        <v>0</v>
      </c>
      <c r="H196" s="133"/>
      <c r="I196" s="114"/>
      <c r="J196" s="114"/>
      <c r="K196" s="114"/>
      <c r="L196" s="114"/>
      <c r="M196" s="114"/>
      <c r="N196" s="114"/>
      <c r="O196" s="114"/>
      <c r="P196" s="114"/>
      <c r="Q196" s="114"/>
      <c r="R196" s="133"/>
      <c r="S196" s="114"/>
      <c r="T196" s="114"/>
      <c r="U196" s="114"/>
      <c r="V196" s="114"/>
      <c r="W196" s="114"/>
      <c r="X196" s="114"/>
      <c r="Y196" s="114"/>
      <c r="Z196" s="114"/>
      <c r="AA196" s="114"/>
      <c r="AB196" s="133"/>
      <c r="AC196" s="114"/>
      <c r="AD196" s="114"/>
      <c r="AE196" s="114"/>
      <c r="AF196" s="114"/>
      <c r="AG196" s="114"/>
      <c r="AH196" s="114"/>
      <c r="AI196" s="114"/>
      <c r="AJ196" s="114"/>
      <c r="AK196" s="114"/>
      <c r="AL196" s="133"/>
      <c r="AM196" s="114"/>
      <c r="AN196" s="114"/>
      <c r="AO196" s="114"/>
      <c r="AP196" s="114"/>
      <c r="AQ196" s="114"/>
      <c r="AR196" s="114"/>
      <c r="AS196" s="114"/>
      <c r="AT196" s="114"/>
      <c r="AU196" s="114"/>
      <c r="AV196" s="133"/>
      <c r="AW196" s="114"/>
      <c r="AX196" s="114"/>
      <c r="AY196" s="114"/>
      <c r="AZ196" s="114"/>
      <c r="BA196" s="114"/>
      <c r="BB196" s="114"/>
      <c r="BC196" s="114"/>
      <c r="BD196" s="114"/>
      <c r="BE196" s="114"/>
      <c r="BF196" s="133"/>
      <c r="BG196" s="114"/>
      <c r="BH196" s="114"/>
      <c r="BI196" s="114"/>
      <c r="BJ196" s="114"/>
      <c r="BK196" s="114"/>
      <c r="BL196" s="114"/>
      <c r="BM196" s="114"/>
      <c r="BN196" s="114"/>
      <c r="BO196" s="114"/>
      <c r="BP196" s="133"/>
      <c r="BQ196" s="114"/>
      <c r="BR196" s="114"/>
      <c r="BS196" s="114"/>
      <c r="BT196" s="114"/>
      <c r="BU196" s="114"/>
      <c r="BV196" s="114"/>
      <c r="BW196" s="114"/>
      <c r="BX196" s="114"/>
      <c r="BY196" s="114"/>
      <c r="BZ196" s="133"/>
      <c r="CA196" s="114"/>
      <c r="CB196" s="114"/>
      <c r="CC196" s="114"/>
      <c r="CD196" s="114"/>
      <c r="CE196" s="114"/>
      <c r="CF196" s="114"/>
      <c r="CG196" s="114"/>
      <c r="CH196" s="114"/>
      <c r="CI196" s="114"/>
      <c r="CJ196" s="133"/>
      <c r="CK196" s="114"/>
      <c r="CL196" s="114"/>
      <c r="CM196" s="114"/>
      <c r="CN196" s="114"/>
      <c r="CO196" s="114"/>
      <c r="CP196" s="114"/>
      <c r="CQ196" s="114"/>
      <c r="CR196" s="114"/>
      <c r="CS196" s="114"/>
      <c r="CT196" s="133"/>
      <c r="CU196" s="114"/>
      <c r="CV196" s="114"/>
      <c r="CW196" s="114"/>
      <c r="CX196" s="114"/>
      <c r="CY196" s="114"/>
      <c r="CZ196" s="114"/>
      <c r="DA196" s="114"/>
      <c r="DB196" s="114"/>
      <c r="DC196" s="114"/>
      <c r="DD196" s="136" t="str">
        <f>IFERROR(AVERAGE('AUTOEV CUANTI MULT'!$H196:$DC196),"")</f>
        <v/>
      </c>
    </row>
    <row r="197" spans="2:108" x14ac:dyDescent="0.3">
      <c r="B197" s="124">
        <v>192</v>
      </c>
      <c r="C197" s="126">
        <v>0</v>
      </c>
      <c r="D197" s="126">
        <v>0</v>
      </c>
      <c r="E197" s="126">
        <v>0</v>
      </c>
      <c r="F197" s="47">
        <v>0</v>
      </c>
      <c r="G197" s="47">
        <v>0</v>
      </c>
      <c r="H197" s="134"/>
      <c r="I197" s="115"/>
      <c r="J197" s="115"/>
      <c r="K197" s="115"/>
      <c r="L197" s="115"/>
      <c r="M197" s="115"/>
      <c r="N197" s="115"/>
      <c r="O197" s="115"/>
      <c r="P197" s="115"/>
      <c r="Q197" s="115"/>
      <c r="R197" s="134"/>
      <c r="S197" s="115"/>
      <c r="T197" s="115"/>
      <c r="U197" s="115"/>
      <c r="V197" s="115"/>
      <c r="W197" s="115"/>
      <c r="X197" s="115"/>
      <c r="Y197" s="115"/>
      <c r="Z197" s="115"/>
      <c r="AA197" s="115"/>
      <c r="AB197" s="134"/>
      <c r="AC197" s="115"/>
      <c r="AD197" s="115"/>
      <c r="AE197" s="115"/>
      <c r="AF197" s="115"/>
      <c r="AG197" s="115"/>
      <c r="AH197" s="115"/>
      <c r="AI197" s="115"/>
      <c r="AJ197" s="115"/>
      <c r="AK197" s="115"/>
      <c r="AL197" s="134"/>
      <c r="AM197" s="115"/>
      <c r="AN197" s="115"/>
      <c r="AO197" s="115"/>
      <c r="AP197" s="115"/>
      <c r="AQ197" s="115"/>
      <c r="AR197" s="115"/>
      <c r="AS197" s="115"/>
      <c r="AT197" s="115"/>
      <c r="AU197" s="115"/>
      <c r="AV197" s="134"/>
      <c r="AW197" s="115"/>
      <c r="AX197" s="115"/>
      <c r="AY197" s="115"/>
      <c r="AZ197" s="115"/>
      <c r="BA197" s="115"/>
      <c r="BB197" s="115"/>
      <c r="BC197" s="115"/>
      <c r="BD197" s="115"/>
      <c r="BE197" s="115"/>
      <c r="BF197" s="134"/>
      <c r="BG197" s="115"/>
      <c r="BH197" s="115"/>
      <c r="BI197" s="115"/>
      <c r="BJ197" s="115"/>
      <c r="BK197" s="115"/>
      <c r="BL197" s="115"/>
      <c r="BM197" s="115"/>
      <c r="BN197" s="115"/>
      <c r="BO197" s="115"/>
      <c r="BP197" s="134"/>
      <c r="BQ197" s="115"/>
      <c r="BR197" s="115"/>
      <c r="BS197" s="115"/>
      <c r="BT197" s="115"/>
      <c r="BU197" s="115"/>
      <c r="BV197" s="115"/>
      <c r="BW197" s="115"/>
      <c r="BX197" s="115"/>
      <c r="BY197" s="115"/>
      <c r="BZ197" s="134"/>
      <c r="CA197" s="115"/>
      <c r="CB197" s="115"/>
      <c r="CC197" s="115"/>
      <c r="CD197" s="115"/>
      <c r="CE197" s="115"/>
      <c r="CF197" s="115"/>
      <c r="CG197" s="115"/>
      <c r="CH197" s="115"/>
      <c r="CI197" s="115"/>
      <c r="CJ197" s="134"/>
      <c r="CK197" s="115"/>
      <c r="CL197" s="115"/>
      <c r="CM197" s="115"/>
      <c r="CN197" s="115"/>
      <c r="CO197" s="115"/>
      <c r="CP197" s="115"/>
      <c r="CQ197" s="115"/>
      <c r="CR197" s="115"/>
      <c r="CS197" s="115"/>
      <c r="CT197" s="134"/>
      <c r="CU197" s="115"/>
      <c r="CV197" s="115"/>
      <c r="CW197" s="115"/>
      <c r="CX197" s="115"/>
      <c r="CY197" s="115"/>
      <c r="CZ197" s="115"/>
      <c r="DA197" s="115"/>
      <c r="DB197" s="115"/>
      <c r="DC197" s="115"/>
      <c r="DD197" s="137" t="str">
        <f>IFERROR(AVERAGE('AUTOEV CUANTI MULT'!$H197:$DC197),"")</f>
        <v/>
      </c>
    </row>
    <row r="198" spans="2:108" x14ac:dyDescent="0.3">
      <c r="B198" s="120">
        <v>193</v>
      </c>
      <c r="C198" s="122">
        <v>0</v>
      </c>
      <c r="D198" s="122">
        <v>0</v>
      </c>
      <c r="E198" s="122">
        <v>0</v>
      </c>
      <c r="F198" s="123">
        <v>0</v>
      </c>
      <c r="G198" s="123">
        <v>0</v>
      </c>
      <c r="H198" s="133"/>
      <c r="I198" s="114"/>
      <c r="J198" s="114"/>
      <c r="K198" s="114"/>
      <c r="L198" s="114"/>
      <c r="M198" s="114"/>
      <c r="N198" s="114"/>
      <c r="O198" s="114"/>
      <c r="P198" s="114"/>
      <c r="Q198" s="114"/>
      <c r="R198" s="133"/>
      <c r="S198" s="114"/>
      <c r="T198" s="114"/>
      <c r="U198" s="114"/>
      <c r="V198" s="114"/>
      <c r="W198" s="114"/>
      <c r="X198" s="114"/>
      <c r="Y198" s="114"/>
      <c r="Z198" s="114"/>
      <c r="AA198" s="114"/>
      <c r="AB198" s="133"/>
      <c r="AC198" s="114"/>
      <c r="AD198" s="114"/>
      <c r="AE198" s="114"/>
      <c r="AF198" s="114"/>
      <c r="AG198" s="114"/>
      <c r="AH198" s="114"/>
      <c r="AI198" s="114"/>
      <c r="AJ198" s="114"/>
      <c r="AK198" s="114"/>
      <c r="AL198" s="133"/>
      <c r="AM198" s="114"/>
      <c r="AN198" s="114"/>
      <c r="AO198" s="114"/>
      <c r="AP198" s="114"/>
      <c r="AQ198" s="114"/>
      <c r="AR198" s="114"/>
      <c r="AS198" s="114"/>
      <c r="AT198" s="114"/>
      <c r="AU198" s="114"/>
      <c r="AV198" s="133"/>
      <c r="AW198" s="114"/>
      <c r="AX198" s="114"/>
      <c r="AY198" s="114"/>
      <c r="AZ198" s="114"/>
      <c r="BA198" s="114"/>
      <c r="BB198" s="114"/>
      <c r="BC198" s="114"/>
      <c r="BD198" s="114"/>
      <c r="BE198" s="114"/>
      <c r="BF198" s="133"/>
      <c r="BG198" s="114"/>
      <c r="BH198" s="114"/>
      <c r="BI198" s="114"/>
      <c r="BJ198" s="114"/>
      <c r="BK198" s="114"/>
      <c r="BL198" s="114"/>
      <c r="BM198" s="114"/>
      <c r="BN198" s="114"/>
      <c r="BO198" s="114"/>
      <c r="BP198" s="133"/>
      <c r="BQ198" s="114"/>
      <c r="BR198" s="114"/>
      <c r="BS198" s="114"/>
      <c r="BT198" s="114"/>
      <c r="BU198" s="114"/>
      <c r="BV198" s="114"/>
      <c r="BW198" s="114"/>
      <c r="BX198" s="114"/>
      <c r="BY198" s="114"/>
      <c r="BZ198" s="133"/>
      <c r="CA198" s="114"/>
      <c r="CB198" s="114"/>
      <c r="CC198" s="114"/>
      <c r="CD198" s="114"/>
      <c r="CE198" s="114"/>
      <c r="CF198" s="114"/>
      <c r="CG198" s="114"/>
      <c r="CH198" s="114"/>
      <c r="CI198" s="114"/>
      <c r="CJ198" s="133"/>
      <c r="CK198" s="114"/>
      <c r="CL198" s="114"/>
      <c r="CM198" s="114"/>
      <c r="CN198" s="114"/>
      <c r="CO198" s="114"/>
      <c r="CP198" s="114"/>
      <c r="CQ198" s="114"/>
      <c r="CR198" s="114"/>
      <c r="CS198" s="114"/>
      <c r="CT198" s="133"/>
      <c r="CU198" s="114"/>
      <c r="CV198" s="114"/>
      <c r="CW198" s="114"/>
      <c r="CX198" s="114"/>
      <c r="CY198" s="114"/>
      <c r="CZ198" s="114"/>
      <c r="DA198" s="114"/>
      <c r="DB198" s="114"/>
      <c r="DC198" s="114"/>
      <c r="DD198" s="136" t="str">
        <f>IFERROR(AVERAGE('AUTOEV CUANTI MULT'!$H198:$DC198),"")</f>
        <v/>
      </c>
    </row>
    <row r="199" spans="2:108" x14ac:dyDescent="0.3">
      <c r="B199" s="124">
        <v>194</v>
      </c>
      <c r="C199" s="126">
        <v>0</v>
      </c>
      <c r="D199" s="126">
        <v>0</v>
      </c>
      <c r="E199" s="126">
        <v>0</v>
      </c>
      <c r="F199" s="47">
        <v>0</v>
      </c>
      <c r="G199" s="47">
        <v>0</v>
      </c>
      <c r="H199" s="134"/>
      <c r="I199" s="115"/>
      <c r="J199" s="115"/>
      <c r="K199" s="115"/>
      <c r="L199" s="115"/>
      <c r="M199" s="115"/>
      <c r="N199" s="115"/>
      <c r="O199" s="115"/>
      <c r="P199" s="115"/>
      <c r="Q199" s="115"/>
      <c r="R199" s="134"/>
      <c r="S199" s="115"/>
      <c r="T199" s="115"/>
      <c r="U199" s="115"/>
      <c r="V199" s="115"/>
      <c r="W199" s="115"/>
      <c r="X199" s="115"/>
      <c r="Y199" s="115"/>
      <c r="Z199" s="115"/>
      <c r="AA199" s="115"/>
      <c r="AB199" s="134"/>
      <c r="AC199" s="115"/>
      <c r="AD199" s="115"/>
      <c r="AE199" s="115"/>
      <c r="AF199" s="115"/>
      <c r="AG199" s="115"/>
      <c r="AH199" s="115"/>
      <c r="AI199" s="115"/>
      <c r="AJ199" s="115"/>
      <c r="AK199" s="115"/>
      <c r="AL199" s="134"/>
      <c r="AM199" s="115"/>
      <c r="AN199" s="115"/>
      <c r="AO199" s="115"/>
      <c r="AP199" s="115"/>
      <c r="AQ199" s="115"/>
      <c r="AR199" s="115"/>
      <c r="AS199" s="115"/>
      <c r="AT199" s="115"/>
      <c r="AU199" s="115"/>
      <c r="AV199" s="134"/>
      <c r="AW199" s="115"/>
      <c r="AX199" s="115"/>
      <c r="AY199" s="115"/>
      <c r="AZ199" s="115"/>
      <c r="BA199" s="115"/>
      <c r="BB199" s="115"/>
      <c r="BC199" s="115"/>
      <c r="BD199" s="115"/>
      <c r="BE199" s="115"/>
      <c r="BF199" s="134"/>
      <c r="BG199" s="115"/>
      <c r="BH199" s="115"/>
      <c r="BI199" s="115"/>
      <c r="BJ199" s="115"/>
      <c r="BK199" s="115"/>
      <c r="BL199" s="115"/>
      <c r="BM199" s="115"/>
      <c r="BN199" s="115"/>
      <c r="BO199" s="115"/>
      <c r="BP199" s="134"/>
      <c r="BQ199" s="115"/>
      <c r="BR199" s="115"/>
      <c r="BS199" s="115"/>
      <c r="BT199" s="115"/>
      <c r="BU199" s="115"/>
      <c r="BV199" s="115"/>
      <c r="BW199" s="115"/>
      <c r="BX199" s="115"/>
      <c r="BY199" s="115"/>
      <c r="BZ199" s="134"/>
      <c r="CA199" s="115"/>
      <c r="CB199" s="115"/>
      <c r="CC199" s="115"/>
      <c r="CD199" s="115"/>
      <c r="CE199" s="115"/>
      <c r="CF199" s="115"/>
      <c r="CG199" s="115"/>
      <c r="CH199" s="115"/>
      <c r="CI199" s="115"/>
      <c r="CJ199" s="134"/>
      <c r="CK199" s="115"/>
      <c r="CL199" s="115"/>
      <c r="CM199" s="115"/>
      <c r="CN199" s="115"/>
      <c r="CO199" s="115"/>
      <c r="CP199" s="115"/>
      <c r="CQ199" s="115"/>
      <c r="CR199" s="115"/>
      <c r="CS199" s="115"/>
      <c r="CT199" s="134"/>
      <c r="CU199" s="115"/>
      <c r="CV199" s="115"/>
      <c r="CW199" s="115"/>
      <c r="CX199" s="115"/>
      <c r="CY199" s="115"/>
      <c r="CZ199" s="115"/>
      <c r="DA199" s="115"/>
      <c r="DB199" s="115"/>
      <c r="DC199" s="115"/>
      <c r="DD199" s="137" t="str">
        <f>IFERROR(AVERAGE('AUTOEV CUANTI MULT'!$H199:$DC199),"")</f>
        <v/>
      </c>
    </row>
    <row r="200" spans="2:108" x14ac:dyDescent="0.3">
      <c r="B200" s="120">
        <v>195</v>
      </c>
      <c r="C200" s="122">
        <v>0</v>
      </c>
      <c r="D200" s="122">
        <v>0</v>
      </c>
      <c r="E200" s="122">
        <v>0</v>
      </c>
      <c r="F200" s="123">
        <v>0</v>
      </c>
      <c r="G200" s="123">
        <v>0</v>
      </c>
      <c r="H200" s="133"/>
      <c r="I200" s="114"/>
      <c r="J200" s="114"/>
      <c r="K200" s="114"/>
      <c r="L200" s="114"/>
      <c r="M200" s="114"/>
      <c r="N200" s="114"/>
      <c r="O200" s="114"/>
      <c r="P200" s="114"/>
      <c r="Q200" s="114"/>
      <c r="R200" s="133"/>
      <c r="S200" s="114"/>
      <c r="T200" s="114"/>
      <c r="U200" s="114"/>
      <c r="V200" s="114"/>
      <c r="W200" s="114"/>
      <c r="X200" s="114"/>
      <c r="Y200" s="114"/>
      <c r="Z200" s="114"/>
      <c r="AA200" s="114"/>
      <c r="AB200" s="133"/>
      <c r="AC200" s="114"/>
      <c r="AD200" s="114"/>
      <c r="AE200" s="114"/>
      <c r="AF200" s="114"/>
      <c r="AG200" s="114"/>
      <c r="AH200" s="114"/>
      <c r="AI200" s="114"/>
      <c r="AJ200" s="114"/>
      <c r="AK200" s="114"/>
      <c r="AL200" s="133"/>
      <c r="AM200" s="114"/>
      <c r="AN200" s="114"/>
      <c r="AO200" s="114"/>
      <c r="AP200" s="114"/>
      <c r="AQ200" s="114"/>
      <c r="AR200" s="114"/>
      <c r="AS200" s="114"/>
      <c r="AT200" s="114"/>
      <c r="AU200" s="114"/>
      <c r="AV200" s="133"/>
      <c r="AW200" s="114"/>
      <c r="AX200" s="114"/>
      <c r="AY200" s="114"/>
      <c r="AZ200" s="114"/>
      <c r="BA200" s="114"/>
      <c r="BB200" s="114"/>
      <c r="BC200" s="114"/>
      <c r="BD200" s="114"/>
      <c r="BE200" s="114"/>
      <c r="BF200" s="133"/>
      <c r="BG200" s="114"/>
      <c r="BH200" s="114"/>
      <c r="BI200" s="114"/>
      <c r="BJ200" s="114"/>
      <c r="BK200" s="114"/>
      <c r="BL200" s="114"/>
      <c r="BM200" s="114"/>
      <c r="BN200" s="114"/>
      <c r="BO200" s="114"/>
      <c r="BP200" s="133"/>
      <c r="BQ200" s="114"/>
      <c r="BR200" s="114"/>
      <c r="BS200" s="114"/>
      <c r="BT200" s="114"/>
      <c r="BU200" s="114"/>
      <c r="BV200" s="114"/>
      <c r="BW200" s="114"/>
      <c r="BX200" s="114"/>
      <c r="BY200" s="114"/>
      <c r="BZ200" s="133"/>
      <c r="CA200" s="114"/>
      <c r="CB200" s="114"/>
      <c r="CC200" s="114"/>
      <c r="CD200" s="114"/>
      <c r="CE200" s="114"/>
      <c r="CF200" s="114"/>
      <c r="CG200" s="114"/>
      <c r="CH200" s="114"/>
      <c r="CI200" s="114"/>
      <c r="CJ200" s="133"/>
      <c r="CK200" s="114"/>
      <c r="CL200" s="114"/>
      <c r="CM200" s="114"/>
      <c r="CN200" s="114"/>
      <c r="CO200" s="114"/>
      <c r="CP200" s="114"/>
      <c r="CQ200" s="114"/>
      <c r="CR200" s="114"/>
      <c r="CS200" s="114"/>
      <c r="CT200" s="133"/>
      <c r="CU200" s="114"/>
      <c r="CV200" s="114"/>
      <c r="CW200" s="114"/>
      <c r="CX200" s="114"/>
      <c r="CY200" s="114"/>
      <c r="CZ200" s="114"/>
      <c r="DA200" s="114"/>
      <c r="DB200" s="114"/>
      <c r="DC200" s="114"/>
      <c r="DD200" s="136" t="str">
        <f>IFERROR(AVERAGE('AUTOEV CUANTI MULT'!$H200:$DC200),"")</f>
        <v/>
      </c>
    </row>
    <row r="201" spans="2:108" x14ac:dyDescent="0.3">
      <c r="B201" s="124">
        <v>196</v>
      </c>
      <c r="C201" s="126">
        <v>0</v>
      </c>
      <c r="D201" s="126">
        <v>0</v>
      </c>
      <c r="E201" s="126">
        <v>0</v>
      </c>
      <c r="F201" s="47">
        <v>0</v>
      </c>
      <c r="G201" s="47">
        <v>0</v>
      </c>
      <c r="H201" s="134"/>
      <c r="I201" s="115"/>
      <c r="J201" s="115"/>
      <c r="K201" s="115"/>
      <c r="L201" s="115"/>
      <c r="M201" s="115"/>
      <c r="N201" s="115"/>
      <c r="O201" s="115"/>
      <c r="P201" s="115"/>
      <c r="Q201" s="115"/>
      <c r="R201" s="134"/>
      <c r="S201" s="115"/>
      <c r="T201" s="115"/>
      <c r="U201" s="115"/>
      <c r="V201" s="115"/>
      <c r="W201" s="115"/>
      <c r="X201" s="115"/>
      <c r="Y201" s="115"/>
      <c r="Z201" s="115"/>
      <c r="AA201" s="115"/>
      <c r="AB201" s="134"/>
      <c r="AC201" s="115"/>
      <c r="AD201" s="115"/>
      <c r="AE201" s="115"/>
      <c r="AF201" s="115"/>
      <c r="AG201" s="115"/>
      <c r="AH201" s="115"/>
      <c r="AI201" s="115"/>
      <c r="AJ201" s="115"/>
      <c r="AK201" s="115"/>
      <c r="AL201" s="134"/>
      <c r="AM201" s="115"/>
      <c r="AN201" s="115"/>
      <c r="AO201" s="115"/>
      <c r="AP201" s="115"/>
      <c r="AQ201" s="115"/>
      <c r="AR201" s="115"/>
      <c r="AS201" s="115"/>
      <c r="AT201" s="115"/>
      <c r="AU201" s="115"/>
      <c r="AV201" s="134"/>
      <c r="AW201" s="115"/>
      <c r="AX201" s="115"/>
      <c r="AY201" s="115"/>
      <c r="AZ201" s="115"/>
      <c r="BA201" s="115"/>
      <c r="BB201" s="115"/>
      <c r="BC201" s="115"/>
      <c r="BD201" s="115"/>
      <c r="BE201" s="115"/>
      <c r="BF201" s="134"/>
      <c r="BG201" s="115"/>
      <c r="BH201" s="115"/>
      <c r="BI201" s="115"/>
      <c r="BJ201" s="115"/>
      <c r="BK201" s="115"/>
      <c r="BL201" s="115"/>
      <c r="BM201" s="115"/>
      <c r="BN201" s="115"/>
      <c r="BO201" s="115"/>
      <c r="BP201" s="134"/>
      <c r="BQ201" s="115"/>
      <c r="BR201" s="115"/>
      <c r="BS201" s="115"/>
      <c r="BT201" s="115"/>
      <c r="BU201" s="115"/>
      <c r="BV201" s="115"/>
      <c r="BW201" s="115"/>
      <c r="BX201" s="115"/>
      <c r="BY201" s="115"/>
      <c r="BZ201" s="134"/>
      <c r="CA201" s="115"/>
      <c r="CB201" s="115"/>
      <c r="CC201" s="115"/>
      <c r="CD201" s="115"/>
      <c r="CE201" s="115"/>
      <c r="CF201" s="115"/>
      <c r="CG201" s="115"/>
      <c r="CH201" s="115"/>
      <c r="CI201" s="115"/>
      <c r="CJ201" s="134"/>
      <c r="CK201" s="115"/>
      <c r="CL201" s="115"/>
      <c r="CM201" s="115"/>
      <c r="CN201" s="115"/>
      <c r="CO201" s="115"/>
      <c r="CP201" s="115"/>
      <c r="CQ201" s="115"/>
      <c r="CR201" s="115"/>
      <c r="CS201" s="115"/>
      <c r="CT201" s="134"/>
      <c r="CU201" s="115"/>
      <c r="CV201" s="115"/>
      <c r="CW201" s="115"/>
      <c r="CX201" s="115"/>
      <c r="CY201" s="115"/>
      <c r="CZ201" s="115"/>
      <c r="DA201" s="115"/>
      <c r="DB201" s="115"/>
      <c r="DC201" s="115"/>
      <c r="DD201" s="137" t="str">
        <f>IFERROR(AVERAGE('AUTOEV CUANTI MULT'!$H201:$DC201),"")</f>
        <v/>
      </c>
    </row>
    <row r="202" spans="2:108" x14ac:dyDescent="0.3">
      <c r="B202" s="120">
        <v>197</v>
      </c>
      <c r="C202" s="122">
        <v>0</v>
      </c>
      <c r="D202" s="122">
        <v>0</v>
      </c>
      <c r="E202" s="122">
        <v>0</v>
      </c>
      <c r="F202" s="123">
        <v>0</v>
      </c>
      <c r="G202" s="123">
        <v>0</v>
      </c>
      <c r="H202" s="133"/>
      <c r="I202" s="114"/>
      <c r="J202" s="114"/>
      <c r="K202" s="114"/>
      <c r="L202" s="114"/>
      <c r="M202" s="114"/>
      <c r="N202" s="114"/>
      <c r="O202" s="114"/>
      <c r="P202" s="114"/>
      <c r="Q202" s="114"/>
      <c r="R202" s="133"/>
      <c r="S202" s="114"/>
      <c r="T202" s="114"/>
      <c r="U202" s="114"/>
      <c r="V202" s="114"/>
      <c r="W202" s="114"/>
      <c r="X202" s="114"/>
      <c r="Y202" s="114"/>
      <c r="Z202" s="114"/>
      <c r="AA202" s="114"/>
      <c r="AB202" s="133"/>
      <c r="AC202" s="114"/>
      <c r="AD202" s="114"/>
      <c r="AE202" s="114"/>
      <c r="AF202" s="114"/>
      <c r="AG202" s="114"/>
      <c r="AH202" s="114"/>
      <c r="AI202" s="114"/>
      <c r="AJ202" s="114"/>
      <c r="AK202" s="114"/>
      <c r="AL202" s="133"/>
      <c r="AM202" s="114"/>
      <c r="AN202" s="114"/>
      <c r="AO202" s="114"/>
      <c r="AP202" s="114"/>
      <c r="AQ202" s="114"/>
      <c r="AR202" s="114"/>
      <c r="AS202" s="114"/>
      <c r="AT202" s="114"/>
      <c r="AU202" s="114"/>
      <c r="AV202" s="133"/>
      <c r="AW202" s="114"/>
      <c r="AX202" s="114"/>
      <c r="AY202" s="114"/>
      <c r="AZ202" s="114"/>
      <c r="BA202" s="114"/>
      <c r="BB202" s="114"/>
      <c r="BC202" s="114"/>
      <c r="BD202" s="114"/>
      <c r="BE202" s="114"/>
      <c r="BF202" s="133"/>
      <c r="BG202" s="114"/>
      <c r="BH202" s="114"/>
      <c r="BI202" s="114"/>
      <c r="BJ202" s="114"/>
      <c r="BK202" s="114"/>
      <c r="BL202" s="114"/>
      <c r="BM202" s="114"/>
      <c r="BN202" s="114"/>
      <c r="BO202" s="114"/>
      <c r="BP202" s="133"/>
      <c r="BQ202" s="114"/>
      <c r="BR202" s="114"/>
      <c r="BS202" s="114"/>
      <c r="BT202" s="114"/>
      <c r="BU202" s="114"/>
      <c r="BV202" s="114"/>
      <c r="BW202" s="114"/>
      <c r="BX202" s="114"/>
      <c r="BY202" s="114"/>
      <c r="BZ202" s="133"/>
      <c r="CA202" s="114"/>
      <c r="CB202" s="114"/>
      <c r="CC202" s="114"/>
      <c r="CD202" s="114"/>
      <c r="CE202" s="114"/>
      <c r="CF202" s="114"/>
      <c r="CG202" s="114"/>
      <c r="CH202" s="114"/>
      <c r="CI202" s="114"/>
      <c r="CJ202" s="133"/>
      <c r="CK202" s="114"/>
      <c r="CL202" s="114"/>
      <c r="CM202" s="114"/>
      <c r="CN202" s="114"/>
      <c r="CO202" s="114"/>
      <c r="CP202" s="114"/>
      <c r="CQ202" s="114"/>
      <c r="CR202" s="114"/>
      <c r="CS202" s="114"/>
      <c r="CT202" s="133"/>
      <c r="CU202" s="114"/>
      <c r="CV202" s="114"/>
      <c r="CW202" s="114"/>
      <c r="CX202" s="114"/>
      <c r="CY202" s="114"/>
      <c r="CZ202" s="114"/>
      <c r="DA202" s="114"/>
      <c r="DB202" s="114"/>
      <c r="DC202" s="114"/>
      <c r="DD202" s="136" t="str">
        <f>IFERROR(AVERAGE('AUTOEV CUANTI MULT'!$H202:$DC202),"")</f>
        <v/>
      </c>
    </row>
    <row r="203" spans="2:108" x14ac:dyDescent="0.3">
      <c r="B203" s="124">
        <v>198</v>
      </c>
      <c r="C203" s="126">
        <v>0</v>
      </c>
      <c r="D203" s="126">
        <v>0</v>
      </c>
      <c r="E203" s="126">
        <v>0</v>
      </c>
      <c r="F203" s="47">
        <v>0</v>
      </c>
      <c r="G203" s="47">
        <v>0</v>
      </c>
      <c r="H203" s="134"/>
      <c r="I203" s="115"/>
      <c r="J203" s="115"/>
      <c r="K203" s="115"/>
      <c r="L203" s="115"/>
      <c r="M203" s="115"/>
      <c r="N203" s="115"/>
      <c r="O203" s="115"/>
      <c r="P203" s="115"/>
      <c r="Q203" s="115"/>
      <c r="R203" s="134"/>
      <c r="S203" s="115"/>
      <c r="T203" s="115"/>
      <c r="U203" s="115"/>
      <c r="V203" s="115"/>
      <c r="W203" s="115"/>
      <c r="X203" s="115"/>
      <c r="Y203" s="115"/>
      <c r="Z203" s="115"/>
      <c r="AA203" s="115"/>
      <c r="AB203" s="134"/>
      <c r="AC203" s="115"/>
      <c r="AD203" s="115"/>
      <c r="AE203" s="115"/>
      <c r="AF203" s="115"/>
      <c r="AG203" s="115"/>
      <c r="AH203" s="115"/>
      <c r="AI203" s="115"/>
      <c r="AJ203" s="115"/>
      <c r="AK203" s="115"/>
      <c r="AL203" s="134"/>
      <c r="AM203" s="115"/>
      <c r="AN203" s="115"/>
      <c r="AO203" s="115"/>
      <c r="AP203" s="115"/>
      <c r="AQ203" s="115"/>
      <c r="AR203" s="115"/>
      <c r="AS203" s="115"/>
      <c r="AT203" s="115"/>
      <c r="AU203" s="115"/>
      <c r="AV203" s="134"/>
      <c r="AW203" s="115"/>
      <c r="AX203" s="115"/>
      <c r="AY203" s="115"/>
      <c r="AZ203" s="115"/>
      <c r="BA203" s="115"/>
      <c r="BB203" s="115"/>
      <c r="BC203" s="115"/>
      <c r="BD203" s="115"/>
      <c r="BE203" s="115"/>
      <c r="BF203" s="134"/>
      <c r="BG203" s="115"/>
      <c r="BH203" s="115"/>
      <c r="BI203" s="115"/>
      <c r="BJ203" s="115"/>
      <c r="BK203" s="115"/>
      <c r="BL203" s="115"/>
      <c r="BM203" s="115"/>
      <c r="BN203" s="115"/>
      <c r="BO203" s="115"/>
      <c r="BP203" s="134"/>
      <c r="BQ203" s="115"/>
      <c r="BR203" s="115"/>
      <c r="BS203" s="115"/>
      <c r="BT203" s="115"/>
      <c r="BU203" s="115"/>
      <c r="BV203" s="115"/>
      <c r="BW203" s="115"/>
      <c r="BX203" s="115"/>
      <c r="BY203" s="115"/>
      <c r="BZ203" s="134"/>
      <c r="CA203" s="115"/>
      <c r="CB203" s="115"/>
      <c r="CC203" s="115"/>
      <c r="CD203" s="115"/>
      <c r="CE203" s="115"/>
      <c r="CF203" s="115"/>
      <c r="CG203" s="115"/>
      <c r="CH203" s="115"/>
      <c r="CI203" s="115"/>
      <c r="CJ203" s="134"/>
      <c r="CK203" s="115"/>
      <c r="CL203" s="115"/>
      <c r="CM203" s="115"/>
      <c r="CN203" s="115"/>
      <c r="CO203" s="115"/>
      <c r="CP203" s="115"/>
      <c r="CQ203" s="115"/>
      <c r="CR203" s="115"/>
      <c r="CS203" s="115"/>
      <c r="CT203" s="134"/>
      <c r="CU203" s="115"/>
      <c r="CV203" s="115"/>
      <c r="CW203" s="115"/>
      <c r="CX203" s="115"/>
      <c r="CY203" s="115"/>
      <c r="CZ203" s="115"/>
      <c r="DA203" s="115"/>
      <c r="DB203" s="115"/>
      <c r="DC203" s="115"/>
      <c r="DD203" s="137" t="str">
        <f>IFERROR(AVERAGE('AUTOEV CUANTI MULT'!$H203:$DC203),"")</f>
        <v/>
      </c>
    </row>
    <row r="204" spans="2:108" x14ac:dyDescent="0.3">
      <c r="B204" s="120">
        <v>199</v>
      </c>
      <c r="C204" s="122">
        <v>0</v>
      </c>
      <c r="D204" s="122">
        <v>0</v>
      </c>
      <c r="E204" s="122">
        <v>0</v>
      </c>
      <c r="F204" s="123">
        <v>0</v>
      </c>
      <c r="G204" s="123">
        <v>0</v>
      </c>
      <c r="H204" s="133"/>
      <c r="I204" s="114"/>
      <c r="J204" s="114"/>
      <c r="K204" s="114"/>
      <c r="L204" s="114"/>
      <c r="M204" s="114"/>
      <c r="N204" s="114"/>
      <c r="O204" s="114"/>
      <c r="P204" s="114"/>
      <c r="Q204" s="114"/>
      <c r="R204" s="133"/>
      <c r="S204" s="114"/>
      <c r="T204" s="114"/>
      <c r="U204" s="114"/>
      <c r="V204" s="114"/>
      <c r="W204" s="114"/>
      <c r="X204" s="114"/>
      <c r="Y204" s="114"/>
      <c r="Z204" s="114"/>
      <c r="AA204" s="114"/>
      <c r="AB204" s="133"/>
      <c r="AC204" s="114"/>
      <c r="AD204" s="114"/>
      <c r="AE204" s="114"/>
      <c r="AF204" s="114"/>
      <c r="AG204" s="114"/>
      <c r="AH204" s="114"/>
      <c r="AI204" s="114"/>
      <c r="AJ204" s="114"/>
      <c r="AK204" s="114"/>
      <c r="AL204" s="133"/>
      <c r="AM204" s="114"/>
      <c r="AN204" s="114"/>
      <c r="AO204" s="114"/>
      <c r="AP204" s="114"/>
      <c r="AQ204" s="114"/>
      <c r="AR204" s="114"/>
      <c r="AS204" s="114"/>
      <c r="AT204" s="114"/>
      <c r="AU204" s="114"/>
      <c r="AV204" s="133"/>
      <c r="AW204" s="114"/>
      <c r="AX204" s="114"/>
      <c r="AY204" s="114"/>
      <c r="AZ204" s="114"/>
      <c r="BA204" s="114"/>
      <c r="BB204" s="114"/>
      <c r="BC204" s="114"/>
      <c r="BD204" s="114"/>
      <c r="BE204" s="114"/>
      <c r="BF204" s="133"/>
      <c r="BG204" s="114"/>
      <c r="BH204" s="114"/>
      <c r="BI204" s="114"/>
      <c r="BJ204" s="114"/>
      <c r="BK204" s="114"/>
      <c r="BL204" s="114"/>
      <c r="BM204" s="114"/>
      <c r="BN204" s="114"/>
      <c r="BO204" s="114"/>
      <c r="BP204" s="133"/>
      <c r="BQ204" s="114"/>
      <c r="BR204" s="114"/>
      <c r="BS204" s="114"/>
      <c r="BT204" s="114"/>
      <c r="BU204" s="114"/>
      <c r="BV204" s="114"/>
      <c r="BW204" s="114"/>
      <c r="BX204" s="114"/>
      <c r="BY204" s="114"/>
      <c r="BZ204" s="133"/>
      <c r="CA204" s="114"/>
      <c r="CB204" s="114"/>
      <c r="CC204" s="114"/>
      <c r="CD204" s="114"/>
      <c r="CE204" s="114"/>
      <c r="CF204" s="114"/>
      <c r="CG204" s="114"/>
      <c r="CH204" s="114"/>
      <c r="CI204" s="114"/>
      <c r="CJ204" s="133"/>
      <c r="CK204" s="114"/>
      <c r="CL204" s="114"/>
      <c r="CM204" s="114"/>
      <c r="CN204" s="114"/>
      <c r="CO204" s="114"/>
      <c r="CP204" s="114"/>
      <c r="CQ204" s="114"/>
      <c r="CR204" s="114"/>
      <c r="CS204" s="114"/>
      <c r="CT204" s="133"/>
      <c r="CU204" s="114"/>
      <c r="CV204" s="114"/>
      <c r="CW204" s="114"/>
      <c r="CX204" s="114"/>
      <c r="CY204" s="114"/>
      <c r="CZ204" s="114"/>
      <c r="DA204" s="114"/>
      <c r="DB204" s="114"/>
      <c r="DC204" s="114"/>
      <c r="DD204" s="136" t="str">
        <f>IFERROR(AVERAGE('AUTOEV CUANTI MULT'!$H204:$DC204),"")</f>
        <v/>
      </c>
    </row>
    <row r="205" spans="2:108" x14ac:dyDescent="0.3">
      <c r="B205" s="127">
        <v>200</v>
      </c>
      <c r="C205" s="129">
        <v>0</v>
      </c>
      <c r="D205" s="129">
        <v>0</v>
      </c>
      <c r="E205" s="129">
        <v>0</v>
      </c>
      <c r="F205" s="48">
        <v>0</v>
      </c>
      <c r="G205" s="48">
        <v>0</v>
      </c>
      <c r="H205" s="135"/>
      <c r="I205" s="116"/>
      <c r="J205" s="116"/>
      <c r="K205" s="116"/>
      <c r="L205" s="116"/>
      <c r="M205" s="116"/>
      <c r="N205" s="116"/>
      <c r="O205" s="116"/>
      <c r="P205" s="116"/>
      <c r="Q205" s="116"/>
      <c r="R205" s="135"/>
      <c r="S205" s="116"/>
      <c r="T205" s="116"/>
      <c r="U205" s="116"/>
      <c r="V205" s="116"/>
      <c r="W205" s="116"/>
      <c r="X205" s="116"/>
      <c r="Y205" s="116"/>
      <c r="Z205" s="116"/>
      <c r="AA205" s="116"/>
      <c r="AB205" s="135"/>
      <c r="AC205" s="116"/>
      <c r="AD205" s="116"/>
      <c r="AE205" s="116"/>
      <c r="AF205" s="116"/>
      <c r="AG205" s="116"/>
      <c r="AH205" s="116"/>
      <c r="AI205" s="116"/>
      <c r="AJ205" s="116"/>
      <c r="AK205" s="116"/>
      <c r="AL205" s="135"/>
      <c r="AM205" s="116"/>
      <c r="AN205" s="116"/>
      <c r="AO205" s="116"/>
      <c r="AP205" s="116"/>
      <c r="AQ205" s="116"/>
      <c r="AR205" s="116"/>
      <c r="AS205" s="116"/>
      <c r="AT205" s="116"/>
      <c r="AU205" s="116"/>
      <c r="AV205" s="135"/>
      <c r="AW205" s="116"/>
      <c r="AX205" s="116"/>
      <c r="AY205" s="116"/>
      <c r="AZ205" s="116"/>
      <c r="BA205" s="116"/>
      <c r="BB205" s="116"/>
      <c r="BC205" s="116"/>
      <c r="BD205" s="116"/>
      <c r="BE205" s="116"/>
      <c r="BF205" s="135"/>
      <c r="BG205" s="116"/>
      <c r="BH205" s="116"/>
      <c r="BI205" s="116"/>
      <c r="BJ205" s="116"/>
      <c r="BK205" s="116"/>
      <c r="BL205" s="116"/>
      <c r="BM205" s="116"/>
      <c r="BN205" s="116"/>
      <c r="BO205" s="116"/>
      <c r="BP205" s="135"/>
      <c r="BQ205" s="116"/>
      <c r="BR205" s="116"/>
      <c r="BS205" s="116"/>
      <c r="BT205" s="116"/>
      <c r="BU205" s="116"/>
      <c r="BV205" s="116"/>
      <c r="BW205" s="116"/>
      <c r="BX205" s="116"/>
      <c r="BY205" s="116"/>
      <c r="BZ205" s="135"/>
      <c r="CA205" s="116"/>
      <c r="CB205" s="116"/>
      <c r="CC205" s="116"/>
      <c r="CD205" s="116"/>
      <c r="CE205" s="116"/>
      <c r="CF205" s="116"/>
      <c r="CG205" s="116"/>
      <c r="CH205" s="116"/>
      <c r="CI205" s="116"/>
      <c r="CJ205" s="135"/>
      <c r="CK205" s="116"/>
      <c r="CL205" s="116"/>
      <c r="CM205" s="116"/>
      <c r="CN205" s="116"/>
      <c r="CO205" s="116"/>
      <c r="CP205" s="116"/>
      <c r="CQ205" s="116"/>
      <c r="CR205" s="116"/>
      <c r="CS205" s="116"/>
      <c r="CT205" s="135"/>
      <c r="CU205" s="116"/>
      <c r="CV205" s="116"/>
      <c r="CW205" s="116"/>
      <c r="CX205" s="116"/>
      <c r="CY205" s="116"/>
      <c r="CZ205" s="116"/>
      <c r="DA205" s="116"/>
      <c r="DB205" s="116"/>
      <c r="DC205" s="116"/>
      <c r="DD205" s="138" t="str">
        <f>IFERROR(AVERAGE('AUTOEV CUANTI MULT'!$H205:$DC205),"")</f>
        <v/>
      </c>
    </row>
  </sheetData>
  <sheetProtection sheet="1" formatCells="0" formatColumns="0" formatRows="0" autoFilter="0"/>
  <autoFilter ref="B5:DD205" xr:uid="{795A83E1-33C5-47B8-8AAA-C61B22105907}"/>
  <mergeCells count="15">
    <mergeCell ref="B1:C1"/>
    <mergeCell ref="D1:DD1"/>
    <mergeCell ref="H4:Q4"/>
    <mergeCell ref="R4:AA4"/>
    <mergeCell ref="AL4:AU4"/>
    <mergeCell ref="AB4:AK4"/>
    <mergeCell ref="H3:AK3"/>
    <mergeCell ref="AL3:BE3"/>
    <mergeCell ref="BF3:DC3"/>
    <mergeCell ref="AV4:BE4"/>
    <mergeCell ref="BF4:BO4"/>
    <mergeCell ref="BP4:BY4"/>
    <mergeCell ref="BZ4:CI4"/>
    <mergeCell ref="CJ4:CS4"/>
    <mergeCell ref="CT4:DC4"/>
  </mergeCells>
  <phoneticPr fontId="19" type="noConversion"/>
  <conditionalFormatting sqref="DD5:DD205">
    <cfRule type="colorScale" priority="1">
      <colorScale>
        <cfvo type="num" val="2"/>
        <cfvo type="num" val="3"/>
        <cfvo type="num" val="5"/>
        <color rgb="FFF8696B"/>
        <color rgb="FFFFEB84"/>
        <color rgb="FF63BE7B"/>
      </colorScale>
    </cfRule>
  </conditionalFormatting>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74E2F-96E2-47EF-BA2C-E217028C83D0}">
  <sheetPr codeName="Hoja6">
    <pageSetUpPr fitToPage="1"/>
  </sheetPr>
  <dimension ref="A1:V204"/>
  <sheetViews>
    <sheetView showGridLines="0" showZeros="0" zoomScale="85" zoomScaleNormal="85" workbookViewId="0"/>
  </sheetViews>
  <sheetFormatPr baseColWidth="10" defaultColWidth="0" defaultRowHeight="14.4" x14ac:dyDescent="0.3"/>
  <cols>
    <col min="1" max="1" width="2" customWidth="1"/>
    <col min="2" max="2" width="6.77734375" customWidth="1"/>
    <col min="3" max="3" width="12.88671875" customWidth="1"/>
    <col min="4" max="4" width="21.33203125" customWidth="1"/>
    <col min="5" max="5" width="29.88671875" customWidth="1"/>
    <col min="6" max="6" width="23.88671875" customWidth="1"/>
    <col min="7" max="7" width="21.88671875" customWidth="1"/>
    <col min="8" max="8" width="15" customWidth="1"/>
    <col min="9" max="9" width="14" customWidth="1"/>
    <col min="10" max="10" width="19.109375" customWidth="1"/>
    <col min="11" max="11" width="17" customWidth="1"/>
    <col min="12" max="14" width="11.33203125" customWidth="1"/>
    <col min="15" max="15" width="15" customWidth="1"/>
    <col min="16" max="16" width="7.6640625" hidden="1" customWidth="1"/>
    <col min="17" max="17" width="8.6640625" hidden="1" customWidth="1"/>
    <col min="18" max="18" width="7.109375" customWidth="1"/>
    <col min="19" max="19" width="7.88671875" customWidth="1"/>
    <col min="20" max="22" width="11.33203125" customWidth="1"/>
    <col min="23" max="16384" width="11.33203125" hidden="1"/>
  </cols>
  <sheetData>
    <row r="1" spans="2:20" ht="57.75" customHeight="1" x14ac:dyDescent="0.3">
      <c r="B1" s="356"/>
      <c r="C1" s="357"/>
      <c r="D1" s="358" t="s">
        <v>522</v>
      </c>
      <c r="E1" s="359"/>
      <c r="F1" s="359"/>
      <c r="G1" s="359"/>
      <c r="H1" s="360"/>
    </row>
    <row r="2" spans="2:20" ht="43.5" customHeight="1" x14ac:dyDescent="0.3">
      <c r="L2" s="376" t="s">
        <v>528</v>
      </c>
      <c r="M2" s="377"/>
      <c r="N2" s="378"/>
      <c r="O2" s="262">
        <v>75</v>
      </c>
      <c r="R2" s="263">
        <v>26</v>
      </c>
      <c r="S2" s="264">
        <v>1</v>
      </c>
      <c r="T2" s="103" t="s">
        <v>529</v>
      </c>
    </row>
    <row r="3" spans="2:20" ht="30" customHeight="1" x14ac:dyDescent="0.3">
      <c r="B3" s="12" t="s">
        <v>335</v>
      </c>
      <c r="L3" s="373" t="s">
        <v>527</v>
      </c>
      <c r="M3" s="374"/>
      <c r="N3" s="374"/>
      <c r="O3" s="375"/>
    </row>
    <row r="4" spans="2:20" ht="36.75" customHeight="1" x14ac:dyDescent="0.3">
      <c r="B4" s="111" t="s">
        <v>299</v>
      </c>
      <c r="C4" s="111" t="s">
        <v>297</v>
      </c>
      <c r="D4" s="111" t="s">
        <v>298</v>
      </c>
      <c r="E4" s="111" t="s">
        <v>301</v>
      </c>
      <c r="F4" s="111" t="s">
        <v>302</v>
      </c>
      <c r="G4" s="111" t="s">
        <v>303</v>
      </c>
      <c r="H4" s="111" t="s">
        <v>438</v>
      </c>
      <c r="I4" s="139" t="s">
        <v>444</v>
      </c>
      <c r="J4" s="111" t="s">
        <v>445</v>
      </c>
      <c r="K4" s="111" t="s">
        <v>683</v>
      </c>
      <c r="L4" s="140" t="s">
        <v>523</v>
      </c>
      <c r="M4" s="140" t="s">
        <v>524</v>
      </c>
      <c r="N4" s="140" t="s">
        <v>525</v>
      </c>
      <c r="O4" s="140" t="s">
        <v>526</v>
      </c>
      <c r="P4" s="141" t="s">
        <v>319</v>
      </c>
      <c r="Q4" s="142" t="s">
        <v>446</v>
      </c>
    </row>
    <row r="5" spans="2:20" ht="78" customHeight="1" x14ac:dyDescent="0.3">
      <c r="B5" s="120">
        <v>1</v>
      </c>
      <c r="C5" s="122" cm="1">
        <f t="array" ref="C5:C204">Eje_de_Seguridad</f>
        <v>0</v>
      </c>
      <c r="D5" s="122" cm="1">
        <f t="array" ref="D5:D204">practica_segura</f>
        <v>0</v>
      </c>
      <c r="E5" s="122" cm="1">
        <f t="array" ref="E5:E204">criterio</f>
        <v>0</v>
      </c>
      <c r="F5" s="123" cm="1">
        <f t="array" ref="F5:F204">fortaleza</f>
        <v>0</v>
      </c>
      <c r="G5" s="123" cm="1">
        <f t="array" ref="G5:G204">om</f>
        <v>0</v>
      </c>
      <c r="H5" s="143" t="str">
        <f>IF('AUTOEV CUANTI IND'!R5&lt;&gt;"",'AUTOEV CUANTI IND'!R5,IF('AUTOEV CUANTI MULT'!DD6&lt;&gt;"",'AUTOEV CUANTI MULT'!DD6,""))</f>
        <v/>
      </c>
      <c r="I5" s="144">
        <f>IF(COUNTIFS(cualitativa[Num.],B5)&lt;&gt;0,(5-COUNTBLANK(cualitativa[[#This Row],[Proceso 1]:[Proceso 5]])),"")</f>
        <v>0</v>
      </c>
      <c r="J5" s="145" t="str">
        <f>IF(COUNTIFS(cualitativa[Num.],B5)&lt;&gt;0,cualitativa[[#This Row],[Proceso 1]]&amp;" "&amp;cualitativa[[#This Row],[Proceso 2]]&amp;" "&amp;cualitativa[[#This Row],[Proceso 3]]&amp;" "&amp;cualitativa[[#This Row],[Proceso 4]]&amp;" "&amp;cualitativa[[#This Row],[Proceso 5]],"")</f>
        <v xml:space="preserve">    </v>
      </c>
      <c r="K5" s="152"/>
      <c r="L5" s="153"/>
      <c r="M5" s="153"/>
      <c r="N5" s="153"/>
      <c r="O5" s="265">
        <f>'CONS AUTOEV'!$L5*'CONS AUTOEV'!$M5*'CONS AUTOEV'!$N5</f>
        <v>0</v>
      </c>
      <c r="P5" s="158">
        <f t="shared" ref="P5:P36" si="0">IF(O5="",0,O5&gt;=$O$2)*1</f>
        <v>0</v>
      </c>
      <c r="Q5" s="159">
        <f>(RANK($P5,$P$5:$P$204,0)+COUNTIF($P$5:$P5,P5)-1)*P5</f>
        <v>0</v>
      </c>
    </row>
    <row r="6" spans="2:20" ht="78" customHeight="1" x14ac:dyDescent="0.3">
      <c r="B6" s="124">
        <v>2</v>
      </c>
      <c r="C6" s="126">
        <v>0</v>
      </c>
      <c r="D6" s="126">
        <v>0</v>
      </c>
      <c r="E6" s="126">
        <v>0</v>
      </c>
      <c r="F6" s="47">
        <v>0</v>
      </c>
      <c r="G6" s="47">
        <v>0</v>
      </c>
      <c r="H6" s="146" t="str">
        <f>IF('AUTOEV CUANTI IND'!R6&lt;&gt;"",'AUTOEV CUANTI IND'!R6,IF('AUTOEV CUANTI MULT'!DD7&lt;&gt;"",'AUTOEV CUANTI MULT'!DD7,""))</f>
        <v/>
      </c>
      <c r="I6" s="147">
        <f>IF(COUNTIFS(cualitativa[Num.],B6)&lt;&gt;0,(5-COUNTBLANK(cualitativa[[#This Row],[Proceso 1]:[Proceso 5]])),"")</f>
        <v>0</v>
      </c>
      <c r="J6" s="148" t="str">
        <f>IF(COUNTIFS(cualitativa[Num.],B6)&lt;&gt;0,cualitativa[[#This Row],[Proceso 1]]&amp;" "&amp;cualitativa[[#This Row],[Proceso 2]]&amp;" "&amp;cualitativa[[#This Row],[Proceso 3]]&amp;" "&amp;cualitativa[[#This Row],[Proceso 4]]&amp;" "&amp;cualitativa[[#This Row],[Proceso 5]],"")</f>
        <v xml:space="preserve">    </v>
      </c>
      <c r="K6" s="154"/>
      <c r="L6" s="155"/>
      <c r="M6" s="155"/>
      <c r="N6" s="155"/>
      <c r="O6" s="58">
        <f>'CONS AUTOEV'!$L6*'CONS AUTOEV'!$M6*'CONS AUTOEV'!$N6</f>
        <v>0</v>
      </c>
      <c r="P6" s="160">
        <f t="shared" si="0"/>
        <v>0</v>
      </c>
      <c r="Q6" s="161">
        <f>(RANK($P6,$P$5:$P$204,0)+COUNTIF($P$5:$P6,P6)-1)*P6</f>
        <v>0</v>
      </c>
    </row>
    <row r="7" spans="2:20" ht="78" customHeight="1" x14ac:dyDescent="0.3">
      <c r="B7" s="120">
        <v>3</v>
      </c>
      <c r="C7" s="122">
        <v>0</v>
      </c>
      <c r="D7" s="122">
        <v>0</v>
      </c>
      <c r="E7" s="122">
        <v>0</v>
      </c>
      <c r="F7" s="123">
        <v>0</v>
      </c>
      <c r="G7" s="123">
        <v>0</v>
      </c>
      <c r="H7" s="143" t="str">
        <f>IF('AUTOEV CUANTI IND'!R7&lt;&gt;"",'AUTOEV CUANTI IND'!R7,IF('AUTOEV CUANTI MULT'!DD8&lt;&gt;"",'AUTOEV CUANTI MULT'!DD8,""))</f>
        <v/>
      </c>
      <c r="I7" s="144">
        <f>IF(COUNTIFS(cualitativa[Num.],B7)&lt;&gt;0,(5-COUNTBLANK(cualitativa[[#This Row],[Proceso 1]:[Proceso 5]])),"")</f>
        <v>0</v>
      </c>
      <c r="J7" s="145" t="str">
        <f>IF(COUNTIFS(cualitativa[Num.],B7)&lt;&gt;0,cualitativa[[#This Row],[Proceso 1]]&amp;" "&amp;cualitativa[[#This Row],[Proceso 2]]&amp;" "&amp;cualitativa[[#This Row],[Proceso 3]]&amp;" "&amp;cualitativa[[#This Row],[Proceso 4]]&amp;" "&amp;cualitativa[[#This Row],[Proceso 5]],"")</f>
        <v xml:space="preserve">    </v>
      </c>
      <c r="K7" s="152"/>
      <c r="L7" s="153"/>
      <c r="M7" s="153"/>
      <c r="N7" s="153"/>
      <c r="O7" s="265">
        <f>'CONS AUTOEV'!$L7*'CONS AUTOEV'!$M7*'CONS AUTOEV'!$N7</f>
        <v>0</v>
      </c>
      <c r="P7" s="158">
        <f t="shared" si="0"/>
        <v>0</v>
      </c>
      <c r="Q7" s="159">
        <f>(RANK($P7,$P$5:$P$204,0)+COUNTIF($P$5:$P7,P7)-1)*P7</f>
        <v>0</v>
      </c>
    </row>
    <row r="8" spans="2:20" ht="78" customHeight="1" x14ac:dyDescent="0.3">
      <c r="B8" s="124">
        <v>4</v>
      </c>
      <c r="C8" s="126">
        <v>0</v>
      </c>
      <c r="D8" s="126">
        <v>0</v>
      </c>
      <c r="E8" s="126">
        <v>0</v>
      </c>
      <c r="F8" s="47">
        <v>0</v>
      </c>
      <c r="G8" s="47">
        <v>0</v>
      </c>
      <c r="H8" s="146" t="str">
        <f>IF('AUTOEV CUANTI IND'!R8&lt;&gt;"",'AUTOEV CUANTI IND'!R8,IF('AUTOEV CUANTI MULT'!DD9&lt;&gt;"",'AUTOEV CUANTI MULT'!DD9,""))</f>
        <v/>
      </c>
      <c r="I8" s="147">
        <f>IF(COUNTIFS(cualitativa[Num.],B8)&lt;&gt;0,(5-COUNTBLANK(cualitativa[[#This Row],[Proceso 1]:[Proceso 5]])),"")</f>
        <v>0</v>
      </c>
      <c r="J8" s="148" t="str">
        <f>IF(COUNTIFS(cualitativa[Num.],B8)&lt;&gt;0,cualitativa[[#This Row],[Proceso 1]]&amp;" "&amp;cualitativa[[#This Row],[Proceso 2]]&amp;" "&amp;cualitativa[[#This Row],[Proceso 3]]&amp;" "&amp;cualitativa[[#This Row],[Proceso 4]]&amp;" "&amp;cualitativa[[#This Row],[Proceso 5]],"")</f>
        <v xml:space="preserve">    </v>
      </c>
      <c r="K8" s="154"/>
      <c r="L8" s="155"/>
      <c r="M8" s="155"/>
      <c r="N8" s="155"/>
      <c r="O8" s="58">
        <f>'CONS AUTOEV'!$L8*'CONS AUTOEV'!$M8*'CONS AUTOEV'!$N8</f>
        <v>0</v>
      </c>
      <c r="P8" s="160">
        <f t="shared" si="0"/>
        <v>0</v>
      </c>
      <c r="Q8" s="161">
        <f>(RANK($P8,$P$5:$P$204,0)+COUNTIF($P$5:$P8,P8)-1)*P8</f>
        <v>0</v>
      </c>
    </row>
    <row r="9" spans="2:20" ht="78" customHeight="1" x14ac:dyDescent="0.3">
      <c r="B9" s="120">
        <v>5</v>
      </c>
      <c r="C9" s="122">
        <v>0</v>
      </c>
      <c r="D9" s="122">
        <v>0</v>
      </c>
      <c r="E9" s="122">
        <v>0</v>
      </c>
      <c r="F9" s="123">
        <v>0</v>
      </c>
      <c r="G9" s="123">
        <v>0</v>
      </c>
      <c r="H9" s="143" t="str">
        <f>IF('AUTOEV CUANTI IND'!R9&lt;&gt;"",'AUTOEV CUANTI IND'!R9,IF('AUTOEV CUANTI MULT'!DD10&lt;&gt;"",'AUTOEV CUANTI MULT'!DD10,""))</f>
        <v/>
      </c>
      <c r="I9" s="144">
        <f>IF(COUNTIFS(cualitativa[Num.],B9)&lt;&gt;0,(5-COUNTBLANK(cualitativa[[#This Row],[Proceso 1]:[Proceso 5]])),"")</f>
        <v>0</v>
      </c>
      <c r="J9" s="145" t="str">
        <f>IF(COUNTIFS(cualitativa[Num.],B9)&lt;&gt;0,cualitativa[[#This Row],[Proceso 1]]&amp;" "&amp;cualitativa[[#This Row],[Proceso 2]]&amp;" "&amp;cualitativa[[#This Row],[Proceso 3]]&amp;" "&amp;cualitativa[[#This Row],[Proceso 4]]&amp;" "&amp;cualitativa[[#This Row],[Proceso 5]],"")</f>
        <v xml:space="preserve">    </v>
      </c>
      <c r="K9" s="152"/>
      <c r="L9" s="153"/>
      <c r="M9" s="153"/>
      <c r="N9" s="153"/>
      <c r="O9" s="265">
        <f>'CONS AUTOEV'!$L9*'CONS AUTOEV'!$M9*'CONS AUTOEV'!$N9</f>
        <v>0</v>
      </c>
      <c r="P9" s="158">
        <f t="shared" si="0"/>
        <v>0</v>
      </c>
      <c r="Q9" s="159">
        <f>(RANK($P9,$P$5:$P$204,0)+COUNTIF($P$5:$P9,P9)-1)*P9</f>
        <v>0</v>
      </c>
    </row>
    <row r="10" spans="2:20" ht="78" customHeight="1" x14ac:dyDescent="0.3">
      <c r="B10" s="124">
        <v>6</v>
      </c>
      <c r="C10" s="126">
        <v>0</v>
      </c>
      <c r="D10" s="126">
        <v>0</v>
      </c>
      <c r="E10" s="126">
        <v>0</v>
      </c>
      <c r="F10" s="47">
        <v>0</v>
      </c>
      <c r="G10" s="47">
        <v>0</v>
      </c>
      <c r="H10" s="146" t="str">
        <f>IF('AUTOEV CUANTI IND'!R10&lt;&gt;"",'AUTOEV CUANTI IND'!R10,IF('AUTOEV CUANTI MULT'!DD11&lt;&gt;"",'AUTOEV CUANTI MULT'!DD11,""))</f>
        <v/>
      </c>
      <c r="I10" s="147">
        <f>IF(COUNTIFS(cualitativa[Num.],B10)&lt;&gt;0,(5-COUNTBLANK(cualitativa[[#This Row],[Proceso 1]:[Proceso 5]])),"")</f>
        <v>0</v>
      </c>
      <c r="J10" s="148" t="str">
        <f>IF(COUNTIFS(cualitativa[Num.],B10)&lt;&gt;0,cualitativa[[#This Row],[Proceso 1]]&amp;" "&amp;cualitativa[[#This Row],[Proceso 2]]&amp;" "&amp;cualitativa[[#This Row],[Proceso 3]]&amp;" "&amp;cualitativa[[#This Row],[Proceso 4]]&amp;" "&amp;cualitativa[[#This Row],[Proceso 5]],"")</f>
        <v xml:space="preserve">    </v>
      </c>
      <c r="K10" s="154"/>
      <c r="L10" s="155"/>
      <c r="M10" s="155"/>
      <c r="N10" s="155"/>
      <c r="O10" s="58">
        <f>'CONS AUTOEV'!$L10*'CONS AUTOEV'!$M10*'CONS AUTOEV'!$N10</f>
        <v>0</v>
      </c>
      <c r="P10" s="160">
        <f t="shared" si="0"/>
        <v>0</v>
      </c>
      <c r="Q10" s="161">
        <f>(RANK($P10,$P$5:$P$204,0)+COUNTIF($P$5:$P10,P10)-1)*P10</f>
        <v>0</v>
      </c>
    </row>
    <row r="11" spans="2:20" ht="78" customHeight="1" x14ac:dyDescent="0.3">
      <c r="B11" s="120">
        <v>7</v>
      </c>
      <c r="C11" s="122">
        <v>0</v>
      </c>
      <c r="D11" s="122">
        <v>0</v>
      </c>
      <c r="E11" s="122">
        <v>0</v>
      </c>
      <c r="F11" s="123">
        <v>0</v>
      </c>
      <c r="G11" s="123">
        <v>0</v>
      </c>
      <c r="H11" s="143" t="str">
        <f>IF('AUTOEV CUANTI IND'!R11&lt;&gt;"",'AUTOEV CUANTI IND'!R11,IF('AUTOEV CUANTI MULT'!DD12&lt;&gt;"",'AUTOEV CUANTI MULT'!DD12,""))</f>
        <v/>
      </c>
      <c r="I11" s="144">
        <f>IF(COUNTIFS(cualitativa[Num.],B11)&lt;&gt;0,(5-COUNTBLANK(cualitativa[[#This Row],[Proceso 1]:[Proceso 5]])),"")</f>
        <v>0</v>
      </c>
      <c r="J11" s="145" t="str">
        <f>IF(COUNTIFS(cualitativa[Num.],B11)&lt;&gt;0,cualitativa[[#This Row],[Proceso 1]]&amp;" "&amp;cualitativa[[#This Row],[Proceso 2]]&amp;" "&amp;cualitativa[[#This Row],[Proceso 3]]&amp;" "&amp;cualitativa[[#This Row],[Proceso 4]]&amp;" "&amp;cualitativa[[#This Row],[Proceso 5]],"")</f>
        <v xml:space="preserve">    </v>
      </c>
      <c r="K11" s="152"/>
      <c r="L11" s="153"/>
      <c r="M11" s="153"/>
      <c r="N11" s="153"/>
      <c r="O11" s="265">
        <f>'CONS AUTOEV'!$L11*'CONS AUTOEV'!$M11*'CONS AUTOEV'!$N11</f>
        <v>0</v>
      </c>
      <c r="P11" s="158">
        <f t="shared" si="0"/>
        <v>0</v>
      </c>
      <c r="Q11" s="159">
        <f>(RANK($P11,$P$5:$P$204,0)+COUNTIF($P$5:$P11,P11)-1)*P11</f>
        <v>0</v>
      </c>
    </row>
    <row r="12" spans="2:20" ht="78" customHeight="1" x14ac:dyDescent="0.3">
      <c r="B12" s="124">
        <v>8</v>
      </c>
      <c r="C12" s="126">
        <v>0</v>
      </c>
      <c r="D12" s="126">
        <v>0</v>
      </c>
      <c r="E12" s="126">
        <v>0</v>
      </c>
      <c r="F12" s="47">
        <v>0</v>
      </c>
      <c r="G12" s="47">
        <v>0</v>
      </c>
      <c r="H12" s="146" t="str">
        <f>IF('AUTOEV CUANTI IND'!R12&lt;&gt;"",'AUTOEV CUANTI IND'!R12,IF('AUTOEV CUANTI MULT'!DD13&lt;&gt;"",'AUTOEV CUANTI MULT'!DD13,""))</f>
        <v/>
      </c>
      <c r="I12" s="147">
        <f>IF(COUNTIFS(cualitativa[Num.],B12)&lt;&gt;0,(5-COUNTBLANK(cualitativa[[#This Row],[Proceso 1]:[Proceso 5]])),"")</f>
        <v>0</v>
      </c>
      <c r="J12" s="148" t="str">
        <f>IF(COUNTIFS(cualitativa[Num.],B12)&lt;&gt;0,cualitativa[[#This Row],[Proceso 1]]&amp;" "&amp;cualitativa[[#This Row],[Proceso 2]]&amp;" "&amp;cualitativa[[#This Row],[Proceso 3]]&amp;" "&amp;cualitativa[[#This Row],[Proceso 4]]&amp;" "&amp;cualitativa[[#This Row],[Proceso 5]],"")</f>
        <v xml:space="preserve">    </v>
      </c>
      <c r="K12" s="154"/>
      <c r="L12" s="155"/>
      <c r="M12" s="155"/>
      <c r="N12" s="155"/>
      <c r="O12" s="58">
        <f>'CONS AUTOEV'!$L12*'CONS AUTOEV'!$M12*'CONS AUTOEV'!$N12</f>
        <v>0</v>
      </c>
      <c r="P12" s="160">
        <f t="shared" si="0"/>
        <v>0</v>
      </c>
      <c r="Q12" s="161">
        <f>(RANK($P12,$P$5:$P$204,0)+COUNTIF($P$5:$P12,P12)-1)*P12</f>
        <v>0</v>
      </c>
    </row>
    <row r="13" spans="2:20" ht="78" customHeight="1" x14ac:dyDescent="0.3">
      <c r="B13" s="120">
        <v>9</v>
      </c>
      <c r="C13" s="122">
        <v>0</v>
      </c>
      <c r="D13" s="122">
        <v>0</v>
      </c>
      <c r="E13" s="122">
        <v>0</v>
      </c>
      <c r="F13" s="123">
        <v>0</v>
      </c>
      <c r="G13" s="123">
        <v>0</v>
      </c>
      <c r="H13" s="143" t="str">
        <f>IF('AUTOEV CUANTI IND'!R13&lt;&gt;"",'AUTOEV CUANTI IND'!R13,IF('AUTOEV CUANTI MULT'!DD14&lt;&gt;"",'AUTOEV CUANTI MULT'!DD14,""))</f>
        <v/>
      </c>
      <c r="I13" s="144">
        <f>IF(COUNTIFS(cualitativa[Num.],B13)&lt;&gt;0,(5-COUNTBLANK(cualitativa[[#This Row],[Proceso 1]:[Proceso 5]])),"")</f>
        <v>0</v>
      </c>
      <c r="J13" s="145" t="str">
        <f>IF(COUNTIFS(cualitativa[Num.],B13)&lt;&gt;0,cualitativa[[#This Row],[Proceso 1]]&amp;" "&amp;cualitativa[[#This Row],[Proceso 2]]&amp;" "&amp;cualitativa[[#This Row],[Proceso 3]]&amp;" "&amp;cualitativa[[#This Row],[Proceso 4]]&amp;" "&amp;cualitativa[[#This Row],[Proceso 5]],"")</f>
        <v xml:space="preserve">    </v>
      </c>
      <c r="K13" s="152"/>
      <c r="L13" s="153"/>
      <c r="M13" s="153"/>
      <c r="N13" s="153"/>
      <c r="O13" s="265">
        <f>'CONS AUTOEV'!$L13*'CONS AUTOEV'!$M13*'CONS AUTOEV'!$N13</f>
        <v>0</v>
      </c>
      <c r="P13" s="158">
        <f t="shared" si="0"/>
        <v>0</v>
      </c>
      <c r="Q13" s="159">
        <f>(RANK($P13,$P$5:$P$204,0)+COUNTIF($P$5:$P13,P13)-1)*P13</f>
        <v>0</v>
      </c>
    </row>
    <row r="14" spans="2:20" ht="78" customHeight="1" x14ac:dyDescent="0.3">
      <c r="B14" s="124">
        <v>10</v>
      </c>
      <c r="C14" s="126">
        <v>0</v>
      </c>
      <c r="D14" s="126">
        <v>0</v>
      </c>
      <c r="E14" s="126">
        <v>0</v>
      </c>
      <c r="F14" s="47">
        <v>0</v>
      </c>
      <c r="G14" s="47">
        <v>0</v>
      </c>
      <c r="H14" s="146" t="str">
        <f>IF('AUTOEV CUANTI IND'!R14&lt;&gt;"",'AUTOEV CUANTI IND'!R14,IF('AUTOEV CUANTI MULT'!DD15&lt;&gt;"",'AUTOEV CUANTI MULT'!DD15,""))</f>
        <v/>
      </c>
      <c r="I14" s="147">
        <f>IF(COUNTIFS(cualitativa[Num.],B14)&lt;&gt;0,(5-COUNTBLANK(cualitativa[[#This Row],[Proceso 1]:[Proceso 5]])),"")</f>
        <v>0</v>
      </c>
      <c r="J14" s="148" t="str">
        <f>IF(COUNTIFS(cualitativa[Num.],B14)&lt;&gt;0,cualitativa[[#This Row],[Proceso 1]]&amp;" "&amp;cualitativa[[#This Row],[Proceso 2]]&amp;" "&amp;cualitativa[[#This Row],[Proceso 3]]&amp;" "&amp;cualitativa[[#This Row],[Proceso 4]]&amp;" "&amp;cualitativa[[#This Row],[Proceso 5]],"")</f>
        <v xml:space="preserve">    </v>
      </c>
      <c r="K14" s="154"/>
      <c r="L14" s="155"/>
      <c r="M14" s="155"/>
      <c r="N14" s="155"/>
      <c r="O14" s="58">
        <f>'CONS AUTOEV'!$L14*'CONS AUTOEV'!$M14*'CONS AUTOEV'!$N14</f>
        <v>0</v>
      </c>
      <c r="P14" s="160">
        <f t="shared" si="0"/>
        <v>0</v>
      </c>
      <c r="Q14" s="161">
        <f>(RANK($P14,$P$5:$P$204,0)+COUNTIF($P$5:$P14,P14)-1)*P14</f>
        <v>0</v>
      </c>
    </row>
    <row r="15" spans="2:20" ht="78" customHeight="1" x14ac:dyDescent="0.3">
      <c r="B15" s="120">
        <v>11</v>
      </c>
      <c r="C15" s="122">
        <v>0</v>
      </c>
      <c r="D15" s="122">
        <v>0</v>
      </c>
      <c r="E15" s="122">
        <v>0</v>
      </c>
      <c r="F15" s="123">
        <v>0</v>
      </c>
      <c r="G15" s="123">
        <v>0</v>
      </c>
      <c r="H15" s="143" t="str">
        <f>IF('AUTOEV CUANTI IND'!R15&lt;&gt;"",'AUTOEV CUANTI IND'!R15,IF('AUTOEV CUANTI MULT'!DD16&lt;&gt;"",'AUTOEV CUANTI MULT'!DD16,""))</f>
        <v/>
      </c>
      <c r="I15" s="144">
        <f>IF(COUNTIFS(cualitativa[Num.],B15)&lt;&gt;0,(5-COUNTBLANK(cualitativa[[#This Row],[Proceso 1]:[Proceso 5]])),"")</f>
        <v>0</v>
      </c>
      <c r="J15" s="145" t="str">
        <f>IF(COUNTIFS(cualitativa[Num.],B15)&lt;&gt;0,cualitativa[[#This Row],[Proceso 1]]&amp;" "&amp;cualitativa[[#This Row],[Proceso 2]]&amp;" "&amp;cualitativa[[#This Row],[Proceso 3]]&amp;" "&amp;cualitativa[[#This Row],[Proceso 4]]&amp;" "&amp;cualitativa[[#This Row],[Proceso 5]],"")</f>
        <v xml:space="preserve">    </v>
      </c>
      <c r="K15" s="152"/>
      <c r="L15" s="153"/>
      <c r="M15" s="153"/>
      <c r="N15" s="153"/>
      <c r="O15" s="265">
        <f>'CONS AUTOEV'!$L15*'CONS AUTOEV'!$M15*'CONS AUTOEV'!$N15</f>
        <v>0</v>
      </c>
      <c r="P15" s="158">
        <f t="shared" si="0"/>
        <v>0</v>
      </c>
      <c r="Q15" s="159">
        <f>(RANK($P15,$P$5:$P$204,0)+COUNTIF($P$5:$P15,P15)-1)*P15</f>
        <v>0</v>
      </c>
    </row>
    <row r="16" spans="2:20" ht="78" customHeight="1" x14ac:dyDescent="0.3">
      <c r="B16" s="124">
        <v>12</v>
      </c>
      <c r="C16" s="126">
        <v>0</v>
      </c>
      <c r="D16" s="126">
        <v>0</v>
      </c>
      <c r="E16" s="126">
        <v>0</v>
      </c>
      <c r="F16" s="47">
        <v>0</v>
      </c>
      <c r="G16" s="47">
        <v>0</v>
      </c>
      <c r="H16" s="146" t="str">
        <f>IF('AUTOEV CUANTI IND'!R16&lt;&gt;"",'AUTOEV CUANTI IND'!R16,IF('AUTOEV CUANTI MULT'!DD17&lt;&gt;"",'AUTOEV CUANTI MULT'!DD17,""))</f>
        <v/>
      </c>
      <c r="I16" s="147">
        <f>IF(COUNTIFS(cualitativa[Num.],B16)&lt;&gt;0,(5-COUNTBLANK(cualitativa[[#This Row],[Proceso 1]:[Proceso 5]])),"")</f>
        <v>0</v>
      </c>
      <c r="J16" s="148" t="str">
        <f>IF(COUNTIFS(cualitativa[Num.],B16)&lt;&gt;0,cualitativa[[#This Row],[Proceso 1]]&amp;" "&amp;cualitativa[[#This Row],[Proceso 2]]&amp;" "&amp;cualitativa[[#This Row],[Proceso 3]]&amp;" "&amp;cualitativa[[#This Row],[Proceso 4]]&amp;" "&amp;cualitativa[[#This Row],[Proceso 5]],"")</f>
        <v xml:space="preserve">    </v>
      </c>
      <c r="K16" s="154"/>
      <c r="L16" s="155"/>
      <c r="M16" s="155"/>
      <c r="N16" s="155"/>
      <c r="O16" s="58">
        <f>'CONS AUTOEV'!$L16*'CONS AUTOEV'!$M16*'CONS AUTOEV'!$N16</f>
        <v>0</v>
      </c>
      <c r="P16" s="160">
        <f t="shared" si="0"/>
        <v>0</v>
      </c>
      <c r="Q16" s="161">
        <f>(RANK($P16,$P$5:$P$204,0)+COUNTIF($P$5:$P16,P16)-1)*P16</f>
        <v>0</v>
      </c>
    </row>
    <row r="17" spans="2:17" ht="78" customHeight="1" x14ac:dyDescent="0.3">
      <c r="B17" s="120">
        <v>13</v>
      </c>
      <c r="C17" s="122">
        <v>0</v>
      </c>
      <c r="D17" s="122">
        <v>0</v>
      </c>
      <c r="E17" s="122">
        <v>0</v>
      </c>
      <c r="F17" s="123">
        <v>0</v>
      </c>
      <c r="G17" s="123">
        <v>0</v>
      </c>
      <c r="H17" s="143" t="str">
        <f>IF('AUTOEV CUANTI IND'!R17&lt;&gt;"",'AUTOEV CUANTI IND'!R17,IF('AUTOEV CUANTI MULT'!DD18&lt;&gt;"",'AUTOEV CUANTI MULT'!DD18,""))</f>
        <v/>
      </c>
      <c r="I17" s="144">
        <f>IF(COUNTIFS(cualitativa[Num.],B17)&lt;&gt;0,(5-COUNTBLANK(cualitativa[[#This Row],[Proceso 1]:[Proceso 5]])),"")</f>
        <v>0</v>
      </c>
      <c r="J17" s="145" t="str">
        <f>IF(COUNTIFS(cualitativa[Num.],B17)&lt;&gt;0,cualitativa[[#This Row],[Proceso 1]]&amp;" "&amp;cualitativa[[#This Row],[Proceso 2]]&amp;" "&amp;cualitativa[[#This Row],[Proceso 3]]&amp;" "&amp;cualitativa[[#This Row],[Proceso 4]]&amp;" "&amp;cualitativa[[#This Row],[Proceso 5]],"")</f>
        <v xml:space="preserve">    </v>
      </c>
      <c r="K17" s="152"/>
      <c r="L17" s="153"/>
      <c r="M17" s="153"/>
      <c r="N17" s="153"/>
      <c r="O17" s="265">
        <f>'CONS AUTOEV'!$L17*'CONS AUTOEV'!$M17*'CONS AUTOEV'!$N17</f>
        <v>0</v>
      </c>
      <c r="P17" s="158">
        <f t="shared" si="0"/>
        <v>0</v>
      </c>
      <c r="Q17" s="159">
        <f>(RANK($P17,$P$5:$P$204,0)+COUNTIF($P$5:$P17,P17)-1)*P17</f>
        <v>0</v>
      </c>
    </row>
    <row r="18" spans="2:17" ht="78" customHeight="1" x14ac:dyDescent="0.3">
      <c r="B18" s="124">
        <v>14</v>
      </c>
      <c r="C18" s="126">
        <v>0</v>
      </c>
      <c r="D18" s="126">
        <v>0</v>
      </c>
      <c r="E18" s="126">
        <v>0</v>
      </c>
      <c r="F18" s="47">
        <v>0</v>
      </c>
      <c r="G18" s="47">
        <v>0</v>
      </c>
      <c r="H18" s="146" t="str">
        <f>IF('AUTOEV CUANTI IND'!R18&lt;&gt;"",'AUTOEV CUANTI IND'!R18,IF('AUTOEV CUANTI MULT'!DD19&lt;&gt;"",'AUTOEV CUANTI MULT'!DD19,""))</f>
        <v/>
      </c>
      <c r="I18" s="147">
        <f>IF(COUNTIFS(cualitativa[Num.],B18)&lt;&gt;0,(5-COUNTBLANK(cualitativa[[#This Row],[Proceso 1]:[Proceso 5]])),"")</f>
        <v>0</v>
      </c>
      <c r="J18" s="148" t="str">
        <f>IF(COUNTIFS(cualitativa[Num.],B18)&lt;&gt;0,cualitativa[[#This Row],[Proceso 1]]&amp;" "&amp;cualitativa[[#This Row],[Proceso 2]]&amp;" "&amp;cualitativa[[#This Row],[Proceso 3]]&amp;" "&amp;cualitativa[[#This Row],[Proceso 4]]&amp;" "&amp;cualitativa[[#This Row],[Proceso 5]],"")</f>
        <v xml:space="preserve">    </v>
      </c>
      <c r="K18" s="154"/>
      <c r="L18" s="155"/>
      <c r="M18" s="155"/>
      <c r="N18" s="155"/>
      <c r="O18" s="58">
        <f>'CONS AUTOEV'!$L18*'CONS AUTOEV'!$M18*'CONS AUTOEV'!$N18</f>
        <v>0</v>
      </c>
      <c r="P18" s="160">
        <f t="shared" si="0"/>
        <v>0</v>
      </c>
      <c r="Q18" s="161">
        <f>(RANK($P18,$P$5:$P$204,0)+COUNTIF($P$5:$P18,P18)-1)*P18</f>
        <v>0</v>
      </c>
    </row>
    <row r="19" spans="2:17" ht="78" customHeight="1" x14ac:dyDescent="0.3">
      <c r="B19" s="120">
        <v>15</v>
      </c>
      <c r="C19" s="122">
        <v>0</v>
      </c>
      <c r="D19" s="122">
        <v>0</v>
      </c>
      <c r="E19" s="122">
        <v>0</v>
      </c>
      <c r="F19" s="123">
        <v>0</v>
      </c>
      <c r="G19" s="123">
        <v>0</v>
      </c>
      <c r="H19" s="143" t="str">
        <f>IF('AUTOEV CUANTI IND'!R19&lt;&gt;"",'AUTOEV CUANTI IND'!R19,IF('AUTOEV CUANTI MULT'!DD20&lt;&gt;"",'AUTOEV CUANTI MULT'!DD20,""))</f>
        <v/>
      </c>
      <c r="I19" s="144">
        <f>IF(COUNTIFS(cualitativa[Num.],B19)&lt;&gt;0,(5-COUNTBLANK(cualitativa[[#This Row],[Proceso 1]:[Proceso 5]])),"")</f>
        <v>0</v>
      </c>
      <c r="J19" s="145" t="str">
        <f>IF(COUNTIFS(cualitativa[Num.],B19)&lt;&gt;0,cualitativa[[#This Row],[Proceso 1]]&amp;" "&amp;cualitativa[[#This Row],[Proceso 2]]&amp;" "&amp;cualitativa[[#This Row],[Proceso 3]]&amp;" "&amp;cualitativa[[#This Row],[Proceso 4]]&amp;" "&amp;cualitativa[[#This Row],[Proceso 5]],"")</f>
        <v xml:space="preserve">    </v>
      </c>
      <c r="K19" s="152"/>
      <c r="L19" s="153"/>
      <c r="M19" s="153"/>
      <c r="N19" s="153"/>
      <c r="O19" s="265">
        <f>'CONS AUTOEV'!$L19*'CONS AUTOEV'!$M19*'CONS AUTOEV'!$N19</f>
        <v>0</v>
      </c>
      <c r="P19" s="158">
        <f t="shared" si="0"/>
        <v>0</v>
      </c>
      <c r="Q19" s="159">
        <f>(RANK($P19,$P$5:$P$204,0)+COUNTIF($P$5:$P19,P19)-1)*P19</f>
        <v>0</v>
      </c>
    </row>
    <row r="20" spans="2:17" ht="78" customHeight="1" x14ac:dyDescent="0.3">
      <c r="B20" s="124">
        <v>16</v>
      </c>
      <c r="C20" s="126">
        <v>0</v>
      </c>
      <c r="D20" s="126">
        <v>0</v>
      </c>
      <c r="E20" s="126">
        <v>0</v>
      </c>
      <c r="F20" s="47">
        <v>0</v>
      </c>
      <c r="G20" s="47">
        <v>0</v>
      </c>
      <c r="H20" s="146" t="str">
        <f>IF('AUTOEV CUANTI IND'!R20&lt;&gt;"",'AUTOEV CUANTI IND'!R20,IF('AUTOEV CUANTI MULT'!DD21&lt;&gt;"",'AUTOEV CUANTI MULT'!DD21,""))</f>
        <v/>
      </c>
      <c r="I20" s="147">
        <f>IF(COUNTIFS(cualitativa[Num.],B20)&lt;&gt;0,(5-COUNTBLANK(cualitativa[[#This Row],[Proceso 1]:[Proceso 5]])),"")</f>
        <v>0</v>
      </c>
      <c r="J20" s="148" t="str">
        <f>IF(COUNTIFS(cualitativa[Num.],B20)&lt;&gt;0,cualitativa[[#This Row],[Proceso 1]]&amp;" "&amp;cualitativa[[#This Row],[Proceso 2]]&amp;" "&amp;cualitativa[[#This Row],[Proceso 3]]&amp;" "&amp;cualitativa[[#This Row],[Proceso 4]]&amp;" "&amp;cualitativa[[#This Row],[Proceso 5]],"")</f>
        <v xml:space="preserve">    </v>
      </c>
      <c r="K20" s="154"/>
      <c r="L20" s="155"/>
      <c r="M20" s="155"/>
      <c r="N20" s="155"/>
      <c r="O20" s="58">
        <f>'CONS AUTOEV'!$L20*'CONS AUTOEV'!$M20*'CONS AUTOEV'!$N20</f>
        <v>0</v>
      </c>
      <c r="P20" s="160">
        <f t="shared" si="0"/>
        <v>0</v>
      </c>
      <c r="Q20" s="161">
        <f>(RANK($P20,$P$5:$P$204,0)+COUNTIF($P$5:$P20,P20)-1)*P20</f>
        <v>0</v>
      </c>
    </row>
    <row r="21" spans="2:17" ht="78" customHeight="1" x14ac:dyDescent="0.3">
      <c r="B21" s="120">
        <v>17</v>
      </c>
      <c r="C21" s="122">
        <v>0</v>
      </c>
      <c r="D21" s="122">
        <v>0</v>
      </c>
      <c r="E21" s="122">
        <v>0</v>
      </c>
      <c r="F21" s="123">
        <v>0</v>
      </c>
      <c r="G21" s="123">
        <v>0</v>
      </c>
      <c r="H21" s="143" t="str">
        <f>IF('AUTOEV CUANTI IND'!R21&lt;&gt;"",'AUTOEV CUANTI IND'!R21,IF('AUTOEV CUANTI MULT'!DD22&lt;&gt;"",'AUTOEV CUANTI MULT'!DD22,""))</f>
        <v/>
      </c>
      <c r="I21" s="144">
        <f>IF(COUNTIFS(cualitativa[Num.],B21)&lt;&gt;0,(5-COUNTBLANK(cualitativa[[#This Row],[Proceso 1]:[Proceso 5]])),"")</f>
        <v>0</v>
      </c>
      <c r="J21" s="145" t="str">
        <f>IF(COUNTIFS(cualitativa[Num.],B21)&lt;&gt;0,cualitativa[[#This Row],[Proceso 1]]&amp;" "&amp;cualitativa[[#This Row],[Proceso 2]]&amp;" "&amp;cualitativa[[#This Row],[Proceso 3]]&amp;" "&amp;cualitativa[[#This Row],[Proceso 4]]&amp;" "&amp;cualitativa[[#This Row],[Proceso 5]],"")</f>
        <v xml:space="preserve">    </v>
      </c>
      <c r="K21" s="152"/>
      <c r="L21" s="153"/>
      <c r="M21" s="153"/>
      <c r="N21" s="153"/>
      <c r="O21" s="265">
        <f>'CONS AUTOEV'!$L21*'CONS AUTOEV'!$M21*'CONS AUTOEV'!$N21</f>
        <v>0</v>
      </c>
      <c r="P21" s="158">
        <f t="shared" si="0"/>
        <v>0</v>
      </c>
      <c r="Q21" s="159">
        <f>(RANK($P21,$P$5:$P$204,0)+COUNTIF($P$5:$P21,P21)-1)*P21</f>
        <v>0</v>
      </c>
    </row>
    <row r="22" spans="2:17" ht="78" customHeight="1" x14ac:dyDescent="0.3">
      <c r="B22" s="124">
        <v>18</v>
      </c>
      <c r="C22" s="126">
        <v>0</v>
      </c>
      <c r="D22" s="126">
        <v>0</v>
      </c>
      <c r="E22" s="126">
        <v>0</v>
      </c>
      <c r="F22" s="47">
        <v>0</v>
      </c>
      <c r="G22" s="47">
        <v>0</v>
      </c>
      <c r="H22" s="146" t="str">
        <f>IF('AUTOEV CUANTI IND'!R22&lt;&gt;"",'AUTOEV CUANTI IND'!R22,IF('AUTOEV CUANTI MULT'!DD23&lt;&gt;"",'AUTOEV CUANTI MULT'!DD23,""))</f>
        <v/>
      </c>
      <c r="I22" s="147">
        <f>IF(COUNTIFS(cualitativa[Num.],B22)&lt;&gt;0,(5-COUNTBLANK(cualitativa[[#This Row],[Proceso 1]:[Proceso 5]])),"")</f>
        <v>0</v>
      </c>
      <c r="J22" s="148" t="str">
        <f>IF(COUNTIFS(cualitativa[Num.],B22)&lt;&gt;0,cualitativa[[#This Row],[Proceso 1]]&amp;" "&amp;cualitativa[[#This Row],[Proceso 2]]&amp;" "&amp;cualitativa[[#This Row],[Proceso 3]]&amp;" "&amp;cualitativa[[#This Row],[Proceso 4]]&amp;" "&amp;cualitativa[[#This Row],[Proceso 5]],"")</f>
        <v xml:space="preserve">    </v>
      </c>
      <c r="K22" s="154"/>
      <c r="L22" s="155"/>
      <c r="M22" s="155"/>
      <c r="N22" s="155"/>
      <c r="O22" s="58">
        <f>'CONS AUTOEV'!$L22*'CONS AUTOEV'!$M22*'CONS AUTOEV'!$N22</f>
        <v>0</v>
      </c>
      <c r="P22" s="160">
        <f t="shared" si="0"/>
        <v>0</v>
      </c>
      <c r="Q22" s="161">
        <f>(RANK($P22,$P$5:$P$204,0)+COUNTIF($P$5:$P22,P22)-1)*P22</f>
        <v>0</v>
      </c>
    </row>
    <row r="23" spans="2:17" ht="78" customHeight="1" x14ac:dyDescent="0.3">
      <c r="B23" s="120">
        <v>19</v>
      </c>
      <c r="C23" s="122">
        <v>0</v>
      </c>
      <c r="D23" s="122">
        <v>0</v>
      </c>
      <c r="E23" s="122">
        <v>0</v>
      </c>
      <c r="F23" s="123">
        <v>0</v>
      </c>
      <c r="G23" s="123">
        <v>0</v>
      </c>
      <c r="H23" s="143" t="str">
        <f>IF('AUTOEV CUANTI IND'!R23&lt;&gt;"",'AUTOEV CUANTI IND'!R23,IF('AUTOEV CUANTI MULT'!DD24&lt;&gt;"",'AUTOEV CUANTI MULT'!DD24,""))</f>
        <v/>
      </c>
      <c r="I23" s="144">
        <f>IF(COUNTIFS(cualitativa[Num.],B23)&lt;&gt;0,(5-COUNTBLANK(cualitativa[[#This Row],[Proceso 1]:[Proceso 5]])),"")</f>
        <v>0</v>
      </c>
      <c r="J23" s="145" t="str">
        <f>IF(COUNTIFS(cualitativa[Num.],B23)&lt;&gt;0,cualitativa[[#This Row],[Proceso 1]]&amp;" "&amp;cualitativa[[#This Row],[Proceso 2]]&amp;" "&amp;cualitativa[[#This Row],[Proceso 3]]&amp;" "&amp;cualitativa[[#This Row],[Proceso 4]]&amp;" "&amp;cualitativa[[#This Row],[Proceso 5]],"")</f>
        <v xml:space="preserve">    </v>
      </c>
      <c r="K23" s="152"/>
      <c r="L23" s="153"/>
      <c r="M23" s="153"/>
      <c r="N23" s="153"/>
      <c r="O23" s="265">
        <f>'CONS AUTOEV'!$L23*'CONS AUTOEV'!$M23*'CONS AUTOEV'!$N23</f>
        <v>0</v>
      </c>
      <c r="P23" s="158">
        <f t="shared" si="0"/>
        <v>0</v>
      </c>
      <c r="Q23" s="159">
        <f>(RANK($P23,$P$5:$P$204,0)+COUNTIF($P$5:$P23,P23)-1)*P23</f>
        <v>0</v>
      </c>
    </row>
    <row r="24" spans="2:17" ht="78" customHeight="1" x14ac:dyDescent="0.3">
      <c r="B24" s="124">
        <v>20</v>
      </c>
      <c r="C24" s="126">
        <v>0</v>
      </c>
      <c r="D24" s="126">
        <v>0</v>
      </c>
      <c r="E24" s="126">
        <v>0</v>
      </c>
      <c r="F24" s="47">
        <v>0</v>
      </c>
      <c r="G24" s="47">
        <v>0</v>
      </c>
      <c r="H24" s="146" t="str">
        <f>IF('AUTOEV CUANTI IND'!R24&lt;&gt;"",'AUTOEV CUANTI IND'!R24,IF('AUTOEV CUANTI MULT'!DD25&lt;&gt;"",'AUTOEV CUANTI MULT'!DD25,""))</f>
        <v/>
      </c>
      <c r="I24" s="147">
        <f>IF(COUNTIFS(cualitativa[Num.],B24)&lt;&gt;0,(5-COUNTBLANK(cualitativa[[#This Row],[Proceso 1]:[Proceso 5]])),"")</f>
        <v>0</v>
      </c>
      <c r="J24" s="148" t="str">
        <f>IF(COUNTIFS(cualitativa[Num.],B24)&lt;&gt;0,cualitativa[[#This Row],[Proceso 1]]&amp;" "&amp;cualitativa[[#This Row],[Proceso 2]]&amp;" "&amp;cualitativa[[#This Row],[Proceso 3]]&amp;" "&amp;cualitativa[[#This Row],[Proceso 4]]&amp;" "&amp;cualitativa[[#This Row],[Proceso 5]],"")</f>
        <v xml:space="preserve">    </v>
      </c>
      <c r="K24" s="154"/>
      <c r="L24" s="155"/>
      <c r="M24" s="155"/>
      <c r="N24" s="155"/>
      <c r="O24" s="58">
        <f>'CONS AUTOEV'!$L24*'CONS AUTOEV'!$M24*'CONS AUTOEV'!$N24</f>
        <v>0</v>
      </c>
      <c r="P24" s="160">
        <f t="shared" si="0"/>
        <v>0</v>
      </c>
      <c r="Q24" s="161">
        <f>(RANK($P24,$P$5:$P$204,0)+COUNTIF($P$5:$P24,P24)-1)*P24</f>
        <v>0</v>
      </c>
    </row>
    <row r="25" spans="2:17" ht="78" customHeight="1" x14ac:dyDescent="0.3">
      <c r="B25" s="120">
        <v>21</v>
      </c>
      <c r="C25" s="122">
        <v>0</v>
      </c>
      <c r="D25" s="122">
        <v>0</v>
      </c>
      <c r="E25" s="122">
        <v>0</v>
      </c>
      <c r="F25" s="123">
        <v>0</v>
      </c>
      <c r="G25" s="123">
        <v>0</v>
      </c>
      <c r="H25" s="143" t="str">
        <f>IF('AUTOEV CUANTI IND'!R25&lt;&gt;"",'AUTOEV CUANTI IND'!R25,IF('AUTOEV CUANTI MULT'!DD26&lt;&gt;"",'AUTOEV CUANTI MULT'!DD26,""))</f>
        <v/>
      </c>
      <c r="I25" s="144">
        <f>IF(COUNTIFS(cualitativa[Num.],B25)&lt;&gt;0,(5-COUNTBLANK(cualitativa[[#This Row],[Proceso 1]:[Proceso 5]])),"")</f>
        <v>0</v>
      </c>
      <c r="J25" s="145" t="str">
        <f>IF(COUNTIFS(cualitativa[Num.],B25)&lt;&gt;0,cualitativa[[#This Row],[Proceso 1]]&amp;" "&amp;cualitativa[[#This Row],[Proceso 2]]&amp;" "&amp;cualitativa[[#This Row],[Proceso 3]]&amp;" "&amp;cualitativa[[#This Row],[Proceso 4]]&amp;" "&amp;cualitativa[[#This Row],[Proceso 5]],"")</f>
        <v xml:space="preserve">    </v>
      </c>
      <c r="K25" s="152"/>
      <c r="L25" s="153"/>
      <c r="M25" s="153"/>
      <c r="N25" s="153"/>
      <c r="O25" s="265">
        <f>'CONS AUTOEV'!$L25*'CONS AUTOEV'!$M25*'CONS AUTOEV'!$N25</f>
        <v>0</v>
      </c>
      <c r="P25" s="158">
        <f t="shared" si="0"/>
        <v>0</v>
      </c>
      <c r="Q25" s="159">
        <f>(RANK($P25,$P$5:$P$204,0)+COUNTIF($P$5:$P25,P25)-1)*P25</f>
        <v>0</v>
      </c>
    </row>
    <row r="26" spans="2:17" ht="78" customHeight="1" x14ac:dyDescent="0.3">
      <c r="B26" s="124">
        <v>22</v>
      </c>
      <c r="C26" s="126">
        <v>0</v>
      </c>
      <c r="D26" s="126">
        <v>0</v>
      </c>
      <c r="E26" s="126">
        <v>0</v>
      </c>
      <c r="F26" s="47">
        <v>0</v>
      </c>
      <c r="G26" s="47">
        <v>0</v>
      </c>
      <c r="H26" s="146" t="str">
        <f>IF('AUTOEV CUANTI IND'!R26&lt;&gt;"",'AUTOEV CUANTI IND'!R26,IF('AUTOEV CUANTI MULT'!DD27&lt;&gt;"",'AUTOEV CUANTI MULT'!DD27,""))</f>
        <v/>
      </c>
      <c r="I26" s="147">
        <f>IF(COUNTIFS(cualitativa[Num.],B26)&lt;&gt;0,(5-COUNTBLANK(cualitativa[[#This Row],[Proceso 1]:[Proceso 5]])),"")</f>
        <v>0</v>
      </c>
      <c r="J26" s="148" t="str">
        <f>IF(COUNTIFS(cualitativa[Num.],B26)&lt;&gt;0,cualitativa[[#This Row],[Proceso 1]]&amp;" "&amp;cualitativa[[#This Row],[Proceso 2]]&amp;" "&amp;cualitativa[[#This Row],[Proceso 3]]&amp;" "&amp;cualitativa[[#This Row],[Proceso 4]]&amp;" "&amp;cualitativa[[#This Row],[Proceso 5]],"")</f>
        <v xml:space="preserve">    </v>
      </c>
      <c r="K26" s="154"/>
      <c r="L26" s="155"/>
      <c r="M26" s="155"/>
      <c r="N26" s="155"/>
      <c r="O26" s="58">
        <f>'CONS AUTOEV'!$L26*'CONS AUTOEV'!$M26*'CONS AUTOEV'!$N26</f>
        <v>0</v>
      </c>
      <c r="P26" s="160">
        <f t="shared" si="0"/>
        <v>0</v>
      </c>
      <c r="Q26" s="161">
        <f>(RANK($P26,$P$5:$P$204,0)+COUNTIF($P$5:$P26,P26)-1)*P26</f>
        <v>0</v>
      </c>
    </row>
    <row r="27" spans="2:17" ht="78" customHeight="1" x14ac:dyDescent="0.3">
      <c r="B27" s="120">
        <v>23</v>
      </c>
      <c r="C27" s="122">
        <v>0</v>
      </c>
      <c r="D27" s="122">
        <v>0</v>
      </c>
      <c r="E27" s="122">
        <v>0</v>
      </c>
      <c r="F27" s="123">
        <v>0</v>
      </c>
      <c r="G27" s="123">
        <v>0</v>
      </c>
      <c r="H27" s="143" t="str">
        <f>IF('AUTOEV CUANTI IND'!R27&lt;&gt;"",'AUTOEV CUANTI IND'!R27,IF('AUTOEV CUANTI MULT'!DD28&lt;&gt;"",'AUTOEV CUANTI MULT'!DD28,""))</f>
        <v/>
      </c>
      <c r="I27" s="144">
        <f>IF(COUNTIFS(cualitativa[Num.],B27)&lt;&gt;0,(5-COUNTBLANK(cualitativa[[#This Row],[Proceso 1]:[Proceso 5]])),"")</f>
        <v>0</v>
      </c>
      <c r="J27" s="145" t="str">
        <f>IF(COUNTIFS(cualitativa[Num.],B27)&lt;&gt;0,cualitativa[[#This Row],[Proceso 1]]&amp;" "&amp;cualitativa[[#This Row],[Proceso 2]]&amp;" "&amp;cualitativa[[#This Row],[Proceso 3]]&amp;" "&amp;cualitativa[[#This Row],[Proceso 4]]&amp;" "&amp;cualitativa[[#This Row],[Proceso 5]],"")</f>
        <v xml:space="preserve">    </v>
      </c>
      <c r="K27" s="152"/>
      <c r="L27" s="153"/>
      <c r="M27" s="153"/>
      <c r="N27" s="153"/>
      <c r="O27" s="265">
        <f>'CONS AUTOEV'!$L27*'CONS AUTOEV'!$M27*'CONS AUTOEV'!$N27</f>
        <v>0</v>
      </c>
      <c r="P27" s="158">
        <f t="shared" si="0"/>
        <v>0</v>
      </c>
      <c r="Q27" s="159">
        <f>(RANK($P27,$P$5:$P$204,0)+COUNTIF($P$5:$P27,P27)-1)*P27</f>
        <v>0</v>
      </c>
    </row>
    <row r="28" spans="2:17" ht="78" customHeight="1" x14ac:dyDescent="0.3">
      <c r="B28" s="124">
        <v>24</v>
      </c>
      <c r="C28" s="126">
        <v>0</v>
      </c>
      <c r="D28" s="126">
        <v>0</v>
      </c>
      <c r="E28" s="126">
        <v>0</v>
      </c>
      <c r="F28" s="47">
        <v>0</v>
      </c>
      <c r="G28" s="47">
        <v>0</v>
      </c>
      <c r="H28" s="146" t="str">
        <f>IF('AUTOEV CUANTI IND'!R28&lt;&gt;"",'AUTOEV CUANTI IND'!R28,IF('AUTOEV CUANTI MULT'!DD29&lt;&gt;"",'AUTOEV CUANTI MULT'!DD29,""))</f>
        <v/>
      </c>
      <c r="I28" s="147">
        <f>IF(COUNTIFS(cualitativa[Num.],B28)&lt;&gt;0,(5-COUNTBLANK(cualitativa[[#This Row],[Proceso 1]:[Proceso 5]])),"")</f>
        <v>0</v>
      </c>
      <c r="J28" s="148" t="str">
        <f>IF(COUNTIFS(cualitativa[Num.],B28)&lt;&gt;0,cualitativa[[#This Row],[Proceso 1]]&amp;" "&amp;cualitativa[[#This Row],[Proceso 2]]&amp;" "&amp;cualitativa[[#This Row],[Proceso 3]]&amp;" "&amp;cualitativa[[#This Row],[Proceso 4]]&amp;" "&amp;cualitativa[[#This Row],[Proceso 5]],"")</f>
        <v xml:space="preserve">    </v>
      </c>
      <c r="K28" s="154"/>
      <c r="L28" s="155"/>
      <c r="M28" s="155"/>
      <c r="N28" s="155"/>
      <c r="O28" s="58">
        <f>'CONS AUTOEV'!$L28*'CONS AUTOEV'!$M28*'CONS AUTOEV'!$N28</f>
        <v>0</v>
      </c>
      <c r="P28" s="160">
        <f t="shared" si="0"/>
        <v>0</v>
      </c>
      <c r="Q28" s="161">
        <f>(RANK($P28,$P$5:$P$204,0)+COUNTIF($P$5:$P28,P28)-1)*P28</f>
        <v>0</v>
      </c>
    </row>
    <row r="29" spans="2:17" ht="78" customHeight="1" x14ac:dyDescent="0.3">
      <c r="B29" s="120">
        <v>25</v>
      </c>
      <c r="C29" s="122">
        <v>0</v>
      </c>
      <c r="D29" s="122">
        <v>0</v>
      </c>
      <c r="E29" s="122">
        <v>0</v>
      </c>
      <c r="F29" s="123">
        <v>0</v>
      </c>
      <c r="G29" s="123">
        <v>0</v>
      </c>
      <c r="H29" s="143" t="str">
        <f>IF('AUTOEV CUANTI IND'!R29&lt;&gt;"",'AUTOEV CUANTI IND'!R29,IF('AUTOEV CUANTI MULT'!DD30&lt;&gt;"",'AUTOEV CUANTI MULT'!DD30,""))</f>
        <v/>
      </c>
      <c r="I29" s="144">
        <f>IF(COUNTIFS(cualitativa[Num.],B29)&lt;&gt;0,(5-COUNTBLANK(cualitativa[[#This Row],[Proceso 1]:[Proceso 5]])),"")</f>
        <v>0</v>
      </c>
      <c r="J29" s="145" t="str">
        <f>IF(COUNTIFS(cualitativa[Num.],B29)&lt;&gt;0,cualitativa[[#This Row],[Proceso 1]]&amp;" "&amp;cualitativa[[#This Row],[Proceso 2]]&amp;" "&amp;cualitativa[[#This Row],[Proceso 3]]&amp;" "&amp;cualitativa[[#This Row],[Proceso 4]]&amp;" "&amp;cualitativa[[#This Row],[Proceso 5]],"")</f>
        <v xml:space="preserve">    </v>
      </c>
      <c r="K29" s="152"/>
      <c r="L29" s="153"/>
      <c r="M29" s="153"/>
      <c r="N29" s="153"/>
      <c r="O29" s="265">
        <f>'CONS AUTOEV'!$L29*'CONS AUTOEV'!$M29*'CONS AUTOEV'!$N29</f>
        <v>0</v>
      </c>
      <c r="P29" s="158">
        <f t="shared" si="0"/>
        <v>0</v>
      </c>
      <c r="Q29" s="159">
        <f>(RANK($P29,$P$5:$P$204,0)+COUNTIF($P$5:$P29,P29)-1)*P29</f>
        <v>0</v>
      </c>
    </row>
    <row r="30" spans="2:17" ht="78" customHeight="1" x14ac:dyDescent="0.3">
      <c r="B30" s="124">
        <v>26</v>
      </c>
      <c r="C30" s="126">
        <v>0</v>
      </c>
      <c r="D30" s="126">
        <v>0</v>
      </c>
      <c r="E30" s="126">
        <v>0</v>
      </c>
      <c r="F30" s="47">
        <v>0</v>
      </c>
      <c r="G30" s="47">
        <v>0</v>
      </c>
      <c r="H30" s="146" t="str">
        <f>IF('AUTOEV CUANTI IND'!R30&lt;&gt;"",'AUTOEV CUANTI IND'!R30,IF('AUTOEV CUANTI MULT'!DD31&lt;&gt;"",'AUTOEV CUANTI MULT'!DD31,""))</f>
        <v/>
      </c>
      <c r="I30" s="147">
        <f>IF(COUNTIFS(cualitativa[Num.],B30)&lt;&gt;0,(5-COUNTBLANK(cualitativa[[#This Row],[Proceso 1]:[Proceso 5]])),"")</f>
        <v>0</v>
      </c>
      <c r="J30" s="148" t="str">
        <f>IF(COUNTIFS(cualitativa[Num.],B30)&lt;&gt;0,cualitativa[[#This Row],[Proceso 1]]&amp;" "&amp;cualitativa[[#This Row],[Proceso 2]]&amp;" "&amp;cualitativa[[#This Row],[Proceso 3]]&amp;" "&amp;cualitativa[[#This Row],[Proceso 4]]&amp;" "&amp;cualitativa[[#This Row],[Proceso 5]],"")</f>
        <v xml:space="preserve">    </v>
      </c>
      <c r="K30" s="154"/>
      <c r="L30" s="155"/>
      <c r="M30" s="155"/>
      <c r="N30" s="155"/>
      <c r="O30" s="58">
        <f>'CONS AUTOEV'!$L30*'CONS AUTOEV'!$M30*'CONS AUTOEV'!$N30</f>
        <v>0</v>
      </c>
      <c r="P30" s="160">
        <f t="shared" si="0"/>
        <v>0</v>
      </c>
      <c r="Q30" s="161">
        <f>(RANK($P30,$P$5:$P$204,0)+COUNTIF($P$5:$P30,P30)-1)*P30</f>
        <v>0</v>
      </c>
    </row>
    <row r="31" spans="2:17" ht="78" customHeight="1" x14ac:dyDescent="0.3">
      <c r="B31" s="120">
        <v>27</v>
      </c>
      <c r="C31" s="122">
        <v>0</v>
      </c>
      <c r="D31" s="122">
        <v>0</v>
      </c>
      <c r="E31" s="122">
        <v>0</v>
      </c>
      <c r="F31" s="123">
        <v>0</v>
      </c>
      <c r="G31" s="123">
        <v>0</v>
      </c>
      <c r="H31" s="143" t="str">
        <f>IF('AUTOEV CUANTI IND'!R31&lt;&gt;"",'AUTOEV CUANTI IND'!R31,IF('AUTOEV CUANTI MULT'!DD32&lt;&gt;"",'AUTOEV CUANTI MULT'!DD32,""))</f>
        <v/>
      </c>
      <c r="I31" s="144">
        <f>IF(COUNTIFS(cualitativa[Num.],B31)&lt;&gt;0,(5-COUNTBLANK(cualitativa[[#This Row],[Proceso 1]:[Proceso 5]])),"")</f>
        <v>0</v>
      </c>
      <c r="J31" s="145" t="str">
        <f>IF(COUNTIFS(cualitativa[Num.],B31)&lt;&gt;0,cualitativa[[#This Row],[Proceso 1]]&amp;" "&amp;cualitativa[[#This Row],[Proceso 2]]&amp;" "&amp;cualitativa[[#This Row],[Proceso 3]]&amp;" "&amp;cualitativa[[#This Row],[Proceso 4]]&amp;" "&amp;cualitativa[[#This Row],[Proceso 5]],"")</f>
        <v xml:space="preserve">    </v>
      </c>
      <c r="K31" s="152"/>
      <c r="L31" s="153"/>
      <c r="M31" s="153"/>
      <c r="N31" s="153"/>
      <c r="O31" s="265">
        <f>'CONS AUTOEV'!$L31*'CONS AUTOEV'!$M31*'CONS AUTOEV'!$N31</f>
        <v>0</v>
      </c>
      <c r="P31" s="158">
        <f t="shared" si="0"/>
        <v>0</v>
      </c>
      <c r="Q31" s="159">
        <f>(RANK($P31,$P$5:$P$204,0)+COUNTIF($P$5:$P31,P31)-1)*P31</f>
        <v>0</v>
      </c>
    </row>
    <row r="32" spans="2:17" ht="78" customHeight="1" x14ac:dyDescent="0.3">
      <c r="B32" s="124">
        <v>28</v>
      </c>
      <c r="C32" s="126">
        <v>0</v>
      </c>
      <c r="D32" s="126">
        <v>0</v>
      </c>
      <c r="E32" s="126">
        <v>0</v>
      </c>
      <c r="F32" s="47">
        <v>0</v>
      </c>
      <c r="G32" s="47">
        <v>0</v>
      </c>
      <c r="H32" s="146" t="str">
        <f>IF('AUTOEV CUANTI IND'!R32&lt;&gt;"",'AUTOEV CUANTI IND'!R32,IF('AUTOEV CUANTI MULT'!DD33&lt;&gt;"",'AUTOEV CUANTI MULT'!DD33,""))</f>
        <v/>
      </c>
      <c r="I32" s="147">
        <f>IF(COUNTIFS(cualitativa[Num.],B32)&lt;&gt;0,(5-COUNTBLANK(cualitativa[[#This Row],[Proceso 1]:[Proceso 5]])),"")</f>
        <v>0</v>
      </c>
      <c r="J32" s="148" t="str">
        <f>IF(COUNTIFS(cualitativa[Num.],B32)&lt;&gt;0,cualitativa[[#This Row],[Proceso 1]]&amp;" "&amp;cualitativa[[#This Row],[Proceso 2]]&amp;" "&amp;cualitativa[[#This Row],[Proceso 3]]&amp;" "&amp;cualitativa[[#This Row],[Proceso 4]]&amp;" "&amp;cualitativa[[#This Row],[Proceso 5]],"")</f>
        <v xml:space="preserve">    </v>
      </c>
      <c r="K32" s="154"/>
      <c r="L32" s="155"/>
      <c r="M32" s="155"/>
      <c r="N32" s="155"/>
      <c r="O32" s="58">
        <f>'CONS AUTOEV'!$L32*'CONS AUTOEV'!$M32*'CONS AUTOEV'!$N32</f>
        <v>0</v>
      </c>
      <c r="P32" s="160">
        <f t="shared" si="0"/>
        <v>0</v>
      </c>
      <c r="Q32" s="161">
        <f>(RANK($P32,$P$5:$P$204,0)+COUNTIF($P$5:$P32,P32)-1)*P32</f>
        <v>0</v>
      </c>
    </row>
    <row r="33" spans="2:17" ht="78" customHeight="1" x14ac:dyDescent="0.3">
      <c r="B33" s="120">
        <v>29</v>
      </c>
      <c r="C33" s="122">
        <v>0</v>
      </c>
      <c r="D33" s="122">
        <v>0</v>
      </c>
      <c r="E33" s="122">
        <v>0</v>
      </c>
      <c r="F33" s="123">
        <v>0</v>
      </c>
      <c r="G33" s="123">
        <v>0</v>
      </c>
      <c r="H33" s="143" t="str">
        <f>IF('AUTOEV CUANTI IND'!R33&lt;&gt;"",'AUTOEV CUANTI IND'!R33,IF('AUTOEV CUANTI MULT'!DD34&lt;&gt;"",'AUTOEV CUANTI MULT'!DD34,""))</f>
        <v/>
      </c>
      <c r="I33" s="144">
        <f>IF(COUNTIFS(cualitativa[Num.],B33)&lt;&gt;0,(5-COUNTBLANK(cualitativa[[#This Row],[Proceso 1]:[Proceso 5]])),"")</f>
        <v>0</v>
      </c>
      <c r="J33" s="145" t="str">
        <f>IF(COUNTIFS(cualitativa[Num.],B33)&lt;&gt;0,cualitativa[[#This Row],[Proceso 1]]&amp;" "&amp;cualitativa[[#This Row],[Proceso 2]]&amp;" "&amp;cualitativa[[#This Row],[Proceso 3]]&amp;" "&amp;cualitativa[[#This Row],[Proceso 4]]&amp;" "&amp;cualitativa[[#This Row],[Proceso 5]],"")</f>
        <v xml:space="preserve">    </v>
      </c>
      <c r="K33" s="152"/>
      <c r="L33" s="153"/>
      <c r="M33" s="153"/>
      <c r="N33" s="153"/>
      <c r="O33" s="265">
        <f>'CONS AUTOEV'!$L33*'CONS AUTOEV'!$M33*'CONS AUTOEV'!$N33</f>
        <v>0</v>
      </c>
      <c r="P33" s="158">
        <f t="shared" si="0"/>
        <v>0</v>
      </c>
      <c r="Q33" s="159">
        <f>(RANK($P33,$P$5:$P$204,0)+COUNTIF($P$5:$P33,P33)-1)*P33</f>
        <v>0</v>
      </c>
    </row>
    <row r="34" spans="2:17" ht="78" customHeight="1" x14ac:dyDescent="0.3">
      <c r="B34" s="124">
        <v>30</v>
      </c>
      <c r="C34" s="126">
        <v>0</v>
      </c>
      <c r="D34" s="126">
        <v>0</v>
      </c>
      <c r="E34" s="126">
        <v>0</v>
      </c>
      <c r="F34" s="47">
        <v>0</v>
      </c>
      <c r="G34" s="47">
        <v>0</v>
      </c>
      <c r="H34" s="146" t="str">
        <f>IF('AUTOEV CUANTI IND'!R34&lt;&gt;"",'AUTOEV CUANTI IND'!R34,IF('AUTOEV CUANTI MULT'!DD35&lt;&gt;"",'AUTOEV CUANTI MULT'!DD35,""))</f>
        <v/>
      </c>
      <c r="I34" s="147">
        <f>IF(COUNTIFS(cualitativa[Num.],B34)&lt;&gt;0,(5-COUNTBLANK(cualitativa[[#This Row],[Proceso 1]:[Proceso 5]])),"")</f>
        <v>0</v>
      </c>
      <c r="J34" s="148" t="str">
        <f>IF(COUNTIFS(cualitativa[Num.],B34)&lt;&gt;0,cualitativa[[#This Row],[Proceso 1]]&amp;" "&amp;cualitativa[[#This Row],[Proceso 2]]&amp;" "&amp;cualitativa[[#This Row],[Proceso 3]]&amp;" "&amp;cualitativa[[#This Row],[Proceso 4]]&amp;" "&amp;cualitativa[[#This Row],[Proceso 5]],"")</f>
        <v xml:space="preserve">    </v>
      </c>
      <c r="K34" s="154"/>
      <c r="L34" s="155"/>
      <c r="M34" s="155"/>
      <c r="N34" s="155"/>
      <c r="O34" s="58">
        <f>'CONS AUTOEV'!$L34*'CONS AUTOEV'!$M34*'CONS AUTOEV'!$N34</f>
        <v>0</v>
      </c>
      <c r="P34" s="160">
        <f t="shared" si="0"/>
        <v>0</v>
      </c>
      <c r="Q34" s="161">
        <f>(RANK($P34,$P$5:$P$204,0)+COUNTIF($P$5:$P34,P34)-1)*P34</f>
        <v>0</v>
      </c>
    </row>
    <row r="35" spans="2:17" ht="78" customHeight="1" x14ac:dyDescent="0.3">
      <c r="B35" s="120">
        <v>31</v>
      </c>
      <c r="C35" s="122">
        <v>0</v>
      </c>
      <c r="D35" s="122">
        <v>0</v>
      </c>
      <c r="E35" s="122">
        <v>0</v>
      </c>
      <c r="F35" s="123">
        <v>0</v>
      </c>
      <c r="G35" s="123">
        <v>0</v>
      </c>
      <c r="H35" s="143" t="str">
        <f>IF('AUTOEV CUANTI IND'!R35&lt;&gt;"",'AUTOEV CUANTI IND'!R35,IF('AUTOEV CUANTI MULT'!DD36&lt;&gt;"",'AUTOEV CUANTI MULT'!DD36,""))</f>
        <v/>
      </c>
      <c r="I35" s="144">
        <f>IF(COUNTIFS(cualitativa[Num.],B35)&lt;&gt;0,(5-COUNTBLANK(cualitativa[[#This Row],[Proceso 1]:[Proceso 5]])),"")</f>
        <v>0</v>
      </c>
      <c r="J35" s="145" t="str">
        <f>IF(COUNTIFS(cualitativa[Num.],B35)&lt;&gt;0,cualitativa[[#This Row],[Proceso 1]]&amp;" "&amp;cualitativa[[#This Row],[Proceso 2]]&amp;" "&amp;cualitativa[[#This Row],[Proceso 3]]&amp;" "&amp;cualitativa[[#This Row],[Proceso 4]]&amp;" "&amp;cualitativa[[#This Row],[Proceso 5]],"")</f>
        <v xml:space="preserve">    </v>
      </c>
      <c r="K35" s="152"/>
      <c r="L35" s="153"/>
      <c r="M35" s="153"/>
      <c r="N35" s="153"/>
      <c r="O35" s="265">
        <f>'CONS AUTOEV'!$L35*'CONS AUTOEV'!$M35*'CONS AUTOEV'!$N35</f>
        <v>0</v>
      </c>
      <c r="P35" s="158">
        <f t="shared" si="0"/>
        <v>0</v>
      </c>
      <c r="Q35" s="159">
        <f>(RANK($P35,$P$5:$P$204,0)+COUNTIF($P$5:$P35,P35)-1)*P35</f>
        <v>0</v>
      </c>
    </row>
    <row r="36" spans="2:17" ht="78" customHeight="1" x14ac:dyDescent="0.3">
      <c r="B36" s="124">
        <v>32</v>
      </c>
      <c r="C36" s="126">
        <v>0</v>
      </c>
      <c r="D36" s="126">
        <v>0</v>
      </c>
      <c r="E36" s="126">
        <v>0</v>
      </c>
      <c r="F36" s="47">
        <v>0</v>
      </c>
      <c r="G36" s="47">
        <v>0</v>
      </c>
      <c r="H36" s="146" t="str">
        <f>IF('AUTOEV CUANTI IND'!R36&lt;&gt;"",'AUTOEV CUANTI IND'!R36,IF('AUTOEV CUANTI MULT'!DD37&lt;&gt;"",'AUTOEV CUANTI MULT'!DD37,""))</f>
        <v/>
      </c>
      <c r="I36" s="147">
        <f>IF(COUNTIFS(cualitativa[Num.],B36)&lt;&gt;0,(5-COUNTBLANK(cualitativa[[#This Row],[Proceso 1]:[Proceso 5]])),"")</f>
        <v>0</v>
      </c>
      <c r="J36" s="148" t="str">
        <f>IF(COUNTIFS(cualitativa[Num.],B36)&lt;&gt;0,cualitativa[[#This Row],[Proceso 1]]&amp;" "&amp;cualitativa[[#This Row],[Proceso 2]]&amp;" "&amp;cualitativa[[#This Row],[Proceso 3]]&amp;" "&amp;cualitativa[[#This Row],[Proceso 4]]&amp;" "&amp;cualitativa[[#This Row],[Proceso 5]],"")</f>
        <v xml:space="preserve">    </v>
      </c>
      <c r="K36" s="154"/>
      <c r="L36" s="155"/>
      <c r="M36" s="155"/>
      <c r="N36" s="155"/>
      <c r="O36" s="58">
        <f>'CONS AUTOEV'!$L36*'CONS AUTOEV'!$M36*'CONS AUTOEV'!$N36</f>
        <v>0</v>
      </c>
      <c r="P36" s="160">
        <f t="shared" si="0"/>
        <v>0</v>
      </c>
      <c r="Q36" s="161">
        <f>(RANK($P36,$P$5:$P$204,0)+COUNTIF($P$5:$P36,P36)-1)*P36</f>
        <v>0</v>
      </c>
    </row>
    <row r="37" spans="2:17" ht="78" customHeight="1" x14ac:dyDescent="0.3">
      <c r="B37" s="120">
        <v>33</v>
      </c>
      <c r="C37" s="122">
        <v>0</v>
      </c>
      <c r="D37" s="122">
        <v>0</v>
      </c>
      <c r="E37" s="122">
        <v>0</v>
      </c>
      <c r="F37" s="123">
        <v>0</v>
      </c>
      <c r="G37" s="123">
        <v>0</v>
      </c>
      <c r="H37" s="143" t="str">
        <f>IF('AUTOEV CUANTI IND'!R37&lt;&gt;"",'AUTOEV CUANTI IND'!R37,IF('AUTOEV CUANTI MULT'!DD38&lt;&gt;"",'AUTOEV CUANTI MULT'!DD38,""))</f>
        <v/>
      </c>
      <c r="I37" s="144">
        <f>IF(COUNTIFS(cualitativa[Num.],B37)&lt;&gt;0,(5-COUNTBLANK(cualitativa[[#This Row],[Proceso 1]:[Proceso 5]])),"")</f>
        <v>0</v>
      </c>
      <c r="J37" s="145" t="str">
        <f>IF(COUNTIFS(cualitativa[Num.],B37)&lt;&gt;0,cualitativa[[#This Row],[Proceso 1]]&amp;" "&amp;cualitativa[[#This Row],[Proceso 2]]&amp;" "&amp;cualitativa[[#This Row],[Proceso 3]]&amp;" "&amp;cualitativa[[#This Row],[Proceso 4]]&amp;" "&amp;cualitativa[[#This Row],[Proceso 5]],"")</f>
        <v xml:space="preserve">    </v>
      </c>
      <c r="K37" s="152"/>
      <c r="L37" s="153"/>
      <c r="M37" s="153"/>
      <c r="N37" s="153"/>
      <c r="O37" s="265">
        <f>'CONS AUTOEV'!$L37*'CONS AUTOEV'!$M37*'CONS AUTOEV'!$N37</f>
        <v>0</v>
      </c>
      <c r="P37" s="158">
        <f t="shared" ref="P37:P68" si="1">IF(O37="",0,O37&gt;=$O$2)*1</f>
        <v>0</v>
      </c>
      <c r="Q37" s="159">
        <f>(RANK($P37,$P$5:$P$204,0)+COUNTIF($P$5:$P37,P37)-1)*P37</f>
        <v>0</v>
      </c>
    </row>
    <row r="38" spans="2:17" ht="78" customHeight="1" x14ac:dyDescent="0.3">
      <c r="B38" s="124">
        <v>34</v>
      </c>
      <c r="C38" s="126">
        <v>0</v>
      </c>
      <c r="D38" s="126">
        <v>0</v>
      </c>
      <c r="E38" s="126">
        <v>0</v>
      </c>
      <c r="F38" s="47">
        <v>0</v>
      </c>
      <c r="G38" s="47">
        <v>0</v>
      </c>
      <c r="H38" s="146" t="str">
        <f>IF('AUTOEV CUANTI IND'!R38&lt;&gt;"",'AUTOEV CUANTI IND'!R38,IF('AUTOEV CUANTI MULT'!DD39&lt;&gt;"",'AUTOEV CUANTI MULT'!DD39,""))</f>
        <v/>
      </c>
      <c r="I38" s="147">
        <f>IF(COUNTIFS(cualitativa[Num.],B38)&lt;&gt;0,(5-COUNTBLANK(cualitativa[[#This Row],[Proceso 1]:[Proceso 5]])),"")</f>
        <v>0</v>
      </c>
      <c r="J38" s="148" t="str">
        <f>IF(COUNTIFS(cualitativa[Num.],B38)&lt;&gt;0,cualitativa[[#This Row],[Proceso 1]]&amp;" "&amp;cualitativa[[#This Row],[Proceso 2]]&amp;" "&amp;cualitativa[[#This Row],[Proceso 3]]&amp;" "&amp;cualitativa[[#This Row],[Proceso 4]]&amp;" "&amp;cualitativa[[#This Row],[Proceso 5]],"")</f>
        <v xml:space="preserve">    </v>
      </c>
      <c r="K38" s="154"/>
      <c r="L38" s="155"/>
      <c r="M38" s="155"/>
      <c r="N38" s="155"/>
      <c r="O38" s="58">
        <f>'CONS AUTOEV'!$L38*'CONS AUTOEV'!$M38*'CONS AUTOEV'!$N38</f>
        <v>0</v>
      </c>
      <c r="P38" s="160">
        <f t="shared" si="1"/>
        <v>0</v>
      </c>
      <c r="Q38" s="161">
        <f>(RANK($P38,$P$5:$P$204,0)+COUNTIF($P$5:$P38,P38)-1)*P38</f>
        <v>0</v>
      </c>
    </row>
    <row r="39" spans="2:17" ht="78" customHeight="1" x14ac:dyDescent="0.3">
      <c r="B39" s="120">
        <v>35</v>
      </c>
      <c r="C39" s="122">
        <v>0</v>
      </c>
      <c r="D39" s="122">
        <v>0</v>
      </c>
      <c r="E39" s="122">
        <v>0</v>
      </c>
      <c r="F39" s="123">
        <v>0</v>
      </c>
      <c r="G39" s="123">
        <v>0</v>
      </c>
      <c r="H39" s="143" t="str">
        <f>IF('AUTOEV CUANTI IND'!R39&lt;&gt;"",'AUTOEV CUANTI IND'!R39,IF('AUTOEV CUANTI MULT'!DD40&lt;&gt;"",'AUTOEV CUANTI MULT'!DD40,""))</f>
        <v/>
      </c>
      <c r="I39" s="144">
        <f>IF(COUNTIFS(cualitativa[Num.],B39)&lt;&gt;0,(5-COUNTBLANK(cualitativa[[#This Row],[Proceso 1]:[Proceso 5]])),"")</f>
        <v>0</v>
      </c>
      <c r="J39" s="145" t="str">
        <f>IF(COUNTIFS(cualitativa[Num.],B39)&lt;&gt;0,cualitativa[[#This Row],[Proceso 1]]&amp;" "&amp;cualitativa[[#This Row],[Proceso 2]]&amp;" "&amp;cualitativa[[#This Row],[Proceso 3]]&amp;" "&amp;cualitativa[[#This Row],[Proceso 4]]&amp;" "&amp;cualitativa[[#This Row],[Proceso 5]],"")</f>
        <v xml:space="preserve">    </v>
      </c>
      <c r="K39" s="152"/>
      <c r="L39" s="153"/>
      <c r="M39" s="153"/>
      <c r="N39" s="153"/>
      <c r="O39" s="265">
        <f>'CONS AUTOEV'!$L39*'CONS AUTOEV'!$M39*'CONS AUTOEV'!$N39</f>
        <v>0</v>
      </c>
      <c r="P39" s="158">
        <f t="shared" si="1"/>
        <v>0</v>
      </c>
      <c r="Q39" s="159">
        <f>(RANK($P39,$P$5:$P$204,0)+COUNTIF($P$5:$P39,P39)-1)*P39</f>
        <v>0</v>
      </c>
    </row>
    <row r="40" spans="2:17" ht="78" customHeight="1" x14ac:dyDescent="0.3">
      <c r="B40" s="124">
        <v>36</v>
      </c>
      <c r="C40" s="126">
        <v>0</v>
      </c>
      <c r="D40" s="126">
        <v>0</v>
      </c>
      <c r="E40" s="126">
        <v>0</v>
      </c>
      <c r="F40" s="47">
        <v>0</v>
      </c>
      <c r="G40" s="47">
        <v>0</v>
      </c>
      <c r="H40" s="146" t="str">
        <f>IF('AUTOEV CUANTI IND'!R40&lt;&gt;"",'AUTOEV CUANTI IND'!R40,IF('AUTOEV CUANTI MULT'!DD41&lt;&gt;"",'AUTOEV CUANTI MULT'!DD41,""))</f>
        <v/>
      </c>
      <c r="I40" s="147">
        <f>IF(COUNTIFS(cualitativa[Num.],B40)&lt;&gt;0,(5-COUNTBLANK(cualitativa[[#This Row],[Proceso 1]:[Proceso 5]])),"")</f>
        <v>0</v>
      </c>
      <c r="J40" s="148" t="str">
        <f>IF(COUNTIFS(cualitativa[Num.],B40)&lt;&gt;0,cualitativa[[#This Row],[Proceso 1]]&amp;" "&amp;cualitativa[[#This Row],[Proceso 2]]&amp;" "&amp;cualitativa[[#This Row],[Proceso 3]]&amp;" "&amp;cualitativa[[#This Row],[Proceso 4]]&amp;" "&amp;cualitativa[[#This Row],[Proceso 5]],"")</f>
        <v xml:space="preserve">    </v>
      </c>
      <c r="K40" s="154"/>
      <c r="L40" s="155"/>
      <c r="M40" s="155"/>
      <c r="N40" s="155"/>
      <c r="O40" s="58">
        <f>'CONS AUTOEV'!$L40*'CONS AUTOEV'!$M40*'CONS AUTOEV'!$N40</f>
        <v>0</v>
      </c>
      <c r="P40" s="160">
        <f t="shared" si="1"/>
        <v>0</v>
      </c>
      <c r="Q40" s="161">
        <f>(RANK($P40,$P$5:$P$204,0)+COUNTIF($P$5:$P40,P40)-1)*P40</f>
        <v>0</v>
      </c>
    </row>
    <row r="41" spans="2:17" ht="78" customHeight="1" x14ac:dyDescent="0.3">
      <c r="B41" s="120">
        <v>37</v>
      </c>
      <c r="C41" s="122">
        <v>0</v>
      </c>
      <c r="D41" s="122">
        <v>0</v>
      </c>
      <c r="E41" s="122">
        <v>0</v>
      </c>
      <c r="F41" s="123">
        <v>0</v>
      </c>
      <c r="G41" s="123">
        <v>0</v>
      </c>
      <c r="H41" s="143" t="str">
        <f>IF('AUTOEV CUANTI IND'!R41&lt;&gt;"",'AUTOEV CUANTI IND'!R41,IF('AUTOEV CUANTI MULT'!DD42&lt;&gt;"",'AUTOEV CUANTI MULT'!DD42,""))</f>
        <v/>
      </c>
      <c r="I41" s="144">
        <f>IF(COUNTIFS(cualitativa[Num.],B41)&lt;&gt;0,(5-COUNTBLANK(cualitativa[[#This Row],[Proceso 1]:[Proceso 5]])),"")</f>
        <v>0</v>
      </c>
      <c r="J41" s="145" t="str">
        <f>IF(COUNTIFS(cualitativa[Num.],B41)&lt;&gt;0,cualitativa[[#This Row],[Proceso 1]]&amp;" "&amp;cualitativa[[#This Row],[Proceso 2]]&amp;" "&amp;cualitativa[[#This Row],[Proceso 3]]&amp;" "&amp;cualitativa[[#This Row],[Proceso 4]]&amp;" "&amp;cualitativa[[#This Row],[Proceso 5]],"")</f>
        <v xml:space="preserve">    </v>
      </c>
      <c r="K41" s="152"/>
      <c r="L41" s="153"/>
      <c r="M41" s="153"/>
      <c r="N41" s="153"/>
      <c r="O41" s="265">
        <f>'CONS AUTOEV'!$L41*'CONS AUTOEV'!$M41*'CONS AUTOEV'!$N41</f>
        <v>0</v>
      </c>
      <c r="P41" s="158">
        <f t="shared" si="1"/>
        <v>0</v>
      </c>
      <c r="Q41" s="159">
        <f>(RANK($P41,$P$5:$P$204,0)+COUNTIF($P$5:$P41,P41)-1)*P41</f>
        <v>0</v>
      </c>
    </row>
    <row r="42" spans="2:17" ht="78" customHeight="1" x14ac:dyDescent="0.3">
      <c r="B42" s="124">
        <v>38</v>
      </c>
      <c r="C42" s="126">
        <v>0</v>
      </c>
      <c r="D42" s="126">
        <v>0</v>
      </c>
      <c r="E42" s="126">
        <v>0</v>
      </c>
      <c r="F42" s="47">
        <v>0</v>
      </c>
      <c r="G42" s="47">
        <v>0</v>
      </c>
      <c r="H42" s="146" t="str">
        <f>IF('AUTOEV CUANTI IND'!R42&lt;&gt;"",'AUTOEV CUANTI IND'!R42,IF('AUTOEV CUANTI MULT'!DD43&lt;&gt;"",'AUTOEV CUANTI MULT'!DD43,""))</f>
        <v/>
      </c>
      <c r="I42" s="147">
        <f>IF(COUNTIFS(cualitativa[Num.],B42)&lt;&gt;0,(5-COUNTBLANK(cualitativa[[#This Row],[Proceso 1]:[Proceso 5]])),"")</f>
        <v>0</v>
      </c>
      <c r="J42" s="148" t="str">
        <f>IF(COUNTIFS(cualitativa[Num.],B42)&lt;&gt;0,cualitativa[[#This Row],[Proceso 1]]&amp;" "&amp;cualitativa[[#This Row],[Proceso 2]]&amp;" "&amp;cualitativa[[#This Row],[Proceso 3]]&amp;" "&amp;cualitativa[[#This Row],[Proceso 4]]&amp;" "&amp;cualitativa[[#This Row],[Proceso 5]],"")</f>
        <v xml:space="preserve">    </v>
      </c>
      <c r="K42" s="154"/>
      <c r="L42" s="155"/>
      <c r="M42" s="155"/>
      <c r="N42" s="155"/>
      <c r="O42" s="58">
        <f>'CONS AUTOEV'!$L42*'CONS AUTOEV'!$M42*'CONS AUTOEV'!$N42</f>
        <v>0</v>
      </c>
      <c r="P42" s="160">
        <f t="shared" si="1"/>
        <v>0</v>
      </c>
      <c r="Q42" s="161">
        <f>(RANK($P42,$P$5:$P$204,0)+COUNTIF($P$5:$P42,P42)-1)*P42</f>
        <v>0</v>
      </c>
    </row>
    <row r="43" spans="2:17" ht="78" customHeight="1" x14ac:dyDescent="0.3">
      <c r="B43" s="120">
        <v>39</v>
      </c>
      <c r="C43" s="122">
        <v>0</v>
      </c>
      <c r="D43" s="122">
        <v>0</v>
      </c>
      <c r="E43" s="122">
        <v>0</v>
      </c>
      <c r="F43" s="123">
        <v>0</v>
      </c>
      <c r="G43" s="123">
        <v>0</v>
      </c>
      <c r="H43" s="143" t="str">
        <f>IF('AUTOEV CUANTI IND'!R43&lt;&gt;"",'AUTOEV CUANTI IND'!R43,IF('AUTOEV CUANTI MULT'!DD44&lt;&gt;"",'AUTOEV CUANTI MULT'!DD44,""))</f>
        <v/>
      </c>
      <c r="I43" s="144">
        <f>IF(COUNTIFS(cualitativa[Num.],B43)&lt;&gt;0,(5-COUNTBLANK(cualitativa[[#This Row],[Proceso 1]:[Proceso 5]])),"")</f>
        <v>0</v>
      </c>
      <c r="J43" s="145" t="str">
        <f>IF(COUNTIFS(cualitativa[Num.],B43)&lt;&gt;0,cualitativa[[#This Row],[Proceso 1]]&amp;" "&amp;cualitativa[[#This Row],[Proceso 2]]&amp;" "&amp;cualitativa[[#This Row],[Proceso 3]]&amp;" "&amp;cualitativa[[#This Row],[Proceso 4]]&amp;" "&amp;cualitativa[[#This Row],[Proceso 5]],"")</f>
        <v xml:space="preserve">    </v>
      </c>
      <c r="K43" s="152"/>
      <c r="L43" s="153"/>
      <c r="M43" s="153"/>
      <c r="N43" s="153"/>
      <c r="O43" s="265">
        <f>'CONS AUTOEV'!$L43*'CONS AUTOEV'!$M43*'CONS AUTOEV'!$N43</f>
        <v>0</v>
      </c>
      <c r="P43" s="158">
        <f t="shared" si="1"/>
        <v>0</v>
      </c>
      <c r="Q43" s="159">
        <f>(RANK($P43,$P$5:$P$204,0)+COUNTIF($P$5:$P43,P43)-1)*P43</f>
        <v>0</v>
      </c>
    </row>
    <row r="44" spans="2:17" ht="78" customHeight="1" x14ac:dyDescent="0.3">
      <c r="B44" s="124">
        <v>40</v>
      </c>
      <c r="C44" s="126">
        <v>0</v>
      </c>
      <c r="D44" s="126">
        <v>0</v>
      </c>
      <c r="E44" s="126">
        <v>0</v>
      </c>
      <c r="F44" s="47">
        <v>0</v>
      </c>
      <c r="G44" s="47">
        <v>0</v>
      </c>
      <c r="H44" s="146" t="str">
        <f>IF('AUTOEV CUANTI IND'!R44&lt;&gt;"",'AUTOEV CUANTI IND'!R44,IF('AUTOEV CUANTI MULT'!DD45&lt;&gt;"",'AUTOEV CUANTI MULT'!DD45,""))</f>
        <v/>
      </c>
      <c r="I44" s="147">
        <f>IF(COUNTIFS(cualitativa[Num.],B44)&lt;&gt;0,(5-COUNTBLANK(cualitativa[[#This Row],[Proceso 1]:[Proceso 5]])),"")</f>
        <v>0</v>
      </c>
      <c r="J44" s="148" t="str">
        <f>IF(COUNTIFS(cualitativa[Num.],B44)&lt;&gt;0,cualitativa[[#This Row],[Proceso 1]]&amp;" "&amp;cualitativa[[#This Row],[Proceso 2]]&amp;" "&amp;cualitativa[[#This Row],[Proceso 3]]&amp;" "&amp;cualitativa[[#This Row],[Proceso 4]]&amp;" "&amp;cualitativa[[#This Row],[Proceso 5]],"")</f>
        <v xml:space="preserve">    </v>
      </c>
      <c r="K44" s="154"/>
      <c r="L44" s="155"/>
      <c r="M44" s="155"/>
      <c r="N44" s="155"/>
      <c r="O44" s="58">
        <f>'CONS AUTOEV'!$L44*'CONS AUTOEV'!$M44*'CONS AUTOEV'!$N44</f>
        <v>0</v>
      </c>
      <c r="P44" s="160">
        <f t="shared" si="1"/>
        <v>0</v>
      </c>
      <c r="Q44" s="161">
        <f>(RANK($P44,$P$5:$P$204,0)+COUNTIF($P$5:$P44,P44)-1)*P44</f>
        <v>0</v>
      </c>
    </row>
    <row r="45" spans="2:17" ht="78" customHeight="1" x14ac:dyDescent="0.3">
      <c r="B45" s="120">
        <v>41</v>
      </c>
      <c r="C45" s="122">
        <v>0</v>
      </c>
      <c r="D45" s="122">
        <v>0</v>
      </c>
      <c r="E45" s="122">
        <v>0</v>
      </c>
      <c r="F45" s="123">
        <v>0</v>
      </c>
      <c r="G45" s="123">
        <v>0</v>
      </c>
      <c r="H45" s="143" t="str">
        <f>IF('AUTOEV CUANTI IND'!R45&lt;&gt;"",'AUTOEV CUANTI IND'!R45,IF('AUTOEV CUANTI MULT'!DD46&lt;&gt;"",'AUTOEV CUANTI MULT'!DD46,""))</f>
        <v/>
      </c>
      <c r="I45" s="144">
        <f>IF(COUNTIFS(cualitativa[Num.],B45)&lt;&gt;0,(5-COUNTBLANK(cualitativa[[#This Row],[Proceso 1]:[Proceso 5]])),"")</f>
        <v>0</v>
      </c>
      <c r="J45" s="145" t="str">
        <f>IF(COUNTIFS(cualitativa[Num.],B45)&lt;&gt;0,cualitativa[[#This Row],[Proceso 1]]&amp;" "&amp;cualitativa[[#This Row],[Proceso 2]]&amp;" "&amp;cualitativa[[#This Row],[Proceso 3]]&amp;" "&amp;cualitativa[[#This Row],[Proceso 4]]&amp;" "&amp;cualitativa[[#This Row],[Proceso 5]],"")</f>
        <v xml:space="preserve">    </v>
      </c>
      <c r="K45" s="152"/>
      <c r="L45" s="153"/>
      <c r="M45" s="153"/>
      <c r="N45" s="153"/>
      <c r="O45" s="265">
        <f>'CONS AUTOEV'!$L45*'CONS AUTOEV'!$M45*'CONS AUTOEV'!$N45</f>
        <v>0</v>
      </c>
      <c r="P45" s="158">
        <f t="shared" si="1"/>
        <v>0</v>
      </c>
      <c r="Q45" s="159">
        <f>(RANK($P45,$P$5:$P$204,0)+COUNTIF($P$5:$P45,P45)-1)*P45</f>
        <v>0</v>
      </c>
    </row>
    <row r="46" spans="2:17" ht="78" customHeight="1" x14ac:dyDescent="0.3">
      <c r="B46" s="124">
        <v>42</v>
      </c>
      <c r="C46" s="126">
        <v>0</v>
      </c>
      <c r="D46" s="126">
        <v>0</v>
      </c>
      <c r="E46" s="126">
        <v>0</v>
      </c>
      <c r="F46" s="47">
        <v>0</v>
      </c>
      <c r="G46" s="47">
        <v>0</v>
      </c>
      <c r="H46" s="146" t="str">
        <f>IF('AUTOEV CUANTI IND'!R46&lt;&gt;"",'AUTOEV CUANTI IND'!R46,IF('AUTOEV CUANTI MULT'!DD47&lt;&gt;"",'AUTOEV CUANTI MULT'!DD47,""))</f>
        <v/>
      </c>
      <c r="I46" s="147">
        <f>IF(COUNTIFS(cualitativa[Num.],B46)&lt;&gt;0,(5-COUNTBLANK(cualitativa[[#This Row],[Proceso 1]:[Proceso 5]])),"")</f>
        <v>0</v>
      </c>
      <c r="J46" s="148" t="str">
        <f>IF(COUNTIFS(cualitativa[Num.],B46)&lt;&gt;0,cualitativa[[#This Row],[Proceso 1]]&amp;" "&amp;cualitativa[[#This Row],[Proceso 2]]&amp;" "&amp;cualitativa[[#This Row],[Proceso 3]]&amp;" "&amp;cualitativa[[#This Row],[Proceso 4]]&amp;" "&amp;cualitativa[[#This Row],[Proceso 5]],"")</f>
        <v xml:space="preserve">    </v>
      </c>
      <c r="K46" s="154"/>
      <c r="L46" s="155"/>
      <c r="M46" s="155"/>
      <c r="N46" s="155"/>
      <c r="O46" s="58">
        <f>'CONS AUTOEV'!$L46*'CONS AUTOEV'!$M46*'CONS AUTOEV'!$N46</f>
        <v>0</v>
      </c>
      <c r="P46" s="160">
        <f t="shared" si="1"/>
        <v>0</v>
      </c>
      <c r="Q46" s="161">
        <f>(RANK($P46,$P$5:$P$204,0)+COUNTIF($P$5:$P46,P46)-1)*P46</f>
        <v>0</v>
      </c>
    </row>
    <row r="47" spans="2:17" ht="78" customHeight="1" x14ac:dyDescent="0.3">
      <c r="B47" s="120">
        <v>43</v>
      </c>
      <c r="C47" s="122">
        <v>0</v>
      </c>
      <c r="D47" s="122">
        <v>0</v>
      </c>
      <c r="E47" s="122">
        <v>0</v>
      </c>
      <c r="F47" s="123">
        <v>0</v>
      </c>
      <c r="G47" s="123">
        <v>0</v>
      </c>
      <c r="H47" s="143" t="str">
        <f>IF('AUTOEV CUANTI IND'!R47&lt;&gt;"",'AUTOEV CUANTI IND'!R47,IF('AUTOEV CUANTI MULT'!DD48&lt;&gt;"",'AUTOEV CUANTI MULT'!DD48,""))</f>
        <v/>
      </c>
      <c r="I47" s="144">
        <f>IF(COUNTIFS(cualitativa[Num.],B47)&lt;&gt;0,(5-COUNTBLANK(cualitativa[[#This Row],[Proceso 1]:[Proceso 5]])),"")</f>
        <v>0</v>
      </c>
      <c r="J47" s="145" t="str">
        <f>IF(COUNTIFS(cualitativa[Num.],B47)&lt;&gt;0,cualitativa[[#This Row],[Proceso 1]]&amp;" "&amp;cualitativa[[#This Row],[Proceso 2]]&amp;" "&amp;cualitativa[[#This Row],[Proceso 3]]&amp;" "&amp;cualitativa[[#This Row],[Proceso 4]]&amp;" "&amp;cualitativa[[#This Row],[Proceso 5]],"")</f>
        <v xml:space="preserve">    </v>
      </c>
      <c r="K47" s="152"/>
      <c r="L47" s="153"/>
      <c r="M47" s="153"/>
      <c r="N47" s="153"/>
      <c r="O47" s="265">
        <f>'CONS AUTOEV'!$L47*'CONS AUTOEV'!$M47*'CONS AUTOEV'!$N47</f>
        <v>0</v>
      </c>
      <c r="P47" s="158">
        <f t="shared" si="1"/>
        <v>0</v>
      </c>
      <c r="Q47" s="159">
        <f>(RANK($P47,$P$5:$P$204,0)+COUNTIF($P$5:$P47,P47)-1)*P47</f>
        <v>0</v>
      </c>
    </row>
    <row r="48" spans="2:17" ht="78" customHeight="1" x14ac:dyDescent="0.3">
      <c r="B48" s="124">
        <v>44</v>
      </c>
      <c r="C48" s="126">
        <v>0</v>
      </c>
      <c r="D48" s="126">
        <v>0</v>
      </c>
      <c r="E48" s="126">
        <v>0</v>
      </c>
      <c r="F48" s="47">
        <v>0</v>
      </c>
      <c r="G48" s="47">
        <v>0</v>
      </c>
      <c r="H48" s="146" t="str">
        <f>IF('AUTOEV CUANTI IND'!R48&lt;&gt;"",'AUTOEV CUANTI IND'!R48,IF('AUTOEV CUANTI MULT'!DD49&lt;&gt;"",'AUTOEV CUANTI MULT'!DD49,""))</f>
        <v/>
      </c>
      <c r="I48" s="147">
        <f>IF(COUNTIFS(cualitativa[Num.],B48)&lt;&gt;0,(5-COUNTBLANK(cualitativa[[#This Row],[Proceso 1]:[Proceso 5]])),"")</f>
        <v>0</v>
      </c>
      <c r="J48" s="148" t="str">
        <f>IF(COUNTIFS(cualitativa[Num.],B48)&lt;&gt;0,cualitativa[[#This Row],[Proceso 1]]&amp;" "&amp;cualitativa[[#This Row],[Proceso 2]]&amp;" "&amp;cualitativa[[#This Row],[Proceso 3]]&amp;" "&amp;cualitativa[[#This Row],[Proceso 4]]&amp;" "&amp;cualitativa[[#This Row],[Proceso 5]],"")</f>
        <v xml:space="preserve">    </v>
      </c>
      <c r="K48" s="154"/>
      <c r="L48" s="155"/>
      <c r="M48" s="155"/>
      <c r="N48" s="155"/>
      <c r="O48" s="58">
        <f>'CONS AUTOEV'!$L48*'CONS AUTOEV'!$M48*'CONS AUTOEV'!$N48</f>
        <v>0</v>
      </c>
      <c r="P48" s="160">
        <f t="shared" si="1"/>
        <v>0</v>
      </c>
      <c r="Q48" s="161">
        <f>(RANK($P48,$P$5:$P$204,0)+COUNTIF($P$5:$P48,P48)-1)*P48</f>
        <v>0</v>
      </c>
    </row>
    <row r="49" spans="2:17" ht="78" customHeight="1" x14ac:dyDescent="0.3">
      <c r="B49" s="120">
        <v>45</v>
      </c>
      <c r="C49" s="122">
        <v>0</v>
      </c>
      <c r="D49" s="122">
        <v>0</v>
      </c>
      <c r="E49" s="122">
        <v>0</v>
      </c>
      <c r="F49" s="123">
        <v>0</v>
      </c>
      <c r="G49" s="123">
        <v>0</v>
      </c>
      <c r="H49" s="143" t="str">
        <f>IF('AUTOEV CUANTI IND'!R49&lt;&gt;"",'AUTOEV CUANTI IND'!R49,IF('AUTOEV CUANTI MULT'!DD50&lt;&gt;"",'AUTOEV CUANTI MULT'!DD50,""))</f>
        <v/>
      </c>
      <c r="I49" s="144">
        <f>IF(COUNTIFS(cualitativa[Num.],B49)&lt;&gt;0,(5-COUNTBLANK(cualitativa[[#This Row],[Proceso 1]:[Proceso 5]])),"")</f>
        <v>0</v>
      </c>
      <c r="J49" s="145" t="str">
        <f>IF(COUNTIFS(cualitativa[Num.],B49)&lt;&gt;0,cualitativa[[#This Row],[Proceso 1]]&amp;" "&amp;cualitativa[[#This Row],[Proceso 2]]&amp;" "&amp;cualitativa[[#This Row],[Proceso 3]]&amp;" "&amp;cualitativa[[#This Row],[Proceso 4]]&amp;" "&amp;cualitativa[[#This Row],[Proceso 5]],"")</f>
        <v xml:space="preserve">    </v>
      </c>
      <c r="K49" s="152"/>
      <c r="L49" s="153"/>
      <c r="M49" s="153"/>
      <c r="N49" s="153"/>
      <c r="O49" s="265">
        <f>'CONS AUTOEV'!$L49*'CONS AUTOEV'!$M49*'CONS AUTOEV'!$N49</f>
        <v>0</v>
      </c>
      <c r="P49" s="158">
        <f t="shared" si="1"/>
        <v>0</v>
      </c>
      <c r="Q49" s="159">
        <f>(RANK($P49,$P$5:$P$204,0)+COUNTIF($P$5:$P49,P49)-1)*P49</f>
        <v>0</v>
      </c>
    </row>
    <row r="50" spans="2:17" ht="78" customHeight="1" x14ac:dyDescent="0.3">
      <c r="B50" s="124">
        <v>46</v>
      </c>
      <c r="C50" s="126">
        <v>0</v>
      </c>
      <c r="D50" s="126">
        <v>0</v>
      </c>
      <c r="E50" s="126">
        <v>0</v>
      </c>
      <c r="F50" s="47">
        <v>0</v>
      </c>
      <c r="G50" s="47">
        <v>0</v>
      </c>
      <c r="H50" s="146" t="str">
        <f>IF('AUTOEV CUANTI IND'!R50&lt;&gt;"",'AUTOEV CUANTI IND'!R50,IF('AUTOEV CUANTI MULT'!DD51&lt;&gt;"",'AUTOEV CUANTI MULT'!DD51,""))</f>
        <v/>
      </c>
      <c r="I50" s="147">
        <f>IF(COUNTIFS(cualitativa[Num.],B50)&lt;&gt;0,(5-COUNTBLANK(cualitativa[[#This Row],[Proceso 1]:[Proceso 5]])),"")</f>
        <v>0</v>
      </c>
      <c r="J50" s="148" t="str">
        <f>IF(COUNTIFS(cualitativa[Num.],B50)&lt;&gt;0,cualitativa[[#This Row],[Proceso 1]]&amp;" "&amp;cualitativa[[#This Row],[Proceso 2]]&amp;" "&amp;cualitativa[[#This Row],[Proceso 3]]&amp;" "&amp;cualitativa[[#This Row],[Proceso 4]]&amp;" "&amp;cualitativa[[#This Row],[Proceso 5]],"")</f>
        <v xml:space="preserve">    </v>
      </c>
      <c r="K50" s="154"/>
      <c r="L50" s="155"/>
      <c r="M50" s="155"/>
      <c r="N50" s="155"/>
      <c r="O50" s="58">
        <f>'CONS AUTOEV'!$L50*'CONS AUTOEV'!$M50*'CONS AUTOEV'!$N50</f>
        <v>0</v>
      </c>
      <c r="P50" s="160">
        <f t="shared" si="1"/>
        <v>0</v>
      </c>
      <c r="Q50" s="161">
        <f>(RANK($P50,$P$5:$P$204,0)+COUNTIF($P$5:$P50,P50)-1)*P50</f>
        <v>0</v>
      </c>
    </row>
    <row r="51" spans="2:17" ht="78" customHeight="1" x14ac:dyDescent="0.3">
      <c r="B51" s="120">
        <v>47</v>
      </c>
      <c r="C51" s="122">
        <v>0</v>
      </c>
      <c r="D51" s="122">
        <v>0</v>
      </c>
      <c r="E51" s="122">
        <v>0</v>
      </c>
      <c r="F51" s="123">
        <v>0</v>
      </c>
      <c r="G51" s="123">
        <v>0</v>
      </c>
      <c r="H51" s="143" t="str">
        <f>IF('AUTOEV CUANTI IND'!R51&lt;&gt;"",'AUTOEV CUANTI IND'!R51,IF('AUTOEV CUANTI MULT'!DD52&lt;&gt;"",'AUTOEV CUANTI MULT'!DD52,""))</f>
        <v/>
      </c>
      <c r="I51" s="144">
        <f>IF(COUNTIFS(cualitativa[Num.],B51)&lt;&gt;0,(5-COUNTBLANK(cualitativa[[#This Row],[Proceso 1]:[Proceso 5]])),"")</f>
        <v>0</v>
      </c>
      <c r="J51" s="145" t="str">
        <f>IF(COUNTIFS(cualitativa[Num.],B51)&lt;&gt;0,cualitativa[[#This Row],[Proceso 1]]&amp;" "&amp;cualitativa[[#This Row],[Proceso 2]]&amp;" "&amp;cualitativa[[#This Row],[Proceso 3]]&amp;" "&amp;cualitativa[[#This Row],[Proceso 4]]&amp;" "&amp;cualitativa[[#This Row],[Proceso 5]],"")</f>
        <v xml:space="preserve">    </v>
      </c>
      <c r="K51" s="152"/>
      <c r="L51" s="153"/>
      <c r="M51" s="153"/>
      <c r="N51" s="153"/>
      <c r="O51" s="265">
        <f>'CONS AUTOEV'!$L51*'CONS AUTOEV'!$M51*'CONS AUTOEV'!$N51</f>
        <v>0</v>
      </c>
      <c r="P51" s="158">
        <f t="shared" si="1"/>
        <v>0</v>
      </c>
      <c r="Q51" s="159">
        <f>(RANK($P51,$P$5:$P$204,0)+COUNTIF($P$5:$P51,P51)-1)*P51</f>
        <v>0</v>
      </c>
    </row>
    <row r="52" spans="2:17" ht="78" customHeight="1" x14ac:dyDescent="0.3">
      <c r="B52" s="124">
        <v>48</v>
      </c>
      <c r="C52" s="126">
        <v>0</v>
      </c>
      <c r="D52" s="126">
        <v>0</v>
      </c>
      <c r="E52" s="126">
        <v>0</v>
      </c>
      <c r="F52" s="47">
        <v>0</v>
      </c>
      <c r="G52" s="47">
        <v>0</v>
      </c>
      <c r="H52" s="146" t="str">
        <f>IF('AUTOEV CUANTI IND'!R52&lt;&gt;"",'AUTOEV CUANTI IND'!R52,IF('AUTOEV CUANTI MULT'!DD53&lt;&gt;"",'AUTOEV CUANTI MULT'!DD53,""))</f>
        <v/>
      </c>
      <c r="I52" s="147">
        <f>IF(COUNTIFS(cualitativa[Num.],B52)&lt;&gt;0,(5-COUNTBLANK(cualitativa[[#This Row],[Proceso 1]:[Proceso 5]])),"")</f>
        <v>0</v>
      </c>
      <c r="J52" s="148" t="str">
        <f>IF(COUNTIFS(cualitativa[Num.],B52)&lt;&gt;0,cualitativa[[#This Row],[Proceso 1]]&amp;" "&amp;cualitativa[[#This Row],[Proceso 2]]&amp;" "&amp;cualitativa[[#This Row],[Proceso 3]]&amp;" "&amp;cualitativa[[#This Row],[Proceso 4]]&amp;" "&amp;cualitativa[[#This Row],[Proceso 5]],"")</f>
        <v xml:space="preserve">    </v>
      </c>
      <c r="K52" s="154"/>
      <c r="L52" s="155"/>
      <c r="M52" s="155"/>
      <c r="N52" s="155"/>
      <c r="O52" s="58">
        <f>'CONS AUTOEV'!$L52*'CONS AUTOEV'!$M52*'CONS AUTOEV'!$N52</f>
        <v>0</v>
      </c>
      <c r="P52" s="160">
        <f t="shared" si="1"/>
        <v>0</v>
      </c>
      <c r="Q52" s="161">
        <f>(RANK($P52,$P$5:$P$204,0)+COUNTIF($P$5:$P52,P52)-1)*P52</f>
        <v>0</v>
      </c>
    </row>
    <row r="53" spans="2:17" ht="78" customHeight="1" x14ac:dyDescent="0.3">
      <c r="B53" s="120">
        <v>49</v>
      </c>
      <c r="C53" s="122">
        <v>0</v>
      </c>
      <c r="D53" s="122">
        <v>0</v>
      </c>
      <c r="E53" s="122">
        <v>0</v>
      </c>
      <c r="F53" s="123">
        <v>0</v>
      </c>
      <c r="G53" s="123">
        <v>0</v>
      </c>
      <c r="H53" s="143" t="str">
        <f>IF('AUTOEV CUANTI IND'!R53&lt;&gt;"",'AUTOEV CUANTI IND'!R53,IF('AUTOEV CUANTI MULT'!DD54&lt;&gt;"",'AUTOEV CUANTI MULT'!DD54,""))</f>
        <v/>
      </c>
      <c r="I53" s="144">
        <f>IF(COUNTIFS(cualitativa[Num.],B53)&lt;&gt;0,(5-COUNTBLANK(cualitativa[[#This Row],[Proceso 1]:[Proceso 5]])),"")</f>
        <v>0</v>
      </c>
      <c r="J53" s="145" t="str">
        <f>IF(COUNTIFS(cualitativa[Num.],B53)&lt;&gt;0,cualitativa[[#This Row],[Proceso 1]]&amp;" "&amp;cualitativa[[#This Row],[Proceso 2]]&amp;" "&amp;cualitativa[[#This Row],[Proceso 3]]&amp;" "&amp;cualitativa[[#This Row],[Proceso 4]]&amp;" "&amp;cualitativa[[#This Row],[Proceso 5]],"")</f>
        <v xml:space="preserve">    </v>
      </c>
      <c r="K53" s="152"/>
      <c r="L53" s="153"/>
      <c r="M53" s="153"/>
      <c r="N53" s="153"/>
      <c r="O53" s="265">
        <f>'CONS AUTOEV'!$L53*'CONS AUTOEV'!$M53*'CONS AUTOEV'!$N53</f>
        <v>0</v>
      </c>
      <c r="P53" s="158">
        <f t="shared" si="1"/>
        <v>0</v>
      </c>
      <c r="Q53" s="159">
        <f>(RANK($P53,$P$5:$P$204,0)+COUNTIF($P$5:$P53,P53)-1)*P53</f>
        <v>0</v>
      </c>
    </row>
    <row r="54" spans="2:17" ht="78" customHeight="1" x14ac:dyDescent="0.3">
      <c r="B54" s="124">
        <v>50</v>
      </c>
      <c r="C54" s="126">
        <v>0</v>
      </c>
      <c r="D54" s="126">
        <v>0</v>
      </c>
      <c r="E54" s="126">
        <v>0</v>
      </c>
      <c r="F54" s="47">
        <v>0</v>
      </c>
      <c r="G54" s="47">
        <v>0</v>
      </c>
      <c r="H54" s="146" t="str">
        <f>IF('AUTOEV CUANTI IND'!R54&lt;&gt;"",'AUTOEV CUANTI IND'!R54,IF('AUTOEV CUANTI MULT'!DD55&lt;&gt;"",'AUTOEV CUANTI MULT'!DD55,""))</f>
        <v/>
      </c>
      <c r="I54" s="147">
        <f>IF(COUNTIFS(cualitativa[Num.],B54)&lt;&gt;0,(5-COUNTBLANK(cualitativa[[#This Row],[Proceso 1]:[Proceso 5]])),"")</f>
        <v>0</v>
      </c>
      <c r="J54" s="148" t="str">
        <f>IF(COUNTIFS(cualitativa[Num.],B54)&lt;&gt;0,cualitativa[[#This Row],[Proceso 1]]&amp;" "&amp;cualitativa[[#This Row],[Proceso 2]]&amp;" "&amp;cualitativa[[#This Row],[Proceso 3]]&amp;" "&amp;cualitativa[[#This Row],[Proceso 4]]&amp;" "&amp;cualitativa[[#This Row],[Proceso 5]],"")</f>
        <v xml:space="preserve">    </v>
      </c>
      <c r="K54" s="154"/>
      <c r="L54" s="155"/>
      <c r="M54" s="155"/>
      <c r="N54" s="155"/>
      <c r="O54" s="58">
        <f>'CONS AUTOEV'!$L54*'CONS AUTOEV'!$M54*'CONS AUTOEV'!$N54</f>
        <v>0</v>
      </c>
      <c r="P54" s="160">
        <f t="shared" si="1"/>
        <v>0</v>
      </c>
      <c r="Q54" s="161">
        <f>(RANK($P54,$P$5:$P$204,0)+COUNTIF($P$5:$P54,P54)-1)*P54</f>
        <v>0</v>
      </c>
    </row>
    <row r="55" spans="2:17" ht="78" customHeight="1" x14ac:dyDescent="0.3">
      <c r="B55" s="120">
        <v>51</v>
      </c>
      <c r="C55" s="122">
        <v>0</v>
      </c>
      <c r="D55" s="122">
        <v>0</v>
      </c>
      <c r="E55" s="122">
        <v>0</v>
      </c>
      <c r="F55" s="123">
        <v>0</v>
      </c>
      <c r="G55" s="123">
        <v>0</v>
      </c>
      <c r="H55" s="143" t="str">
        <f>IF('AUTOEV CUANTI IND'!R55&lt;&gt;"",'AUTOEV CUANTI IND'!R55,IF('AUTOEV CUANTI MULT'!DD56&lt;&gt;"",'AUTOEV CUANTI MULT'!DD56,""))</f>
        <v/>
      </c>
      <c r="I55" s="144">
        <f>IF(COUNTIFS(cualitativa[Num.],B55)&lt;&gt;0,(5-COUNTBLANK(cualitativa[[#This Row],[Proceso 1]:[Proceso 5]])),"")</f>
        <v>0</v>
      </c>
      <c r="J55" s="145" t="str">
        <f>IF(COUNTIFS(cualitativa[Num.],B55)&lt;&gt;0,cualitativa[[#This Row],[Proceso 1]]&amp;" "&amp;cualitativa[[#This Row],[Proceso 2]]&amp;" "&amp;cualitativa[[#This Row],[Proceso 3]]&amp;" "&amp;cualitativa[[#This Row],[Proceso 4]]&amp;" "&amp;cualitativa[[#This Row],[Proceso 5]],"")</f>
        <v xml:space="preserve">    </v>
      </c>
      <c r="K55" s="152"/>
      <c r="L55" s="153"/>
      <c r="M55" s="153"/>
      <c r="N55" s="153"/>
      <c r="O55" s="265">
        <f>'CONS AUTOEV'!$L55*'CONS AUTOEV'!$M55*'CONS AUTOEV'!$N55</f>
        <v>0</v>
      </c>
      <c r="P55" s="158">
        <f t="shared" si="1"/>
        <v>0</v>
      </c>
      <c r="Q55" s="159">
        <f>(RANK($P55,$P$5:$P$204,0)+COUNTIF($P$5:$P55,P55)-1)*P55</f>
        <v>0</v>
      </c>
    </row>
    <row r="56" spans="2:17" ht="78" customHeight="1" x14ac:dyDescent="0.3">
      <c r="B56" s="124">
        <v>52</v>
      </c>
      <c r="C56" s="126">
        <v>0</v>
      </c>
      <c r="D56" s="126">
        <v>0</v>
      </c>
      <c r="E56" s="126">
        <v>0</v>
      </c>
      <c r="F56" s="47">
        <v>0</v>
      </c>
      <c r="G56" s="47">
        <v>0</v>
      </c>
      <c r="H56" s="146" t="str">
        <f>IF('AUTOEV CUANTI IND'!R56&lt;&gt;"",'AUTOEV CUANTI IND'!R56,IF('AUTOEV CUANTI MULT'!DD57&lt;&gt;"",'AUTOEV CUANTI MULT'!DD57,""))</f>
        <v/>
      </c>
      <c r="I56" s="147">
        <f>IF(COUNTIFS(cualitativa[Num.],B56)&lt;&gt;0,(5-COUNTBLANK(cualitativa[[#This Row],[Proceso 1]:[Proceso 5]])),"")</f>
        <v>0</v>
      </c>
      <c r="J56" s="148" t="str">
        <f>IF(COUNTIFS(cualitativa[Num.],B56)&lt;&gt;0,cualitativa[[#This Row],[Proceso 1]]&amp;" "&amp;cualitativa[[#This Row],[Proceso 2]]&amp;" "&amp;cualitativa[[#This Row],[Proceso 3]]&amp;" "&amp;cualitativa[[#This Row],[Proceso 4]]&amp;" "&amp;cualitativa[[#This Row],[Proceso 5]],"")</f>
        <v xml:space="preserve">    </v>
      </c>
      <c r="K56" s="154"/>
      <c r="L56" s="155"/>
      <c r="M56" s="155"/>
      <c r="N56" s="155"/>
      <c r="O56" s="58">
        <f>'CONS AUTOEV'!$L56*'CONS AUTOEV'!$M56*'CONS AUTOEV'!$N56</f>
        <v>0</v>
      </c>
      <c r="P56" s="160">
        <f t="shared" si="1"/>
        <v>0</v>
      </c>
      <c r="Q56" s="161">
        <f>(RANK($P56,$P$5:$P$204,0)+COUNTIF($P$5:$P56,P56)-1)*P56</f>
        <v>0</v>
      </c>
    </row>
    <row r="57" spans="2:17" ht="78" customHeight="1" x14ac:dyDescent="0.3">
      <c r="B57" s="120">
        <v>53</v>
      </c>
      <c r="C57" s="122">
        <v>0</v>
      </c>
      <c r="D57" s="122">
        <v>0</v>
      </c>
      <c r="E57" s="122">
        <v>0</v>
      </c>
      <c r="F57" s="123">
        <v>0</v>
      </c>
      <c r="G57" s="123">
        <v>0</v>
      </c>
      <c r="H57" s="143" t="str">
        <f>IF('AUTOEV CUANTI IND'!R57&lt;&gt;"",'AUTOEV CUANTI IND'!R57,IF('AUTOEV CUANTI MULT'!DD58&lt;&gt;"",'AUTOEV CUANTI MULT'!DD58,""))</f>
        <v/>
      </c>
      <c r="I57" s="144">
        <f>IF(COUNTIFS(cualitativa[Num.],B57)&lt;&gt;0,(5-COUNTBLANK(cualitativa[[#This Row],[Proceso 1]:[Proceso 5]])),"")</f>
        <v>0</v>
      </c>
      <c r="J57" s="145" t="str">
        <f>IF(COUNTIFS(cualitativa[Num.],B57)&lt;&gt;0,cualitativa[[#This Row],[Proceso 1]]&amp;" "&amp;cualitativa[[#This Row],[Proceso 2]]&amp;" "&amp;cualitativa[[#This Row],[Proceso 3]]&amp;" "&amp;cualitativa[[#This Row],[Proceso 4]]&amp;" "&amp;cualitativa[[#This Row],[Proceso 5]],"")</f>
        <v xml:space="preserve">    </v>
      </c>
      <c r="K57" s="152"/>
      <c r="L57" s="153"/>
      <c r="M57" s="153"/>
      <c r="N57" s="153"/>
      <c r="O57" s="265">
        <f>'CONS AUTOEV'!$L57*'CONS AUTOEV'!$M57*'CONS AUTOEV'!$N57</f>
        <v>0</v>
      </c>
      <c r="P57" s="158">
        <f t="shared" si="1"/>
        <v>0</v>
      </c>
      <c r="Q57" s="159">
        <f>(RANK($P57,$P$5:$P$204,0)+COUNTIF($P$5:$P57,P57)-1)*P57</f>
        <v>0</v>
      </c>
    </row>
    <row r="58" spans="2:17" ht="78" customHeight="1" x14ac:dyDescent="0.3">
      <c r="B58" s="124">
        <v>54</v>
      </c>
      <c r="C58" s="126">
        <v>0</v>
      </c>
      <c r="D58" s="126">
        <v>0</v>
      </c>
      <c r="E58" s="126">
        <v>0</v>
      </c>
      <c r="F58" s="47">
        <v>0</v>
      </c>
      <c r="G58" s="47">
        <v>0</v>
      </c>
      <c r="H58" s="146" t="str">
        <f>IF('AUTOEV CUANTI IND'!R58&lt;&gt;"",'AUTOEV CUANTI IND'!R58,IF('AUTOEV CUANTI MULT'!DD59&lt;&gt;"",'AUTOEV CUANTI MULT'!DD59,""))</f>
        <v/>
      </c>
      <c r="I58" s="147">
        <f>IF(COUNTIFS(cualitativa[Num.],B58)&lt;&gt;0,(5-COUNTBLANK(cualitativa[[#This Row],[Proceso 1]:[Proceso 5]])),"")</f>
        <v>0</v>
      </c>
      <c r="J58" s="148" t="str">
        <f>IF(COUNTIFS(cualitativa[Num.],B58)&lt;&gt;0,cualitativa[[#This Row],[Proceso 1]]&amp;" "&amp;cualitativa[[#This Row],[Proceso 2]]&amp;" "&amp;cualitativa[[#This Row],[Proceso 3]]&amp;" "&amp;cualitativa[[#This Row],[Proceso 4]]&amp;" "&amp;cualitativa[[#This Row],[Proceso 5]],"")</f>
        <v xml:space="preserve">    </v>
      </c>
      <c r="K58" s="154"/>
      <c r="L58" s="155"/>
      <c r="M58" s="155"/>
      <c r="N58" s="155"/>
      <c r="O58" s="58">
        <f>'CONS AUTOEV'!$L58*'CONS AUTOEV'!$M58*'CONS AUTOEV'!$N58</f>
        <v>0</v>
      </c>
      <c r="P58" s="160">
        <f t="shared" si="1"/>
        <v>0</v>
      </c>
      <c r="Q58" s="161">
        <f>(RANK($P58,$P$5:$P$204,0)+COUNTIF($P$5:$P58,P58)-1)*P58</f>
        <v>0</v>
      </c>
    </row>
    <row r="59" spans="2:17" ht="78" customHeight="1" x14ac:dyDescent="0.3">
      <c r="B59" s="120">
        <v>55</v>
      </c>
      <c r="C59" s="122">
        <v>0</v>
      </c>
      <c r="D59" s="122">
        <v>0</v>
      </c>
      <c r="E59" s="122">
        <v>0</v>
      </c>
      <c r="F59" s="123">
        <v>0</v>
      </c>
      <c r="G59" s="123">
        <v>0</v>
      </c>
      <c r="H59" s="143" t="str">
        <f>IF('AUTOEV CUANTI IND'!R59&lt;&gt;"",'AUTOEV CUANTI IND'!R59,IF('AUTOEV CUANTI MULT'!DD60&lt;&gt;"",'AUTOEV CUANTI MULT'!DD60,""))</f>
        <v/>
      </c>
      <c r="I59" s="144">
        <f>IF(COUNTIFS(cualitativa[Num.],B59)&lt;&gt;0,(5-COUNTBLANK(cualitativa[[#This Row],[Proceso 1]:[Proceso 5]])),"")</f>
        <v>0</v>
      </c>
      <c r="J59" s="145" t="str">
        <f>IF(COUNTIFS(cualitativa[Num.],B59)&lt;&gt;0,cualitativa[[#This Row],[Proceso 1]]&amp;" "&amp;cualitativa[[#This Row],[Proceso 2]]&amp;" "&amp;cualitativa[[#This Row],[Proceso 3]]&amp;" "&amp;cualitativa[[#This Row],[Proceso 4]]&amp;" "&amp;cualitativa[[#This Row],[Proceso 5]],"")</f>
        <v xml:space="preserve">    </v>
      </c>
      <c r="K59" s="152"/>
      <c r="L59" s="153"/>
      <c r="M59" s="153"/>
      <c r="N59" s="153"/>
      <c r="O59" s="265">
        <f>'CONS AUTOEV'!$L59*'CONS AUTOEV'!$M59*'CONS AUTOEV'!$N59</f>
        <v>0</v>
      </c>
      <c r="P59" s="158">
        <f t="shared" si="1"/>
        <v>0</v>
      </c>
      <c r="Q59" s="159">
        <f>(RANK($P59,$P$5:$P$204,0)+COUNTIF($P$5:$P59,P59)-1)*P59</f>
        <v>0</v>
      </c>
    </row>
    <row r="60" spans="2:17" ht="78" customHeight="1" x14ac:dyDescent="0.3">
      <c r="B60" s="124">
        <v>56</v>
      </c>
      <c r="C60" s="126">
        <v>0</v>
      </c>
      <c r="D60" s="126">
        <v>0</v>
      </c>
      <c r="E60" s="126">
        <v>0</v>
      </c>
      <c r="F60" s="47">
        <v>0</v>
      </c>
      <c r="G60" s="47">
        <v>0</v>
      </c>
      <c r="H60" s="146" t="str">
        <f>IF('AUTOEV CUANTI IND'!R60&lt;&gt;"",'AUTOEV CUANTI IND'!R60,IF('AUTOEV CUANTI MULT'!DD61&lt;&gt;"",'AUTOEV CUANTI MULT'!DD61,""))</f>
        <v/>
      </c>
      <c r="I60" s="147">
        <f>IF(COUNTIFS(cualitativa[Num.],B60)&lt;&gt;0,(5-COUNTBLANK(cualitativa[[#This Row],[Proceso 1]:[Proceso 5]])),"")</f>
        <v>0</v>
      </c>
      <c r="J60" s="148" t="str">
        <f>IF(COUNTIFS(cualitativa[Num.],B60)&lt;&gt;0,cualitativa[[#This Row],[Proceso 1]]&amp;" "&amp;cualitativa[[#This Row],[Proceso 2]]&amp;" "&amp;cualitativa[[#This Row],[Proceso 3]]&amp;" "&amp;cualitativa[[#This Row],[Proceso 4]]&amp;" "&amp;cualitativa[[#This Row],[Proceso 5]],"")</f>
        <v xml:space="preserve">    </v>
      </c>
      <c r="K60" s="154"/>
      <c r="L60" s="155"/>
      <c r="M60" s="155"/>
      <c r="N60" s="155"/>
      <c r="O60" s="58">
        <f>'CONS AUTOEV'!$L60*'CONS AUTOEV'!$M60*'CONS AUTOEV'!$N60</f>
        <v>0</v>
      </c>
      <c r="P60" s="160">
        <f t="shared" si="1"/>
        <v>0</v>
      </c>
      <c r="Q60" s="161">
        <f>(RANK($P60,$P$5:$P$204,0)+COUNTIF($P$5:$P60,P60)-1)*P60</f>
        <v>0</v>
      </c>
    </row>
    <row r="61" spans="2:17" ht="78" customHeight="1" x14ac:dyDescent="0.3">
      <c r="B61" s="120">
        <v>57</v>
      </c>
      <c r="C61" s="122">
        <v>0</v>
      </c>
      <c r="D61" s="122">
        <v>0</v>
      </c>
      <c r="E61" s="122">
        <v>0</v>
      </c>
      <c r="F61" s="123">
        <v>0</v>
      </c>
      <c r="G61" s="123">
        <v>0</v>
      </c>
      <c r="H61" s="143" t="str">
        <f>IF('AUTOEV CUANTI IND'!R61&lt;&gt;"",'AUTOEV CUANTI IND'!R61,IF('AUTOEV CUANTI MULT'!DD62&lt;&gt;"",'AUTOEV CUANTI MULT'!DD62,""))</f>
        <v/>
      </c>
      <c r="I61" s="144">
        <f>IF(COUNTIFS(cualitativa[Num.],B61)&lt;&gt;0,(5-COUNTBLANK(cualitativa[[#This Row],[Proceso 1]:[Proceso 5]])),"")</f>
        <v>0</v>
      </c>
      <c r="J61" s="145" t="str">
        <f>IF(COUNTIFS(cualitativa[Num.],B61)&lt;&gt;0,cualitativa[[#This Row],[Proceso 1]]&amp;" "&amp;cualitativa[[#This Row],[Proceso 2]]&amp;" "&amp;cualitativa[[#This Row],[Proceso 3]]&amp;" "&amp;cualitativa[[#This Row],[Proceso 4]]&amp;" "&amp;cualitativa[[#This Row],[Proceso 5]],"")</f>
        <v xml:space="preserve">    </v>
      </c>
      <c r="K61" s="152"/>
      <c r="L61" s="153"/>
      <c r="M61" s="153"/>
      <c r="N61" s="153"/>
      <c r="O61" s="265">
        <f>'CONS AUTOEV'!$L61*'CONS AUTOEV'!$M61*'CONS AUTOEV'!$N61</f>
        <v>0</v>
      </c>
      <c r="P61" s="158">
        <f t="shared" si="1"/>
        <v>0</v>
      </c>
      <c r="Q61" s="159">
        <f>(RANK($P61,$P$5:$P$204,0)+COUNTIF($P$5:$P61,P61)-1)*P61</f>
        <v>0</v>
      </c>
    </row>
    <row r="62" spans="2:17" ht="78" customHeight="1" x14ac:dyDescent="0.3">
      <c r="B62" s="124">
        <v>58</v>
      </c>
      <c r="C62" s="126">
        <v>0</v>
      </c>
      <c r="D62" s="126">
        <v>0</v>
      </c>
      <c r="E62" s="126">
        <v>0</v>
      </c>
      <c r="F62" s="47">
        <v>0</v>
      </c>
      <c r="G62" s="47">
        <v>0</v>
      </c>
      <c r="H62" s="146" t="str">
        <f>IF('AUTOEV CUANTI IND'!R62&lt;&gt;"",'AUTOEV CUANTI IND'!R62,IF('AUTOEV CUANTI MULT'!DD63&lt;&gt;"",'AUTOEV CUANTI MULT'!DD63,""))</f>
        <v/>
      </c>
      <c r="I62" s="147">
        <f>IF(COUNTIFS(cualitativa[Num.],B62)&lt;&gt;0,(5-COUNTBLANK(cualitativa[[#This Row],[Proceso 1]:[Proceso 5]])),"")</f>
        <v>0</v>
      </c>
      <c r="J62" s="148" t="str">
        <f>IF(COUNTIFS(cualitativa[Num.],B62)&lt;&gt;0,cualitativa[[#This Row],[Proceso 1]]&amp;" "&amp;cualitativa[[#This Row],[Proceso 2]]&amp;" "&amp;cualitativa[[#This Row],[Proceso 3]]&amp;" "&amp;cualitativa[[#This Row],[Proceso 4]]&amp;" "&amp;cualitativa[[#This Row],[Proceso 5]],"")</f>
        <v xml:space="preserve">    </v>
      </c>
      <c r="K62" s="154"/>
      <c r="L62" s="155"/>
      <c r="M62" s="155"/>
      <c r="N62" s="155"/>
      <c r="O62" s="58">
        <f>'CONS AUTOEV'!$L62*'CONS AUTOEV'!$M62*'CONS AUTOEV'!$N62</f>
        <v>0</v>
      </c>
      <c r="P62" s="160">
        <f t="shared" si="1"/>
        <v>0</v>
      </c>
      <c r="Q62" s="161">
        <f>(RANK($P62,$P$5:$P$204,0)+COUNTIF($P$5:$P62,P62)-1)*P62</f>
        <v>0</v>
      </c>
    </row>
    <row r="63" spans="2:17" ht="78" customHeight="1" x14ac:dyDescent="0.3">
      <c r="B63" s="120">
        <v>59</v>
      </c>
      <c r="C63" s="122">
        <v>0</v>
      </c>
      <c r="D63" s="122">
        <v>0</v>
      </c>
      <c r="E63" s="122">
        <v>0</v>
      </c>
      <c r="F63" s="123">
        <v>0</v>
      </c>
      <c r="G63" s="123">
        <v>0</v>
      </c>
      <c r="H63" s="143" t="str">
        <f>IF('AUTOEV CUANTI IND'!R63&lt;&gt;"",'AUTOEV CUANTI IND'!R63,IF('AUTOEV CUANTI MULT'!DD64&lt;&gt;"",'AUTOEV CUANTI MULT'!DD64,""))</f>
        <v/>
      </c>
      <c r="I63" s="144">
        <f>IF(COUNTIFS(cualitativa[Num.],B63)&lt;&gt;0,(5-COUNTBLANK(cualitativa[[#This Row],[Proceso 1]:[Proceso 5]])),"")</f>
        <v>0</v>
      </c>
      <c r="J63" s="145" t="str">
        <f>IF(COUNTIFS(cualitativa[Num.],B63)&lt;&gt;0,cualitativa[[#This Row],[Proceso 1]]&amp;" "&amp;cualitativa[[#This Row],[Proceso 2]]&amp;" "&amp;cualitativa[[#This Row],[Proceso 3]]&amp;" "&amp;cualitativa[[#This Row],[Proceso 4]]&amp;" "&amp;cualitativa[[#This Row],[Proceso 5]],"")</f>
        <v xml:space="preserve">    </v>
      </c>
      <c r="K63" s="152"/>
      <c r="L63" s="153"/>
      <c r="M63" s="153"/>
      <c r="N63" s="153"/>
      <c r="O63" s="265">
        <f>'CONS AUTOEV'!$L63*'CONS AUTOEV'!$M63*'CONS AUTOEV'!$N63</f>
        <v>0</v>
      </c>
      <c r="P63" s="158">
        <f t="shared" si="1"/>
        <v>0</v>
      </c>
      <c r="Q63" s="159">
        <f>(RANK($P63,$P$5:$P$204,0)+COUNTIF($P$5:$P63,P63)-1)*P63</f>
        <v>0</v>
      </c>
    </row>
    <row r="64" spans="2:17" ht="78" customHeight="1" x14ac:dyDescent="0.3">
      <c r="B64" s="124">
        <v>60</v>
      </c>
      <c r="C64" s="126">
        <v>0</v>
      </c>
      <c r="D64" s="126">
        <v>0</v>
      </c>
      <c r="E64" s="126">
        <v>0</v>
      </c>
      <c r="F64" s="47">
        <v>0</v>
      </c>
      <c r="G64" s="47">
        <v>0</v>
      </c>
      <c r="H64" s="146" t="str">
        <f>IF('AUTOEV CUANTI IND'!R64&lt;&gt;"",'AUTOEV CUANTI IND'!R64,IF('AUTOEV CUANTI MULT'!DD65&lt;&gt;"",'AUTOEV CUANTI MULT'!DD65,""))</f>
        <v/>
      </c>
      <c r="I64" s="147">
        <f>IF(COUNTIFS(cualitativa[Num.],B64)&lt;&gt;0,(5-COUNTBLANK(cualitativa[[#This Row],[Proceso 1]:[Proceso 5]])),"")</f>
        <v>0</v>
      </c>
      <c r="J64" s="148" t="str">
        <f>IF(COUNTIFS(cualitativa[Num.],B64)&lt;&gt;0,cualitativa[[#This Row],[Proceso 1]]&amp;" "&amp;cualitativa[[#This Row],[Proceso 2]]&amp;" "&amp;cualitativa[[#This Row],[Proceso 3]]&amp;" "&amp;cualitativa[[#This Row],[Proceso 4]]&amp;" "&amp;cualitativa[[#This Row],[Proceso 5]],"")</f>
        <v xml:space="preserve">    </v>
      </c>
      <c r="K64" s="154"/>
      <c r="L64" s="155"/>
      <c r="M64" s="155"/>
      <c r="N64" s="155"/>
      <c r="O64" s="58">
        <f>'CONS AUTOEV'!$L64*'CONS AUTOEV'!$M64*'CONS AUTOEV'!$N64</f>
        <v>0</v>
      </c>
      <c r="P64" s="160">
        <f t="shared" si="1"/>
        <v>0</v>
      </c>
      <c r="Q64" s="161">
        <f>(RANK($P64,$P$5:$P$204,0)+COUNTIF($P$5:$P64,P64)-1)*P64</f>
        <v>0</v>
      </c>
    </row>
    <row r="65" spans="2:17" ht="78" customHeight="1" x14ac:dyDescent="0.3">
      <c r="B65" s="120">
        <v>61</v>
      </c>
      <c r="C65" s="122">
        <v>0</v>
      </c>
      <c r="D65" s="122">
        <v>0</v>
      </c>
      <c r="E65" s="122">
        <v>0</v>
      </c>
      <c r="F65" s="123">
        <v>0</v>
      </c>
      <c r="G65" s="123">
        <v>0</v>
      </c>
      <c r="H65" s="143" t="str">
        <f>IF('AUTOEV CUANTI IND'!R65&lt;&gt;"",'AUTOEV CUANTI IND'!R65,IF('AUTOEV CUANTI MULT'!DD66&lt;&gt;"",'AUTOEV CUANTI MULT'!DD66,""))</f>
        <v/>
      </c>
      <c r="I65" s="144">
        <f>IF(COUNTIFS(cualitativa[Num.],B65)&lt;&gt;0,(5-COUNTBLANK(cualitativa[[#This Row],[Proceso 1]:[Proceso 5]])),"")</f>
        <v>0</v>
      </c>
      <c r="J65" s="145" t="str">
        <f>IF(COUNTIFS(cualitativa[Num.],B65)&lt;&gt;0,cualitativa[[#This Row],[Proceso 1]]&amp;" "&amp;cualitativa[[#This Row],[Proceso 2]]&amp;" "&amp;cualitativa[[#This Row],[Proceso 3]]&amp;" "&amp;cualitativa[[#This Row],[Proceso 4]]&amp;" "&amp;cualitativa[[#This Row],[Proceso 5]],"")</f>
        <v xml:space="preserve">    </v>
      </c>
      <c r="K65" s="152"/>
      <c r="L65" s="153"/>
      <c r="M65" s="153"/>
      <c r="N65" s="153"/>
      <c r="O65" s="265">
        <f>'CONS AUTOEV'!$L65*'CONS AUTOEV'!$M65*'CONS AUTOEV'!$N65</f>
        <v>0</v>
      </c>
      <c r="P65" s="158">
        <f t="shared" si="1"/>
        <v>0</v>
      </c>
      <c r="Q65" s="159">
        <f>(RANK($P65,$P$5:$P$204,0)+COUNTIF($P$5:$P65,P65)-1)*P65</f>
        <v>0</v>
      </c>
    </row>
    <row r="66" spans="2:17" ht="78" customHeight="1" x14ac:dyDescent="0.3">
      <c r="B66" s="124">
        <v>62</v>
      </c>
      <c r="C66" s="126">
        <v>0</v>
      </c>
      <c r="D66" s="126">
        <v>0</v>
      </c>
      <c r="E66" s="126">
        <v>0</v>
      </c>
      <c r="F66" s="47">
        <v>0</v>
      </c>
      <c r="G66" s="47">
        <v>0</v>
      </c>
      <c r="H66" s="146" t="str">
        <f>IF('AUTOEV CUANTI IND'!R66&lt;&gt;"",'AUTOEV CUANTI IND'!R66,IF('AUTOEV CUANTI MULT'!DD67&lt;&gt;"",'AUTOEV CUANTI MULT'!DD67,""))</f>
        <v/>
      </c>
      <c r="I66" s="147">
        <f>IF(COUNTIFS(cualitativa[Num.],B66)&lt;&gt;0,(5-COUNTBLANK(cualitativa[[#This Row],[Proceso 1]:[Proceso 5]])),"")</f>
        <v>0</v>
      </c>
      <c r="J66" s="148" t="str">
        <f>IF(COUNTIFS(cualitativa[Num.],B66)&lt;&gt;0,cualitativa[[#This Row],[Proceso 1]]&amp;" "&amp;cualitativa[[#This Row],[Proceso 2]]&amp;" "&amp;cualitativa[[#This Row],[Proceso 3]]&amp;" "&amp;cualitativa[[#This Row],[Proceso 4]]&amp;" "&amp;cualitativa[[#This Row],[Proceso 5]],"")</f>
        <v xml:space="preserve">    </v>
      </c>
      <c r="K66" s="154"/>
      <c r="L66" s="155"/>
      <c r="M66" s="155"/>
      <c r="N66" s="155"/>
      <c r="O66" s="58">
        <f>'CONS AUTOEV'!$L66*'CONS AUTOEV'!$M66*'CONS AUTOEV'!$N66</f>
        <v>0</v>
      </c>
      <c r="P66" s="160">
        <f t="shared" si="1"/>
        <v>0</v>
      </c>
      <c r="Q66" s="161">
        <f>(RANK($P66,$P$5:$P$204,0)+COUNTIF($P$5:$P66,P66)-1)*P66</f>
        <v>0</v>
      </c>
    </row>
    <row r="67" spans="2:17" ht="78" customHeight="1" x14ac:dyDescent="0.3">
      <c r="B67" s="120">
        <v>63</v>
      </c>
      <c r="C67" s="122">
        <v>0</v>
      </c>
      <c r="D67" s="122">
        <v>0</v>
      </c>
      <c r="E67" s="122">
        <v>0</v>
      </c>
      <c r="F67" s="123">
        <v>0</v>
      </c>
      <c r="G67" s="123">
        <v>0</v>
      </c>
      <c r="H67" s="143" t="str">
        <f>IF('AUTOEV CUANTI IND'!R67&lt;&gt;"",'AUTOEV CUANTI IND'!R67,IF('AUTOEV CUANTI MULT'!DD68&lt;&gt;"",'AUTOEV CUANTI MULT'!DD68,""))</f>
        <v/>
      </c>
      <c r="I67" s="144">
        <f>IF(COUNTIFS(cualitativa[Num.],B67)&lt;&gt;0,(5-COUNTBLANK(cualitativa[[#This Row],[Proceso 1]:[Proceso 5]])),"")</f>
        <v>0</v>
      </c>
      <c r="J67" s="145" t="str">
        <f>IF(COUNTIFS(cualitativa[Num.],B67)&lt;&gt;0,cualitativa[[#This Row],[Proceso 1]]&amp;" "&amp;cualitativa[[#This Row],[Proceso 2]]&amp;" "&amp;cualitativa[[#This Row],[Proceso 3]]&amp;" "&amp;cualitativa[[#This Row],[Proceso 4]]&amp;" "&amp;cualitativa[[#This Row],[Proceso 5]],"")</f>
        <v xml:space="preserve">    </v>
      </c>
      <c r="K67" s="152"/>
      <c r="L67" s="153"/>
      <c r="M67" s="153"/>
      <c r="N67" s="153"/>
      <c r="O67" s="265">
        <f>'CONS AUTOEV'!$L67*'CONS AUTOEV'!$M67*'CONS AUTOEV'!$N67</f>
        <v>0</v>
      </c>
      <c r="P67" s="158">
        <f t="shared" si="1"/>
        <v>0</v>
      </c>
      <c r="Q67" s="159">
        <f>(RANK($P67,$P$5:$P$204,0)+COUNTIF($P$5:$P67,P67)-1)*P67</f>
        <v>0</v>
      </c>
    </row>
    <row r="68" spans="2:17" ht="78" customHeight="1" x14ac:dyDescent="0.3">
      <c r="B68" s="124">
        <v>64</v>
      </c>
      <c r="C68" s="126">
        <v>0</v>
      </c>
      <c r="D68" s="126">
        <v>0</v>
      </c>
      <c r="E68" s="126">
        <v>0</v>
      </c>
      <c r="F68" s="47">
        <v>0</v>
      </c>
      <c r="G68" s="47">
        <v>0</v>
      </c>
      <c r="H68" s="146" t="str">
        <f>IF('AUTOEV CUANTI IND'!R68&lt;&gt;"",'AUTOEV CUANTI IND'!R68,IF('AUTOEV CUANTI MULT'!DD69&lt;&gt;"",'AUTOEV CUANTI MULT'!DD69,""))</f>
        <v/>
      </c>
      <c r="I68" s="147">
        <f>IF(COUNTIFS(cualitativa[Num.],B68)&lt;&gt;0,(5-COUNTBLANK(cualitativa[[#This Row],[Proceso 1]:[Proceso 5]])),"")</f>
        <v>0</v>
      </c>
      <c r="J68" s="148" t="str">
        <f>IF(COUNTIFS(cualitativa[Num.],B68)&lt;&gt;0,cualitativa[[#This Row],[Proceso 1]]&amp;" "&amp;cualitativa[[#This Row],[Proceso 2]]&amp;" "&amp;cualitativa[[#This Row],[Proceso 3]]&amp;" "&amp;cualitativa[[#This Row],[Proceso 4]]&amp;" "&amp;cualitativa[[#This Row],[Proceso 5]],"")</f>
        <v xml:space="preserve">    </v>
      </c>
      <c r="K68" s="154"/>
      <c r="L68" s="155"/>
      <c r="M68" s="155"/>
      <c r="N68" s="155"/>
      <c r="O68" s="58">
        <f>'CONS AUTOEV'!$L68*'CONS AUTOEV'!$M68*'CONS AUTOEV'!$N68</f>
        <v>0</v>
      </c>
      <c r="P68" s="160">
        <f t="shared" si="1"/>
        <v>0</v>
      </c>
      <c r="Q68" s="161">
        <f>(RANK($P68,$P$5:$P$204,0)+COUNTIF($P$5:$P68,P68)-1)*P68</f>
        <v>0</v>
      </c>
    </row>
    <row r="69" spans="2:17" ht="78" customHeight="1" x14ac:dyDescent="0.3">
      <c r="B69" s="120">
        <v>65</v>
      </c>
      <c r="C69" s="122">
        <v>0</v>
      </c>
      <c r="D69" s="122">
        <v>0</v>
      </c>
      <c r="E69" s="122">
        <v>0</v>
      </c>
      <c r="F69" s="123">
        <v>0</v>
      </c>
      <c r="G69" s="123">
        <v>0</v>
      </c>
      <c r="H69" s="143" t="str">
        <f>IF('AUTOEV CUANTI IND'!R69&lt;&gt;"",'AUTOEV CUANTI IND'!R69,IF('AUTOEV CUANTI MULT'!DD70&lt;&gt;"",'AUTOEV CUANTI MULT'!DD70,""))</f>
        <v/>
      </c>
      <c r="I69" s="144">
        <f>IF(COUNTIFS(cualitativa[Num.],B69)&lt;&gt;0,(5-COUNTBLANK(cualitativa[[#This Row],[Proceso 1]:[Proceso 5]])),"")</f>
        <v>0</v>
      </c>
      <c r="J69" s="145" t="str">
        <f>IF(COUNTIFS(cualitativa[Num.],B69)&lt;&gt;0,cualitativa[[#This Row],[Proceso 1]]&amp;" "&amp;cualitativa[[#This Row],[Proceso 2]]&amp;" "&amp;cualitativa[[#This Row],[Proceso 3]]&amp;" "&amp;cualitativa[[#This Row],[Proceso 4]]&amp;" "&amp;cualitativa[[#This Row],[Proceso 5]],"")</f>
        <v xml:space="preserve">    </v>
      </c>
      <c r="K69" s="152"/>
      <c r="L69" s="153"/>
      <c r="M69" s="153"/>
      <c r="N69" s="153"/>
      <c r="O69" s="265">
        <f>'CONS AUTOEV'!$L69*'CONS AUTOEV'!$M69*'CONS AUTOEV'!$N69</f>
        <v>0</v>
      </c>
      <c r="P69" s="158">
        <f t="shared" ref="P69:P100" si="2">IF(O69="",0,O69&gt;=$O$2)*1</f>
        <v>0</v>
      </c>
      <c r="Q69" s="159">
        <f>(RANK($P69,$P$5:$P$204,0)+COUNTIF($P$5:$P69,P69)-1)*P69</f>
        <v>0</v>
      </c>
    </row>
    <row r="70" spans="2:17" ht="78" customHeight="1" x14ac:dyDescent="0.3">
      <c r="B70" s="124">
        <v>66</v>
      </c>
      <c r="C70" s="126">
        <v>0</v>
      </c>
      <c r="D70" s="126">
        <v>0</v>
      </c>
      <c r="E70" s="126">
        <v>0</v>
      </c>
      <c r="F70" s="47">
        <v>0</v>
      </c>
      <c r="G70" s="47">
        <v>0</v>
      </c>
      <c r="H70" s="146" t="str">
        <f>IF('AUTOEV CUANTI IND'!R70&lt;&gt;"",'AUTOEV CUANTI IND'!R70,IF('AUTOEV CUANTI MULT'!DD71&lt;&gt;"",'AUTOEV CUANTI MULT'!DD71,""))</f>
        <v/>
      </c>
      <c r="I70" s="147">
        <f>IF(COUNTIFS(cualitativa[Num.],B70)&lt;&gt;0,(5-COUNTBLANK(cualitativa[[#This Row],[Proceso 1]:[Proceso 5]])),"")</f>
        <v>0</v>
      </c>
      <c r="J70" s="148" t="str">
        <f>IF(COUNTIFS(cualitativa[Num.],B70)&lt;&gt;0,cualitativa[[#This Row],[Proceso 1]]&amp;" "&amp;cualitativa[[#This Row],[Proceso 2]]&amp;" "&amp;cualitativa[[#This Row],[Proceso 3]]&amp;" "&amp;cualitativa[[#This Row],[Proceso 4]]&amp;" "&amp;cualitativa[[#This Row],[Proceso 5]],"")</f>
        <v xml:space="preserve">    </v>
      </c>
      <c r="K70" s="154"/>
      <c r="L70" s="155"/>
      <c r="M70" s="155"/>
      <c r="N70" s="155"/>
      <c r="O70" s="58">
        <f>'CONS AUTOEV'!$L70*'CONS AUTOEV'!$M70*'CONS AUTOEV'!$N70</f>
        <v>0</v>
      </c>
      <c r="P70" s="160">
        <f t="shared" si="2"/>
        <v>0</v>
      </c>
      <c r="Q70" s="161">
        <f>(RANK($P70,$P$5:$P$204,0)+COUNTIF($P$5:$P70,P70)-1)*P70</f>
        <v>0</v>
      </c>
    </row>
    <row r="71" spans="2:17" ht="78" customHeight="1" x14ac:dyDescent="0.3">
      <c r="B71" s="120">
        <v>67</v>
      </c>
      <c r="C71" s="122">
        <v>0</v>
      </c>
      <c r="D71" s="122">
        <v>0</v>
      </c>
      <c r="E71" s="122">
        <v>0</v>
      </c>
      <c r="F71" s="123">
        <v>0</v>
      </c>
      <c r="G71" s="123">
        <v>0</v>
      </c>
      <c r="H71" s="143" t="str">
        <f>IF('AUTOEV CUANTI IND'!R71&lt;&gt;"",'AUTOEV CUANTI IND'!R71,IF('AUTOEV CUANTI MULT'!DD72&lt;&gt;"",'AUTOEV CUANTI MULT'!DD72,""))</f>
        <v/>
      </c>
      <c r="I71" s="144">
        <f>IF(COUNTIFS(cualitativa[Num.],B71)&lt;&gt;0,(5-COUNTBLANK(cualitativa[[#This Row],[Proceso 1]:[Proceso 5]])),"")</f>
        <v>0</v>
      </c>
      <c r="J71" s="145" t="str">
        <f>IF(COUNTIFS(cualitativa[Num.],B71)&lt;&gt;0,cualitativa[[#This Row],[Proceso 1]]&amp;" "&amp;cualitativa[[#This Row],[Proceso 2]]&amp;" "&amp;cualitativa[[#This Row],[Proceso 3]]&amp;" "&amp;cualitativa[[#This Row],[Proceso 4]]&amp;" "&amp;cualitativa[[#This Row],[Proceso 5]],"")</f>
        <v xml:space="preserve">    </v>
      </c>
      <c r="K71" s="152"/>
      <c r="L71" s="153"/>
      <c r="M71" s="153"/>
      <c r="N71" s="153"/>
      <c r="O71" s="265">
        <f>'CONS AUTOEV'!$L71*'CONS AUTOEV'!$M71*'CONS AUTOEV'!$N71</f>
        <v>0</v>
      </c>
      <c r="P71" s="158">
        <f t="shared" si="2"/>
        <v>0</v>
      </c>
      <c r="Q71" s="159">
        <f>(RANK($P71,$P$5:$P$204,0)+COUNTIF($P$5:$P71,P71)-1)*P71</f>
        <v>0</v>
      </c>
    </row>
    <row r="72" spans="2:17" ht="78" customHeight="1" x14ac:dyDescent="0.3">
      <c r="B72" s="124">
        <v>68</v>
      </c>
      <c r="C72" s="126">
        <v>0</v>
      </c>
      <c r="D72" s="126">
        <v>0</v>
      </c>
      <c r="E72" s="126">
        <v>0</v>
      </c>
      <c r="F72" s="47">
        <v>0</v>
      </c>
      <c r="G72" s="47">
        <v>0</v>
      </c>
      <c r="H72" s="146" t="str">
        <f>IF('AUTOEV CUANTI IND'!R72&lt;&gt;"",'AUTOEV CUANTI IND'!R72,IF('AUTOEV CUANTI MULT'!DD73&lt;&gt;"",'AUTOEV CUANTI MULT'!DD73,""))</f>
        <v/>
      </c>
      <c r="I72" s="147">
        <f>IF(COUNTIFS(cualitativa[Num.],B72)&lt;&gt;0,(5-COUNTBLANK(cualitativa[[#This Row],[Proceso 1]:[Proceso 5]])),"")</f>
        <v>0</v>
      </c>
      <c r="J72" s="148" t="str">
        <f>IF(COUNTIFS(cualitativa[Num.],B72)&lt;&gt;0,cualitativa[[#This Row],[Proceso 1]]&amp;" "&amp;cualitativa[[#This Row],[Proceso 2]]&amp;" "&amp;cualitativa[[#This Row],[Proceso 3]]&amp;" "&amp;cualitativa[[#This Row],[Proceso 4]]&amp;" "&amp;cualitativa[[#This Row],[Proceso 5]],"")</f>
        <v xml:space="preserve">    </v>
      </c>
      <c r="K72" s="154"/>
      <c r="L72" s="155"/>
      <c r="M72" s="155"/>
      <c r="N72" s="155"/>
      <c r="O72" s="58">
        <f>'CONS AUTOEV'!$L72*'CONS AUTOEV'!$M72*'CONS AUTOEV'!$N72</f>
        <v>0</v>
      </c>
      <c r="P72" s="160">
        <f t="shared" si="2"/>
        <v>0</v>
      </c>
      <c r="Q72" s="161">
        <f>(RANK($P72,$P$5:$P$204,0)+COUNTIF($P$5:$P72,P72)-1)*P72</f>
        <v>0</v>
      </c>
    </row>
    <row r="73" spans="2:17" ht="78" customHeight="1" x14ac:dyDescent="0.3">
      <c r="B73" s="120">
        <v>69</v>
      </c>
      <c r="C73" s="122">
        <v>0</v>
      </c>
      <c r="D73" s="122">
        <v>0</v>
      </c>
      <c r="E73" s="122">
        <v>0</v>
      </c>
      <c r="F73" s="123">
        <v>0</v>
      </c>
      <c r="G73" s="123">
        <v>0</v>
      </c>
      <c r="H73" s="143" t="str">
        <f>IF('AUTOEV CUANTI IND'!R73&lt;&gt;"",'AUTOEV CUANTI IND'!R73,IF('AUTOEV CUANTI MULT'!DD74&lt;&gt;"",'AUTOEV CUANTI MULT'!DD74,""))</f>
        <v/>
      </c>
      <c r="I73" s="144">
        <f>IF(COUNTIFS(cualitativa[Num.],B73)&lt;&gt;0,(5-COUNTBLANK(cualitativa[[#This Row],[Proceso 1]:[Proceso 5]])),"")</f>
        <v>0</v>
      </c>
      <c r="J73" s="145" t="str">
        <f>IF(COUNTIFS(cualitativa[Num.],B73)&lt;&gt;0,cualitativa[[#This Row],[Proceso 1]]&amp;" "&amp;cualitativa[[#This Row],[Proceso 2]]&amp;" "&amp;cualitativa[[#This Row],[Proceso 3]]&amp;" "&amp;cualitativa[[#This Row],[Proceso 4]]&amp;" "&amp;cualitativa[[#This Row],[Proceso 5]],"")</f>
        <v xml:space="preserve">    </v>
      </c>
      <c r="K73" s="152"/>
      <c r="L73" s="153"/>
      <c r="M73" s="153"/>
      <c r="N73" s="153"/>
      <c r="O73" s="265">
        <f>'CONS AUTOEV'!$L73*'CONS AUTOEV'!$M73*'CONS AUTOEV'!$N73</f>
        <v>0</v>
      </c>
      <c r="P73" s="158">
        <f t="shared" si="2"/>
        <v>0</v>
      </c>
      <c r="Q73" s="159">
        <f>(RANK($P73,$P$5:$P$204,0)+COUNTIF($P$5:$P73,P73)-1)*P73</f>
        <v>0</v>
      </c>
    </row>
    <row r="74" spans="2:17" ht="78" customHeight="1" x14ac:dyDescent="0.3">
      <c r="B74" s="124">
        <v>70</v>
      </c>
      <c r="C74" s="126">
        <v>0</v>
      </c>
      <c r="D74" s="126">
        <v>0</v>
      </c>
      <c r="E74" s="126">
        <v>0</v>
      </c>
      <c r="F74" s="47">
        <v>0</v>
      </c>
      <c r="G74" s="47">
        <v>0</v>
      </c>
      <c r="H74" s="146" t="str">
        <f>IF('AUTOEV CUANTI IND'!R74&lt;&gt;"",'AUTOEV CUANTI IND'!R74,IF('AUTOEV CUANTI MULT'!DD75&lt;&gt;"",'AUTOEV CUANTI MULT'!DD75,""))</f>
        <v/>
      </c>
      <c r="I74" s="147">
        <f>IF(COUNTIFS(cualitativa[Num.],B74)&lt;&gt;0,(5-COUNTBLANK(cualitativa[[#This Row],[Proceso 1]:[Proceso 5]])),"")</f>
        <v>0</v>
      </c>
      <c r="J74" s="148" t="str">
        <f>IF(COUNTIFS(cualitativa[Num.],B74)&lt;&gt;0,cualitativa[[#This Row],[Proceso 1]]&amp;" "&amp;cualitativa[[#This Row],[Proceso 2]]&amp;" "&amp;cualitativa[[#This Row],[Proceso 3]]&amp;" "&amp;cualitativa[[#This Row],[Proceso 4]]&amp;" "&amp;cualitativa[[#This Row],[Proceso 5]],"")</f>
        <v xml:space="preserve">    </v>
      </c>
      <c r="K74" s="154"/>
      <c r="L74" s="155"/>
      <c r="M74" s="155"/>
      <c r="N74" s="155"/>
      <c r="O74" s="58">
        <f>'CONS AUTOEV'!$L74*'CONS AUTOEV'!$M74*'CONS AUTOEV'!$N74</f>
        <v>0</v>
      </c>
      <c r="P74" s="160">
        <f t="shared" si="2"/>
        <v>0</v>
      </c>
      <c r="Q74" s="161">
        <f>(RANK($P74,$P$5:$P$204,0)+COUNTIF($P$5:$P74,P74)-1)*P74</f>
        <v>0</v>
      </c>
    </row>
    <row r="75" spans="2:17" ht="78" customHeight="1" x14ac:dyDescent="0.3">
      <c r="B75" s="120">
        <v>71</v>
      </c>
      <c r="C75" s="122">
        <v>0</v>
      </c>
      <c r="D75" s="122">
        <v>0</v>
      </c>
      <c r="E75" s="122">
        <v>0</v>
      </c>
      <c r="F75" s="123">
        <v>0</v>
      </c>
      <c r="G75" s="123">
        <v>0</v>
      </c>
      <c r="H75" s="143" t="str">
        <f>IF('AUTOEV CUANTI IND'!R75&lt;&gt;"",'AUTOEV CUANTI IND'!R75,IF('AUTOEV CUANTI MULT'!DD76&lt;&gt;"",'AUTOEV CUANTI MULT'!DD76,""))</f>
        <v/>
      </c>
      <c r="I75" s="144">
        <f>IF(COUNTIFS(cualitativa[Num.],B75)&lt;&gt;0,(5-COUNTBLANK(cualitativa[[#This Row],[Proceso 1]:[Proceso 5]])),"")</f>
        <v>0</v>
      </c>
      <c r="J75" s="145" t="str">
        <f>IF(COUNTIFS(cualitativa[Num.],B75)&lt;&gt;0,cualitativa[[#This Row],[Proceso 1]]&amp;" "&amp;cualitativa[[#This Row],[Proceso 2]]&amp;" "&amp;cualitativa[[#This Row],[Proceso 3]]&amp;" "&amp;cualitativa[[#This Row],[Proceso 4]]&amp;" "&amp;cualitativa[[#This Row],[Proceso 5]],"")</f>
        <v xml:space="preserve">    </v>
      </c>
      <c r="K75" s="152"/>
      <c r="L75" s="153"/>
      <c r="M75" s="153"/>
      <c r="N75" s="153"/>
      <c r="O75" s="265">
        <f>'CONS AUTOEV'!$L75*'CONS AUTOEV'!$M75*'CONS AUTOEV'!$N75</f>
        <v>0</v>
      </c>
      <c r="P75" s="158">
        <f t="shared" si="2"/>
        <v>0</v>
      </c>
      <c r="Q75" s="159">
        <f>(RANK($P75,$P$5:$P$204,0)+COUNTIF($P$5:$P75,P75)-1)*P75</f>
        <v>0</v>
      </c>
    </row>
    <row r="76" spans="2:17" ht="78" customHeight="1" x14ac:dyDescent="0.3">
      <c r="B76" s="124">
        <v>72</v>
      </c>
      <c r="C76" s="126">
        <v>0</v>
      </c>
      <c r="D76" s="126">
        <v>0</v>
      </c>
      <c r="E76" s="126">
        <v>0</v>
      </c>
      <c r="F76" s="47">
        <v>0</v>
      </c>
      <c r="G76" s="47">
        <v>0</v>
      </c>
      <c r="H76" s="146" t="str">
        <f>IF('AUTOEV CUANTI IND'!R76&lt;&gt;"",'AUTOEV CUANTI IND'!R76,IF('AUTOEV CUANTI MULT'!DD77&lt;&gt;"",'AUTOEV CUANTI MULT'!DD77,""))</f>
        <v/>
      </c>
      <c r="I76" s="147">
        <f>IF(COUNTIFS(cualitativa[Num.],B76)&lt;&gt;0,(5-COUNTBLANK(cualitativa[[#This Row],[Proceso 1]:[Proceso 5]])),"")</f>
        <v>0</v>
      </c>
      <c r="J76" s="148" t="str">
        <f>IF(COUNTIFS(cualitativa[Num.],B76)&lt;&gt;0,cualitativa[[#This Row],[Proceso 1]]&amp;" "&amp;cualitativa[[#This Row],[Proceso 2]]&amp;" "&amp;cualitativa[[#This Row],[Proceso 3]]&amp;" "&amp;cualitativa[[#This Row],[Proceso 4]]&amp;" "&amp;cualitativa[[#This Row],[Proceso 5]],"")</f>
        <v xml:space="preserve">    </v>
      </c>
      <c r="K76" s="154"/>
      <c r="L76" s="155"/>
      <c r="M76" s="155"/>
      <c r="N76" s="155"/>
      <c r="O76" s="58">
        <f>'CONS AUTOEV'!$L76*'CONS AUTOEV'!$M76*'CONS AUTOEV'!$N76</f>
        <v>0</v>
      </c>
      <c r="P76" s="160">
        <f t="shared" si="2"/>
        <v>0</v>
      </c>
      <c r="Q76" s="161">
        <f>(RANK($P76,$P$5:$P$204,0)+COUNTIF($P$5:$P76,P76)-1)*P76</f>
        <v>0</v>
      </c>
    </row>
    <row r="77" spans="2:17" ht="78" customHeight="1" x14ac:dyDescent="0.3">
      <c r="B77" s="120">
        <v>73</v>
      </c>
      <c r="C77" s="122">
        <v>0</v>
      </c>
      <c r="D77" s="122">
        <v>0</v>
      </c>
      <c r="E77" s="122">
        <v>0</v>
      </c>
      <c r="F77" s="123">
        <v>0</v>
      </c>
      <c r="G77" s="123">
        <v>0</v>
      </c>
      <c r="H77" s="143" t="str">
        <f>IF('AUTOEV CUANTI IND'!R77&lt;&gt;"",'AUTOEV CUANTI IND'!R77,IF('AUTOEV CUANTI MULT'!DD78&lt;&gt;"",'AUTOEV CUANTI MULT'!DD78,""))</f>
        <v/>
      </c>
      <c r="I77" s="144">
        <f>IF(COUNTIFS(cualitativa[Num.],B77)&lt;&gt;0,(5-COUNTBLANK(cualitativa[[#This Row],[Proceso 1]:[Proceso 5]])),"")</f>
        <v>0</v>
      </c>
      <c r="J77" s="145" t="str">
        <f>IF(COUNTIFS(cualitativa[Num.],B77)&lt;&gt;0,cualitativa[[#This Row],[Proceso 1]]&amp;" "&amp;cualitativa[[#This Row],[Proceso 2]]&amp;" "&amp;cualitativa[[#This Row],[Proceso 3]]&amp;" "&amp;cualitativa[[#This Row],[Proceso 4]]&amp;" "&amp;cualitativa[[#This Row],[Proceso 5]],"")</f>
        <v xml:space="preserve">    </v>
      </c>
      <c r="K77" s="152"/>
      <c r="L77" s="153"/>
      <c r="M77" s="153"/>
      <c r="N77" s="153"/>
      <c r="O77" s="265">
        <f>'CONS AUTOEV'!$L77*'CONS AUTOEV'!$M77*'CONS AUTOEV'!$N77</f>
        <v>0</v>
      </c>
      <c r="P77" s="158">
        <f t="shared" si="2"/>
        <v>0</v>
      </c>
      <c r="Q77" s="159">
        <f>(RANK($P77,$P$5:$P$204,0)+COUNTIF($P$5:$P77,P77)-1)*P77</f>
        <v>0</v>
      </c>
    </row>
    <row r="78" spans="2:17" ht="78" customHeight="1" x14ac:dyDescent="0.3">
      <c r="B78" s="124">
        <v>74</v>
      </c>
      <c r="C78" s="126">
        <v>0</v>
      </c>
      <c r="D78" s="126">
        <v>0</v>
      </c>
      <c r="E78" s="126">
        <v>0</v>
      </c>
      <c r="F78" s="47">
        <v>0</v>
      </c>
      <c r="G78" s="47">
        <v>0</v>
      </c>
      <c r="H78" s="146" t="str">
        <f>IF('AUTOEV CUANTI IND'!R78&lt;&gt;"",'AUTOEV CUANTI IND'!R78,IF('AUTOEV CUANTI MULT'!DD79&lt;&gt;"",'AUTOEV CUANTI MULT'!DD79,""))</f>
        <v/>
      </c>
      <c r="I78" s="147">
        <f>IF(COUNTIFS(cualitativa[Num.],B78)&lt;&gt;0,(5-COUNTBLANK(cualitativa[[#This Row],[Proceso 1]:[Proceso 5]])),"")</f>
        <v>0</v>
      </c>
      <c r="J78" s="148" t="str">
        <f>IF(COUNTIFS(cualitativa[Num.],B78)&lt;&gt;0,cualitativa[[#This Row],[Proceso 1]]&amp;" "&amp;cualitativa[[#This Row],[Proceso 2]]&amp;" "&amp;cualitativa[[#This Row],[Proceso 3]]&amp;" "&amp;cualitativa[[#This Row],[Proceso 4]]&amp;" "&amp;cualitativa[[#This Row],[Proceso 5]],"")</f>
        <v xml:space="preserve">    </v>
      </c>
      <c r="K78" s="154"/>
      <c r="L78" s="155"/>
      <c r="M78" s="155"/>
      <c r="N78" s="155"/>
      <c r="O78" s="58">
        <f>'CONS AUTOEV'!$L78*'CONS AUTOEV'!$M78*'CONS AUTOEV'!$N78</f>
        <v>0</v>
      </c>
      <c r="P78" s="160">
        <f t="shared" si="2"/>
        <v>0</v>
      </c>
      <c r="Q78" s="161">
        <f>(RANK($P78,$P$5:$P$204,0)+COUNTIF($P$5:$P78,P78)-1)*P78</f>
        <v>0</v>
      </c>
    </row>
    <row r="79" spans="2:17" ht="78" customHeight="1" x14ac:dyDescent="0.3">
      <c r="B79" s="120">
        <v>75</v>
      </c>
      <c r="C79" s="122">
        <v>0</v>
      </c>
      <c r="D79" s="122">
        <v>0</v>
      </c>
      <c r="E79" s="122">
        <v>0</v>
      </c>
      <c r="F79" s="123">
        <v>0</v>
      </c>
      <c r="G79" s="123">
        <v>0</v>
      </c>
      <c r="H79" s="143" t="str">
        <f>IF('AUTOEV CUANTI IND'!R79&lt;&gt;"",'AUTOEV CUANTI IND'!R79,IF('AUTOEV CUANTI MULT'!DD80&lt;&gt;"",'AUTOEV CUANTI MULT'!DD80,""))</f>
        <v/>
      </c>
      <c r="I79" s="144">
        <f>IF(COUNTIFS(cualitativa[Num.],B79)&lt;&gt;0,(5-COUNTBLANK(cualitativa[[#This Row],[Proceso 1]:[Proceso 5]])),"")</f>
        <v>0</v>
      </c>
      <c r="J79" s="145" t="str">
        <f>IF(COUNTIFS(cualitativa[Num.],B79)&lt;&gt;0,cualitativa[[#This Row],[Proceso 1]]&amp;" "&amp;cualitativa[[#This Row],[Proceso 2]]&amp;" "&amp;cualitativa[[#This Row],[Proceso 3]]&amp;" "&amp;cualitativa[[#This Row],[Proceso 4]]&amp;" "&amp;cualitativa[[#This Row],[Proceso 5]],"")</f>
        <v xml:space="preserve">    </v>
      </c>
      <c r="K79" s="152"/>
      <c r="L79" s="153"/>
      <c r="M79" s="153"/>
      <c r="N79" s="153"/>
      <c r="O79" s="265">
        <f>'CONS AUTOEV'!$L79*'CONS AUTOEV'!$M79*'CONS AUTOEV'!$N79</f>
        <v>0</v>
      </c>
      <c r="P79" s="158">
        <f t="shared" si="2"/>
        <v>0</v>
      </c>
      <c r="Q79" s="159">
        <f>(RANK($P79,$P$5:$P$204,0)+COUNTIF($P$5:$P79,P79)-1)*P79</f>
        <v>0</v>
      </c>
    </row>
    <row r="80" spans="2:17" ht="78" customHeight="1" x14ac:dyDescent="0.3">
      <c r="B80" s="124">
        <v>76</v>
      </c>
      <c r="C80" s="126">
        <v>0</v>
      </c>
      <c r="D80" s="126">
        <v>0</v>
      </c>
      <c r="E80" s="126">
        <v>0</v>
      </c>
      <c r="F80" s="47">
        <v>0</v>
      </c>
      <c r="G80" s="47">
        <v>0</v>
      </c>
      <c r="H80" s="146" t="str">
        <f>IF('AUTOEV CUANTI IND'!R80&lt;&gt;"",'AUTOEV CUANTI IND'!R80,IF('AUTOEV CUANTI MULT'!DD81&lt;&gt;"",'AUTOEV CUANTI MULT'!DD81,""))</f>
        <v/>
      </c>
      <c r="I80" s="147">
        <f>IF(COUNTIFS(cualitativa[Num.],B80)&lt;&gt;0,(5-COUNTBLANK(cualitativa[[#This Row],[Proceso 1]:[Proceso 5]])),"")</f>
        <v>0</v>
      </c>
      <c r="J80" s="148" t="str">
        <f>IF(COUNTIFS(cualitativa[Num.],B80)&lt;&gt;0,cualitativa[[#This Row],[Proceso 1]]&amp;" "&amp;cualitativa[[#This Row],[Proceso 2]]&amp;" "&amp;cualitativa[[#This Row],[Proceso 3]]&amp;" "&amp;cualitativa[[#This Row],[Proceso 4]]&amp;" "&amp;cualitativa[[#This Row],[Proceso 5]],"")</f>
        <v xml:space="preserve">    </v>
      </c>
      <c r="K80" s="154"/>
      <c r="L80" s="155"/>
      <c r="M80" s="155"/>
      <c r="N80" s="155"/>
      <c r="O80" s="58">
        <f>'CONS AUTOEV'!$L80*'CONS AUTOEV'!$M80*'CONS AUTOEV'!$N80</f>
        <v>0</v>
      </c>
      <c r="P80" s="160">
        <f t="shared" si="2"/>
        <v>0</v>
      </c>
      <c r="Q80" s="161">
        <f>(RANK($P80,$P$5:$P$204,0)+COUNTIF($P$5:$P80,P80)-1)*P80</f>
        <v>0</v>
      </c>
    </row>
    <row r="81" spans="2:17" ht="78" customHeight="1" x14ac:dyDescent="0.3">
      <c r="B81" s="120">
        <v>77</v>
      </c>
      <c r="C81" s="122">
        <v>0</v>
      </c>
      <c r="D81" s="122">
        <v>0</v>
      </c>
      <c r="E81" s="122">
        <v>0</v>
      </c>
      <c r="F81" s="123">
        <v>0</v>
      </c>
      <c r="G81" s="123">
        <v>0</v>
      </c>
      <c r="H81" s="143" t="str">
        <f>IF('AUTOEV CUANTI IND'!R81&lt;&gt;"",'AUTOEV CUANTI IND'!R81,IF('AUTOEV CUANTI MULT'!DD82&lt;&gt;"",'AUTOEV CUANTI MULT'!DD82,""))</f>
        <v/>
      </c>
      <c r="I81" s="144">
        <f>IF(COUNTIFS(cualitativa[Num.],B81)&lt;&gt;0,(5-COUNTBLANK(cualitativa[[#This Row],[Proceso 1]:[Proceso 5]])),"")</f>
        <v>0</v>
      </c>
      <c r="J81" s="145" t="str">
        <f>IF(COUNTIFS(cualitativa[Num.],B81)&lt;&gt;0,cualitativa[[#This Row],[Proceso 1]]&amp;" "&amp;cualitativa[[#This Row],[Proceso 2]]&amp;" "&amp;cualitativa[[#This Row],[Proceso 3]]&amp;" "&amp;cualitativa[[#This Row],[Proceso 4]]&amp;" "&amp;cualitativa[[#This Row],[Proceso 5]],"")</f>
        <v xml:space="preserve">    </v>
      </c>
      <c r="K81" s="152"/>
      <c r="L81" s="153"/>
      <c r="M81" s="153"/>
      <c r="N81" s="153"/>
      <c r="O81" s="265">
        <f>'CONS AUTOEV'!$L81*'CONS AUTOEV'!$M81*'CONS AUTOEV'!$N81</f>
        <v>0</v>
      </c>
      <c r="P81" s="158">
        <f t="shared" si="2"/>
        <v>0</v>
      </c>
      <c r="Q81" s="159">
        <f>(RANK($P81,$P$5:$P$204,0)+COUNTIF($P$5:$P81,P81)-1)*P81</f>
        <v>0</v>
      </c>
    </row>
    <row r="82" spans="2:17" ht="78" customHeight="1" x14ac:dyDescent="0.3">
      <c r="B82" s="124">
        <v>78</v>
      </c>
      <c r="C82" s="126">
        <v>0</v>
      </c>
      <c r="D82" s="126">
        <v>0</v>
      </c>
      <c r="E82" s="126">
        <v>0</v>
      </c>
      <c r="F82" s="47">
        <v>0</v>
      </c>
      <c r="G82" s="47">
        <v>0</v>
      </c>
      <c r="H82" s="146" t="str">
        <f>IF('AUTOEV CUANTI IND'!R82&lt;&gt;"",'AUTOEV CUANTI IND'!R82,IF('AUTOEV CUANTI MULT'!DD83&lt;&gt;"",'AUTOEV CUANTI MULT'!DD83,""))</f>
        <v/>
      </c>
      <c r="I82" s="147">
        <f>IF(COUNTIFS(cualitativa[Num.],B82)&lt;&gt;0,(5-COUNTBLANK(cualitativa[[#This Row],[Proceso 1]:[Proceso 5]])),"")</f>
        <v>0</v>
      </c>
      <c r="J82" s="148" t="str">
        <f>IF(COUNTIFS(cualitativa[Num.],B82)&lt;&gt;0,cualitativa[[#This Row],[Proceso 1]]&amp;" "&amp;cualitativa[[#This Row],[Proceso 2]]&amp;" "&amp;cualitativa[[#This Row],[Proceso 3]]&amp;" "&amp;cualitativa[[#This Row],[Proceso 4]]&amp;" "&amp;cualitativa[[#This Row],[Proceso 5]],"")</f>
        <v xml:space="preserve">    </v>
      </c>
      <c r="K82" s="154"/>
      <c r="L82" s="155"/>
      <c r="M82" s="155"/>
      <c r="N82" s="155"/>
      <c r="O82" s="58">
        <f>'CONS AUTOEV'!$L82*'CONS AUTOEV'!$M82*'CONS AUTOEV'!$N82</f>
        <v>0</v>
      </c>
      <c r="P82" s="160">
        <f t="shared" si="2"/>
        <v>0</v>
      </c>
      <c r="Q82" s="161">
        <f>(RANK($P82,$P$5:$P$204,0)+COUNTIF($P$5:$P82,P82)-1)*P82</f>
        <v>0</v>
      </c>
    </row>
    <row r="83" spans="2:17" ht="78" customHeight="1" x14ac:dyDescent="0.3">
      <c r="B83" s="120">
        <v>79</v>
      </c>
      <c r="C83" s="122">
        <v>0</v>
      </c>
      <c r="D83" s="122">
        <v>0</v>
      </c>
      <c r="E83" s="122">
        <v>0</v>
      </c>
      <c r="F83" s="123">
        <v>0</v>
      </c>
      <c r="G83" s="123">
        <v>0</v>
      </c>
      <c r="H83" s="143" t="str">
        <f>IF('AUTOEV CUANTI IND'!R83&lt;&gt;"",'AUTOEV CUANTI IND'!R83,IF('AUTOEV CUANTI MULT'!DD84&lt;&gt;"",'AUTOEV CUANTI MULT'!DD84,""))</f>
        <v/>
      </c>
      <c r="I83" s="144">
        <f>IF(COUNTIFS(cualitativa[Num.],B83)&lt;&gt;0,(5-COUNTBLANK(cualitativa[[#This Row],[Proceso 1]:[Proceso 5]])),"")</f>
        <v>0</v>
      </c>
      <c r="J83" s="145" t="str">
        <f>IF(COUNTIFS(cualitativa[Num.],B83)&lt;&gt;0,cualitativa[[#This Row],[Proceso 1]]&amp;" "&amp;cualitativa[[#This Row],[Proceso 2]]&amp;" "&amp;cualitativa[[#This Row],[Proceso 3]]&amp;" "&amp;cualitativa[[#This Row],[Proceso 4]]&amp;" "&amp;cualitativa[[#This Row],[Proceso 5]],"")</f>
        <v xml:space="preserve">    </v>
      </c>
      <c r="K83" s="152"/>
      <c r="L83" s="153"/>
      <c r="M83" s="153"/>
      <c r="N83" s="153"/>
      <c r="O83" s="265">
        <f>'CONS AUTOEV'!$L83*'CONS AUTOEV'!$M83*'CONS AUTOEV'!$N83</f>
        <v>0</v>
      </c>
      <c r="P83" s="158">
        <f t="shared" si="2"/>
        <v>0</v>
      </c>
      <c r="Q83" s="159">
        <f>(RANK($P83,$P$5:$P$204,0)+COUNTIF($P$5:$P83,P83)-1)*P83</f>
        <v>0</v>
      </c>
    </row>
    <row r="84" spans="2:17" ht="78" customHeight="1" x14ac:dyDescent="0.3">
      <c r="B84" s="124">
        <v>80</v>
      </c>
      <c r="C84" s="126">
        <v>0</v>
      </c>
      <c r="D84" s="126">
        <v>0</v>
      </c>
      <c r="E84" s="126">
        <v>0</v>
      </c>
      <c r="F84" s="47">
        <v>0</v>
      </c>
      <c r="G84" s="47">
        <v>0</v>
      </c>
      <c r="H84" s="146" t="str">
        <f>IF('AUTOEV CUANTI IND'!R84&lt;&gt;"",'AUTOEV CUANTI IND'!R84,IF('AUTOEV CUANTI MULT'!DD85&lt;&gt;"",'AUTOEV CUANTI MULT'!DD85,""))</f>
        <v/>
      </c>
      <c r="I84" s="147">
        <f>IF(COUNTIFS(cualitativa[Num.],B84)&lt;&gt;0,(5-COUNTBLANK(cualitativa[[#This Row],[Proceso 1]:[Proceso 5]])),"")</f>
        <v>0</v>
      </c>
      <c r="J84" s="148" t="str">
        <f>IF(COUNTIFS(cualitativa[Num.],B84)&lt;&gt;0,cualitativa[[#This Row],[Proceso 1]]&amp;" "&amp;cualitativa[[#This Row],[Proceso 2]]&amp;" "&amp;cualitativa[[#This Row],[Proceso 3]]&amp;" "&amp;cualitativa[[#This Row],[Proceso 4]]&amp;" "&amp;cualitativa[[#This Row],[Proceso 5]],"")</f>
        <v xml:space="preserve">    </v>
      </c>
      <c r="K84" s="154"/>
      <c r="L84" s="155"/>
      <c r="M84" s="155"/>
      <c r="N84" s="155"/>
      <c r="O84" s="58">
        <f>'CONS AUTOEV'!$L84*'CONS AUTOEV'!$M84*'CONS AUTOEV'!$N84</f>
        <v>0</v>
      </c>
      <c r="P84" s="160">
        <f t="shared" si="2"/>
        <v>0</v>
      </c>
      <c r="Q84" s="161">
        <f>(RANK($P84,$P$5:$P$204,0)+COUNTIF($P$5:$P84,P84)-1)*P84</f>
        <v>0</v>
      </c>
    </row>
    <row r="85" spans="2:17" ht="78" customHeight="1" x14ac:dyDescent="0.3">
      <c r="B85" s="120">
        <v>81</v>
      </c>
      <c r="C85" s="122">
        <v>0</v>
      </c>
      <c r="D85" s="122">
        <v>0</v>
      </c>
      <c r="E85" s="122">
        <v>0</v>
      </c>
      <c r="F85" s="123">
        <v>0</v>
      </c>
      <c r="G85" s="123">
        <v>0</v>
      </c>
      <c r="H85" s="143" t="str">
        <f>IF('AUTOEV CUANTI IND'!R85&lt;&gt;"",'AUTOEV CUANTI IND'!R85,IF('AUTOEV CUANTI MULT'!DD86&lt;&gt;"",'AUTOEV CUANTI MULT'!DD86,""))</f>
        <v/>
      </c>
      <c r="I85" s="144">
        <f>IF(COUNTIFS(cualitativa[Num.],B85)&lt;&gt;0,(5-COUNTBLANK(cualitativa[[#This Row],[Proceso 1]:[Proceso 5]])),"")</f>
        <v>0</v>
      </c>
      <c r="J85" s="145" t="str">
        <f>IF(COUNTIFS(cualitativa[Num.],B85)&lt;&gt;0,cualitativa[[#This Row],[Proceso 1]]&amp;" "&amp;cualitativa[[#This Row],[Proceso 2]]&amp;" "&amp;cualitativa[[#This Row],[Proceso 3]]&amp;" "&amp;cualitativa[[#This Row],[Proceso 4]]&amp;" "&amp;cualitativa[[#This Row],[Proceso 5]],"")</f>
        <v xml:space="preserve">    </v>
      </c>
      <c r="K85" s="152"/>
      <c r="L85" s="153"/>
      <c r="M85" s="153"/>
      <c r="N85" s="153"/>
      <c r="O85" s="265">
        <f>'CONS AUTOEV'!$L85*'CONS AUTOEV'!$M85*'CONS AUTOEV'!$N85</f>
        <v>0</v>
      </c>
      <c r="P85" s="158">
        <f t="shared" si="2"/>
        <v>0</v>
      </c>
      <c r="Q85" s="159">
        <f>(RANK($P85,$P$5:$P$204,0)+COUNTIF($P$5:$P85,P85)-1)*P85</f>
        <v>0</v>
      </c>
    </row>
    <row r="86" spans="2:17" ht="78" customHeight="1" x14ac:dyDescent="0.3">
      <c r="B86" s="124">
        <v>82</v>
      </c>
      <c r="C86" s="126">
        <v>0</v>
      </c>
      <c r="D86" s="126">
        <v>0</v>
      </c>
      <c r="E86" s="126">
        <v>0</v>
      </c>
      <c r="F86" s="47">
        <v>0</v>
      </c>
      <c r="G86" s="47">
        <v>0</v>
      </c>
      <c r="H86" s="146" t="str">
        <f>IF('AUTOEV CUANTI IND'!R86&lt;&gt;"",'AUTOEV CUANTI IND'!R86,IF('AUTOEV CUANTI MULT'!DD87&lt;&gt;"",'AUTOEV CUANTI MULT'!DD87,""))</f>
        <v/>
      </c>
      <c r="I86" s="147">
        <f>IF(COUNTIFS(cualitativa[Num.],B86)&lt;&gt;0,(5-COUNTBLANK(cualitativa[[#This Row],[Proceso 1]:[Proceso 5]])),"")</f>
        <v>0</v>
      </c>
      <c r="J86" s="148" t="str">
        <f>IF(COUNTIFS(cualitativa[Num.],B86)&lt;&gt;0,cualitativa[[#This Row],[Proceso 1]]&amp;" "&amp;cualitativa[[#This Row],[Proceso 2]]&amp;" "&amp;cualitativa[[#This Row],[Proceso 3]]&amp;" "&amp;cualitativa[[#This Row],[Proceso 4]]&amp;" "&amp;cualitativa[[#This Row],[Proceso 5]],"")</f>
        <v xml:space="preserve">    </v>
      </c>
      <c r="K86" s="154"/>
      <c r="L86" s="155"/>
      <c r="M86" s="155"/>
      <c r="N86" s="155"/>
      <c r="O86" s="58">
        <f>'CONS AUTOEV'!$L86*'CONS AUTOEV'!$M86*'CONS AUTOEV'!$N86</f>
        <v>0</v>
      </c>
      <c r="P86" s="160">
        <f t="shared" si="2"/>
        <v>0</v>
      </c>
      <c r="Q86" s="161">
        <f>(RANK($P86,$P$5:$P$204,0)+COUNTIF($P$5:$P86,P86)-1)*P86</f>
        <v>0</v>
      </c>
    </row>
    <row r="87" spans="2:17" ht="78" customHeight="1" x14ac:dyDescent="0.3">
      <c r="B87" s="120">
        <v>83</v>
      </c>
      <c r="C87" s="122">
        <v>0</v>
      </c>
      <c r="D87" s="122">
        <v>0</v>
      </c>
      <c r="E87" s="122">
        <v>0</v>
      </c>
      <c r="F87" s="123">
        <v>0</v>
      </c>
      <c r="G87" s="123">
        <v>0</v>
      </c>
      <c r="H87" s="143" t="str">
        <f>IF('AUTOEV CUANTI IND'!R87&lt;&gt;"",'AUTOEV CUANTI IND'!R87,IF('AUTOEV CUANTI MULT'!DD88&lt;&gt;"",'AUTOEV CUANTI MULT'!DD88,""))</f>
        <v/>
      </c>
      <c r="I87" s="144">
        <f>IF(COUNTIFS(cualitativa[Num.],B87)&lt;&gt;0,(5-COUNTBLANK(cualitativa[[#This Row],[Proceso 1]:[Proceso 5]])),"")</f>
        <v>0</v>
      </c>
      <c r="J87" s="145" t="str">
        <f>IF(COUNTIFS(cualitativa[Num.],B87)&lt;&gt;0,cualitativa[[#This Row],[Proceso 1]]&amp;" "&amp;cualitativa[[#This Row],[Proceso 2]]&amp;" "&amp;cualitativa[[#This Row],[Proceso 3]]&amp;" "&amp;cualitativa[[#This Row],[Proceso 4]]&amp;" "&amp;cualitativa[[#This Row],[Proceso 5]],"")</f>
        <v xml:space="preserve">    </v>
      </c>
      <c r="K87" s="152"/>
      <c r="L87" s="153"/>
      <c r="M87" s="153"/>
      <c r="N87" s="153"/>
      <c r="O87" s="265">
        <f>'CONS AUTOEV'!$L87*'CONS AUTOEV'!$M87*'CONS AUTOEV'!$N87</f>
        <v>0</v>
      </c>
      <c r="P87" s="158">
        <f t="shared" si="2"/>
        <v>0</v>
      </c>
      <c r="Q87" s="159">
        <f>(RANK($P87,$P$5:$P$204,0)+COUNTIF($P$5:$P87,P87)-1)*P87</f>
        <v>0</v>
      </c>
    </row>
    <row r="88" spans="2:17" ht="78" customHeight="1" x14ac:dyDescent="0.3">
      <c r="B88" s="124">
        <v>84</v>
      </c>
      <c r="C88" s="126">
        <v>0</v>
      </c>
      <c r="D88" s="126">
        <v>0</v>
      </c>
      <c r="E88" s="126">
        <v>0</v>
      </c>
      <c r="F88" s="47">
        <v>0</v>
      </c>
      <c r="G88" s="47">
        <v>0</v>
      </c>
      <c r="H88" s="146" t="str">
        <f>IF('AUTOEV CUANTI IND'!R88&lt;&gt;"",'AUTOEV CUANTI IND'!R88,IF('AUTOEV CUANTI MULT'!DD89&lt;&gt;"",'AUTOEV CUANTI MULT'!DD89,""))</f>
        <v/>
      </c>
      <c r="I88" s="147">
        <f>IF(COUNTIFS(cualitativa[Num.],B88)&lt;&gt;0,(5-COUNTBLANK(cualitativa[[#This Row],[Proceso 1]:[Proceso 5]])),"")</f>
        <v>0</v>
      </c>
      <c r="J88" s="148" t="str">
        <f>IF(COUNTIFS(cualitativa[Num.],B88)&lt;&gt;0,cualitativa[[#This Row],[Proceso 1]]&amp;" "&amp;cualitativa[[#This Row],[Proceso 2]]&amp;" "&amp;cualitativa[[#This Row],[Proceso 3]]&amp;" "&amp;cualitativa[[#This Row],[Proceso 4]]&amp;" "&amp;cualitativa[[#This Row],[Proceso 5]],"")</f>
        <v xml:space="preserve">    </v>
      </c>
      <c r="K88" s="154"/>
      <c r="L88" s="155"/>
      <c r="M88" s="155"/>
      <c r="N88" s="155"/>
      <c r="O88" s="58">
        <f>'CONS AUTOEV'!$L88*'CONS AUTOEV'!$M88*'CONS AUTOEV'!$N88</f>
        <v>0</v>
      </c>
      <c r="P88" s="160">
        <f t="shared" si="2"/>
        <v>0</v>
      </c>
      <c r="Q88" s="161">
        <f>(RANK($P88,$P$5:$P$204,0)+COUNTIF($P$5:$P88,P88)-1)*P88</f>
        <v>0</v>
      </c>
    </row>
    <row r="89" spans="2:17" ht="78" customHeight="1" x14ac:dyDescent="0.3">
      <c r="B89" s="120">
        <v>85</v>
      </c>
      <c r="C89" s="122">
        <v>0</v>
      </c>
      <c r="D89" s="122">
        <v>0</v>
      </c>
      <c r="E89" s="122">
        <v>0</v>
      </c>
      <c r="F89" s="123">
        <v>0</v>
      </c>
      <c r="G89" s="123">
        <v>0</v>
      </c>
      <c r="H89" s="143" t="str">
        <f>IF('AUTOEV CUANTI IND'!R89&lt;&gt;"",'AUTOEV CUANTI IND'!R89,IF('AUTOEV CUANTI MULT'!DD90&lt;&gt;"",'AUTOEV CUANTI MULT'!DD90,""))</f>
        <v/>
      </c>
      <c r="I89" s="144">
        <f>IF(COUNTIFS(cualitativa[Num.],B89)&lt;&gt;0,(5-COUNTBLANK(cualitativa[[#This Row],[Proceso 1]:[Proceso 5]])),"")</f>
        <v>0</v>
      </c>
      <c r="J89" s="145" t="str">
        <f>IF(COUNTIFS(cualitativa[Num.],B89)&lt;&gt;0,cualitativa[[#This Row],[Proceso 1]]&amp;" "&amp;cualitativa[[#This Row],[Proceso 2]]&amp;" "&amp;cualitativa[[#This Row],[Proceso 3]]&amp;" "&amp;cualitativa[[#This Row],[Proceso 4]]&amp;" "&amp;cualitativa[[#This Row],[Proceso 5]],"")</f>
        <v xml:space="preserve">    </v>
      </c>
      <c r="K89" s="152"/>
      <c r="L89" s="153"/>
      <c r="M89" s="153"/>
      <c r="N89" s="153"/>
      <c r="O89" s="265">
        <f>'CONS AUTOEV'!$L89*'CONS AUTOEV'!$M89*'CONS AUTOEV'!$N89</f>
        <v>0</v>
      </c>
      <c r="P89" s="158">
        <f t="shared" si="2"/>
        <v>0</v>
      </c>
      <c r="Q89" s="159">
        <f>(RANK($P89,$P$5:$P$204,0)+COUNTIF($P$5:$P89,P89)-1)*P89</f>
        <v>0</v>
      </c>
    </row>
    <row r="90" spans="2:17" ht="78" customHeight="1" x14ac:dyDescent="0.3">
      <c r="B90" s="124">
        <v>86</v>
      </c>
      <c r="C90" s="126">
        <v>0</v>
      </c>
      <c r="D90" s="126">
        <v>0</v>
      </c>
      <c r="E90" s="126">
        <v>0</v>
      </c>
      <c r="F90" s="47">
        <v>0</v>
      </c>
      <c r="G90" s="47">
        <v>0</v>
      </c>
      <c r="H90" s="146" t="str">
        <f>IF('AUTOEV CUANTI IND'!R90&lt;&gt;"",'AUTOEV CUANTI IND'!R90,IF('AUTOEV CUANTI MULT'!DD91&lt;&gt;"",'AUTOEV CUANTI MULT'!DD91,""))</f>
        <v/>
      </c>
      <c r="I90" s="147">
        <f>IF(COUNTIFS(cualitativa[Num.],B90)&lt;&gt;0,(5-COUNTBLANK(cualitativa[[#This Row],[Proceso 1]:[Proceso 5]])),"")</f>
        <v>0</v>
      </c>
      <c r="J90" s="148" t="str">
        <f>IF(COUNTIFS(cualitativa[Num.],B90)&lt;&gt;0,cualitativa[[#This Row],[Proceso 1]]&amp;" "&amp;cualitativa[[#This Row],[Proceso 2]]&amp;" "&amp;cualitativa[[#This Row],[Proceso 3]]&amp;" "&amp;cualitativa[[#This Row],[Proceso 4]]&amp;" "&amp;cualitativa[[#This Row],[Proceso 5]],"")</f>
        <v xml:space="preserve">    </v>
      </c>
      <c r="K90" s="154"/>
      <c r="L90" s="155"/>
      <c r="M90" s="155"/>
      <c r="N90" s="155"/>
      <c r="O90" s="58">
        <f>'CONS AUTOEV'!$L90*'CONS AUTOEV'!$M90*'CONS AUTOEV'!$N90</f>
        <v>0</v>
      </c>
      <c r="P90" s="160">
        <f t="shared" si="2"/>
        <v>0</v>
      </c>
      <c r="Q90" s="161">
        <f>(RANK($P90,$P$5:$P$204,0)+COUNTIF($P$5:$P90,P90)-1)*P90</f>
        <v>0</v>
      </c>
    </row>
    <row r="91" spans="2:17" ht="78" customHeight="1" x14ac:dyDescent="0.3">
      <c r="B91" s="120">
        <v>87</v>
      </c>
      <c r="C91" s="122">
        <v>0</v>
      </c>
      <c r="D91" s="122">
        <v>0</v>
      </c>
      <c r="E91" s="122">
        <v>0</v>
      </c>
      <c r="F91" s="123">
        <v>0</v>
      </c>
      <c r="G91" s="123">
        <v>0</v>
      </c>
      <c r="H91" s="143" t="str">
        <f>IF('AUTOEV CUANTI IND'!R91&lt;&gt;"",'AUTOEV CUANTI IND'!R91,IF('AUTOEV CUANTI MULT'!DD92&lt;&gt;"",'AUTOEV CUANTI MULT'!DD92,""))</f>
        <v/>
      </c>
      <c r="I91" s="144">
        <f>IF(COUNTIFS(cualitativa[Num.],B91)&lt;&gt;0,(5-COUNTBLANK(cualitativa[[#This Row],[Proceso 1]:[Proceso 5]])),"")</f>
        <v>0</v>
      </c>
      <c r="J91" s="145" t="str">
        <f>IF(COUNTIFS(cualitativa[Num.],B91)&lt;&gt;0,cualitativa[[#This Row],[Proceso 1]]&amp;" "&amp;cualitativa[[#This Row],[Proceso 2]]&amp;" "&amp;cualitativa[[#This Row],[Proceso 3]]&amp;" "&amp;cualitativa[[#This Row],[Proceso 4]]&amp;" "&amp;cualitativa[[#This Row],[Proceso 5]],"")</f>
        <v xml:space="preserve">    </v>
      </c>
      <c r="K91" s="152"/>
      <c r="L91" s="153"/>
      <c r="M91" s="153"/>
      <c r="N91" s="153"/>
      <c r="O91" s="265">
        <f>'CONS AUTOEV'!$L91*'CONS AUTOEV'!$M91*'CONS AUTOEV'!$N91</f>
        <v>0</v>
      </c>
      <c r="P91" s="158">
        <f t="shared" si="2"/>
        <v>0</v>
      </c>
      <c r="Q91" s="159">
        <f>(RANK($P91,$P$5:$P$204,0)+COUNTIF($P$5:$P91,P91)-1)*P91</f>
        <v>0</v>
      </c>
    </row>
    <row r="92" spans="2:17" ht="78" customHeight="1" x14ac:dyDescent="0.3">
      <c r="B92" s="124">
        <v>88</v>
      </c>
      <c r="C92" s="126">
        <v>0</v>
      </c>
      <c r="D92" s="126">
        <v>0</v>
      </c>
      <c r="E92" s="126">
        <v>0</v>
      </c>
      <c r="F92" s="47">
        <v>0</v>
      </c>
      <c r="G92" s="47">
        <v>0</v>
      </c>
      <c r="H92" s="146" t="str">
        <f>IF('AUTOEV CUANTI IND'!R92&lt;&gt;"",'AUTOEV CUANTI IND'!R92,IF('AUTOEV CUANTI MULT'!DD93&lt;&gt;"",'AUTOEV CUANTI MULT'!DD93,""))</f>
        <v/>
      </c>
      <c r="I92" s="147">
        <f>IF(COUNTIFS(cualitativa[Num.],B92)&lt;&gt;0,(5-COUNTBLANK(cualitativa[[#This Row],[Proceso 1]:[Proceso 5]])),"")</f>
        <v>0</v>
      </c>
      <c r="J92" s="148" t="str">
        <f>IF(COUNTIFS(cualitativa[Num.],B92)&lt;&gt;0,cualitativa[[#This Row],[Proceso 1]]&amp;" "&amp;cualitativa[[#This Row],[Proceso 2]]&amp;" "&amp;cualitativa[[#This Row],[Proceso 3]]&amp;" "&amp;cualitativa[[#This Row],[Proceso 4]]&amp;" "&amp;cualitativa[[#This Row],[Proceso 5]],"")</f>
        <v xml:space="preserve">    </v>
      </c>
      <c r="K92" s="154"/>
      <c r="L92" s="155"/>
      <c r="M92" s="155"/>
      <c r="N92" s="155"/>
      <c r="O92" s="58">
        <f>'CONS AUTOEV'!$L92*'CONS AUTOEV'!$M92*'CONS AUTOEV'!$N92</f>
        <v>0</v>
      </c>
      <c r="P92" s="160">
        <f t="shared" si="2"/>
        <v>0</v>
      </c>
      <c r="Q92" s="161">
        <f>(RANK($P92,$P$5:$P$204,0)+COUNTIF($P$5:$P92,P92)-1)*P92</f>
        <v>0</v>
      </c>
    </row>
    <row r="93" spans="2:17" ht="78" customHeight="1" x14ac:dyDescent="0.3">
      <c r="B93" s="120">
        <v>89</v>
      </c>
      <c r="C93" s="122">
        <v>0</v>
      </c>
      <c r="D93" s="122">
        <v>0</v>
      </c>
      <c r="E93" s="122">
        <v>0</v>
      </c>
      <c r="F93" s="123">
        <v>0</v>
      </c>
      <c r="G93" s="123">
        <v>0</v>
      </c>
      <c r="H93" s="143" t="str">
        <f>IF('AUTOEV CUANTI IND'!R93&lt;&gt;"",'AUTOEV CUANTI IND'!R93,IF('AUTOEV CUANTI MULT'!DD94&lt;&gt;"",'AUTOEV CUANTI MULT'!DD94,""))</f>
        <v/>
      </c>
      <c r="I93" s="144">
        <f>IF(COUNTIFS(cualitativa[Num.],B93)&lt;&gt;0,(5-COUNTBLANK(cualitativa[[#This Row],[Proceso 1]:[Proceso 5]])),"")</f>
        <v>0</v>
      </c>
      <c r="J93" s="145" t="str">
        <f>IF(COUNTIFS(cualitativa[Num.],B93)&lt;&gt;0,cualitativa[[#This Row],[Proceso 1]]&amp;" "&amp;cualitativa[[#This Row],[Proceso 2]]&amp;" "&amp;cualitativa[[#This Row],[Proceso 3]]&amp;" "&amp;cualitativa[[#This Row],[Proceso 4]]&amp;" "&amp;cualitativa[[#This Row],[Proceso 5]],"")</f>
        <v xml:space="preserve">    </v>
      </c>
      <c r="K93" s="152"/>
      <c r="L93" s="153"/>
      <c r="M93" s="153"/>
      <c r="N93" s="153"/>
      <c r="O93" s="265">
        <f>'CONS AUTOEV'!$L93*'CONS AUTOEV'!$M93*'CONS AUTOEV'!$N93</f>
        <v>0</v>
      </c>
      <c r="P93" s="158">
        <f t="shared" si="2"/>
        <v>0</v>
      </c>
      <c r="Q93" s="159">
        <f>(RANK($P93,$P$5:$P$204,0)+COUNTIF($P$5:$P93,P93)-1)*P93</f>
        <v>0</v>
      </c>
    </row>
    <row r="94" spans="2:17" ht="78" customHeight="1" x14ac:dyDescent="0.3">
      <c r="B94" s="124">
        <v>90</v>
      </c>
      <c r="C94" s="126">
        <v>0</v>
      </c>
      <c r="D94" s="126">
        <v>0</v>
      </c>
      <c r="E94" s="126">
        <v>0</v>
      </c>
      <c r="F94" s="47">
        <v>0</v>
      </c>
      <c r="G94" s="47">
        <v>0</v>
      </c>
      <c r="H94" s="146" t="str">
        <f>IF('AUTOEV CUANTI IND'!R94&lt;&gt;"",'AUTOEV CUANTI IND'!R94,IF('AUTOEV CUANTI MULT'!DD95&lt;&gt;"",'AUTOEV CUANTI MULT'!DD95,""))</f>
        <v/>
      </c>
      <c r="I94" s="147">
        <f>IF(COUNTIFS(cualitativa[Num.],B94)&lt;&gt;0,(5-COUNTBLANK(cualitativa[[#This Row],[Proceso 1]:[Proceso 5]])),"")</f>
        <v>0</v>
      </c>
      <c r="J94" s="148" t="str">
        <f>IF(COUNTIFS(cualitativa[Num.],B94)&lt;&gt;0,cualitativa[[#This Row],[Proceso 1]]&amp;" "&amp;cualitativa[[#This Row],[Proceso 2]]&amp;" "&amp;cualitativa[[#This Row],[Proceso 3]]&amp;" "&amp;cualitativa[[#This Row],[Proceso 4]]&amp;" "&amp;cualitativa[[#This Row],[Proceso 5]],"")</f>
        <v xml:space="preserve">    </v>
      </c>
      <c r="K94" s="154"/>
      <c r="L94" s="155"/>
      <c r="M94" s="155"/>
      <c r="N94" s="155"/>
      <c r="O94" s="58">
        <f>'CONS AUTOEV'!$L94*'CONS AUTOEV'!$M94*'CONS AUTOEV'!$N94</f>
        <v>0</v>
      </c>
      <c r="P94" s="160">
        <f t="shared" si="2"/>
        <v>0</v>
      </c>
      <c r="Q94" s="161">
        <f>(RANK($P94,$P$5:$P$204,0)+COUNTIF($P$5:$P94,P94)-1)*P94</f>
        <v>0</v>
      </c>
    </row>
    <row r="95" spans="2:17" ht="78" customHeight="1" x14ac:dyDescent="0.3">
      <c r="B95" s="120">
        <v>91</v>
      </c>
      <c r="C95" s="122">
        <v>0</v>
      </c>
      <c r="D95" s="122">
        <v>0</v>
      </c>
      <c r="E95" s="122">
        <v>0</v>
      </c>
      <c r="F95" s="123">
        <v>0</v>
      </c>
      <c r="G95" s="123">
        <v>0</v>
      </c>
      <c r="H95" s="143" t="str">
        <f>IF('AUTOEV CUANTI IND'!R95&lt;&gt;"",'AUTOEV CUANTI IND'!R95,IF('AUTOEV CUANTI MULT'!DD96&lt;&gt;"",'AUTOEV CUANTI MULT'!DD96,""))</f>
        <v/>
      </c>
      <c r="I95" s="144">
        <f>IF(COUNTIFS(cualitativa[Num.],B95)&lt;&gt;0,(5-COUNTBLANK(cualitativa[[#This Row],[Proceso 1]:[Proceso 5]])),"")</f>
        <v>0</v>
      </c>
      <c r="J95" s="145" t="str">
        <f>IF(COUNTIFS(cualitativa[Num.],B95)&lt;&gt;0,cualitativa[[#This Row],[Proceso 1]]&amp;" "&amp;cualitativa[[#This Row],[Proceso 2]]&amp;" "&amp;cualitativa[[#This Row],[Proceso 3]]&amp;" "&amp;cualitativa[[#This Row],[Proceso 4]]&amp;" "&amp;cualitativa[[#This Row],[Proceso 5]],"")</f>
        <v xml:space="preserve">    </v>
      </c>
      <c r="K95" s="152"/>
      <c r="L95" s="153"/>
      <c r="M95" s="153"/>
      <c r="N95" s="153"/>
      <c r="O95" s="265">
        <f>'CONS AUTOEV'!$L95*'CONS AUTOEV'!$M95*'CONS AUTOEV'!$N95</f>
        <v>0</v>
      </c>
      <c r="P95" s="158">
        <f t="shared" si="2"/>
        <v>0</v>
      </c>
      <c r="Q95" s="159">
        <f>(RANK($P95,$P$5:$P$204,0)+COUNTIF($P$5:$P95,P95)-1)*P95</f>
        <v>0</v>
      </c>
    </row>
    <row r="96" spans="2:17" ht="78" customHeight="1" x14ac:dyDescent="0.3">
      <c r="B96" s="124">
        <v>92</v>
      </c>
      <c r="C96" s="126">
        <v>0</v>
      </c>
      <c r="D96" s="126">
        <v>0</v>
      </c>
      <c r="E96" s="126">
        <v>0</v>
      </c>
      <c r="F96" s="47">
        <v>0</v>
      </c>
      <c r="G96" s="47">
        <v>0</v>
      </c>
      <c r="H96" s="146" t="str">
        <f>IF('AUTOEV CUANTI IND'!R96&lt;&gt;"",'AUTOEV CUANTI IND'!R96,IF('AUTOEV CUANTI MULT'!DD97&lt;&gt;"",'AUTOEV CUANTI MULT'!DD97,""))</f>
        <v/>
      </c>
      <c r="I96" s="147">
        <f>IF(COUNTIFS(cualitativa[Num.],B96)&lt;&gt;0,(5-COUNTBLANK(cualitativa[[#This Row],[Proceso 1]:[Proceso 5]])),"")</f>
        <v>0</v>
      </c>
      <c r="J96" s="148" t="str">
        <f>IF(COUNTIFS(cualitativa[Num.],B96)&lt;&gt;0,cualitativa[[#This Row],[Proceso 1]]&amp;" "&amp;cualitativa[[#This Row],[Proceso 2]]&amp;" "&amp;cualitativa[[#This Row],[Proceso 3]]&amp;" "&amp;cualitativa[[#This Row],[Proceso 4]]&amp;" "&amp;cualitativa[[#This Row],[Proceso 5]],"")</f>
        <v xml:space="preserve">    </v>
      </c>
      <c r="K96" s="154"/>
      <c r="L96" s="155"/>
      <c r="M96" s="155"/>
      <c r="N96" s="155"/>
      <c r="O96" s="58">
        <f>'CONS AUTOEV'!$L96*'CONS AUTOEV'!$M96*'CONS AUTOEV'!$N96</f>
        <v>0</v>
      </c>
      <c r="P96" s="160">
        <f t="shared" si="2"/>
        <v>0</v>
      </c>
      <c r="Q96" s="161">
        <f>(RANK($P96,$P$5:$P$204,0)+COUNTIF($P$5:$P96,P96)-1)*P96</f>
        <v>0</v>
      </c>
    </row>
    <row r="97" spans="2:17" ht="78" customHeight="1" x14ac:dyDescent="0.3">
      <c r="B97" s="120">
        <v>93</v>
      </c>
      <c r="C97" s="122">
        <v>0</v>
      </c>
      <c r="D97" s="122">
        <v>0</v>
      </c>
      <c r="E97" s="122">
        <v>0</v>
      </c>
      <c r="F97" s="123">
        <v>0</v>
      </c>
      <c r="G97" s="123">
        <v>0</v>
      </c>
      <c r="H97" s="143" t="str">
        <f>IF('AUTOEV CUANTI IND'!R97&lt;&gt;"",'AUTOEV CUANTI IND'!R97,IF('AUTOEV CUANTI MULT'!DD98&lt;&gt;"",'AUTOEV CUANTI MULT'!DD98,""))</f>
        <v/>
      </c>
      <c r="I97" s="144">
        <f>IF(COUNTIFS(cualitativa[Num.],B97)&lt;&gt;0,(5-COUNTBLANK(cualitativa[[#This Row],[Proceso 1]:[Proceso 5]])),"")</f>
        <v>0</v>
      </c>
      <c r="J97" s="145" t="str">
        <f>IF(COUNTIFS(cualitativa[Num.],B97)&lt;&gt;0,cualitativa[[#This Row],[Proceso 1]]&amp;" "&amp;cualitativa[[#This Row],[Proceso 2]]&amp;" "&amp;cualitativa[[#This Row],[Proceso 3]]&amp;" "&amp;cualitativa[[#This Row],[Proceso 4]]&amp;" "&amp;cualitativa[[#This Row],[Proceso 5]],"")</f>
        <v xml:space="preserve">    </v>
      </c>
      <c r="K97" s="152"/>
      <c r="L97" s="153"/>
      <c r="M97" s="153"/>
      <c r="N97" s="153"/>
      <c r="O97" s="265">
        <f>'CONS AUTOEV'!$L97*'CONS AUTOEV'!$M97*'CONS AUTOEV'!$N97</f>
        <v>0</v>
      </c>
      <c r="P97" s="158">
        <f t="shared" si="2"/>
        <v>0</v>
      </c>
      <c r="Q97" s="159">
        <f>(RANK($P97,$P$5:$P$204,0)+COUNTIF($P$5:$P97,P97)-1)*P97</f>
        <v>0</v>
      </c>
    </row>
    <row r="98" spans="2:17" ht="78" customHeight="1" x14ac:dyDescent="0.3">
      <c r="B98" s="124">
        <v>94</v>
      </c>
      <c r="C98" s="126">
        <v>0</v>
      </c>
      <c r="D98" s="126">
        <v>0</v>
      </c>
      <c r="E98" s="126">
        <v>0</v>
      </c>
      <c r="F98" s="47">
        <v>0</v>
      </c>
      <c r="G98" s="47">
        <v>0</v>
      </c>
      <c r="H98" s="146" t="str">
        <f>IF('AUTOEV CUANTI IND'!R98&lt;&gt;"",'AUTOEV CUANTI IND'!R98,IF('AUTOEV CUANTI MULT'!DD99&lt;&gt;"",'AUTOEV CUANTI MULT'!DD99,""))</f>
        <v/>
      </c>
      <c r="I98" s="147">
        <f>IF(COUNTIFS(cualitativa[Num.],B98)&lt;&gt;0,(5-COUNTBLANK(cualitativa[[#This Row],[Proceso 1]:[Proceso 5]])),"")</f>
        <v>0</v>
      </c>
      <c r="J98" s="148" t="str">
        <f>IF(COUNTIFS(cualitativa[Num.],B98)&lt;&gt;0,cualitativa[[#This Row],[Proceso 1]]&amp;" "&amp;cualitativa[[#This Row],[Proceso 2]]&amp;" "&amp;cualitativa[[#This Row],[Proceso 3]]&amp;" "&amp;cualitativa[[#This Row],[Proceso 4]]&amp;" "&amp;cualitativa[[#This Row],[Proceso 5]],"")</f>
        <v xml:space="preserve">    </v>
      </c>
      <c r="K98" s="154"/>
      <c r="L98" s="155"/>
      <c r="M98" s="155"/>
      <c r="N98" s="155"/>
      <c r="O98" s="58">
        <f>'CONS AUTOEV'!$L98*'CONS AUTOEV'!$M98*'CONS AUTOEV'!$N98</f>
        <v>0</v>
      </c>
      <c r="P98" s="160">
        <f t="shared" si="2"/>
        <v>0</v>
      </c>
      <c r="Q98" s="161">
        <f>(RANK($P98,$P$5:$P$204,0)+COUNTIF($P$5:$P98,P98)-1)*P98</f>
        <v>0</v>
      </c>
    </row>
    <row r="99" spans="2:17" ht="78" customHeight="1" x14ac:dyDescent="0.3">
      <c r="B99" s="120">
        <v>95</v>
      </c>
      <c r="C99" s="122">
        <v>0</v>
      </c>
      <c r="D99" s="122">
        <v>0</v>
      </c>
      <c r="E99" s="122">
        <v>0</v>
      </c>
      <c r="F99" s="123">
        <v>0</v>
      </c>
      <c r="G99" s="123">
        <v>0</v>
      </c>
      <c r="H99" s="143" t="str">
        <f>IF('AUTOEV CUANTI IND'!R99&lt;&gt;"",'AUTOEV CUANTI IND'!R99,IF('AUTOEV CUANTI MULT'!DD100&lt;&gt;"",'AUTOEV CUANTI MULT'!DD100,""))</f>
        <v/>
      </c>
      <c r="I99" s="144">
        <f>IF(COUNTIFS(cualitativa[Num.],B99)&lt;&gt;0,(5-COUNTBLANK(cualitativa[[#This Row],[Proceso 1]:[Proceso 5]])),"")</f>
        <v>0</v>
      </c>
      <c r="J99" s="145" t="str">
        <f>IF(COUNTIFS(cualitativa[Num.],B99)&lt;&gt;0,cualitativa[[#This Row],[Proceso 1]]&amp;" "&amp;cualitativa[[#This Row],[Proceso 2]]&amp;" "&amp;cualitativa[[#This Row],[Proceso 3]]&amp;" "&amp;cualitativa[[#This Row],[Proceso 4]]&amp;" "&amp;cualitativa[[#This Row],[Proceso 5]],"")</f>
        <v xml:space="preserve">    </v>
      </c>
      <c r="K99" s="152"/>
      <c r="L99" s="153"/>
      <c r="M99" s="153"/>
      <c r="N99" s="153"/>
      <c r="O99" s="265">
        <f>'CONS AUTOEV'!$L99*'CONS AUTOEV'!$M99*'CONS AUTOEV'!$N99</f>
        <v>0</v>
      </c>
      <c r="P99" s="158">
        <f t="shared" si="2"/>
        <v>0</v>
      </c>
      <c r="Q99" s="159">
        <f>(RANK($P99,$P$5:$P$204,0)+COUNTIF($P$5:$P99,P99)-1)*P99</f>
        <v>0</v>
      </c>
    </row>
    <row r="100" spans="2:17" ht="78" customHeight="1" x14ac:dyDescent="0.3">
      <c r="B100" s="124">
        <v>96</v>
      </c>
      <c r="C100" s="126">
        <v>0</v>
      </c>
      <c r="D100" s="126">
        <v>0</v>
      </c>
      <c r="E100" s="126">
        <v>0</v>
      </c>
      <c r="F100" s="47">
        <v>0</v>
      </c>
      <c r="G100" s="47">
        <v>0</v>
      </c>
      <c r="H100" s="146" t="str">
        <f>IF('AUTOEV CUANTI IND'!R100&lt;&gt;"",'AUTOEV CUANTI IND'!R100,IF('AUTOEV CUANTI MULT'!DD101&lt;&gt;"",'AUTOEV CUANTI MULT'!DD101,""))</f>
        <v/>
      </c>
      <c r="I100" s="147">
        <f>IF(COUNTIFS(cualitativa[Num.],B100)&lt;&gt;0,(5-COUNTBLANK(cualitativa[[#This Row],[Proceso 1]:[Proceso 5]])),"")</f>
        <v>0</v>
      </c>
      <c r="J100" s="148" t="str">
        <f>IF(COUNTIFS(cualitativa[Num.],B100)&lt;&gt;0,cualitativa[[#This Row],[Proceso 1]]&amp;" "&amp;cualitativa[[#This Row],[Proceso 2]]&amp;" "&amp;cualitativa[[#This Row],[Proceso 3]]&amp;" "&amp;cualitativa[[#This Row],[Proceso 4]]&amp;" "&amp;cualitativa[[#This Row],[Proceso 5]],"")</f>
        <v xml:space="preserve">    </v>
      </c>
      <c r="K100" s="154"/>
      <c r="L100" s="155"/>
      <c r="M100" s="155"/>
      <c r="N100" s="155"/>
      <c r="O100" s="58">
        <f>'CONS AUTOEV'!$L100*'CONS AUTOEV'!$M100*'CONS AUTOEV'!$N100</f>
        <v>0</v>
      </c>
      <c r="P100" s="160">
        <f t="shared" si="2"/>
        <v>0</v>
      </c>
      <c r="Q100" s="161">
        <f>(RANK($P100,$P$5:$P$204,0)+COUNTIF($P$5:$P100,P100)-1)*P100</f>
        <v>0</v>
      </c>
    </row>
    <row r="101" spans="2:17" ht="78" customHeight="1" x14ac:dyDescent="0.3">
      <c r="B101" s="120">
        <v>97</v>
      </c>
      <c r="C101" s="122">
        <v>0</v>
      </c>
      <c r="D101" s="122">
        <v>0</v>
      </c>
      <c r="E101" s="122">
        <v>0</v>
      </c>
      <c r="F101" s="123">
        <v>0</v>
      </c>
      <c r="G101" s="123">
        <v>0</v>
      </c>
      <c r="H101" s="143" t="str">
        <f>IF('AUTOEV CUANTI IND'!R101&lt;&gt;"",'AUTOEV CUANTI IND'!R101,IF('AUTOEV CUANTI MULT'!DD102&lt;&gt;"",'AUTOEV CUANTI MULT'!DD102,""))</f>
        <v/>
      </c>
      <c r="I101" s="144">
        <f>IF(COUNTIFS(cualitativa[Num.],B101)&lt;&gt;0,(5-COUNTBLANK(cualitativa[[#This Row],[Proceso 1]:[Proceso 5]])),"")</f>
        <v>0</v>
      </c>
      <c r="J101" s="145" t="str">
        <f>IF(COUNTIFS(cualitativa[Num.],B101)&lt;&gt;0,cualitativa[[#This Row],[Proceso 1]]&amp;" "&amp;cualitativa[[#This Row],[Proceso 2]]&amp;" "&amp;cualitativa[[#This Row],[Proceso 3]]&amp;" "&amp;cualitativa[[#This Row],[Proceso 4]]&amp;" "&amp;cualitativa[[#This Row],[Proceso 5]],"")</f>
        <v xml:space="preserve">    </v>
      </c>
      <c r="K101" s="152"/>
      <c r="L101" s="153"/>
      <c r="M101" s="153"/>
      <c r="N101" s="153"/>
      <c r="O101" s="265">
        <f>'CONS AUTOEV'!$L101*'CONS AUTOEV'!$M101*'CONS AUTOEV'!$N101</f>
        <v>0</v>
      </c>
      <c r="P101" s="158">
        <f t="shared" ref="P101:P132" si="3">IF(O101="",0,O101&gt;=$O$2)*1</f>
        <v>0</v>
      </c>
      <c r="Q101" s="159">
        <f>(RANK($P101,$P$5:$P$204,0)+COUNTIF($P$5:$P101,P101)-1)*P101</f>
        <v>0</v>
      </c>
    </row>
    <row r="102" spans="2:17" ht="78" customHeight="1" x14ac:dyDescent="0.3">
      <c r="B102" s="124">
        <v>98</v>
      </c>
      <c r="C102" s="126">
        <v>0</v>
      </c>
      <c r="D102" s="126">
        <v>0</v>
      </c>
      <c r="E102" s="126">
        <v>0</v>
      </c>
      <c r="F102" s="47">
        <v>0</v>
      </c>
      <c r="G102" s="47">
        <v>0</v>
      </c>
      <c r="H102" s="146" t="str">
        <f>IF('AUTOEV CUANTI IND'!R102&lt;&gt;"",'AUTOEV CUANTI IND'!R102,IF('AUTOEV CUANTI MULT'!DD103&lt;&gt;"",'AUTOEV CUANTI MULT'!DD103,""))</f>
        <v/>
      </c>
      <c r="I102" s="147">
        <f>IF(COUNTIFS(cualitativa[Num.],B102)&lt;&gt;0,(5-COUNTBLANK(cualitativa[[#This Row],[Proceso 1]:[Proceso 5]])),"")</f>
        <v>0</v>
      </c>
      <c r="J102" s="148" t="str">
        <f>IF(COUNTIFS(cualitativa[Num.],B102)&lt;&gt;0,cualitativa[[#This Row],[Proceso 1]]&amp;" "&amp;cualitativa[[#This Row],[Proceso 2]]&amp;" "&amp;cualitativa[[#This Row],[Proceso 3]]&amp;" "&amp;cualitativa[[#This Row],[Proceso 4]]&amp;" "&amp;cualitativa[[#This Row],[Proceso 5]],"")</f>
        <v xml:space="preserve">    </v>
      </c>
      <c r="K102" s="154"/>
      <c r="L102" s="155"/>
      <c r="M102" s="155"/>
      <c r="N102" s="155"/>
      <c r="O102" s="58">
        <f>'CONS AUTOEV'!$L102*'CONS AUTOEV'!$M102*'CONS AUTOEV'!$N102</f>
        <v>0</v>
      </c>
      <c r="P102" s="160">
        <f t="shared" si="3"/>
        <v>0</v>
      </c>
      <c r="Q102" s="161">
        <f>(RANK($P102,$P$5:$P$204,0)+COUNTIF($P$5:$P102,P102)-1)*P102</f>
        <v>0</v>
      </c>
    </row>
    <row r="103" spans="2:17" ht="78" customHeight="1" x14ac:dyDescent="0.3">
      <c r="B103" s="120">
        <v>99</v>
      </c>
      <c r="C103" s="122">
        <v>0</v>
      </c>
      <c r="D103" s="122">
        <v>0</v>
      </c>
      <c r="E103" s="122">
        <v>0</v>
      </c>
      <c r="F103" s="123">
        <v>0</v>
      </c>
      <c r="G103" s="123">
        <v>0</v>
      </c>
      <c r="H103" s="143" t="str">
        <f>IF('AUTOEV CUANTI IND'!R103&lt;&gt;"",'AUTOEV CUANTI IND'!R103,IF('AUTOEV CUANTI MULT'!DD104&lt;&gt;"",'AUTOEV CUANTI MULT'!DD104,""))</f>
        <v/>
      </c>
      <c r="I103" s="144">
        <f>IF(COUNTIFS(cualitativa[Num.],B103)&lt;&gt;0,(5-COUNTBLANK(cualitativa[[#This Row],[Proceso 1]:[Proceso 5]])),"")</f>
        <v>0</v>
      </c>
      <c r="J103" s="145" t="str">
        <f>IF(COUNTIFS(cualitativa[Num.],B103)&lt;&gt;0,cualitativa[[#This Row],[Proceso 1]]&amp;" "&amp;cualitativa[[#This Row],[Proceso 2]]&amp;" "&amp;cualitativa[[#This Row],[Proceso 3]]&amp;" "&amp;cualitativa[[#This Row],[Proceso 4]]&amp;" "&amp;cualitativa[[#This Row],[Proceso 5]],"")</f>
        <v xml:space="preserve">    </v>
      </c>
      <c r="K103" s="152"/>
      <c r="L103" s="153"/>
      <c r="M103" s="153"/>
      <c r="N103" s="153"/>
      <c r="O103" s="265">
        <f>'CONS AUTOEV'!$L103*'CONS AUTOEV'!$M103*'CONS AUTOEV'!$N103</f>
        <v>0</v>
      </c>
      <c r="P103" s="158">
        <f t="shared" si="3"/>
        <v>0</v>
      </c>
      <c r="Q103" s="159">
        <f>(RANK($P103,$P$5:$P$204,0)+COUNTIF($P$5:$P103,P103)-1)*P103</f>
        <v>0</v>
      </c>
    </row>
    <row r="104" spans="2:17" ht="78" customHeight="1" x14ac:dyDescent="0.3">
      <c r="B104" s="124">
        <v>100</v>
      </c>
      <c r="C104" s="126">
        <v>0</v>
      </c>
      <c r="D104" s="126">
        <v>0</v>
      </c>
      <c r="E104" s="126">
        <v>0</v>
      </c>
      <c r="F104" s="47">
        <v>0</v>
      </c>
      <c r="G104" s="47">
        <v>0</v>
      </c>
      <c r="H104" s="146" t="str">
        <f>IF('AUTOEV CUANTI IND'!R104&lt;&gt;"",'AUTOEV CUANTI IND'!R104,IF('AUTOEV CUANTI MULT'!DD105&lt;&gt;"",'AUTOEV CUANTI MULT'!DD105,""))</f>
        <v/>
      </c>
      <c r="I104" s="147">
        <f>IF(COUNTIFS(cualitativa[Num.],B104)&lt;&gt;0,(5-COUNTBLANK(cualitativa[[#This Row],[Proceso 1]:[Proceso 5]])),"")</f>
        <v>0</v>
      </c>
      <c r="J104" s="148" t="str">
        <f>IF(COUNTIFS(cualitativa[Num.],B104)&lt;&gt;0,cualitativa[[#This Row],[Proceso 1]]&amp;" "&amp;cualitativa[[#This Row],[Proceso 2]]&amp;" "&amp;cualitativa[[#This Row],[Proceso 3]]&amp;" "&amp;cualitativa[[#This Row],[Proceso 4]]&amp;" "&amp;cualitativa[[#This Row],[Proceso 5]],"")</f>
        <v xml:space="preserve">    </v>
      </c>
      <c r="K104" s="154"/>
      <c r="L104" s="155"/>
      <c r="M104" s="155"/>
      <c r="N104" s="155"/>
      <c r="O104" s="58">
        <f>'CONS AUTOEV'!$L104*'CONS AUTOEV'!$M104*'CONS AUTOEV'!$N104</f>
        <v>0</v>
      </c>
      <c r="P104" s="160">
        <f t="shared" si="3"/>
        <v>0</v>
      </c>
      <c r="Q104" s="161">
        <f>(RANK($P104,$P$5:$P$204,0)+COUNTIF($P$5:$P104,P104)-1)*P104</f>
        <v>0</v>
      </c>
    </row>
    <row r="105" spans="2:17" ht="78" customHeight="1" x14ac:dyDescent="0.3">
      <c r="B105" s="120">
        <v>101</v>
      </c>
      <c r="C105" s="122">
        <v>0</v>
      </c>
      <c r="D105" s="122">
        <v>0</v>
      </c>
      <c r="E105" s="122">
        <v>0</v>
      </c>
      <c r="F105" s="123">
        <v>0</v>
      </c>
      <c r="G105" s="123">
        <v>0</v>
      </c>
      <c r="H105" s="143" t="str">
        <f>IF('AUTOEV CUANTI IND'!R105&lt;&gt;"",'AUTOEV CUANTI IND'!R105,IF('AUTOEV CUANTI MULT'!DD106&lt;&gt;"",'AUTOEV CUANTI MULT'!DD106,""))</f>
        <v/>
      </c>
      <c r="I105" s="144">
        <f>IF(COUNTIFS(cualitativa[Num.],B105)&lt;&gt;0,(5-COUNTBLANK(cualitativa[[#This Row],[Proceso 1]:[Proceso 5]])),"")</f>
        <v>0</v>
      </c>
      <c r="J105" s="145" t="str">
        <f>IF(COUNTIFS(cualitativa[Num.],B105)&lt;&gt;0,cualitativa[[#This Row],[Proceso 1]]&amp;" "&amp;cualitativa[[#This Row],[Proceso 2]]&amp;" "&amp;cualitativa[[#This Row],[Proceso 3]]&amp;" "&amp;cualitativa[[#This Row],[Proceso 4]]&amp;" "&amp;cualitativa[[#This Row],[Proceso 5]],"")</f>
        <v xml:space="preserve">    </v>
      </c>
      <c r="K105" s="152"/>
      <c r="L105" s="153"/>
      <c r="M105" s="153"/>
      <c r="N105" s="153"/>
      <c r="O105" s="265">
        <f>'CONS AUTOEV'!$L105*'CONS AUTOEV'!$M105*'CONS AUTOEV'!$N105</f>
        <v>0</v>
      </c>
      <c r="P105" s="158">
        <f t="shared" si="3"/>
        <v>0</v>
      </c>
      <c r="Q105" s="159">
        <f>(RANK($P105,$P$5:$P$204,0)+COUNTIF($P$5:$P105,P105)-1)*P105</f>
        <v>0</v>
      </c>
    </row>
    <row r="106" spans="2:17" x14ac:dyDescent="0.3">
      <c r="B106" s="124">
        <v>102</v>
      </c>
      <c r="C106" s="126">
        <v>0</v>
      </c>
      <c r="D106" s="126">
        <v>0</v>
      </c>
      <c r="E106" s="126">
        <v>0</v>
      </c>
      <c r="F106" s="47">
        <v>0</v>
      </c>
      <c r="G106" s="47">
        <v>0</v>
      </c>
      <c r="H106" s="146" t="str">
        <f>IF('AUTOEV CUANTI IND'!R106&lt;&gt;"",'AUTOEV CUANTI IND'!R106,IF('AUTOEV CUANTI MULT'!DD107&lt;&gt;"",'AUTOEV CUANTI MULT'!DD107,""))</f>
        <v/>
      </c>
      <c r="I106" s="147">
        <f>IF(COUNTIFS(cualitativa[Num.],B106)&lt;&gt;0,(5-COUNTBLANK(cualitativa[[#This Row],[Proceso 1]:[Proceso 5]])),"")</f>
        <v>0</v>
      </c>
      <c r="J106" s="148" t="str">
        <f>IF(COUNTIFS(cualitativa[Num.],B106)&lt;&gt;0,cualitativa[[#This Row],[Proceso 1]]&amp;" "&amp;cualitativa[[#This Row],[Proceso 2]]&amp;" "&amp;cualitativa[[#This Row],[Proceso 3]]&amp;" "&amp;cualitativa[[#This Row],[Proceso 4]]&amp;" "&amp;cualitativa[[#This Row],[Proceso 5]],"")</f>
        <v xml:space="preserve">    </v>
      </c>
      <c r="K106" s="154"/>
      <c r="L106" s="155"/>
      <c r="M106" s="155"/>
      <c r="N106" s="155"/>
      <c r="O106" s="58">
        <f>'CONS AUTOEV'!$L106*'CONS AUTOEV'!$M106*'CONS AUTOEV'!$N106</f>
        <v>0</v>
      </c>
      <c r="P106" s="160">
        <f t="shared" si="3"/>
        <v>0</v>
      </c>
      <c r="Q106" s="161">
        <f>(RANK($P106,$P$5:$P$204,0)+COUNTIF($P$5:$P106,P106)-1)*P106</f>
        <v>0</v>
      </c>
    </row>
    <row r="107" spans="2:17" x14ac:dyDescent="0.3">
      <c r="B107" s="120">
        <v>103</v>
      </c>
      <c r="C107" s="122">
        <v>0</v>
      </c>
      <c r="D107" s="122">
        <v>0</v>
      </c>
      <c r="E107" s="122">
        <v>0</v>
      </c>
      <c r="F107" s="123">
        <v>0</v>
      </c>
      <c r="G107" s="123">
        <v>0</v>
      </c>
      <c r="H107" s="143" t="str">
        <f>IF('AUTOEV CUANTI IND'!R107&lt;&gt;"",'AUTOEV CUANTI IND'!R107,IF('AUTOEV CUANTI MULT'!DD108&lt;&gt;"",'AUTOEV CUANTI MULT'!DD108,""))</f>
        <v/>
      </c>
      <c r="I107" s="144">
        <f>IF(COUNTIFS(cualitativa[Num.],B107)&lt;&gt;0,(5-COUNTBLANK(cualitativa[[#This Row],[Proceso 1]:[Proceso 5]])),"")</f>
        <v>0</v>
      </c>
      <c r="J107" s="145" t="str">
        <f>IF(COUNTIFS(cualitativa[Num.],B107)&lt;&gt;0,cualitativa[[#This Row],[Proceso 1]]&amp;" "&amp;cualitativa[[#This Row],[Proceso 2]]&amp;" "&amp;cualitativa[[#This Row],[Proceso 3]]&amp;" "&amp;cualitativa[[#This Row],[Proceso 4]]&amp;" "&amp;cualitativa[[#This Row],[Proceso 5]],"")</f>
        <v xml:space="preserve">    </v>
      </c>
      <c r="K107" s="152"/>
      <c r="L107" s="153"/>
      <c r="M107" s="153"/>
      <c r="N107" s="153"/>
      <c r="O107" s="265">
        <f>'CONS AUTOEV'!$L107*'CONS AUTOEV'!$M107*'CONS AUTOEV'!$N107</f>
        <v>0</v>
      </c>
      <c r="P107" s="158">
        <f t="shared" si="3"/>
        <v>0</v>
      </c>
      <c r="Q107" s="159">
        <f>(RANK($P107,$P$5:$P$204,0)+COUNTIF($P$5:$P107,P107)-1)*P107</f>
        <v>0</v>
      </c>
    </row>
    <row r="108" spans="2:17" x14ac:dyDescent="0.3">
      <c r="B108" s="124">
        <v>104</v>
      </c>
      <c r="C108" s="126">
        <v>0</v>
      </c>
      <c r="D108" s="126">
        <v>0</v>
      </c>
      <c r="E108" s="126">
        <v>0</v>
      </c>
      <c r="F108" s="47">
        <v>0</v>
      </c>
      <c r="G108" s="47">
        <v>0</v>
      </c>
      <c r="H108" s="146" t="str">
        <f>IF('AUTOEV CUANTI IND'!R108&lt;&gt;"",'AUTOEV CUANTI IND'!R108,IF('AUTOEV CUANTI MULT'!DD109&lt;&gt;"",'AUTOEV CUANTI MULT'!DD109,""))</f>
        <v/>
      </c>
      <c r="I108" s="147">
        <f>IF(COUNTIFS(cualitativa[Num.],B108)&lt;&gt;0,(5-COUNTBLANK(cualitativa[[#This Row],[Proceso 1]:[Proceso 5]])),"")</f>
        <v>0</v>
      </c>
      <c r="J108" s="148" t="str">
        <f>IF(COUNTIFS(cualitativa[Num.],B108)&lt;&gt;0,cualitativa[[#This Row],[Proceso 1]]&amp;" "&amp;cualitativa[[#This Row],[Proceso 2]]&amp;" "&amp;cualitativa[[#This Row],[Proceso 3]]&amp;" "&amp;cualitativa[[#This Row],[Proceso 4]]&amp;" "&amp;cualitativa[[#This Row],[Proceso 5]],"")</f>
        <v xml:space="preserve">    </v>
      </c>
      <c r="K108" s="154"/>
      <c r="L108" s="155"/>
      <c r="M108" s="155"/>
      <c r="N108" s="155"/>
      <c r="O108" s="58">
        <f>'CONS AUTOEV'!$L108*'CONS AUTOEV'!$M108*'CONS AUTOEV'!$N108</f>
        <v>0</v>
      </c>
      <c r="P108" s="160">
        <f t="shared" si="3"/>
        <v>0</v>
      </c>
      <c r="Q108" s="161">
        <f>(RANK($P108,$P$5:$P$204,0)+COUNTIF($P$5:$P108,P108)-1)*P108</f>
        <v>0</v>
      </c>
    </row>
    <row r="109" spans="2:17" x14ac:dyDescent="0.3">
      <c r="B109" s="120">
        <v>105</v>
      </c>
      <c r="C109" s="122">
        <v>0</v>
      </c>
      <c r="D109" s="122">
        <v>0</v>
      </c>
      <c r="E109" s="122">
        <v>0</v>
      </c>
      <c r="F109" s="123">
        <v>0</v>
      </c>
      <c r="G109" s="123">
        <v>0</v>
      </c>
      <c r="H109" s="143" t="str">
        <f>IF('AUTOEV CUANTI IND'!R109&lt;&gt;"",'AUTOEV CUANTI IND'!R109,IF('AUTOEV CUANTI MULT'!DD110&lt;&gt;"",'AUTOEV CUANTI MULT'!DD110,""))</f>
        <v/>
      </c>
      <c r="I109" s="144">
        <f>IF(COUNTIFS(cualitativa[Num.],B109)&lt;&gt;0,(5-COUNTBLANK(cualitativa[[#This Row],[Proceso 1]:[Proceso 5]])),"")</f>
        <v>0</v>
      </c>
      <c r="J109" s="145" t="str">
        <f>IF(COUNTIFS(cualitativa[Num.],B109)&lt;&gt;0,cualitativa[[#This Row],[Proceso 1]]&amp;" "&amp;cualitativa[[#This Row],[Proceso 2]]&amp;" "&amp;cualitativa[[#This Row],[Proceso 3]]&amp;" "&amp;cualitativa[[#This Row],[Proceso 4]]&amp;" "&amp;cualitativa[[#This Row],[Proceso 5]],"")</f>
        <v xml:space="preserve">    </v>
      </c>
      <c r="K109" s="152"/>
      <c r="L109" s="153"/>
      <c r="M109" s="153"/>
      <c r="N109" s="153"/>
      <c r="O109" s="265">
        <f>'CONS AUTOEV'!$L109*'CONS AUTOEV'!$M109*'CONS AUTOEV'!$N109</f>
        <v>0</v>
      </c>
      <c r="P109" s="158">
        <f t="shared" si="3"/>
        <v>0</v>
      </c>
      <c r="Q109" s="159">
        <f>(RANK($P109,$P$5:$P$204,0)+COUNTIF($P$5:$P109,P109)-1)*P109</f>
        <v>0</v>
      </c>
    </row>
    <row r="110" spans="2:17" x14ac:dyDescent="0.3">
      <c r="B110" s="124">
        <v>106</v>
      </c>
      <c r="C110" s="126">
        <v>0</v>
      </c>
      <c r="D110" s="126">
        <v>0</v>
      </c>
      <c r="E110" s="126">
        <v>0</v>
      </c>
      <c r="F110" s="47">
        <v>0</v>
      </c>
      <c r="G110" s="47">
        <v>0</v>
      </c>
      <c r="H110" s="146" t="str">
        <f>IF('AUTOEV CUANTI IND'!R110&lt;&gt;"",'AUTOEV CUANTI IND'!R110,IF('AUTOEV CUANTI MULT'!DD111&lt;&gt;"",'AUTOEV CUANTI MULT'!DD111,""))</f>
        <v/>
      </c>
      <c r="I110" s="147">
        <f>IF(COUNTIFS(cualitativa[Num.],B110)&lt;&gt;0,(5-COUNTBLANK(cualitativa[[#This Row],[Proceso 1]:[Proceso 5]])),"")</f>
        <v>0</v>
      </c>
      <c r="J110" s="148" t="str">
        <f>IF(COUNTIFS(cualitativa[Num.],B110)&lt;&gt;0,cualitativa[[#This Row],[Proceso 1]]&amp;" "&amp;cualitativa[[#This Row],[Proceso 2]]&amp;" "&amp;cualitativa[[#This Row],[Proceso 3]]&amp;" "&amp;cualitativa[[#This Row],[Proceso 4]]&amp;" "&amp;cualitativa[[#This Row],[Proceso 5]],"")</f>
        <v xml:space="preserve">    </v>
      </c>
      <c r="K110" s="154"/>
      <c r="L110" s="155"/>
      <c r="M110" s="155"/>
      <c r="N110" s="155"/>
      <c r="O110" s="58">
        <f>'CONS AUTOEV'!$L110*'CONS AUTOEV'!$M110*'CONS AUTOEV'!$N110</f>
        <v>0</v>
      </c>
      <c r="P110" s="160">
        <f t="shared" si="3"/>
        <v>0</v>
      </c>
      <c r="Q110" s="161">
        <f>(RANK($P110,$P$5:$P$204,0)+COUNTIF($P$5:$P110,P110)-1)*P110</f>
        <v>0</v>
      </c>
    </row>
    <row r="111" spans="2:17" x14ac:dyDescent="0.3">
      <c r="B111" s="120">
        <v>107</v>
      </c>
      <c r="C111" s="122">
        <v>0</v>
      </c>
      <c r="D111" s="122">
        <v>0</v>
      </c>
      <c r="E111" s="122">
        <v>0</v>
      </c>
      <c r="F111" s="123">
        <v>0</v>
      </c>
      <c r="G111" s="123">
        <v>0</v>
      </c>
      <c r="H111" s="143" t="str">
        <f>IF('AUTOEV CUANTI IND'!R111&lt;&gt;"",'AUTOEV CUANTI IND'!R111,IF('AUTOEV CUANTI MULT'!DD112&lt;&gt;"",'AUTOEV CUANTI MULT'!DD112,""))</f>
        <v/>
      </c>
      <c r="I111" s="144">
        <f>IF(COUNTIFS(cualitativa[Num.],B111)&lt;&gt;0,(5-COUNTBLANK(cualitativa[[#This Row],[Proceso 1]:[Proceso 5]])),"")</f>
        <v>0</v>
      </c>
      <c r="J111" s="145" t="str">
        <f>IF(COUNTIFS(cualitativa[Num.],B111)&lt;&gt;0,cualitativa[[#This Row],[Proceso 1]]&amp;" "&amp;cualitativa[[#This Row],[Proceso 2]]&amp;" "&amp;cualitativa[[#This Row],[Proceso 3]]&amp;" "&amp;cualitativa[[#This Row],[Proceso 4]]&amp;" "&amp;cualitativa[[#This Row],[Proceso 5]],"")</f>
        <v xml:space="preserve">    </v>
      </c>
      <c r="K111" s="152"/>
      <c r="L111" s="153"/>
      <c r="M111" s="153"/>
      <c r="N111" s="153"/>
      <c r="O111" s="265">
        <f>'CONS AUTOEV'!$L111*'CONS AUTOEV'!$M111*'CONS AUTOEV'!$N111</f>
        <v>0</v>
      </c>
      <c r="P111" s="158">
        <f t="shared" si="3"/>
        <v>0</v>
      </c>
      <c r="Q111" s="159">
        <f>(RANK($P111,$P$5:$P$204,0)+COUNTIF($P$5:$P111,P111)-1)*P111</f>
        <v>0</v>
      </c>
    </row>
    <row r="112" spans="2:17" x14ac:dyDescent="0.3">
      <c r="B112" s="124">
        <v>108</v>
      </c>
      <c r="C112" s="126">
        <v>0</v>
      </c>
      <c r="D112" s="126">
        <v>0</v>
      </c>
      <c r="E112" s="126">
        <v>0</v>
      </c>
      <c r="F112" s="47">
        <v>0</v>
      </c>
      <c r="G112" s="47">
        <v>0</v>
      </c>
      <c r="H112" s="146" t="str">
        <f>IF('AUTOEV CUANTI IND'!R112&lt;&gt;"",'AUTOEV CUANTI IND'!R112,IF('AUTOEV CUANTI MULT'!DD113&lt;&gt;"",'AUTOEV CUANTI MULT'!DD113,""))</f>
        <v/>
      </c>
      <c r="I112" s="147">
        <f>IF(COUNTIFS(cualitativa[Num.],B112)&lt;&gt;0,(5-COUNTBLANK(cualitativa[[#This Row],[Proceso 1]:[Proceso 5]])),"")</f>
        <v>0</v>
      </c>
      <c r="J112" s="148" t="str">
        <f>IF(COUNTIFS(cualitativa[Num.],B112)&lt;&gt;0,cualitativa[[#This Row],[Proceso 1]]&amp;" "&amp;cualitativa[[#This Row],[Proceso 2]]&amp;" "&amp;cualitativa[[#This Row],[Proceso 3]]&amp;" "&amp;cualitativa[[#This Row],[Proceso 4]]&amp;" "&amp;cualitativa[[#This Row],[Proceso 5]],"")</f>
        <v xml:space="preserve">    </v>
      </c>
      <c r="K112" s="154"/>
      <c r="L112" s="155"/>
      <c r="M112" s="155"/>
      <c r="N112" s="155"/>
      <c r="O112" s="58">
        <f>'CONS AUTOEV'!$L112*'CONS AUTOEV'!$M112*'CONS AUTOEV'!$N112</f>
        <v>0</v>
      </c>
      <c r="P112" s="160">
        <f t="shared" si="3"/>
        <v>0</v>
      </c>
      <c r="Q112" s="161">
        <f>(RANK($P112,$P$5:$P$204,0)+COUNTIF($P$5:$P112,P112)-1)*P112</f>
        <v>0</v>
      </c>
    </row>
    <row r="113" spans="2:17" x14ac:dyDescent="0.3">
      <c r="B113" s="120">
        <v>109</v>
      </c>
      <c r="C113" s="122">
        <v>0</v>
      </c>
      <c r="D113" s="122">
        <v>0</v>
      </c>
      <c r="E113" s="122">
        <v>0</v>
      </c>
      <c r="F113" s="123">
        <v>0</v>
      </c>
      <c r="G113" s="123">
        <v>0</v>
      </c>
      <c r="H113" s="143" t="str">
        <f>IF('AUTOEV CUANTI IND'!R113&lt;&gt;"",'AUTOEV CUANTI IND'!R113,IF('AUTOEV CUANTI MULT'!DD114&lt;&gt;"",'AUTOEV CUANTI MULT'!DD114,""))</f>
        <v/>
      </c>
      <c r="I113" s="144">
        <f>IF(COUNTIFS(cualitativa[Num.],B113)&lt;&gt;0,(5-COUNTBLANK(cualitativa[[#This Row],[Proceso 1]:[Proceso 5]])),"")</f>
        <v>0</v>
      </c>
      <c r="J113" s="145" t="str">
        <f>IF(COUNTIFS(cualitativa[Num.],B113)&lt;&gt;0,cualitativa[[#This Row],[Proceso 1]]&amp;" "&amp;cualitativa[[#This Row],[Proceso 2]]&amp;" "&amp;cualitativa[[#This Row],[Proceso 3]]&amp;" "&amp;cualitativa[[#This Row],[Proceso 4]]&amp;" "&amp;cualitativa[[#This Row],[Proceso 5]],"")</f>
        <v xml:space="preserve">    </v>
      </c>
      <c r="K113" s="152"/>
      <c r="L113" s="153"/>
      <c r="M113" s="153"/>
      <c r="N113" s="153"/>
      <c r="O113" s="265">
        <f>'CONS AUTOEV'!$L113*'CONS AUTOEV'!$M113*'CONS AUTOEV'!$N113</f>
        <v>0</v>
      </c>
      <c r="P113" s="158">
        <f t="shared" si="3"/>
        <v>0</v>
      </c>
      <c r="Q113" s="159">
        <f>(RANK($P113,$P$5:$P$204,0)+COUNTIF($P$5:$P113,P113)-1)*P113</f>
        <v>0</v>
      </c>
    </row>
    <row r="114" spans="2:17" x14ac:dyDescent="0.3">
      <c r="B114" s="124">
        <v>110</v>
      </c>
      <c r="C114" s="126">
        <v>0</v>
      </c>
      <c r="D114" s="126">
        <v>0</v>
      </c>
      <c r="E114" s="126">
        <v>0</v>
      </c>
      <c r="F114" s="47">
        <v>0</v>
      </c>
      <c r="G114" s="47">
        <v>0</v>
      </c>
      <c r="H114" s="146" t="str">
        <f>IF('AUTOEV CUANTI IND'!R114&lt;&gt;"",'AUTOEV CUANTI IND'!R114,IF('AUTOEV CUANTI MULT'!DD115&lt;&gt;"",'AUTOEV CUANTI MULT'!DD115,""))</f>
        <v/>
      </c>
      <c r="I114" s="147">
        <f>IF(COUNTIFS(cualitativa[Num.],B114)&lt;&gt;0,(5-COUNTBLANK(cualitativa[[#This Row],[Proceso 1]:[Proceso 5]])),"")</f>
        <v>0</v>
      </c>
      <c r="J114" s="148" t="str">
        <f>IF(COUNTIFS(cualitativa[Num.],B114)&lt;&gt;0,cualitativa[[#This Row],[Proceso 1]]&amp;" "&amp;cualitativa[[#This Row],[Proceso 2]]&amp;" "&amp;cualitativa[[#This Row],[Proceso 3]]&amp;" "&amp;cualitativa[[#This Row],[Proceso 4]]&amp;" "&amp;cualitativa[[#This Row],[Proceso 5]],"")</f>
        <v xml:space="preserve">    </v>
      </c>
      <c r="K114" s="154"/>
      <c r="L114" s="155"/>
      <c r="M114" s="155"/>
      <c r="N114" s="155"/>
      <c r="O114" s="58">
        <f>'CONS AUTOEV'!$L114*'CONS AUTOEV'!$M114*'CONS AUTOEV'!$N114</f>
        <v>0</v>
      </c>
      <c r="P114" s="160">
        <f t="shared" si="3"/>
        <v>0</v>
      </c>
      <c r="Q114" s="161">
        <f>(RANK($P114,$P$5:$P$204,0)+COUNTIF($P$5:$P114,P114)-1)*P114</f>
        <v>0</v>
      </c>
    </row>
    <row r="115" spans="2:17" x14ac:dyDescent="0.3">
      <c r="B115" s="120">
        <v>111</v>
      </c>
      <c r="C115" s="122">
        <v>0</v>
      </c>
      <c r="D115" s="122">
        <v>0</v>
      </c>
      <c r="E115" s="122">
        <v>0</v>
      </c>
      <c r="F115" s="123">
        <v>0</v>
      </c>
      <c r="G115" s="123">
        <v>0</v>
      </c>
      <c r="H115" s="143" t="str">
        <f>IF('AUTOEV CUANTI IND'!R115&lt;&gt;"",'AUTOEV CUANTI IND'!R115,IF('AUTOEV CUANTI MULT'!DD116&lt;&gt;"",'AUTOEV CUANTI MULT'!DD116,""))</f>
        <v/>
      </c>
      <c r="I115" s="144">
        <f>IF(COUNTIFS(cualitativa[Num.],B115)&lt;&gt;0,(5-COUNTBLANK(cualitativa[[#This Row],[Proceso 1]:[Proceso 5]])),"")</f>
        <v>0</v>
      </c>
      <c r="J115" s="145" t="str">
        <f>IF(COUNTIFS(cualitativa[Num.],B115)&lt;&gt;0,cualitativa[[#This Row],[Proceso 1]]&amp;" "&amp;cualitativa[[#This Row],[Proceso 2]]&amp;" "&amp;cualitativa[[#This Row],[Proceso 3]]&amp;" "&amp;cualitativa[[#This Row],[Proceso 4]]&amp;" "&amp;cualitativa[[#This Row],[Proceso 5]],"")</f>
        <v xml:space="preserve">    </v>
      </c>
      <c r="K115" s="152"/>
      <c r="L115" s="153"/>
      <c r="M115" s="153"/>
      <c r="N115" s="153"/>
      <c r="O115" s="265">
        <f>'CONS AUTOEV'!$L115*'CONS AUTOEV'!$M115*'CONS AUTOEV'!$N115</f>
        <v>0</v>
      </c>
      <c r="P115" s="158">
        <f t="shared" si="3"/>
        <v>0</v>
      </c>
      <c r="Q115" s="159">
        <f>(RANK($P115,$P$5:$P$204,0)+COUNTIF($P$5:$P115,P115)-1)*P115</f>
        <v>0</v>
      </c>
    </row>
    <row r="116" spans="2:17" x14ac:dyDescent="0.3">
      <c r="B116" s="124">
        <v>112</v>
      </c>
      <c r="C116" s="126">
        <v>0</v>
      </c>
      <c r="D116" s="126">
        <v>0</v>
      </c>
      <c r="E116" s="126">
        <v>0</v>
      </c>
      <c r="F116" s="47">
        <v>0</v>
      </c>
      <c r="G116" s="47">
        <v>0</v>
      </c>
      <c r="H116" s="146" t="str">
        <f>IF('AUTOEV CUANTI IND'!R116&lt;&gt;"",'AUTOEV CUANTI IND'!R116,IF('AUTOEV CUANTI MULT'!DD117&lt;&gt;"",'AUTOEV CUANTI MULT'!DD117,""))</f>
        <v/>
      </c>
      <c r="I116" s="147">
        <f>IF(COUNTIFS(cualitativa[Num.],B116)&lt;&gt;0,(5-COUNTBLANK(cualitativa[[#This Row],[Proceso 1]:[Proceso 5]])),"")</f>
        <v>0</v>
      </c>
      <c r="J116" s="148" t="str">
        <f>IF(COUNTIFS(cualitativa[Num.],B116)&lt;&gt;0,cualitativa[[#This Row],[Proceso 1]]&amp;" "&amp;cualitativa[[#This Row],[Proceso 2]]&amp;" "&amp;cualitativa[[#This Row],[Proceso 3]]&amp;" "&amp;cualitativa[[#This Row],[Proceso 4]]&amp;" "&amp;cualitativa[[#This Row],[Proceso 5]],"")</f>
        <v xml:space="preserve">    </v>
      </c>
      <c r="K116" s="154"/>
      <c r="L116" s="155"/>
      <c r="M116" s="155"/>
      <c r="N116" s="155"/>
      <c r="O116" s="58">
        <f>'CONS AUTOEV'!$L116*'CONS AUTOEV'!$M116*'CONS AUTOEV'!$N116</f>
        <v>0</v>
      </c>
      <c r="P116" s="160">
        <f t="shared" si="3"/>
        <v>0</v>
      </c>
      <c r="Q116" s="161">
        <f>(RANK($P116,$P$5:$P$204,0)+COUNTIF($P$5:$P116,P116)-1)*P116</f>
        <v>0</v>
      </c>
    </row>
    <row r="117" spans="2:17" x14ac:dyDescent="0.3">
      <c r="B117" s="120">
        <v>113</v>
      </c>
      <c r="C117" s="122">
        <v>0</v>
      </c>
      <c r="D117" s="122">
        <v>0</v>
      </c>
      <c r="E117" s="122">
        <v>0</v>
      </c>
      <c r="F117" s="123">
        <v>0</v>
      </c>
      <c r="G117" s="123">
        <v>0</v>
      </c>
      <c r="H117" s="143" t="str">
        <f>IF('AUTOEV CUANTI IND'!R117&lt;&gt;"",'AUTOEV CUANTI IND'!R117,IF('AUTOEV CUANTI MULT'!DD118&lt;&gt;"",'AUTOEV CUANTI MULT'!DD118,""))</f>
        <v/>
      </c>
      <c r="I117" s="144">
        <f>IF(COUNTIFS(cualitativa[Num.],B117)&lt;&gt;0,(5-COUNTBLANK(cualitativa[[#This Row],[Proceso 1]:[Proceso 5]])),"")</f>
        <v>0</v>
      </c>
      <c r="J117" s="145" t="str">
        <f>IF(COUNTIFS(cualitativa[Num.],B117)&lt;&gt;0,cualitativa[[#This Row],[Proceso 1]]&amp;" "&amp;cualitativa[[#This Row],[Proceso 2]]&amp;" "&amp;cualitativa[[#This Row],[Proceso 3]]&amp;" "&amp;cualitativa[[#This Row],[Proceso 4]]&amp;" "&amp;cualitativa[[#This Row],[Proceso 5]],"")</f>
        <v xml:space="preserve">    </v>
      </c>
      <c r="K117" s="152"/>
      <c r="L117" s="153"/>
      <c r="M117" s="153"/>
      <c r="N117" s="153"/>
      <c r="O117" s="265">
        <f>'CONS AUTOEV'!$L117*'CONS AUTOEV'!$M117*'CONS AUTOEV'!$N117</f>
        <v>0</v>
      </c>
      <c r="P117" s="158">
        <f t="shared" si="3"/>
        <v>0</v>
      </c>
      <c r="Q117" s="159">
        <f>(RANK($P117,$P$5:$P$204,0)+COUNTIF($P$5:$P117,P117)-1)*P117</f>
        <v>0</v>
      </c>
    </row>
    <row r="118" spans="2:17" x14ac:dyDescent="0.3">
      <c r="B118" s="124">
        <v>114</v>
      </c>
      <c r="C118" s="126">
        <v>0</v>
      </c>
      <c r="D118" s="126">
        <v>0</v>
      </c>
      <c r="E118" s="126">
        <v>0</v>
      </c>
      <c r="F118" s="47">
        <v>0</v>
      </c>
      <c r="G118" s="47">
        <v>0</v>
      </c>
      <c r="H118" s="146" t="str">
        <f>IF('AUTOEV CUANTI IND'!R118&lt;&gt;"",'AUTOEV CUANTI IND'!R118,IF('AUTOEV CUANTI MULT'!DD119&lt;&gt;"",'AUTOEV CUANTI MULT'!DD119,""))</f>
        <v/>
      </c>
      <c r="I118" s="147">
        <f>IF(COUNTIFS(cualitativa[Num.],B118)&lt;&gt;0,(5-COUNTBLANK(cualitativa[[#This Row],[Proceso 1]:[Proceso 5]])),"")</f>
        <v>0</v>
      </c>
      <c r="J118" s="148" t="str">
        <f>IF(COUNTIFS(cualitativa[Num.],B118)&lt;&gt;0,cualitativa[[#This Row],[Proceso 1]]&amp;" "&amp;cualitativa[[#This Row],[Proceso 2]]&amp;" "&amp;cualitativa[[#This Row],[Proceso 3]]&amp;" "&amp;cualitativa[[#This Row],[Proceso 4]]&amp;" "&amp;cualitativa[[#This Row],[Proceso 5]],"")</f>
        <v xml:space="preserve">    </v>
      </c>
      <c r="K118" s="154"/>
      <c r="L118" s="155"/>
      <c r="M118" s="155"/>
      <c r="N118" s="155"/>
      <c r="O118" s="58">
        <f>'CONS AUTOEV'!$L118*'CONS AUTOEV'!$M118*'CONS AUTOEV'!$N118</f>
        <v>0</v>
      </c>
      <c r="P118" s="160">
        <f t="shared" si="3"/>
        <v>0</v>
      </c>
      <c r="Q118" s="161">
        <f>(RANK($P118,$P$5:$P$204,0)+COUNTIF($P$5:$P118,P118)-1)*P118</f>
        <v>0</v>
      </c>
    </row>
    <row r="119" spans="2:17" x14ac:dyDescent="0.3">
      <c r="B119" s="120">
        <v>115</v>
      </c>
      <c r="C119" s="122">
        <v>0</v>
      </c>
      <c r="D119" s="122">
        <v>0</v>
      </c>
      <c r="E119" s="122">
        <v>0</v>
      </c>
      <c r="F119" s="123">
        <v>0</v>
      </c>
      <c r="G119" s="123">
        <v>0</v>
      </c>
      <c r="H119" s="143" t="str">
        <f>IF('AUTOEV CUANTI IND'!R119&lt;&gt;"",'AUTOEV CUANTI IND'!R119,IF('AUTOEV CUANTI MULT'!DD120&lt;&gt;"",'AUTOEV CUANTI MULT'!DD120,""))</f>
        <v/>
      </c>
      <c r="I119" s="144">
        <f>IF(COUNTIFS(cualitativa[Num.],B119)&lt;&gt;0,(5-COUNTBLANK(cualitativa[[#This Row],[Proceso 1]:[Proceso 5]])),"")</f>
        <v>0</v>
      </c>
      <c r="J119" s="145" t="str">
        <f>IF(COUNTIFS(cualitativa[Num.],B119)&lt;&gt;0,cualitativa[[#This Row],[Proceso 1]]&amp;" "&amp;cualitativa[[#This Row],[Proceso 2]]&amp;" "&amp;cualitativa[[#This Row],[Proceso 3]]&amp;" "&amp;cualitativa[[#This Row],[Proceso 4]]&amp;" "&amp;cualitativa[[#This Row],[Proceso 5]],"")</f>
        <v xml:space="preserve">    </v>
      </c>
      <c r="K119" s="152"/>
      <c r="L119" s="153"/>
      <c r="M119" s="153"/>
      <c r="N119" s="153"/>
      <c r="O119" s="265">
        <f>'CONS AUTOEV'!$L119*'CONS AUTOEV'!$M119*'CONS AUTOEV'!$N119</f>
        <v>0</v>
      </c>
      <c r="P119" s="158">
        <f t="shared" si="3"/>
        <v>0</v>
      </c>
      <c r="Q119" s="159">
        <f>(RANK($P119,$P$5:$P$204,0)+COUNTIF($P$5:$P119,P119)-1)*P119</f>
        <v>0</v>
      </c>
    </row>
    <row r="120" spans="2:17" x14ac:dyDescent="0.3">
      <c r="B120" s="124">
        <v>116</v>
      </c>
      <c r="C120" s="126">
        <v>0</v>
      </c>
      <c r="D120" s="126">
        <v>0</v>
      </c>
      <c r="E120" s="126">
        <v>0</v>
      </c>
      <c r="F120" s="47">
        <v>0</v>
      </c>
      <c r="G120" s="47">
        <v>0</v>
      </c>
      <c r="H120" s="146" t="str">
        <f>IF('AUTOEV CUANTI IND'!R120&lt;&gt;"",'AUTOEV CUANTI IND'!R120,IF('AUTOEV CUANTI MULT'!DD121&lt;&gt;"",'AUTOEV CUANTI MULT'!DD121,""))</f>
        <v/>
      </c>
      <c r="I120" s="147">
        <f>IF(COUNTIFS(cualitativa[Num.],B120)&lt;&gt;0,(5-COUNTBLANK(cualitativa[[#This Row],[Proceso 1]:[Proceso 5]])),"")</f>
        <v>0</v>
      </c>
      <c r="J120" s="148" t="str">
        <f>IF(COUNTIFS(cualitativa[Num.],B120)&lt;&gt;0,cualitativa[[#This Row],[Proceso 1]]&amp;" "&amp;cualitativa[[#This Row],[Proceso 2]]&amp;" "&amp;cualitativa[[#This Row],[Proceso 3]]&amp;" "&amp;cualitativa[[#This Row],[Proceso 4]]&amp;" "&amp;cualitativa[[#This Row],[Proceso 5]],"")</f>
        <v xml:space="preserve">    </v>
      </c>
      <c r="K120" s="154"/>
      <c r="L120" s="155"/>
      <c r="M120" s="155"/>
      <c r="N120" s="155"/>
      <c r="O120" s="58">
        <f>'CONS AUTOEV'!$L120*'CONS AUTOEV'!$M120*'CONS AUTOEV'!$N120</f>
        <v>0</v>
      </c>
      <c r="P120" s="160">
        <f t="shared" si="3"/>
        <v>0</v>
      </c>
      <c r="Q120" s="161">
        <f>(RANK($P120,$P$5:$P$204,0)+COUNTIF($P$5:$P120,P120)-1)*P120</f>
        <v>0</v>
      </c>
    </row>
    <row r="121" spans="2:17" x14ac:dyDescent="0.3">
      <c r="B121" s="120">
        <v>117</v>
      </c>
      <c r="C121" s="122">
        <v>0</v>
      </c>
      <c r="D121" s="122">
        <v>0</v>
      </c>
      <c r="E121" s="122">
        <v>0</v>
      </c>
      <c r="F121" s="123">
        <v>0</v>
      </c>
      <c r="G121" s="123">
        <v>0</v>
      </c>
      <c r="H121" s="143" t="str">
        <f>IF('AUTOEV CUANTI IND'!R121&lt;&gt;"",'AUTOEV CUANTI IND'!R121,IF('AUTOEV CUANTI MULT'!DD122&lt;&gt;"",'AUTOEV CUANTI MULT'!DD122,""))</f>
        <v/>
      </c>
      <c r="I121" s="144">
        <f>IF(COUNTIFS(cualitativa[Num.],B121)&lt;&gt;0,(5-COUNTBLANK(cualitativa[[#This Row],[Proceso 1]:[Proceso 5]])),"")</f>
        <v>0</v>
      </c>
      <c r="J121" s="145" t="str">
        <f>IF(COUNTIFS(cualitativa[Num.],B121)&lt;&gt;0,cualitativa[[#This Row],[Proceso 1]]&amp;" "&amp;cualitativa[[#This Row],[Proceso 2]]&amp;" "&amp;cualitativa[[#This Row],[Proceso 3]]&amp;" "&amp;cualitativa[[#This Row],[Proceso 4]]&amp;" "&amp;cualitativa[[#This Row],[Proceso 5]],"")</f>
        <v xml:space="preserve">    </v>
      </c>
      <c r="K121" s="152"/>
      <c r="L121" s="153"/>
      <c r="M121" s="153"/>
      <c r="N121" s="153"/>
      <c r="O121" s="265">
        <f>'CONS AUTOEV'!$L121*'CONS AUTOEV'!$M121*'CONS AUTOEV'!$N121</f>
        <v>0</v>
      </c>
      <c r="P121" s="158">
        <f t="shared" si="3"/>
        <v>0</v>
      </c>
      <c r="Q121" s="159">
        <f>(RANK($P121,$P$5:$P$204,0)+COUNTIF($P$5:$P121,P121)-1)*P121</f>
        <v>0</v>
      </c>
    </row>
    <row r="122" spans="2:17" x14ac:dyDescent="0.3">
      <c r="B122" s="124">
        <v>118</v>
      </c>
      <c r="C122" s="126">
        <v>0</v>
      </c>
      <c r="D122" s="126">
        <v>0</v>
      </c>
      <c r="E122" s="126">
        <v>0</v>
      </c>
      <c r="F122" s="47">
        <v>0</v>
      </c>
      <c r="G122" s="47">
        <v>0</v>
      </c>
      <c r="H122" s="146" t="str">
        <f>IF('AUTOEV CUANTI IND'!R122&lt;&gt;"",'AUTOEV CUANTI IND'!R122,IF('AUTOEV CUANTI MULT'!DD123&lt;&gt;"",'AUTOEV CUANTI MULT'!DD123,""))</f>
        <v/>
      </c>
      <c r="I122" s="147">
        <f>IF(COUNTIFS(cualitativa[Num.],B122)&lt;&gt;0,(5-COUNTBLANK(cualitativa[[#This Row],[Proceso 1]:[Proceso 5]])),"")</f>
        <v>0</v>
      </c>
      <c r="J122" s="148" t="str">
        <f>IF(COUNTIFS(cualitativa[Num.],B122)&lt;&gt;0,cualitativa[[#This Row],[Proceso 1]]&amp;" "&amp;cualitativa[[#This Row],[Proceso 2]]&amp;" "&amp;cualitativa[[#This Row],[Proceso 3]]&amp;" "&amp;cualitativa[[#This Row],[Proceso 4]]&amp;" "&amp;cualitativa[[#This Row],[Proceso 5]],"")</f>
        <v xml:space="preserve">    </v>
      </c>
      <c r="K122" s="154"/>
      <c r="L122" s="155"/>
      <c r="M122" s="155"/>
      <c r="N122" s="155"/>
      <c r="O122" s="58">
        <f>'CONS AUTOEV'!$L122*'CONS AUTOEV'!$M122*'CONS AUTOEV'!$N122</f>
        <v>0</v>
      </c>
      <c r="P122" s="160">
        <f t="shared" si="3"/>
        <v>0</v>
      </c>
      <c r="Q122" s="161">
        <f>(RANK($P122,$P$5:$P$204,0)+COUNTIF($P$5:$P122,P122)-1)*P122</f>
        <v>0</v>
      </c>
    </row>
    <row r="123" spans="2:17" x14ac:dyDescent="0.3">
      <c r="B123" s="120">
        <v>119</v>
      </c>
      <c r="C123" s="122">
        <v>0</v>
      </c>
      <c r="D123" s="122">
        <v>0</v>
      </c>
      <c r="E123" s="122">
        <v>0</v>
      </c>
      <c r="F123" s="123">
        <v>0</v>
      </c>
      <c r="G123" s="123">
        <v>0</v>
      </c>
      <c r="H123" s="143" t="str">
        <f>IF('AUTOEV CUANTI IND'!R123&lt;&gt;"",'AUTOEV CUANTI IND'!R123,IF('AUTOEV CUANTI MULT'!DD124&lt;&gt;"",'AUTOEV CUANTI MULT'!DD124,""))</f>
        <v/>
      </c>
      <c r="I123" s="144">
        <f>IF(COUNTIFS(cualitativa[Num.],B123)&lt;&gt;0,(5-COUNTBLANK(cualitativa[[#This Row],[Proceso 1]:[Proceso 5]])),"")</f>
        <v>0</v>
      </c>
      <c r="J123" s="145" t="str">
        <f>IF(COUNTIFS(cualitativa[Num.],B123)&lt;&gt;0,cualitativa[[#This Row],[Proceso 1]]&amp;" "&amp;cualitativa[[#This Row],[Proceso 2]]&amp;" "&amp;cualitativa[[#This Row],[Proceso 3]]&amp;" "&amp;cualitativa[[#This Row],[Proceso 4]]&amp;" "&amp;cualitativa[[#This Row],[Proceso 5]],"")</f>
        <v xml:space="preserve">    </v>
      </c>
      <c r="K123" s="152"/>
      <c r="L123" s="153"/>
      <c r="M123" s="153"/>
      <c r="N123" s="153"/>
      <c r="O123" s="265">
        <f>'CONS AUTOEV'!$L123*'CONS AUTOEV'!$M123*'CONS AUTOEV'!$N123</f>
        <v>0</v>
      </c>
      <c r="P123" s="158">
        <f t="shared" si="3"/>
        <v>0</v>
      </c>
      <c r="Q123" s="159">
        <f>(RANK($P123,$P$5:$P$204,0)+COUNTIF($P$5:$P123,P123)-1)*P123</f>
        <v>0</v>
      </c>
    </row>
    <row r="124" spans="2:17" x14ac:dyDescent="0.3">
      <c r="B124" s="124">
        <v>120</v>
      </c>
      <c r="C124" s="126">
        <v>0</v>
      </c>
      <c r="D124" s="126">
        <v>0</v>
      </c>
      <c r="E124" s="126">
        <v>0</v>
      </c>
      <c r="F124" s="47">
        <v>0</v>
      </c>
      <c r="G124" s="47">
        <v>0</v>
      </c>
      <c r="H124" s="146" t="str">
        <f>IF('AUTOEV CUANTI IND'!R124&lt;&gt;"",'AUTOEV CUANTI IND'!R124,IF('AUTOEV CUANTI MULT'!DD125&lt;&gt;"",'AUTOEV CUANTI MULT'!DD125,""))</f>
        <v/>
      </c>
      <c r="I124" s="147">
        <f>IF(COUNTIFS(cualitativa[Num.],B124)&lt;&gt;0,(5-COUNTBLANK(cualitativa[[#This Row],[Proceso 1]:[Proceso 5]])),"")</f>
        <v>0</v>
      </c>
      <c r="J124" s="148" t="str">
        <f>IF(COUNTIFS(cualitativa[Num.],B124)&lt;&gt;0,cualitativa[[#This Row],[Proceso 1]]&amp;" "&amp;cualitativa[[#This Row],[Proceso 2]]&amp;" "&amp;cualitativa[[#This Row],[Proceso 3]]&amp;" "&amp;cualitativa[[#This Row],[Proceso 4]]&amp;" "&amp;cualitativa[[#This Row],[Proceso 5]],"")</f>
        <v xml:space="preserve">    </v>
      </c>
      <c r="K124" s="154"/>
      <c r="L124" s="155"/>
      <c r="M124" s="155"/>
      <c r="N124" s="155"/>
      <c r="O124" s="58">
        <f>'CONS AUTOEV'!$L124*'CONS AUTOEV'!$M124*'CONS AUTOEV'!$N124</f>
        <v>0</v>
      </c>
      <c r="P124" s="160">
        <f t="shared" si="3"/>
        <v>0</v>
      </c>
      <c r="Q124" s="161">
        <f>(RANK($P124,$P$5:$P$204,0)+COUNTIF($P$5:$P124,P124)-1)*P124</f>
        <v>0</v>
      </c>
    </row>
    <row r="125" spans="2:17" x14ac:dyDescent="0.3">
      <c r="B125" s="120">
        <v>121</v>
      </c>
      <c r="C125" s="122">
        <v>0</v>
      </c>
      <c r="D125" s="122">
        <v>0</v>
      </c>
      <c r="E125" s="122">
        <v>0</v>
      </c>
      <c r="F125" s="123">
        <v>0</v>
      </c>
      <c r="G125" s="123">
        <v>0</v>
      </c>
      <c r="H125" s="143" t="str">
        <f>IF('AUTOEV CUANTI IND'!R125&lt;&gt;"",'AUTOEV CUANTI IND'!R125,IF('AUTOEV CUANTI MULT'!DD126&lt;&gt;"",'AUTOEV CUANTI MULT'!DD126,""))</f>
        <v/>
      </c>
      <c r="I125" s="144">
        <f>IF(COUNTIFS(cualitativa[Num.],B125)&lt;&gt;0,(5-COUNTBLANK(cualitativa[[#This Row],[Proceso 1]:[Proceso 5]])),"")</f>
        <v>0</v>
      </c>
      <c r="J125" s="145" t="str">
        <f>IF(COUNTIFS(cualitativa[Num.],B125)&lt;&gt;0,cualitativa[[#This Row],[Proceso 1]]&amp;" "&amp;cualitativa[[#This Row],[Proceso 2]]&amp;" "&amp;cualitativa[[#This Row],[Proceso 3]]&amp;" "&amp;cualitativa[[#This Row],[Proceso 4]]&amp;" "&amp;cualitativa[[#This Row],[Proceso 5]],"")</f>
        <v xml:space="preserve">    </v>
      </c>
      <c r="K125" s="152"/>
      <c r="L125" s="153"/>
      <c r="M125" s="153"/>
      <c r="N125" s="153"/>
      <c r="O125" s="265">
        <f>'CONS AUTOEV'!$L125*'CONS AUTOEV'!$M125*'CONS AUTOEV'!$N125</f>
        <v>0</v>
      </c>
      <c r="P125" s="158">
        <f t="shared" si="3"/>
        <v>0</v>
      </c>
      <c r="Q125" s="159">
        <f>(RANK($P125,$P$5:$P$204,0)+COUNTIF($P$5:$P125,P125)-1)*P125</f>
        <v>0</v>
      </c>
    </row>
    <row r="126" spans="2:17" x14ac:dyDescent="0.3">
      <c r="B126" s="124">
        <v>122</v>
      </c>
      <c r="C126" s="126">
        <v>0</v>
      </c>
      <c r="D126" s="126">
        <v>0</v>
      </c>
      <c r="E126" s="126">
        <v>0</v>
      </c>
      <c r="F126" s="47">
        <v>0</v>
      </c>
      <c r="G126" s="47">
        <v>0</v>
      </c>
      <c r="H126" s="146" t="str">
        <f>IF('AUTOEV CUANTI IND'!R126&lt;&gt;"",'AUTOEV CUANTI IND'!R126,IF('AUTOEV CUANTI MULT'!DD127&lt;&gt;"",'AUTOEV CUANTI MULT'!DD127,""))</f>
        <v/>
      </c>
      <c r="I126" s="147">
        <f>IF(COUNTIFS(cualitativa[Num.],B126)&lt;&gt;0,(5-COUNTBLANK(cualitativa[[#This Row],[Proceso 1]:[Proceso 5]])),"")</f>
        <v>0</v>
      </c>
      <c r="J126" s="148" t="str">
        <f>IF(COUNTIFS(cualitativa[Num.],B126)&lt;&gt;0,cualitativa[[#This Row],[Proceso 1]]&amp;" "&amp;cualitativa[[#This Row],[Proceso 2]]&amp;" "&amp;cualitativa[[#This Row],[Proceso 3]]&amp;" "&amp;cualitativa[[#This Row],[Proceso 4]]&amp;" "&amp;cualitativa[[#This Row],[Proceso 5]],"")</f>
        <v xml:space="preserve">    </v>
      </c>
      <c r="K126" s="154"/>
      <c r="L126" s="155"/>
      <c r="M126" s="155"/>
      <c r="N126" s="155"/>
      <c r="O126" s="58">
        <f>'CONS AUTOEV'!$L126*'CONS AUTOEV'!$M126*'CONS AUTOEV'!$N126</f>
        <v>0</v>
      </c>
      <c r="P126" s="160">
        <f t="shared" si="3"/>
        <v>0</v>
      </c>
      <c r="Q126" s="161">
        <f>(RANK($P126,$P$5:$P$204,0)+COUNTIF($P$5:$P126,P126)-1)*P126</f>
        <v>0</v>
      </c>
    </row>
    <row r="127" spans="2:17" x14ac:dyDescent="0.3">
      <c r="B127" s="120">
        <v>123</v>
      </c>
      <c r="C127" s="122">
        <v>0</v>
      </c>
      <c r="D127" s="122">
        <v>0</v>
      </c>
      <c r="E127" s="122">
        <v>0</v>
      </c>
      <c r="F127" s="123">
        <v>0</v>
      </c>
      <c r="G127" s="123">
        <v>0</v>
      </c>
      <c r="H127" s="143" t="str">
        <f>IF('AUTOEV CUANTI IND'!R127&lt;&gt;"",'AUTOEV CUANTI IND'!R127,IF('AUTOEV CUANTI MULT'!DD128&lt;&gt;"",'AUTOEV CUANTI MULT'!DD128,""))</f>
        <v/>
      </c>
      <c r="I127" s="144">
        <f>IF(COUNTIFS(cualitativa[Num.],B127)&lt;&gt;0,(5-COUNTBLANK(cualitativa[[#This Row],[Proceso 1]:[Proceso 5]])),"")</f>
        <v>0</v>
      </c>
      <c r="J127" s="145" t="str">
        <f>IF(COUNTIFS(cualitativa[Num.],B127)&lt;&gt;0,cualitativa[[#This Row],[Proceso 1]]&amp;" "&amp;cualitativa[[#This Row],[Proceso 2]]&amp;" "&amp;cualitativa[[#This Row],[Proceso 3]]&amp;" "&amp;cualitativa[[#This Row],[Proceso 4]]&amp;" "&amp;cualitativa[[#This Row],[Proceso 5]],"")</f>
        <v xml:space="preserve">    </v>
      </c>
      <c r="K127" s="152"/>
      <c r="L127" s="153"/>
      <c r="M127" s="153"/>
      <c r="N127" s="153"/>
      <c r="O127" s="265">
        <f>'CONS AUTOEV'!$L127*'CONS AUTOEV'!$M127*'CONS AUTOEV'!$N127</f>
        <v>0</v>
      </c>
      <c r="P127" s="158">
        <f t="shared" si="3"/>
        <v>0</v>
      </c>
      <c r="Q127" s="159">
        <f>(RANK($P127,$P$5:$P$204,0)+COUNTIF($P$5:$P127,P127)-1)*P127</f>
        <v>0</v>
      </c>
    </row>
    <row r="128" spans="2:17" x14ac:dyDescent="0.3">
      <c r="B128" s="124">
        <v>124</v>
      </c>
      <c r="C128" s="126">
        <v>0</v>
      </c>
      <c r="D128" s="126">
        <v>0</v>
      </c>
      <c r="E128" s="126">
        <v>0</v>
      </c>
      <c r="F128" s="47">
        <v>0</v>
      </c>
      <c r="G128" s="47">
        <v>0</v>
      </c>
      <c r="H128" s="146" t="str">
        <f>IF('AUTOEV CUANTI IND'!R128&lt;&gt;"",'AUTOEV CUANTI IND'!R128,IF('AUTOEV CUANTI MULT'!DD129&lt;&gt;"",'AUTOEV CUANTI MULT'!DD129,""))</f>
        <v/>
      </c>
      <c r="I128" s="147">
        <f>IF(COUNTIFS(cualitativa[Num.],B128)&lt;&gt;0,(5-COUNTBLANK(cualitativa[[#This Row],[Proceso 1]:[Proceso 5]])),"")</f>
        <v>0</v>
      </c>
      <c r="J128" s="148" t="str">
        <f>IF(COUNTIFS(cualitativa[Num.],B128)&lt;&gt;0,cualitativa[[#This Row],[Proceso 1]]&amp;" "&amp;cualitativa[[#This Row],[Proceso 2]]&amp;" "&amp;cualitativa[[#This Row],[Proceso 3]]&amp;" "&amp;cualitativa[[#This Row],[Proceso 4]]&amp;" "&amp;cualitativa[[#This Row],[Proceso 5]],"")</f>
        <v xml:space="preserve">    </v>
      </c>
      <c r="K128" s="154"/>
      <c r="L128" s="155"/>
      <c r="M128" s="155"/>
      <c r="N128" s="155"/>
      <c r="O128" s="58">
        <f>'CONS AUTOEV'!$L128*'CONS AUTOEV'!$M128*'CONS AUTOEV'!$N128</f>
        <v>0</v>
      </c>
      <c r="P128" s="160">
        <f t="shared" si="3"/>
        <v>0</v>
      </c>
      <c r="Q128" s="161">
        <f>(RANK($P128,$P$5:$P$204,0)+COUNTIF($P$5:$P128,P128)-1)*P128</f>
        <v>0</v>
      </c>
    </row>
    <row r="129" spans="2:17" x14ac:dyDescent="0.3">
      <c r="B129" s="120">
        <v>125</v>
      </c>
      <c r="C129" s="122">
        <v>0</v>
      </c>
      <c r="D129" s="122">
        <v>0</v>
      </c>
      <c r="E129" s="122">
        <v>0</v>
      </c>
      <c r="F129" s="123">
        <v>0</v>
      </c>
      <c r="G129" s="123">
        <v>0</v>
      </c>
      <c r="H129" s="143" t="str">
        <f>IF('AUTOEV CUANTI IND'!R129&lt;&gt;"",'AUTOEV CUANTI IND'!R129,IF('AUTOEV CUANTI MULT'!DD130&lt;&gt;"",'AUTOEV CUANTI MULT'!DD130,""))</f>
        <v/>
      </c>
      <c r="I129" s="144">
        <f>IF(COUNTIFS(cualitativa[Num.],B129)&lt;&gt;0,(5-COUNTBLANK(cualitativa[[#This Row],[Proceso 1]:[Proceso 5]])),"")</f>
        <v>0</v>
      </c>
      <c r="J129" s="145" t="str">
        <f>IF(COUNTIFS(cualitativa[Num.],B129)&lt;&gt;0,cualitativa[[#This Row],[Proceso 1]]&amp;" "&amp;cualitativa[[#This Row],[Proceso 2]]&amp;" "&amp;cualitativa[[#This Row],[Proceso 3]]&amp;" "&amp;cualitativa[[#This Row],[Proceso 4]]&amp;" "&amp;cualitativa[[#This Row],[Proceso 5]],"")</f>
        <v xml:space="preserve">    </v>
      </c>
      <c r="K129" s="152"/>
      <c r="L129" s="153"/>
      <c r="M129" s="153"/>
      <c r="N129" s="153"/>
      <c r="O129" s="265">
        <f>'CONS AUTOEV'!$L129*'CONS AUTOEV'!$M129*'CONS AUTOEV'!$N129</f>
        <v>0</v>
      </c>
      <c r="P129" s="158">
        <f t="shared" si="3"/>
        <v>0</v>
      </c>
      <c r="Q129" s="159">
        <f>(RANK($P129,$P$5:$P$204,0)+COUNTIF($P$5:$P129,P129)-1)*P129</f>
        <v>0</v>
      </c>
    </row>
    <row r="130" spans="2:17" x14ac:dyDescent="0.3">
      <c r="B130" s="124">
        <v>126</v>
      </c>
      <c r="C130" s="126">
        <v>0</v>
      </c>
      <c r="D130" s="126">
        <v>0</v>
      </c>
      <c r="E130" s="126">
        <v>0</v>
      </c>
      <c r="F130" s="47">
        <v>0</v>
      </c>
      <c r="G130" s="47">
        <v>0</v>
      </c>
      <c r="H130" s="146" t="str">
        <f>IF('AUTOEV CUANTI IND'!R130&lt;&gt;"",'AUTOEV CUANTI IND'!R130,IF('AUTOEV CUANTI MULT'!DD131&lt;&gt;"",'AUTOEV CUANTI MULT'!DD131,""))</f>
        <v/>
      </c>
      <c r="I130" s="147">
        <f>IF(COUNTIFS(cualitativa[Num.],B130)&lt;&gt;0,(5-COUNTBLANK(cualitativa[[#This Row],[Proceso 1]:[Proceso 5]])),"")</f>
        <v>0</v>
      </c>
      <c r="J130" s="148" t="str">
        <f>IF(COUNTIFS(cualitativa[Num.],B130)&lt;&gt;0,cualitativa[[#This Row],[Proceso 1]]&amp;" "&amp;cualitativa[[#This Row],[Proceso 2]]&amp;" "&amp;cualitativa[[#This Row],[Proceso 3]]&amp;" "&amp;cualitativa[[#This Row],[Proceso 4]]&amp;" "&amp;cualitativa[[#This Row],[Proceso 5]],"")</f>
        <v xml:space="preserve">    </v>
      </c>
      <c r="K130" s="154"/>
      <c r="L130" s="155"/>
      <c r="M130" s="155"/>
      <c r="N130" s="155"/>
      <c r="O130" s="58">
        <f>'CONS AUTOEV'!$L130*'CONS AUTOEV'!$M130*'CONS AUTOEV'!$N130</f>
        <v>0</v>
      </c>
      <c r="P130" s="160">
        <f t="shared" si="3"/>
        <v>0</v>
      </c>
      <c r="Q130" s="161">
        <f>(RANK($P130,$P$5:$P$204,0)+COUNTIF($P$5:$P130,P130)-1)*P130</f>
        <v>0</v>
      </c>
    </row>
    <row r="131" spans="2:17" x14ac:dyDescent="0.3">
      <c r="B131" s="120">
        <v>127</v>
      </c>
      <c r="C131" s="122">
        <v>0</v>
      </c>
      <c r="D131" s="122">
        <v>0</v>
      </c>
      <c r="E131" s="122">
        <v>0</v>
      </c>
      <c r="F131" s="123">
        <v>0</v>
      </c>
      <c r="G131" s="123">
        <v>0</v>
      </c>
      <c r="H131" s="143" t="str">
        <f>IF('AUTOEV CUANTI IND'!R131&lt;&gt;"",'AUTOEV CUANTI IND'!R131,IF('AUTOEV CUANTI MULT'!DD132&lt;&gt;"",'AUTOEV CUANTI MULT'!DD132,""))</f>
        <v/>
      </c>
      <c r="I131" s="144">
        <f>IF(COUNTIFS(cualitativa[Num.],B131)&lt;&gt;0,(5-COUNTBLANK(cualitativa[[#This Row],[Proceso 1]:[Proceso 5]])),"")</f>
        <v>0</v>
      </c>
      <c r="J131" s="145" t="str">
        <f>IF(COUNTIFS(cualitativa[Num.],B131)&lt;&gt;0,cualitativa[[#This Row],[Proceso 1]]&amp;" "&amp;cualitativa[[#This Row],[Proceso 2]]&amp;" "&amp;cualitativa[[#This Row],[Proceso 3]]&amp;" "&amp;cualitativa[[#This Row],[Proceso 4]]&amp;" "&amp;cualitativa[[#This Row],[Proceso 5]],"")</f>
        <v xml:space="preserve">    </v>
      </c>
      <c r="K131" s="152"/>
      <c r="L131" s="153"/>
      <c r="M131" s="153"/>
      <c r="N131" s="153"/>
      <c r="O131" s="265">
        <f>'CONS AUTOEV'!$L131*'CONS AUTOEV'!$M131*'CONS AUTOEV'!$N131</f>
        <v>0</v>
      </c>
      <c r="P131" s="158">
        <f t="shared" si="3"/>
        <v>0</v>
      </c>
      <c r="Q131" s="159">
        <f>(RANK($P131,$P$5:$P$204,0)+COUNTIF($P$5:$P131,P131)-1)*P131</f>
        <v>0</v>
      </c>
    </row>
    <row r="132" spans="2:17" x14ac:dyDescent="0.3">
      <c r="B132" s="124">
        <v>128</v>
      </c>
      <c r="C132" s="126">
        <v>0</v>
      </c>
      <c r="D132" s="126">
        <v>0</v>
      </c>
      <c r="E132" s="126">
        <v>0</v>
      </c>
      <c r="F132" s="47">
        <v>0</v>
      </c>
      <c r="G132" s="47">
        <v>0</v>
      </c>
      <c r="H132" s="146" t="str">
        <f>IF('AUTOEV CUANTI IND'!R132&lt;&gt;"",'AUTOEV CUANTI IND'!R132,IF('AUTOEV CUANTI MULT'!DD133&lt;&gt;"",'AUTOEV CUANTI MULT'!DD133,""))</f>
        <v/>
      </c>
      <c r="I132" s="147">
        <f>IF(COUNTIFS(cualitativa[Num.],B132)&lt;&gt;0,(5-COUNTBLANK(cualitativa[[#This Row],[Proceso 1]:[Proceso 5]])),"")</f>
        <v>0</v>
      </c>
      <c r="J132" s="148" t="str">
        <f>IF(COUNTIFS(cualitativa[Num.],B132)&lt;&gt;0,cualitativa[[#This Row],[Proceso 1]]&amp;" "&amp;cualitativa[[#This Row],[Proceso 2]]&amp;" "&amp;cualitativa[[#This Row],[Proceso 3]]&amp;" "&amp;cualitativa[[#This Row],[Proceso 4]]&amp;" "&amp;cualitativa[[#This Row],[Proceso 5]],"")</f>
        <v xml:space="preserve">    </v>
      </c>
      <c r="K132" s="154"/>
      <c r="L132" s="155"/>
      <c r="M132" s="155"/>
      <c r="N132" s="155"/>
      <c r="O132" s="58">
        <f>'CONS AUTOEV'!$L132*'CONS AUTOEV'!$M132*'CONS AUTOEV'!$N132</f>
        <v>0</v>
      </c>
      <c r="P132" s="160">
        <f t="shared" si="3"/>
        <v>0</v>
      </c>
      <c r="Q132" s="161">
        <f>(RANK($P132,$P$5:$P$204,0)+COUNTIF($P$5:$P132,P132)-1)*P132</f>
        <v>0</v>
      </c>
    </row>
    <row r="133" spans="2:17" x14ac:dyDescent="0.3">
      <c r="B133" s="120">
        <v>129</v>
      </c>
      <c r="C133" s="122">
        <v>0</v>
      </c>
      <c r="D133" s="122">
        <v>0</v>
      </c>
      <c r="E133" s="122">
        <v>0</v>
      </c>
      <c r="F133" s="123">
        <v>0</v>
      </c>
      <c r="G133" s="123">
        <v>0</v>
      </c>
      <c r="H133" s="143" t="str">
        <f>IF('AUTOEV CUANTI IND'!R133&lt;&gt;"",'AUTOEV CUANTI IND'!R133,IF('AUTOEV CUANTI MULT'!DD134&lt;&gt;"",'AUTOEV CUANTI MULT'!DD134,""))</f>
        <v/>
      </c>
      <c r="I133" s="144">
        <f>IF(COUNTIFS(cualitativa[Num.],B133)&lt;&gt;0,(5-COUNTBLANK(cualitativa[[#This Row],[Proceso 1]:[Proceso 5]])),"")</f>
        <v>0</v>
      </c>
      <c r="J133" s="145" t="str">
        <f>IF(COUNTIFS(cualitativa[Num.],B133)&lt;&gt;0,cualitativa[[#This Row],[Proceso 1]]&amp;" "&amp;cualitativa[[#This Row],[Proceso 2]]&amp;" "&amp;cualitativa[[#This Row],[Proceso 3]]&amp;" "&amp;cualitativa[[#This Row],[Proceso 4]]&amp;" "&amp;cualitativa[[#This Row],[Proceso 5]],"")</f>
        <v xml:space="preserve">    </v>
      </c>
      <c r="K133" s="152"/>
      <c r="L133" s="153"/>
      <c r="M133" s="153"/>
      <c r="N133" s="153"/>
      <c r="O133" s="265">
        <f>'CONS AUTOEV'!$L133*'CONS AUTOEV'!$M133*'CONS AUTOEV'!$N133</f>
        <v>0</v>
      </c>
      <c r="P133" s="158">
        <f t="shared" ref="P133:P164" si="4">IF(O133="",0,O133&gt;=$O$2)*1</f>
        <v>0</v>
      </c>
      <c r="Q133" s="159">
        <f>(RANK($P133,$P$5:$P$204,0)+COUNTIF($P$5:$P133,P133)-1)*P133</f>
        <v>0</v>
      </c>
    </row>
    <row r="134" spans="2:17" x14ac:dyDescent="0.3">
      <c r="B134" s="124">
        <v>130</v>
      </c>
      <c r="C134" s="126">
        <v>0</v>
      </c>
      <c r="D134" s="126">
        <v>0</v>
      </c>
      <c r="E134" s="126">
        <v>0</v>
      </c>
      <c r="F134" s="47">
        <v>0</v>
      </c>
      <c r="G134" s="47">
        <v>0</v>
      </c>
      <c r="H134" s="146" t="str">
        <f>IF('AUTOEV CUANTI IND'!R134&lt;&gt;"",'AUTOEV CUANTI IND'!R134,IF('AUTOEV CUANTI MULT'!DD135&lt;&gt;"",'AUTOEV CUANTI MULT'!DD135,""))</f>
        <v/>
      </c>
      <c r="I134" s="147">
        <f>IF(COUNTIFS(cualitativa[Num.],B134)&lt;&gt;0,(5-COUNTBLANK(cualitativa[[#This Row],[Proceso 1]:[Proceso 5]])),"")</f>
        <v>0</v>
      </c>
      <c r="J134" s="148" t="str">
        <f>IF(COUNTIFS(cualitativa[Num.],B134)&lt;&gt;0,cualitativa[[#This Row],[Proceso 1]]&amp;" "&amp;cualitativa[[#This Row],[Proceso 2]]&amp;" "&amp;cualitativa[[#This Row],[Proceso 3]]&amp;" "&amp;cualitativa[[#This Row],[Proceso 4]]&amp;" "&amp;cualitativa[[#This Row],[Proceso 5]],"")</f>
        <v xml:space="preserve">    </v>
      </c>
      <c r="K134" s="154"/>
      <c r="L134" s="155"/>
      <c r="M134" s="155"/>
      <c r="N134" s="155"/>
      <c r="O134" s="58">
        <f>'CONS AUTOEV'!$L134*'CONS AUTOEV'!$M134*'CONS AUTOEV'!$N134</f>
        <v>0</v>
      </c>
      <c r="P134" s="160">
        <f t="shared" si="4"/>
        <v>0</v>
      </c>
      <c r="Q134" s="161">
        <f>(RANK($P134,$P$5:$P$204,0)+COUNTIF($P$5:$P134,P134)-1)*P134</f>
        <v>0</v>
      </c>
    </row>
    <row r="135" spans="2:17" x14ac:dyDescent="0.3">
      <c r="B135" s="120">
        <v>131</v>
      </c>
      <c r="C135" s="122">
        <v>0</v>
      </c>
      <c r="D135" s="122">
        <v>0</v>
      </c>
      <c r="E135" s="122">
        <v>0</v>
      </c>
      <c r="F135" s="123">
        <v>0</v>
      </c>
      <c r="G135" s="123">
        <v>0</v>
      </c>
      <c r="H135" s="143" t="str">
        <f>IF('AUTOEV CUANTI IND'!R135&lt;&gt;"",'AUTOEV CUANTI IND'!R135,IF('AUTOEV CUANTI MULT'!DD136&lt;&gt;"",'AUTOEV CUANTI MULT'!DD136,""))</f>
        <v/>
      </c>
      <c r="I135" s="144">
        <f>IF(COUNTIFS(cualitativa[Num.],B135)&lt;&gt;0,(5-COUNTBLANK(cualitativa[[#This Row],[Proceso 1]:[Proceso 5]])),"")</f>
        <v>0</v>
      </c>
      <c r="J135" s="145" t="str">
        <f>IF(COUNTIFS(cualitativa[Num.],B135)&lt;&gt;0,cualitativa[[#This Row],[Proceso 1]]&amp;" "&amp;cualitativa[[#This Row],[Proceso 2]]&amp;" "&amp;cualitativa[[#This Row],[Proceso 3]]&amp;" "&amp;cualitativa[[#This Row],[Proceso 4]]&amp;" "&amp;cualitativa[[#This Row],[Proceso 5]],"")</f>
        <v xml:space="preserve">    </v>
      </c>
      <c r="K135" s="152"/>
      <c r="L135" s="153"/>
      <c r="M135" s="153"/>
      <c r="N135" s="153"/>
      <c r="O135" s="265">
        <f>'CONS AUTOEV'!$L135*'CONS AUTOEV'!$M135*'CONS AUTOEV'!$N135</f>
        <v>0</v>
      </c>
      <c r="P135" s="158">
        <f t="shared" si="4"/>
        <v>0</v>
      </c>
      <c r="Q135" s="159">
        <f>(RANK($P135,$P$5:$P$204,0)+COUNTIF($P$5:$P135,P135)-1)*P135</f>
        <v>0</v>
      </c>
    </row>
    <row r="136" spans="2:17" x14ac:dyDescent="0.3">
      <c r="B136" s="124">
        <v>132</v>
      </c>
      <c r="C136" s="126">
        <v>0</v>
      </c>
      <c r="D136" s="126">
        <v>0</v>
      </c>
      <c r="E136" s="126">
        <v>0</v>
      </c>
      <c r="F136" s="47">
        <v>0</v>
      </c>
      <c r="G136" s="47">
        <v>0</v>
      </c>
      <c r="H136" s="146" t="str">
        <f>IF('AUTOEV CUANTI IND'!R136&lt;&gt;"",'AUTOEV CUANTI IND'!R136,IF('AUTOEV CUANTI MULT'!DD137&lt;&gt;"",'AUTOEV CUANTI MULT'!DD137,""))</f>
        <v/>
      </c>
      <c r="I136" s="147">
        <f>IF(COUNTIFS(cualitativa[Num.],B136)&lt;&gt;0,(5-COUNTBLANK(cualitativa[[#This Row],[Proceso 1]:[Proceso 5]])),"")</f>
        <v>0</v>
      </c>
      <c r="J136" s="148" t="str">
        <f>IF(COUNTIFS(cualitativa[Num.],B136)&lt;&gt;0,cualitativa[[#This Row],[Proceso 1]]&amp;" "&amp;cualitativa[[#This Row],[Proceso 2]]&amp;" "&amp;cualitativa[[#This Row],[Proceso 3]]&amp;" "&amp;cualitativa[[#This Row],[Proceso 4]]&amp;" "&amp;cualitativa[[#This Row],[Proceso 5]],"")</f>
        <v xml:space="preserve">    </v>
      </c>
      <c r="K136" s="154"/>
      <c r="L136" s="155"/>
      <c r="M136" s="155"/>
      <c r="N136" s="155"/>
      <c r="O136" s="58">
        <f>'CONS AUTOEV'!$L136*'CONS AUTOEV'!$M136*'CONS AUTOEV'!$N136</f>
        <v>0</v>
      </c>
      <c r="P136" s="160">
        <f t="shared" si="4"/>
        <v>0</v>
      </c>
      <c r="Q136" s="161">
        <f>(RANK($P136,$P$5:$P$204,0)+COUNTIF($P$5:$P136,P136)-1)*P136</f>
        <v>0</v>
      </c>
    </row>
    <row r="137" spans="2:17" x14ac:dyDescent="0.3">
      <c r="B137" s="120">
        <v>133</v>
      </c>
      <c r="C137" s="122">
        <v>0</v>
      </c>
      <c r="D137" s="122">
        <v>0</v>
      </c>
      <c r="E137" s="122">
        <v>0</v>
      </c>
      <c r="F137" s="123">
        <v>0</v>
      </c>
      <c r="G137" s="123">
        <v>0</v>
      </c>
      <c r="H137" s="143" t="str">
        <f>IF('AUTOEV CUANTI IND'!R137&lt;&gt;"",'AUTOEV CUANTI IND'!R137,IF('AUTOEV CUANTI MULT'!DD138&lt;&gt;"",'AUTOEV CUANTI MULT'!DD138,""))</f>
        <v/>
      </c>
      <c r="I137" s="144">
        <f>IF(COUNTIFS(cualitativa[Num.],B137)&lt;&gt;0,(5-COUNTBLANK(cualitativa[[#This Row],[Proceso 1]:[Proceso 5]])),"")</f>
        <v>0</v>
      </c>
      <c r="J137" s="145" t="str">
        <f>IF(COUNTIFS(cualitativa[Num.],B137)&lt;&gt;0,cualitativa[[#This Row],[Proceso 1]]&amp;" "&amp;cualitativa[[#This Row],[Proceso 2]]&amp;" "&amp;cualitativa[[#This Row],[Proceso 3]]&amp;" "&amp;cualitativa[[#This Row],[Proceso 4]]&amp;" "&amp;cualitativa[[#This Row],[Proceso 5]],"")</f>
        <v xml:space="preserve">    </v>
      </c>
      <c r="K137" s="152"/>
      <c r="L137" s="153"/>
      <c r="M137" s="153"/>
      <c r="N137" s="153"/>
      <c r="O137" s="265">
        <f>'CONS AUTOEV'!$L137*'CONS AUTOEV'!$M137*'CONS AUTOEV'!$N137</f>
        <v>0</v>
      </c>
      <c r="P137" s="158">
        <f t="shared" si="4"/>
        <v>0</v>
      </c>
      <c r="Q137" s="159">
        <f>(RANK($P137,$P$5:$P$204,0)+COUNTIF($P$5:$P137,P137)-1)*P137</f>
        <v>0</v>
      </c>
    </row>
    <row r="138" spans="2:17" x14ac:dyDescent="0.3">
      <c r="B138" s="124">
        <v>134</v>
      </c>
      <c r="C138" s="126">
        <v>0</v>
      </c>
      <c r="D138" s="126">
        <v>0</v>
      </c>
      <c r="E138" s="126">
        <v>0</v>
      </c>
      <c r="F138" s="47">
        <v>0</v>
      </c>
      <c r="G138" s="47">
        <v>0</v>
      </c>
      <c r="H138" s="146" t="str">
        <f>IF('AUTOEV CUANTI IND'!R138&lt;&gt;"",'AUTOEV CUANTI IND'!R138,IF('AUTOEV CUANTI MULT'!DD139&lt;&gt;"",'AUTOEV CUANTI MULT'!DD139,""))</f>
        <v/>
      </c>
      <c r="I138" s="147">
        <f>IF(COUNTIFS(cualitativa[Num.],B138)&lt;&gt;0,(5-COUNTBLANK(cualitativa[[#This Row],[Proceso 1]:[Proceso 5]])),"")</f>
        <v>0</v>
      </c>
      <c r="J138" s="148" t="str">
        <f>IF(COUNTIFS(cualitativa[Num.],B138)&lt;&gt;0,cualitativa[[#This Row],[Proceso 1]]&amp;" "&amp;cualitativa[[#This Row],[Proceso 2]]&amp;" "&amp;cualitativa[[#This Row],[Proceso 3]]&amp;" "&amp;cualitativa[[#This Row],[Proceso 4]]&amp;" "&amp;cualitativa[[#This Row],[Proceso 5]],"")</f>
        <v xml:space="preserve">    </v>
      </c>
      <c r="K138" s="154"/>
      <c r="L138" s="155"/>
      <c r="M138" s="155"/>
      <c r="N138" s="155"/>
      <c r="O138" s="58">
        <f>'CONS AUTOEV'!$L138*'CONS AUTOEV'!$M138*'CONS AUTOEV'!$N138</f>
        <v>0</v>
      </c>
      <c r="P138" s="160">
        <f t="shared" si="4"/>
        <v>0</v>
      </c>
      <c r="Q138" s="161">
        <f>(RANK($P138,$P$5:$P$204,0)+COUNTIF($P$5:$P138,P138)-1)*P138</f>
        <v>0</v>
      </c>
    </row>
    <row r="139" spans="2:17" x14ac:dyDescent="0.3">
      <c r="B139" s="120">
        <v>135</v>
      </c>
      <c r="C139" s="122">
        <v>0</v>
      </c>
      <c r="D139" s="122">
        <v>0</v>
      </c>
      <c r="E139" s="122">
        <v>0</v>
      </c>
      <c r="F139" s="123">
        <v>0</v>
      </c>
      <c r="G139" s="123">
        <v>0</v>
      </c>
      <c r="H139" s="143" t="str">
        <f>IF('AUTOEV CUANTI IND'!R139&lt;&gt;"",'AUTOEV CUANTI IND'!R139,IF('AUTOEV CUANTI MULT'!DD140&lt;&gt;"",'AUTOEV CUANTI MULT'!DD140,""))</f>
        <v/>
      </c>
      <c r="I139" s="144">
        <f>IF(COUNTIFS(cualitativa[Num.],B139)&lt;&gt;0,(5-COUNTBLANK(cualitativa[[#This Row],[Proceso 1]:[Proceso 5]])),"")</f>
        <v>0</v>
      </c>
      <c r="J139" s="145" t="str">
        <f>IF(COUNTIFS(cualitativa[Num.],B139)&lt;&gt;0,cualitativa[[#This Row],[Proceso 1]]&amp;" "&amp;cualitativa[[#This Row],[Proceso 2]]&amp;" "&amp;cualitativa[[#This Row],[Proceso 3]]&amp;" "&amp;cualitativa[[#This Row],[Proceso 4]]&amp;" "&amp;cualitativa[[#This Row],[Proceso 5]],"")</f>
        <v xml:space="preserve">    </v>
      </c>
      <c r="K139" s="152"/>
      <c r="L139" s="153"/>
      <c r="M139" s="153"/>
      <c r="N139" s="153"/>
      <c r="O139" s="265">
        <f>'CONS AUTOEV'!$L139*'CONS AUTOEV'!$M139*'CONS AUTOEV'!$N139</f>
        <v>0</v>
      </c>
      <c r="P139" s="158">
        <f t="shared" si="4"/>
        <v>0</v>
      </c>
      <c r="Q139" s="159">
        <f>(RANK($P139,$P$5:$P$204,0)+COUNTIF($P$5:$P139,P139)-1)*P139</f>
        <v>0</v>
      </c>
    </row>
    <row r="140" spans="2:17" x14ac:dyDescent="0.3">
      <c r="B140" s="124">
        <v>136</v>
      </c>
      <c r="C140" s="126">
        <v>0</v>
      </c>
      <c r="D140" s="126">
        <v>0</v>
      </c>
      <c r="E140" s="126">
        <v>0</v>
      </c>
      <c r="F140" s="47">
        <v>0</v>
      </c>
      <c r="G140" s="47">
        <v>0</v>
      </c>
      <c r="H140" s="146" t="str">
        <f>IF('AUTOEV CUANTI IND'!R140&lt;&gt;"",'AUTOEV CUANTI IND'!R140,IF('AUTOEV CUANTI MULT'!DD141&lt;&gt;"",'AUTOEV CUANTI MULT'!DD141,""))</f>
        <v/>
      </c>
      <c r="I140" s="147">
        <f>IF(COUNTIFS(cualitativa[Num.],B140)&lt;&gt;0,(5-COUNTBLANK(cualitativa[[#This Row],[Proceso 1]:[Proceso 5]])),"")</f>
        <v>0</v>
      </c>
      <c r="J140" s="148" t="str">
        <f>IF(COUNTIFS(cualitativa[Num.],B140)&lt;&gt;0,cualitativa[[#This Row],[Proceso 1]]&amp;" "&amp;cualitativa[[#This Row],[Proceso 2]]&amp;" "&amp;cualitativa[[#This Row],[Proceso 3]]&amp;" "&amp;cualitativa[[#This Row],[Proceso 4]]&amp;" "&amp;cualitativa[[#This Row],[Proceso 5]],"")</f>
        <v xml:space="preserve">    </v>
      </c>
      <c r="K140" s="154"/>
      <c r="L140" s="155"/>
      <c r="M140" s="155"/>
      <c r="N140" s="155"/>
      <c r="O140" s="58">
        <f>'CONS AUTOEV'!$L140*'CONS AUTOEV'!$M140*'CONS AUTOEV'!$N140</f>
        <v>0</v>
      </c>
      <c r="P140" s="160">
        <f t="shared" si="4"/>
        <v>0</v>
      </c>
      <c r="Q140" s="161">
        <f>(RANK($P140,$P$5:$P$204,0)+COUNTIF($P$5:$P140,P140)-1)*P140</f>
        <v>0</v>
      </c>
    </row>
    <row r="141" spans="2:17" x14ac:dyDescent="0.3">
      <c r="B141" s="120">
        <v>137</v>
      </c>
      <c r="C141" s="122">
        <v>0</v>
      </c>
      <c r="D141" s="122">
        <v>0</v>
      </c>
      <c r="E141" s="122">
        <v>0</v>
      </c>
      <c r="F141" s="123">
        <v>0</v>
      </c>
      <c r="G141" s="123">
        <v>0</v>
      </c>
      <c r="H141" s="143" t="str">
        <f>IF('AUTOEV CUANTI IND'!R141&lt;&gt;"",'AUTOEV CUANTI IND'!R141,IF('AUTOEV CUANTI MULT'!DD142&lt;&gt;"",'AUTOEV CUANTI MULT'!DD142,""))</f>
        <v/>
      </c>
      <c r="I141" s="144">
        <f>IF(COUNTIFS(cualitativa[Num.],B141)&lt;&gt;0,(5-COUNTBLANK(cualitativa[[#This Row],[Proceso 1]:[Proceso 5]])),"")</f>
        <v>0</v>
      </c>
      <c r="J141" s="145" t="str">
        <f>IF(COUNTIFS(cualitativa[Num.],B141)&lt;&gt;0,cualitativa[[#This Row],[Proceso 1]]&amp;" "&amp;cualitativa[[#This Row],[Proceso 2]]&amp;" "&amp;cualitativa[[#This Row],[Proceso 3]]&amp;" "&amp;cualitativa[[#This Row],[Proceso 4]]&amp;" "&amp;cualitativa[[#This Row],[Proceso 5]],"")</f>
        <v xml:space="preserve">    </v>
      </c>
      <c r="K141" s="152"/>
      <c r="L141" s="153"/>
      <c r="M141" s="153"/>
      <c r="N141" s="153"/>
      <c r="O141" s="265">
        <f>'CONS AUTOEV'!$L141*'CONS AUTOEV'!$M141*'CONS AUTOEV'!$N141</f>
        <v>0</v>
      </c>
      <c r="P141" s="158">
        <f t="shared" si="4"/>
        <v>0</v>
      </c>
      <c r="Q141" s="159">
        <f>(RANK($P141,$P$5:$P$204,0)+COUNTIF($P$5:$P141,P141)-1)*P141</f>
        <v>0</v>
      </c>
    </row>
    <row r="142" spans="2:17" x14ac:dyDescent="0.3">
      <c r="B142" s="124">
        <v>138</v>
      </c>
      <c r="C142" s="126">
        <v>0</v>
      </c>
      <c r="D142" s="126">
        <v>0</v>
      </c>
      <c r="E142" s="126">
        <v>0</v>
      </c>
      <c r="F142" s="47">
        <v>0</v>
      </c>
      <c r="G142" s="47">
        <v>0</v>
      </c>
      <c r="H142" s="146" t="str">
        <f>IF('AUTOEV CUANTI IND'!R142&lt;&gt;"",'AUTOEV CUANTI IND'!R142,IF('AUTOEV CUANTI MULT'!DD143&lt;&gt;"",'AUTOEV CUANTI MULT'!DD143,""))</f>
        <v/>
      </c>
      <c r="I142" s="147">
        <f>IF(COUNTIFS(cualitativa[Num.],B142)&lt;&gt;0,(5-COUNTBLANK(cualitativa[[#This Row],[Proceso 1]:[Proceso 5]])),"")</f>
        <v>0</v>
      </c>
      <c r="J142" s="148" t="str">
        <f>IF(COUNTIFS(cualitativa[Num.],B142)&lt;&gt;0,cualitativa[[#This Row],[Proceso 1]]&amp;" "&amp;cualitativa[[#This Row],[Proceso 2]]&amp;" "&amp;cualitativa[[#This Row],[Proceso 3]]&amp;" "&amp;cualitativa[[#This Row],[Proceso 4]]&amp;" "&amp;cualitativa[[#This Row],[Proceso 5]],"")</f>
        <v xml:space="preserve">    </v>
      </c>
      <c r="K142" s="154"/>
      <c r="L142" s="155"/>
      <c r="M142" s="155"/>
      <c r="N142" s="155"/>
      <c r="O142" s="58">
        <f>'CONS AUTOEV'!$L142*'CONS AUTOEV'!$M142*'CONS AUTOEV'!$N142</f>
        <v>0</v>
      </c>
      <c r="P142" s="160">
        <f t="shared" si="4"/>
        <v>0</v>
      </c>
      <c r="Q142" s="161">
        <f>(RANK($P142,$P$5:$P$204,0)+COUNTIF($P$5:$P142,P142)-1)*P142</f>
        <v>0</v>
      </c>
    </row>
    <row r="143" spans="2:17" x14ac:dyDescent="0.3">
      <c r="B143" s="120">
        <v>139</v>
      </c>
      <c r="C143" s="122">
        <v>0</v>
      </c>
      <c r="D143" s="122">
        <v>0</v>
      </c>
      <c r="E143" s="122">
        <v>0</v>
      </c>
      <c r="F143" s="123">
        <v>0</v>
      </c>
      <c r="G143" s="123">
        <v>0</v>
      </c>
      <c r="H143" s="143" t="str">
        <f>IF('AUTOEV CUANTI IND'!R143&lt;&gt;"",'AUTOEV CUANTI IND'!R143,IF('AUTOEV CUANTI MULT'!DD144&lt;&gt;"",'AUTOEV CUANTI MULT'!DD144,""))</f>
        <v/>
      </c>
      <c r="I143" s="144">
        <f>IF(COUNTIFS(cualitativa[Num.],B143)&lt;&gt;0,(5-COUNTBLANK(cualitativa[[#This Row],[Proceso 1]:[Proceso 5]])),"")</f>
        <v>0</v>
      </c>
      <c r="J143" s="145" t="str">
        <f>IF(COUNTIFS(cualitativa[Num.],B143)&lt;&gt;0,cualitativa[[#This Row],[Proceso 1]]&amp;" "&amp;cualitativa[[#This Row],[Proceso 2]]&amp;" "&amp;cualitativa[[#This Row],[Proceso 3]]&amp;" "&amp;cualitativa[[#This Row],[Proceso 4]]&amp;" "&amp;cualitativa[[#This Row],[Proceso 5]],"")</f>
        <v xml:space="preserve">    </v>
      </c>
      <c r="K143" s="152"/>
      <c r="L143" s="153"/>
      <c r="M143" s="153"/>
      <c r="N143" s="153"/>
      <c r="O143" s="265">
        <f>'CONS AUTOEV'!$L143*'CONS AUTOEV'!$M143*'CONS AUTOEV'!$N143</f>
        <v>0</v>
      </c>
      <c r="P143" s="158">
        <f t="shared" si="4"/>
        <v>0</v>
      </c>
      <c r="Q143" s="159">
        <f>(RANK($P143,$P$5:$P$204,0)+COUNTIF($P$5:$P143,P143)-1)*P143</f>
        <v>0</v>
      </c>
    </row>
    <row r="144" spans="2:17" x14ac:dyDescent="0.3">
      <c r="B144" s="124">
        <v>140</v>
      </c>
      <c r="C144" s="126">
        <v>0</v>
      </c>
      <c r="D144" s="126">
        <v>0</v>
      </c>
      <c r="E144" s="126">
        <v>0</v>
      </c>
      <c r="F144" s="47">
        <v>0</v>
      </c>
      <c r="G144" s="47">
        <v>0</v>
      </c>
      <c r="H144" s="146" t="str">
        <f>IF('AUTOEV CUANTI IND'!R144&lt;&gt;"",'AUTOEV CUANTI IND'!R144,IF('AUTOEV CUANTI MULT'!DD145&lt;&gt;"",'AUTOEV CUANTI MULT'!DD145,""))</f>
        <v/>
      </c>
      <c r="I144" s="147">
        <f>IF(COUNTIFS(cualitativa[Num.],B144)&lt;&gt;0,(5-COUNTBLANK(cualitativa[[#This Row],[Proceso 1]:[Proceso 5]])),"")</f>
        <v>0</v>
      </c>
      <c r="J144" s="148" t="str">
        <f>IF(COUNTIFS(cualitativa[Num.],B144)&lt;&gt;0,cualitativa[[#This Row],[Proceso 1]]&amp;" "&amp;cualitativa[[#This Row],[Proceso 2]]&amp;" "&amp;cualitativa[[#This Row],[Proceso 3]]&amp;" "&amp;cualitativa[[#This Row],[Proceso 4]]&amp;" "&amp;cualitativa[[#This Row],[Proceso 5]],"")</f>
        <v xml:space="preserve">    </v>
      </c>
      <c r="K144" s="154"/>
      <c r="L144" s="155"/>
      <c r="M144" s="155"/>
      <c r="N144" s="155"/>
      <c r="O144" s="58">
        <f>'CONS AUTOEV'!$L144*'CONS AUTOEV'!$M144*'CONS AUTOEV'!$N144</f>
        <v>0</v>
      </c>
      <c r="P144" s="160">
        <f t="shared" si="4"/>
        <v>0</v>
      </c>
      <c r="Q144" s="161">
        <f>(RANK($P144,$P$5:$P$204,0)+COUNTIF($P$5:$P144,P144)-1)*P144</f>
        <v>0</v>
      </c>
    </row>
    <row r="145" spans="2:17" x14ac:dyDescent="0.3">
      <c r="B145" s="120">
        <v>141</v>
      </c>
      <c r="C145" s="122">
        <v>0</v>
      </c>
      <c r="D145" s="122">
        <v>0</v>
      </c>
      <c r="E145" s="122">
        <v>0</v>
      </c>
      <c r="F145" s="123">
        <v>0</v>
      </c>
      <c r="G145" s="123">
        <v>0</v>
      </c>
      <c r="H145" s="143" t="str">
        <f>IF('AUTOEV CUANTI IND'!R145&lt;&gt;"",'AUTOEV CUANTI IND'!R145,IF('AUTOEV CUANTI MULT'!DD146&lt;&gt;"",'AUTOEV CUANTI MULT'!DD146,""))</f>
        <v/>
      </c>
      <c r="I145" s="144">
        <f>IF(COUNTIFS(cualitativa[Num.],B145)&lt;&gt;0,(5-COUNTBLANK(cualitativa[[#This Row],[Proceso 1]:[Proceso 5]])),"")</f>
        <v>0</v>
      </c>
      <c r="J145" s="145" t="str">
        <f>IF(COUNTIFS(cualitativa[Num.],B145)&lt;&gt;0,cualitativa[[#This Row],[Proceso 1]]&amp;" "&amp;cualitativa[[#This Row],[Proceso 2]]&amp;" "&amp;cualitativa[[#This Row],[Proceso 3]]&amp;" "&amp;cualitativa[[#This Row],[Proceso 4]]&amp;" "&amp;cualitativa[[#This Row],[Proceso 5]],"")</f>
        <v xml:space="preserve">    </v>
      </c>
      <c r="K145" s="152"/>
      <c r="L145" s="153"/>
      <c r="M145" s="153"/>
      <c r="N145" s="153"/>
      <c r="O145" s="265">
        <f>'CONS AUTOEV'!$L145*'CONS AUTOEV'!$M145*'CONS AUTOEV'!$N145</f>
        <v>0</v>
      </c>
      <c r="P145" s="158">
        <f t="shared" si="4"/>
        <v>0</v>
      </c>
      <c r="Q145" s="159">
        <f>(RANK($P145,$P$5:$P$204,0)+COUNTIF($P$5:$P145,P145)-1)*P145</f>
        <v>0</v>
      </c>
    </row>
    <row r="146" spans="2:17" x14ac:dyDescent="0.3">
      <c r="B146" s="124">
        <v>142</v>
      </c>
      <c r="C146" s="126">
        <v>0</v>
      </c>
      <c r="D146" s="126">
        <v>0</v>
      </c>
      <c r="E146" s="126">
        <v>0</v>
      </c>
      <c r="F146" s="47">
        <v>0</v>
      </c>
      <c r="G146" s="47">
        <v>0</v>
      </c>
      <c r="H146" s="146" t="str">
        <f>IF('AUTOEV CUANTI IND'!R146&lt;&gt;"",'AUTOEV CUANTI IND'!R146,IF('AUTOEV CUANTI MULT'!DD147&lt;&gt;"",'AUTOEV CUANTI MULT'!DD147,""))</f>
        <v/>
      </c>
      <c r="I146" s="147">
        <f>IF(COUNTIFS(cualitativa[Num.],B146)&lt;&gt;0,(5-COUNTBLANK(cualitativa[[#This Row],[Proceso 1]:[Proceso 5]])),"")</f>
        <v>0</v>
      </c>
      <c r="J146" s="148" t="str">
        <f>IF(COUNTIFS(cualitativa[Num.],B146)&lt;&gt;0,cualitativa[[#This Row],[Proceso 1]]&amp;" "&amp;cualitativa[[#This Row],[Proceso 2]]&amp;" "&amp;cualitativa[[#This Row],[Proceso 3]]&amp;" "&amp;cualitativa[[#This Row],[Proceso 4]]&amp;" "&amp;cualitativa[[#This Row],[Proceso 5]],"")</f>
        <v xml:space="preserve">    </v>
      </c>
      <c r="K146" s="154"/>
      <c r="L146" s="155"/>
      <c r="M146" s="155"/>
      <c r="N146" s="155"/>
      <c r="O146" s="58">
        <f>'CONS AUTOEV'!$L146*'CONS AUTOEV'!$M146*'CONS AUTOEV'!$N146</f>
        <v>0</v>
      </c>
      <c r="P146" s="160">
        <f t="shared" si="4"/>
        <v>0</v>
      </c>
      <c r="Q146" s="161">
        <f>(RANK($P146,$P$5:$P$204,0)+COUNTIF($P$5:$P146,P146)-1)*P146</f>
        <v>0</v>
      </c>
    </row>
    <row r="147" spans="2:17" x14ac:dyDescent="0.3">
      <c r="B147" s="120">
        <v>143</v>
      </c>
      <c r="C147" s="122">
        <v>0</v>
      </c>
      <c r="D147" s="122">
        <v>0</v>
      </c>
      <c r="E147" s="122">
        <v>0</v>
      </c>
      <c r="F147" s="123">
        <v>0</v>
      </c>
      <c r="G147" s="123">
        <v>0</v>
      </c>
      <c r="H147" s="143" t="str">
        <f>IF('AUTOEV CUANTI IND'!R147&lt;&gt;"",'AUTOEV CUANTI IND'!R147,IF('AUTOEV CUANTI MULT'!DD148&lt;&gt;"",'AUTOEV CUANTI MULT'!DD148,""))</f>
        <v/>
      </c>
      <c r="I147" s="144">
        <f>IF(COUNTIFS(cualitativa[Num.],B147)&lt;&gt;0,(5-COUNTBLANK(cualitativa[[#This Row],[Proceso 1]:[Proceso 5]])),"")</f>
        <v>0</v>
      </c>
      <c r="J147" s="145" t="str">
        <f>IF(COUNTIFS(cualitativa[Num.],B147)&lt;&gt;0,cualitativa[[#This Row],[Proceso 1]]&amp;" "&amp;cualitativa[[#This Row],[Proceso 2]]&amp;" "&amp;cualitativa[[#This Row],[Proceso 3]]&amp;" "&amp;cualitativa[[#This Row],[Proceso 4]]&amp;" "&amp;cualitativa[[#This Row],[Proceso 5]],"")</f>
        <v xml:space="preserve">    </v>
      </c>
      <c r="K147" s="152"/>
      <c r="L147" s="153"/>
      <c r="M147" s="153"/>
      <c r="N147" s="153"/>
      <c r="O147" s="265">
        <f>'CONS AUTOEV'!$L147*'CONS AUTOEV'!$M147*'CONS AUTOEV'!$N147</f>
        <v>0</v>
      </c>
      <c r="P147" s="158">
        <f t="shared" si="4"/>
        <v>0</v>
      </c>
      <c r="Q147" s="159">
        <f>(RANK($P147,$P$5:$P$204,0)+COUNTIF($P$5:$P147,P147)-1)*P147</f>
        <v>0</v>
      </c>
    </row>
    <row r="148" spans="2:17" x14ac:dyDescent="0.3">
      <c r="B148" s="124">
        <v>144</v>
      </c>
      <c r="C148" s="126">
        <v>0</v>
      </c>
      <c r="D148" s="126">
        <v>0</v>
      </c>
      <c r="E148" s="126">
        <v>0</v>
      </c>
      <c r="F148" s="47">
        <v>0</v>
      </c>
      <c r="G148" s="47">
        <v>0</v>
      </c>
      <c r="H148" s="146" t="str">
        <f>IF('AUTOEV CUANTI IND'!R148&lt;&gt;"",'AUTOEV CUANTI IND'!R148,IF('AUTOEV CUANTI MULT'!DD149&lt;&gt;"",'AUTOEV CUANTI MULT'!DD149,""))</f>
        <v/>
      </c>
      <c r="I148" s="147">
        <f>IF(COUNTIFS(cualitativa[Num.],B148)&lt;&gt;0,(5-COUNTBLANK(cualitativa[[#This Row],[Proceso 1]:[Proceso 5]])),"")</f>
        <v>0</v>
      </c>
      <c r="J148" s="148" t="str">
        <f>IF(COUNTIFS(cualitativa[Num.],B148)&lt;&gt;0,cualitativa[[#This Row],[Proceso 1]]&amp;" "&amp;cualitativa[[#This Row],[Proceso 2]]&amp;" "&amp;cualitativa[[#This Row],[Proceso 3]]&amp;" "&amp;cualitativa[[#This Row],[Proceso 4]]&amp;" "&amp;cualitativa[[#This Row],[Proceso 5]],"")</f>
        <v xml:space="preserve">    </v>
      </c>
      <c r="K148" s="154"/>
      <c r="L148" s="155"/>
      <c r="M148" s="155"/>
      <c r="N148" s="155"/>
      <c r="O148" s="58">
        <f>'CONS AUTOEV'!$L148*'CONS AUTOEV'!$M148*'CONS AUTOEV'!$N148</f>
        <v>0</v>
      </c>
      <c r="P148" s="160">
        <f t="shared" si="4"/>
        <v>0</v>
      </c>
      <c r="Q148" s="161">
        <f>(RANK($P148,$P$5:$P$204,0)+COUNTIF($P$5:$P148,P148)-1)*P148</f>
        <v>0</v>
      </c>
    </row>
    <row r="149" spans="2:17" x14ac:dyDescent="0.3">
      <c r="B149" s="120">
        <v>145</v>
      </c>
      <c r="C149" s="122">
        <v>0</v>
      </c>
      <c r="D149" s="122">
        <v>0</v>
      </c>
      <c r="E149" s="122">
        <v>0</v>
      </c>
      <c r="F149" s="123">
        <v>0</v>
      </c>
      <c r="G149" s="123">
        <v>0</v>
      </c>
      <c r="H149" s="143" t="str">
        <f>IF('AUTOEV CUANTI IND'!R149&lt;&gt;"",'AUTOEV CUANTI IND'!R149,IF('AUTOEV CUANTI MULT'!DD150&lt;&gt;"",'AUTOEV CUANTI MULT'!DD150,""))</f>
        <v/>
      </c>
      <c r="I149" s="144">
        <f>IF(COUNTIFS(cualitativa[Num.],B149)&lt;&gt;0,(5-COUNTBLANK(cualitativa[[#This Row],[Proceso 1]:[Proceso 5]])),"")</f>
        <v>0</v>
      </c>
      <c r="J149" s="145" t="str">
        <f>IF(COUNTIFS(cualitativa[Num.],B149)&lt;&gt;0,cualitativa[[#This Row],[Proceso 1]]&amp;" "&amp;cualitativa[[#This Row],[Proceso 2]]&amp;" "&amp;cualitativa[[#This Row],[Proceso 3]]&amp;" "&amp;cualitativa[[#This Row],[Proceso 4]]&amp;" "&amp;cualitativa[[#This Row],[Proceso 5]],"")</f>
        <v xml:space="preserve">    </v>
      </c>
      <c r="K149" s="152"/>
      <c r="L149" s="153"/>
      <c r="M149" s="153"/>
      <c r="N149" s="153"/>
      <c r="O149" s="265">
        <f>'CONS AUTOEV'!$L149*'CONS AUTOEV'!$M149*'CONS AUTOEV'!$N149</f>
        <v>0</v>
      </c>
      <c r="P149" s="158">
        <f t="shared" si="4"/>
        <v>0</v>
      </c>
      <c r="Q149" s="159">
        <f>(RANK($P149,$P$5:$P$204,0)+COUNTIF($P$5:$P149,P149)-1)*P149</f>
        <v>0</v>
      </c>
    </row>
    <row r="150" spans="2:17" x14ac:dyDescent="0.3">
      <c r="B150" s="124">
        <v>146</v>
      </c>
      <c r="C150" s="126">
        <v>0</v>
      </c>
      <c r="D150" s="126">
        <v>0</v>
      </c>
      <c r="E150" s="126">
        <v>0</v>
      </c>
      <c r="F150" s="47">
        <v>0</v>
      </c>
      <c r="G150" s="47">
        <v>0</v>
      </c>
      <c r="H150" s="146" t="str">
        <f>IF('AUTOEV CUANTI IND'!R150&lt;&gt;"",'AUTOEV CUANTI IND'!R150,IF('AUTOEV CUANTI MULT'!DD151&lt;&gt;"",'AUTOEV CUANTI MULT'!DD151,""))</f>
        <v/>
      </c>
      <c r="I150" s="147">
        <f>IF(COUNTIFS(cualitativa[Num.],B150)&lt;&gt;0,(5-COUNTBLANK(cualitativa[[#This Row],[Proceso 1]:[Proceso 5]])),"")</f>
        <v>0</v>
      </c>
      <c r="J150" s="148" t="str">
        <f>IF(COUNTIFS(cualitativa[Num.],B150)&lt;&gt;0,cualitativa[[#This Row],[Proceso 1]]&amp;" "&amp;cualitativa[[#This Row],[Proceso 2]]&amp;" "&amp;cualitativa[[#This Row],[Proceso 3]]&amp;" "&amp;cualitativa[[#This Row],[Proceso 4]]&amp;" "&amp;cualitativa[[#This Row],[Proceso 5]],"")</f>
        <v xml:space="preserve">    </v>
      </c>
      <c r="K150" s="154"/>
      <c r="L150" s="155"/>
      <c r="M150" s="155"/>
      <c r="N150" s="155"/>
      <c r="O150" s="58">
        <f>'CONS AUTOEV'!$L150*'CONS AUTOEV'!$M150*'CONS AUTOEV'!$N150</f>
        <v>0</v>
      </c>
      <c r="P150" s="160">
        <f t="shared" si="4"/>
        <v>0</v>
      </c>
      <c r="Q150" s="161">
        <f>(RANK($P150,$P$5:$P$204,0)+COUNTIF($P$5:$P150,P150)-1)*P150</f>
        <v>0</v>
      </c>
    </row>
    <row r="151" spans="2:17" x14ac:dyDescent="0.3">
      <c r="B151" s="120">
        <v>147</v>
      </c>
      <c r="C151" s="122">
        <v>0</v>
      </c>
      <c r="D151" s="122">
        <v>0</v>
      </c>
      <c r="E151" s="122">
        <v>0</v>
      </c>
      <c r="F151" s="123">
        <v>0</v>
      </c>
      <c r="G151" s="123">
        <v>0</v>
      </c>
      <c r="H151" s="143" t="str">
        <f>IF('AUTOEV CUANTI IND'!R151&lt;&gt;"",'AUTOEV CUANTI IND'!R151,IF('AUTOEV CUANTI MULT'!DD152&lt;&gt;"",'AUTOEV CUANTI MULT'!DD152,""))</f>
        <v/>
      </c>
      <c r="I151" s="144">
        <f>IF(COUNTIFS(cualitativa[Num.],B151)&lt;&gt;0,(5-COUNTBLANK(cualitativa[[#This Row],[Proceso 1]:[Proceso 5]])),"")</f>
        <v>0</v>
      </c>
      <c r="J151" s="145" t="str">
        <f>IF(COUNTIFS(cualitativa[Num.],B151)&lt;&gt;0,cualitativa[[#This Row],[Proceso 1]]&amp;" "&amp;cualitativa[[#This Row],[Proceso 2]]&amp;" "&amp;cualitativa[[#This Row],[Proceso 3]]&amp;" "&amp;cualitativa[[#This Row],[Proceso 4]]&amp;" "&amp;cualitativa[[#This Row],[Proceso 5]],"")</f>
        <v xml:space="preserve">    </v>
      </c>
      <c r="K151" s="152"/>
      <c r="L151" s="153"/>
      <c r="M151" s="153"/>
      <c r="N151" s="153"/>
      <c r="O151" s="265">
        <f>'CONS AUTOEV'!$L151*'CONS AUTOEV'!$M151*'CONS AUTOEV'!$N151</f>
        <v>0</v>
      </c>
      <c r="P151" s="158">
        <f t="shared" si="4"/>
        <v>0</v>
      </c>
      <c r="Q151" s="159">
        <f>(RANK($P151,$P$5:$P$204,0)+COUNTIF($P$5:$P151,P151)-1)*P151</f>
        <v>0</v>
      </c>
    </row>
    <row r="152" spans="2:17" x14ac:dyDescent="0.3">
      <c r="B152" s="124">
        <v>148</v>
      </c>
      <c r="C152" s="126">
        <v>0</v>
      </c>
      <c r="D152" s="126">
        <v>0</v>
      </c>
      <c r="E152" s="126">
        <v>0</v>
      </c>
      <c r="F152" s="47">
        <v>0</v>
      </c>
      <c r="G152" s="47">
        <v>0</v>
      </c>
      <c r="H152" s="146" t="str">
        <f>IF('AUTOEV CUANTI IND'!R152&lt;&gt;"",'AUTOEV CUANTI IND'!R152,IF('AUTOEV CUANTI MULT'!DD153&lt;&gt;"",'AUTOEV CUANTI MULT'!DD153,""))</f>
        <v/>
      </c>
      <c r="I152" s="147">
        <f>IF(COUNTIFS(cualitativa[Num.],B152)&lt;&gt;0,(5-COUNTBLANK(cualitativa[[#This Row],[Proceso 1]:[Proceso 5]])),"")</f>
        <v>0</v>
      </c>
      <c r="J152" s="148" t="str">
        <f>IF(COUNTIFS(cualitativa[Num.],B152)&lt;&gt;0,cualitativa[[#This Row],[Proceso 1]]&amp;" "&amp;cualitativa[[#This Row],[Proceso 2]]&amp;" "&amp;cualitativa[[#This Row],[Proceso 3]]&amp;" "&amp;cualitativa[[#This Row],[Proceso 4]]&amp;" "&amp;cualitativa[[#This Row],[Proceso 5]],"")</f>
        <v xml:space="preserve">    </v>
      </c>
      <c r="K152" s="154"/>
      <c r="L152" s="155"/>
      <c r="M152" s="155"/>
      <c r="N152" s="155"/>
      <c r="O152" s="58">
        <f>'CONS AUTOEV'!$L152*'CONS AUTOEV'!$M152*'CONS AUTOEV'!$N152</f>
        <v>0</v>
      </c>
      <c r="P152" s="160">
        <f t="shared" si="4"/>
        <v>0</v>
      </c>
      <c r="Q152" s="161">
        <f>(RANK($P152,$P$5:$P$204,0)+COUNTIF($P$5:$P152,P152)-1)*P152</f>
        <v>0</v>
      </c>
    </row>
    <row r="153" spans="2:17" x14ac:dyDescent="0.3">
      <c r="B153" s="120">
        <v>149</v>
      </c>
      <c r="C153" s="122">
        <v>0</v>
      </c>
      <c r="D153" s="122">
        <v>0</v>
      </c>
      <c r="E153" s="122">
        <v>0</v>
      </c>
      <c r="F153" s="123">
        <v>0</v>
      </c>
      <c r="G153" s="123">
        <v>0</v>
      </c>
      <c r="H153" s="143" t="str">
        <f>IF('AUTOEV CUANTI IND'!R153&lt;&gt;"",'AUTOEV CUANTI IND'!R153,IF('AUTOEV CUANTI MULT'!DD154&lt;&gt;"",'AUTOEV CUANTI MULT'!DD154,""))</f>
        <v/>
      </c>
      <c r="I153" s="144">
        <f>IF(COUNTIFS(cualitativa[Num.],B153)&lt;&gt;0,(5-COUNTBLANK(cualitativa[[#This Row],[Proceso 1]:[Proceso 5]])),"")</f>
        <v>0</v>
      </c>
      <c r="J153" s="145" t="str">
        <f>IF(COUNTIFS(cualitativa[Num.],B153)&lt;&gt;0,cualitativa[[#This Row],[Proceso 1]]&amp;" "&amp;cualitativa[[#This Row],[Proceso 2]]&amp;" "&amp;cualitativa[[#This Row],[Proceso 3]]&amp;" "&amp;cualitativa[[#This Row],[Proceso 4]]&amp;" "&amp;cualitativa[[#This Row],[Proceso 5]],"")</f>
        <v xml:space="preserve">    </v>
      </c>
      <c r="K153" s="152"/>
      <c r="L153" s="153"/>
      <c r="M153" s="153"/>
      <c r="N153" s="153"/>
      <c r="O153" s="265">
        <f>'CONS AUTOEV'!$L153*'CONS AUTOEV'!$M153*'CONS AUTOEV'!$N153</f>
        <v>0</v>
      </c>
      <c r="P153" s="158">
        <f t="shared" si="4"/>
        <v>0</v>
      </c>
      <c r="Q153" s="159">
        <f>(RANK($P153,$P$5:$P$204,0)+COUNTIF($P$5:$P153,P153)-1)*P153</f>
        <v>0</v>
      </c>
    </row>
    <row r="154" spans="2:17" x14ac:dyDescent="0.3">
      <c r="B154" s="124">
        <v>150</v>
      </c>
      <c r="C154" s="126">
        <v>0</v>
      </c>
      <c r="D154" s="126">
        <v>0</v>
      </c>
      <c r="E154" s="126">
        <v>0</v>
      </c>
      <c r="F154" s="47">
        <v>0</v>
      </c>
      <c r="G154" s="47">
        <v>0</v>
      </c>
      <c r="H154" s="146" t="str">
        <f>IF('AUTOEV CUANTI IND'!R154&lt;&gt;"",'AUTOEV CUANTI IND'!R154,IF('AUTOEV CUANTI MULT'!DD155&lt;&gt;"",'AUTOEV CUANTI MULT'!DD155,""))</f>
        <v/>
      </c>
      <c r="I154" s="147">
        <f>IF(COUNTIFS(cualitativa[Num.],B154)&lt;&gt;0,(5-COUNTBLANK(cualitativa[[#This Row],[Proceso 1]:[Proceso 5]])),"")</f>
        <v>0</v>
      </c>
      <c r="J154" s="148" t="str">
        <f>IF(COUNTIFS(cualitativa[Num.],B154)&lt;&gt;0,cualitativa[[#This Row],[Proceso 1]]&amp;" "&amp;cualitativa[[#This Row],[Proceso 2]]&amp;" "&amp;cualitativa[[#This Row],[Proceso 3]]&amp;" "&amp;cualitativa[[#This Row],[Proceso 4]]&amp;" "&amp;cualitativa[[#This Row],[Proceso 5]],"")</f>
        <v xml:space="preserve">    </v>
      </c>
      <c r="K154" s="154"/>
      <c r="L154" s="155"/>
      <c r="M154" s="155"/>
      <c r="N154" s="155"/>
      <c r="O154" s="58">
        <f>'CONS AUTOEV'!$L154*'CONS AUTOEV'!$M154*'CONS AUTOEV'!$N154</f>
        <v>0</v>
      </c>
      <c r="P154" s="160">
        <f t="shared" si="4"/>
        <v>0</v>
      </c>
      <c r="Q154" s="161">
        <f>(RANK($P154,$P$5:$P$204,0)+COUNTIF($P$5:$P154,P154)-1)*P154</f>
        <v>0</v>
      </c>
    </row>
    <row r="155" spans="2:17" x14ac:dyDescent="0.3">
      <c r="B155" s="120">
        <v>151</v>
      </c>
      <c r="C155" s="122">
        <v>0</v>
      </c>
      <c r="D155" s="122">
        <v>0</v>
      </c>
      <c r="E155" s="122">
        <v>0</v>
      </c>
      <c r="F155" s="123">
        <v>0</v>
      </c>
      <c r="G155" s="123">
        <v>0</v>
      </c>
      <c r="H155" s="143" t="str">
        <f>IF('AUTOEV CUANTI IND'!R155&lt;&gt;"",'AUTOEV CUANTI IND'!R155,IF('AUTOEV CUANTI MULT'!DD156&lt;&gt;"",'AUTOEV CUANTI MULT'!DD156,""))</f>
        <v/>
      </c>
      <c r="I155" s="144">
        <f>IF(COUNTIFS(cualitativa[Num.],B155)&lt;&gt;0,(5-COUNTBLANK(cualitativa[[#This Row],[Proceso 1]:[Proceso 5]])),"")</f>
        <v>0</v>
      </c>
      <c r="J155" s="145" t="str">
        <f>IF(COUNTIFS(cualitativa[Num.],B155)&lt;&gt;0,cualitativa[[#This Row],[Proceso 1]]&amp;" "&amp;cualitativa[[#This Row],[Proceso 2]]&amp;" "&amp;cualitativa[[#This Row],[Proceso 3]]&amp;" "&amp;cualitativa[[#This Row],[Proceso 4]]&amp;" "&amp;cualitativa[[#This Row],[Proceso 5]],"")</f>
        <v xml:space="preserve">    </v>
      </c>
      <c r="K155" s="152"/>
      <c r="L155" s="153"/>
      <c r="M155" s="153"/>
      <c r="N155" s="153"/>
      <c r="O155" s="265">
        <f>'CONS AUTOEV'!$L155*'CONS AUTOEV'!$M155*'CONS AUTOEV'!$N155</f>
        <v>0</v>
      </c>
      <c r="P155" s="158">
        <f t="shared" si="4"/>
        <v>0</v>
      </c>
      <c r="Q155" s="159">
        <f>(RANK($P155,$P$5:$P$204,0)+COUNTIF($P$5:$P155,P155)-1)*P155</f>
        <v>0</v>
      </c>
    </row>
    <row r="156" spans="2:17" x14ac:dyDescent="0.3">
      <c r="B156" s="124">
        <v>152</v>
      </c>
      <c r="C156" s="126">
        <v>0</v>
      </c>
      <c r="D156" s="126">
        <v>0</v>
      </c>
      <c r="E156" s="126">
        <v>0</v>
      </c>
      <c r="F156" s="47">
        <v>0</v>
      </c>
      <c r="G156" s="47">
        <v>0</v>
      </c>
      <c r="H156" s="146" t="str">
        <f>IF('AUTOEV CUANTI IND'!R156&lt;&gt;"",'AUTOEV CUANTI IND'!R156,IF('AUTOEV CUANTI MULT'!DD157&lt;&gt;"",'AUTOEV CUANTI MULT'!DD157,""))</f>
        <v/>
      </c>
      <c r="I156" s="147">
        <f>IF(COUNTIFS(cualitativa[Num.],B156)&lt;&gt;0,(5-COUNTBLANK(cualitativa[[#This Row],[Proceso 1]:[Proceso 5]])),"")</f>
        <v>0</v>
      </c>
      <c r="J156" s="148" t="str">
        <f>IF(COUNTIFS(cualitativa[Num.],B156)&lt;&gt;0,cualitativa[[#This Row],[Proceso 1]]&amp;" "&amp;cualitativa[[#This Row],[Proceso 2]]&amp;" "&amp;cualitativa[[#This Row],[Proceso 3]]&amp;" "&amp;cualitativa[[#This Row],[Proceso 4]]&amp;" "&amp;cualitativa[[#This Row],[Proceso 5]],"")</f>
        <v xml:space="preserve">    </v>
      </c>
      <c r="K156" s="154"/>
      <c r="L156" s="155"/>
      <c r="M156" s="155"/>
      <c r="N156" s="155"/>
      <c r="O156" s="58">
        <f>'CONS AUTOEV'!$L156*'CONS AUTOEV'!$M156*'CONS AUTOEV'!$N156</f>
        <v>0</v>
      </c>
      <c r="P156" s="160">
        <f t="shared" si="4"/>
        <v>0</v>
      </c>
      <c r="Q156" s="161">
        <f>(RANK($P156,$P$5:$P$204,0)+COUNTIF($P$5:$P156,P156)-1)*P156</f>
        <v>0</v>
      </c>
    </row>
    <row r="157" spans="2:17" x14ac:dyDescent="0.3">
      <c r="B157" s="120">
        <v>153</v>
      </c>
      <c r="C157" s="122">
        <v>0</v>
      </c>
      <c r="D157" s="122">
        <v>0</v>
      </c>
      <c r="E157" s="122">
        <v>0</v>
      </c>
      <c r="F157" s="123">
        <v>0</v>
      </c>
      <c r="G157" s="123">
        <v>0</v>
      </c>
      <c r="H157" s="143" t="str">
        <f>IF('AUTOEV CUANTI IND'!R157&lt;&gt;"",'AUTOEV CUANTI IND'!R157,IF('AUTOEV CUANTI MULT'!DD158&lt;&gt;"",'AUTOEV CUANTI MULT'!DD158,""))</f>
        <v/>
      </c>
      <c r="I157" s="144">
        <f>IF(COUNTIFS(cualitativa[Num.],B157)&lt;&gt;0,(5-COUNTBLANK(cualitativa[[#This Row],[Proceso 1]:[Proceso 5]])),"")</f>
        <v>0</v>
      </c>
      <c r="J157" s="145" t="str">
        <f>IF(COUNTIFS(cualitativa[Num.],B157)&lt;&gt;0,cualitativa[[#This Row],[Proceso 1]]&amp;" "&amp;cualitativa[[#This Row],[Proceso 2]]&amp;" "&amp;cualitativa[[#This Row],[Proceso 3]]&amp;" "&amp;cualitativa[[#This Row],[Proceso 4]]&amp;" "&amp;cualitativa[[#This Row],[Proceso 5]],"")</f>
        <v xml:space="preserve">    </v>
      </c>
      <c r="K157" s="152"/>
      <c r="L157" s="153"/>
      <c r="M157" s="153"/>
      <c r="N157" s="153"/>
      <c r="O157" s="265">
        <f>'CONS AUTOEV'!$L157*'CONS AUTOEV'!$M157*'CONS AUTOEV'!$N157</f>
        <v>0</v>
      </c>
      <c r="P157" s="158">
        <f t="shared" si="4"/>
        <v>0</v>
      </c>
      <c r="Q157" s="159">
        <f>(RANK($P157,$P$5:$P$204,0)+COUNTIF($P$5:$P157,P157)-1)*P157</f>
        <v>0</v>
      </c>
    </row>
    <row r="158" spans="2:17" x14ac:dyDescent="0.3">
      <c r="B158" s="124">
        <v>154</v>
      </c>
      <c r="C158" s="126">
        <v>0</v>
      </c>
      <c r="D158" s="126">
        <v>0</v>
      </c>
      <c r="E158" s="126">
        <v>0</v>
      </c>
      <c r="F158" s="47">
        <v>0</v>
      </c>
      <c r="G158" s="47">
        <v>0</v>
      </c>
      <c r="H158" s="146" t="str">
        <f>IF('AUTOEV CUANTI IND'!R158&lt;&gt;"",'AUTOEV CUANTI IND'!R158,IF('AUTOEV CUANTI MULT'!DD159&lt;&gt;"",'AUTOEV CUANTI MULT'!DD159,""))</f>
        <v/>
      </c>
      <c r="I158" s="147">
        <f>IF(COUNTIFS(cualitativa[Num.],B158)&lt;&gt;0,(5-COUNTBLANK(cualitativa[[#This Row],[Proceso 1]:[Proceso 5]])),"")</f>
        <v>0</v>
      </c>
      <c r="J158" s="148" t="str">
        <f>IF(COUNTIFS(cualitativa[Num.],B158)&lt;&gt;0,cualitativa[[#This Row],[Proceso 1]]&amp;" "&amp;cualitativa[[#This Row],[Proceso 2]]&amp;" "&amp;cualitativa[[#This Row],[Proceso 3]]&amp;" "&amp;cualitativa[[#This Row],[Proceso 4]]&amp;" "&amp;cualitativa[[#This Row],[Proceso 5]],"")</f>
        <v xml:space="preserve">    </v>
      </c>
      <c r="K158" s="154"/>
      <c r="L158" s="155"/>
      <c r="M158" s="155"/>
      <c r="N158" s="155"/>
      <c r="O158" s="58">
        <f>'CONS AUTOEV'!$L158*'CONS AUTOEV'!$M158*'CONS AUTOEV'!$N158</f>
        <v>0</v>
      </c>
      <c r="P158" s="160">
        <f t="shared" si="4"/>
        <v>0</v>
      </c>
      <c r="Q158" s="161">
        <f>(RANK($P158,$P$5:$P$204,0)+COUNTIF($P$5:$P158,P158)-1)*P158</f>
        <v>0</v>
      </c>
    </row>
    <row r="159" spans="2:17" x14ac:dyDescent="0.3">
      <c r="B159" s="120">
        <v>155</v>
      </c>
      <c r="C159" s="122">
        <v>0</v>
      </c>
      <c r="D159" s="122">
        <v>0</v>
      </c>
      <c r="E159" s="122">
        <v>0</v>
      </c>
      <c r="F159" s="123">
        <v>0</v>
      </c>
      <c r="G159" s="123">
        <v>0</v>
      </c>
      <c r="H159" s="143" t="str">
        <f>IF('AUTOEV CUANTI IND'!R159&lt;&gt;"",'AUTOEV CUANTI IND'!R159,IF('AUTOEV CUANTI MULT'!DD160&lt;&gt;"",'AUTOEV CUANTI MULT'!DD160,""))</f>
        <v/>
      </c>
      <c r="I159" s="144">
        <f>IF(COUNTIFS(cualitativa[Num.],B159)&lt;&gt;0,(5-COUNTBLANK(cualitativa[[#This Row],[Proceso 1]:[Proceso 5]])),"")</f>
        <v>0</v>
      </c>
      <c r="J159" s="145" t="str">
        <f>IF(COUNTIFS(cualitativa[Num.],B159)&lt;&gt;0,cualitativa[[#This Row],[Proceso 1]]&amp;" "&amp;cualitativa[[#This Row],[Proceso 2]]&amp;" "&amp;cualitativa[[#This Row],[Proceso 3]]&amp;" "&amp;cualitativa[[#This Row],[Proceso 4]]&amp;" "&amp;cualitativa[[#This Row],[Proceso 5]],"")</f>
        <v xml:space="preserve">    </v>
      </c>
      <c r="K159" s="152"/>
      <c r="L159" s="153"/>
      <c r="M159" s="153"/>
      <c r="N159" s="153"/>
      <c r="O159" s="265">
        <f>'CONS AUTOEV'!$L159*'CONS AUTOEV'!$M159*'CONS AUTOEV'!$N159</f>
        <v>0</v>
      </c>
      <c r="P159" s="158">
        <f t="shared" si="4"/>
        <v>0</v>
      </c>
      <c r="Q159" s="159">
        <f>(RANK($P159,$P$5:$P$204,0)+COUNTIF($P$5:$P159,P159)-1)*P159</f>
        <v>0</v>
      </c>
    </row>
    <row r="160" spans="2:17" x14ac:dyDescent="0.3">
      <c r="B160" s="124">
        <v>156</v>
      </c>
      <c r="C160" s="126">
        <v>0</v>
      </c>
      <c r="D160" s="126">
        <v>0</v>
      </c>
      <c r="E160" s="126">
        <v>0</v>
      </c>
      <c r="F160" s="47">
        <v>0</v>
      </c>
      <c r="G160" s="47">
        <v>0</v>
      </c>
      <c r="H160" s="146" t="str">
        <f>IF('AUTOEV CUANTI IND'!R160&lt;&gt;"",'AUTOEV CUANTI IND'!R160,IF('AUTOEV CUANTI MULT'!DD161&lt;&gt;"",'AUTOEV CUANTI MULT'!DD161,""))</f>
        <v/>
      </c>
      <c r="I160" s="147">
        <f>IF(COUNTIFS(cualitativa[Num.],B160)&lt;&gt;0,(5-COUNTBLANK(cualitativa[[#This Row],[Proceso 1]:[Proceso 5]])),"")</f>
        <v>0</v>
      </c>
      <c r="J160" s="148" t="str">
        <f>IF(COUNTIFS(cualitativa[Num.],B160)&lt;&gt;0,cualitativa[[#This Row],[Proceso 1]]&amp;" "&amp;cualitativa[[#This Row],[Proceso 2]]&amp;" "&amp;cualitativa[[#This Row],[Proceso 3]]&amp;" "&amp;cualitativa[[#This Row],[Proceso 4]]&amp;" "&amp;cualitativa[[#This Row],[Proceso 5]],"")</f>
        <v xml:space="preserve">    </v>
      </c>
      <c r="K160" s="154"/>
      <c r="L160" s="155"/>
      <c r="M160" s="155"/>
      <c r="N160" s="155"/>
      <c r="O160" s="58">
        <f>'CONS AUTOEV'!$L160*'CONS AUTOEV'!$M160*'CONS AUTOEV'!$N160</f>
        <v>0</v>
      </c>
      <c r="P160" s="160">
        <f t="shared" si="4"/>
        <v>0</v>
      </c>
      <c r="Q160" s="161">
        <f>(RANK($P160,$P$5:$P$204,0)+COUNTIF($P$5:$P160,P160)-1)*P160</f>
        <v>0</v>
      </c>
    </row>
    <row r="161" spans="2:17" x14ac:dyDescent="0.3">
      <c r="B161" s="120">
        <v>157</v>
      </c>
      <c r="C161" s="122">
        <v>0</v>
      </c>
      <c r="D161" s="122">
        <v>0</v>
      </c>
      <c r="E161" s="122">
        <v>0</v>
      </c>
      <c r="F161" s="123">
        <v>0</v>
      </c>
      <c r="G161" s="123">
        <v>0</v>
      </c>
      <c r="H161" s="143" t="str">
        <f>IF('AUTOEV CUANTI IND'!R161&lt;&gt;"",'AUTOEV CUANTI IND'!R161,IF('AUTOEV CUANTI MULT'!DD162&lt;&gt;"",'AUTOEV CUANTI MULT'!DD162,""))</f>
        <v/>
      </c>
      <c r="I161" s="144">
        <f>IF(COUNTIFS(cualitativa[Num.],B161)&lt;&gt;0,(5-COUNTBLANK(cualitativa[[#This Row],[Proceso 1]:[Proceso 5]])),"")</f>
        <v>0</v>
      </c>
      <c r="J161" s="145" t="str">
        <f>IF(COUNTIFS(cualitativa[Num.],B161)&lt;&gt;0,cualitativa[[#This Row],[Proceso 1]]&amp;" "&amp;cualitativa[[#This Row],[Proceso 2]]&amp;" "&amp;cualitativa[[#This Row],[Proceso 3]]&amp;" "&amp;cualitativa[[#This Row],[Proceso 4]]&amp;" "&amp;cualitativa[[#This Row],[Proceso 5]],"")</f>
        <v xml:space="preserve">    </v>
      </c>
      <c r="K161" s="152"/>
      <c r="L161" s="153"/>
      <c r="M161" s="153"/>
      <c r="N161" s="153"/>
      <c r="O161" s="265">
        <f>'CONS AUTOEV'!$L161*'CONS AUTOEV'!$M161*'CONS AUTOEV'!$N161</f>
        <v>0</v>
      </c>
      <c r="P161" s="158">
        <f t="shared" si="4"/>
        <v>0</v>
      </c>
      <c r="Q161" s="159">
        <f>(RANK($P161,$P$5:$P$204,0)+COUNTIF($P$5:$P161,P161)-1)*P161</f>
        <v>0</v>
      </c>
    </row>
    <row r="162" spans="2:17" x14ac:dyDescent="0.3">
      <c r="B162" s="124">
        <v>158</v>
      </c>
      <c r="C162" s="126">
        <v>0</v>
      </c>
      <c r="D162" s="126">
        <v>0</v>
      </c>
      <c r="E162" s="126">
        <v>0</v>
      </c>
      <c r="F162" s="47">
        <v>0</v>
      </c>
      <c r="G162" s="47">
        <v>0</v>
      </c>
      <c r="H162" s="146" t="str">
        <f>IF('AUTOEV CUANTI IND'!R162&lt;&gt;"",'AUTOEV CUANTI IND'!R162,IF('AUTOEV CUANTI MULT'!DD163&lt;&gt;"",'AUTOEV CUANTI MULT'!DD163,""))</f>
        <v/>
      </c>
      <c r="I162" s="147">
        <f>IF(COUNTIFS(cualitativa[Num.],B162)&lt;&gt;0,(5-COUNTBLANK(cualitativa[[#This Row],[Proceso 1]:[Proceso 5]])),"")</f>
        <v>0</v>
      </c>
      <c r="J162" s="148" t="str">
        <f>IF(COUNTIFS(cualitativa[Num.],B162)&lt;&gt;0,cualitativa[[#This Row],[Proceso 1]]&amp;" "&amp;cualitativa[[#This Row],[Proceso 2]]&amp;" "&amp;cualitativa[[#This Row],[Proceso 3]]&amp;" "&amp;cualitativa[[#This Row],[Proceso 4]]&amp;" "&amp;cualitativa[[#This Row],[Proceso 5]],"")</f>
        <v xml:space="preserve">    </v>
      </c>
      <c r="K162" s="154"/>
      <c r="L162" s="155"/>
      <c r="M162" s="155"/>
      <c r="N162" s="155"/>
      <c r="O162" s="58">
        <f>'CONS AUTOEV'!$L162*'CONS AUTOEV'!$M162*'CONS AUTOEV'!$N162</f>
        <v>0</v>
      </c>
      <c r="P162" s="160">
        <f t="shared" si="4"/>
        <v>0</v>
      </c>
      <c r="Q162" s="161">
        <f>(RANK($P162,$P$5:$P$204,0)+COUNTIF($P$5:$P162,P162)-1)*P162</f>
        <v>0</v>
      </c>
    </row>
    <row r="163" spans="2:17" x14ac:dyDescent="0.3">
      <c r="B163" s="120">
        <v>159</v>
      </c>
      <c r="C163" s="122">
        <v>0</v>
      </c>
      <c r="D163" s="122">
        <v>0</v>
      </c>
      <c r="E163" s="122">
        <v>0</v>
      </c>
      <c r="F163" s="123">
        <v>0</v>
      </c>
      <c r="G163" s="123">
        <v>0</v>
      </c>
      <c r="H163" s="143" t="str">
        <f>IF('AUTOEV CUANTI IND'!R163&lt;&gt;"",'AUTOEV CUANTI IND'!R163,IF('AUTOEV CUANTI MULT'!DD164&lt;&gt;"",'AUTOEV CUANTI MULT'!DD164,""))</f>
        <v/>
      </c>
      <c r="I163" s="144">
        <f>IF(COUNTIFS(cualitativa[Num.],B163)&lt;&gt;0,(5-COUNTBLANK(cualitativa[[#This Row],[Proceso 1]:[Proceso 5]])),"")</f>
        <v>0</v>
      </c>
      <c r="J163" s="145" t="str">
        <f>IF(COUNTIFS(cualitativa[Num.],B163)&lt;&gt;0,cualitativa[[#This Row],[Proceso 1]]&amp;" "&amp;cualitativa[[#This Row],[Proceso 2]]&amp;" "&amp;cualitativa[[#This Row],[Proceso 3]]&amp;" "&amp;cualitativa[[#This Row],[Proceso 4]]&amp;" "&amp;cualitativa[[#This Row],[Proceso 5]],"")</f>
        <v xml:space="preserve">    </v>
      </c>
      <c r="K163" s="152"/>
      <c r="L163" s="153"/>
      <c r="M163" s="153"/>
      <c r="N163" s="153"/>
      <c r="O163" s="265">
        <f>'CONS AUTOEV'!$L163*'CONS AUTOEV'!$M163*'CONS AUTOEV'!$N163</f>
        <v>0</v>
      </c>
      <c r="P163" s="158">
        <f t="shared" si="4"/>
        <v>0</v>
      </c>
      <c r="Q163" s="159">
        <f>(RANK($P163,$P$5:$P$204,0)+COUNTIF($P$5:$P163,P163)-1)*P163</f>
        <v>0</v>
      </c>
    </row>
    <row r="164" spans="2:17" x14ac:dyDescent="0.3">
      <c r="B164" s="124">
        <v>160</v>
      </c>
      <c r="C164" s="126">
        <v>0</v>
      </c>
      <c r="D164" s="126">
        <v>0</v>
      </c>
      <c r="E164" s="126">
        <v>0</v>
      </c>
      <c r="F164" s="47">
        <v>0</v>
      </c>
      <c r="G164" s="47">
        <v>0</v>
      </c>
      <c r="H164" s="146" t="str">
        <f>IF('AUTOEV CUANTI IND'!R164&lt;&gt;"",'AUTOEV CUANTI IND'!R164,IF('AUTOEV CUANTI MULT'!DD165&lt;&gt;"",'AUTOEV CUANTI MULT'!DD165,""))</f>
        <v/>
      </c>
      <c r="I164" s="147">
        <f>IF(COUNTIFS(cualitativa[Num.],B164)&lt;&gt;0,(5-COUNTBLANK(cualitativa[[#This Row],[Proceso 1]:[Proceso 5]])),"")</f>
        <v>0</v>
      </c>
      <c r="J164" s="148" t="str">
        <f>IF(COUNTIFS(cualitativa[Num.],B164)&lt;&gt;0,cualitativa[[#This Row],[Proceso 1]]&amp;" "&amp;cualitativa[[#This Row],[Proceso 2]]&amp;" "&amp;cualitativa[[#This Row],[Proceso 3]]&amp;" "&amp;cualitativa[[#This Row],[Proceso 4]]&amp;" "&amp;cualitativa[[#This Row],[Proceso 5]],"")</f>
        <v xml:space="preserve">    </v>
      </c>
      <c r="K164" s="154"/>
      <c r="L164" s="155"/>
      <c r="M164" s="155"/>
      <c r="N164" s="155"/>
      <c r="O164" s="58">
        <f>'CONS AUTOEV'!$L164*'CONS AUTOEV'!$M164*'CONS AUTOEV'!$N164</f>
        <v>0</v>
      </c>
      <c r="P164" s="160">
        <f t="shared" si="4"/>
        <v>0</v>
      </c>
      <c r="Q164" s="161">
        <f>(RANK($P164,$P$5:$P$204,0)+COUNTIF($P$5:$P164,P164)-1)*P164</f>
        <v>0</v>
      </c>
    </row>
    <row r="165" spans="2:17" x14ac:dyDescent="0.3">
      <c r="B165" s="120">
        <v>161</v>
      </c>
      <c r="C165" s="122">
        <v>0</v>
      </c>
      <c r="D165" s="122">
        <v>0</v>
      </c>
      <c r="E165" s="122">
        <v>0</v>
      </c>
      <c r="F165" s="123">
        <v>0</v>
      </c>
      <c r="G165" s="123">
        <v>0</v>
      </c>
      <c r="H165" s="143" t="str">
        <f>IF('AUTOEV CUANTI IND'!R165&lt;&gt;"",'AUTOEV CUANTI IND'!R165,IF('AUTOEV CUANTI MULT'!DD166&lt;&gt;"",'AUTOEV CUANTI MULT'!DD166,""))</f>
        <v/>
      </c>
      <c r="I165" s="144">
        <f>IF(COUNTIFS(cualitativa[Num.],B165)&lt;&gt;0,(5-COUNTBLANK(cualitativa[[#This Row],[Proceso 1]:[Proceso 5]])),"")</f>
        <v>0</v>
      </c>
      <c r="J165" s="145" t="str">
        <f>IF(COUNTIFS(cualitativa[Num.],B165)&lt;&gt;0,cualitativa[[#This Row],[Proceso 1]]&amp;" "&amp;cualitativa[[#This Row],[Proceso 2]]&amp;" "&amp;cualitativa[[#This Row],[Proceso 3]]&amp;" "&amp;cualitativa[[#This Row],[Proceso 4]]&amp;" "&amp;cualitativa[[#This Row],[Proceso 5]],"")</f>
        <v xml:space="preserve">    </v>
      </c>
      <c r="K165" s="152"/>
      <c r="L165" s="153"/>
      <c r="M165" s="153"/>
      <c r="N165" s="153"/>
      <c r="O165" s="265">
        <f>'CONS AUTOEV'!$L165*'CONS AUTOEV'!$M165*'CONS AUTOEV'!$N165</f>
        <v>0</v>
      </c>
      <c r="P165" s="158">
        <f t="shared" ref="P165:P196" si="5">IF(O165="",0,O165&gt;=$O$2)*1</f>
        <v>0</v>
      </c>
      <c r="Q165" s="159">
        <f>(RANK($P165,$P$5:$P$204,0)+COUNTIF($P$5:$P165,P165)-1)*P165</f>
        <v>0</v>
      </c>
    </row>
    <row r="166" spans="2:17" x14ac:dyDescent="0.3">
      <c r="B166" s="124">
        <v>162</v>
      </c>
      <c r="C166" s="126">
        <v>0</v>
      </c>
      <c r="D166" s="126">
        <v>0</v>
      </c>
      <c r="E166" s="126">
        <v>0</v>
      </c>
      <c r="F166" s="47">
        <v>0</v>
      </c>
      <c r="G166" s="47">
        <v>0</v>
      </c>
      <c r="H166" s="146" t="str">
        <f>IF('AUTOEV CUANTI IND'!R166&lt;&gt;"",'AUTOEV CUANTI IND'!R166,IF('AUTOEV CUANTI MULT'!DD167&lt;&gt;"",'AUTOEV CUANTI MULT'!DD167,""))</f>
        <v/>
      </c>
      <c r="I166" s="147">
        <f>IF(COUNTIFS(cualitativa[Num.],B166)&lt;&gt;0,(5-COUNTBLANK(cualitativa[[#This Row],[Proceso 1]:[Proceso 5]])),"")</f>
        <v>0</v>
      </c>
      <c r="J166" s="148" t="str">
        <f>IF(COUNTIFS(cualitativa[Num.],B166)&lt;&gt;0,cualitativa[[#This Row],[Proceso 1]]&amp;" "&amp;cualitativa[[#This Row],[Proceso 2]]&amp;" "&amp;cualitativa[[#This Row],[Proceso 3]]&amp;" "&amp;cualitativa[[#This Row],[Proceso 4]]&amp;" "&amp;cualitativa[[#This Row],[Proceso 5]],"")</f>
        <v xml:space="preserve">    </v>
      </c>
      <c r="K166" s="154"/>
      <c r="L166" s="155"/>
      <c r="M166" s="155"/>
      <c r="N166" s="155"/>
      <c r="O166" s="58">
        <f>'CONS AUTOEV'!$L166*'CONS AUTOEV'!$M166*'CONS AUTOEV'!$N166</f>
        <v>0</v>
      </c>
      <c r="P166" s="160">
        <f t="shared" si="5"/>
        <v>0</v>
      </c>
      <c r="Q166" s="161">
        <f>(RANK($P166,$P$5:$P$204,0)+COUNTIF($P$5:$P166,P166)-1)*P166</f>
        <v>0</v>
      </c>
    </row>
    <row r="167" spans="2:17" x14ac:dyDescent="0.3">
      <c r="B167" s="120">
        <v>163</v>
      </c>
      <c r="C167" s="122">
        <v>0</v>
      </c>
      <c r="D167" s="122">
        <v>0</v>
      </c>
      <c r="E167" s="122">
        <v>0</v>
      </c>
      <c r="F167" s="123">
        <v>0</v>
      </c>
      <c r="G167" s="123">
        <v>0</v>
      </c>
      <c r="H167" s="143" t="str">
        <f>IF('AUTOEV CUANTI IND'!R167&lt;&gt;"",'AUTOEV CUANTI IND'!R167,IF('AUTOEV CUANTI MULT'!DD168&lt;&gt;"",'AUTOEV CUANTI MULT'!DD168,""))</f>
        <v/>
      </c>
      <c r="I167" s="144">
        <f>IF(COUNTIFS(cualitativa[Num.],B167)&lt;&gt;0,(5-COUNTBLANK(cualitativa[[#This Row],[Proceso 1]:[Proceso 5]])),"")</f>
        <v>0</v>
      </c>
      <c r="J167" s="145" t="str">
        <f>IF(COUNTIFS(cualitativa[Num.],B167)&lt;&gt;0,cualitativa[[#This Row],[Proceso 1]]&amp;" "&amp;cualitativa[[#This Row],[Proceso 2]]&amp;" "&amp;cualitativa[[#This Row],[Proceso 3]]&amp;" "&amp;cualitativa[[#This Row],[Proceso 4]]&amp;" "&amp;cualitativa[[#This Row],[Proceso 5]],"")</f>
        <v xml:space="preserve">    </v>
      </c>
      <c r="K167" s="152"/>
      <c r="L167" s="153"/>
      <c r="M167" s="153"/>
      <c r="N167" s="153"/>
      <c r="O167" s="265">
        <f>'CONS AUTOEV'!$L167*'CONS AUTOEV'!$M167*'CONS AUTOEV'!$N167</f>
        <v>0</v>
      </c>
      <c r="P167" s="158">
        <f t="shared" si="5"/>
        <v>0</v>
      </c>
      <c r="Q167" s="159">
        <f>(RANK($P167,$P$5:$P$204,0)+COUNTIF($P$5:$P167,P167)-1)*P167</f>
        <v>0</v>
      </c>
    </row>
    <row r="168" spans="2:17" x14ac:dyDescent="0.3">
      <c r="B168" s="124">
        <v>164</v>
      </c>
      <c r="C168" s="126">
        <v>0</v>
      </c>
      <c r="D168" s="126">
        <v>0</v>
      </c>
      <c r="E168" s="126">
        <v>0</v>
      </c>
      <c r="F168" s="47">
        <v>0</v>
      </c>
      <c r="G168" s="47">
        <v>0</v>
      </c>
      <c r="H168" s="146" t="str">
        <f>IF('AUTOEV CUANTI IND'!R168&lt;&gt;"",'AUTOEV CUANTI IND'!R168,IF('AUTOEV CUANTI MULT'!DD169&lt;&gt;"",'AUTOEV CUANTI MULT'!DD169,""))</f>
        <v/>
      </c>
      <c r="I168" s="147">
        <f>IF(COUNTIFS(cualitativa[Num.],B168)&lt;&gt;0,(5-COUNTBLANK(cualitativa[[#This Row],[Proceso 1]:[Proceso 5]])),"")</f>
        <v>0</v>
      </c>
      <c r="J168" s="148" t="str">
        <f>IF(COUNTIFS(cualitativa[Num.],B168)&lt;&gt;0,cualitativa[[#This Row],[Proceso 1]]&amp;" "&amp;cualitativa[[#This Row],[Proceso 2]]&amp;" "&amp;cualitativa[[#This Row],[Proceso 3]]&amp;" "&amp;cualitativa[[#This Row],[Proceso 4]]&amp;" "&amp;cualitativa[[#This Row],[Proceso 5]],"")</f>
        <v xml:space="preserve">    </v>
      </c>
      <c r="K168" s="154"/>
      <c r="L168" s="155"/>
      <c r="M168" s="155"/>
      <c r="N168" s="155"/>
      <c r="O168" s="58">
        <f>'CONS AUTOEV'!$L168*'CONS AUTOEV'!$M168*'CONS AUTOEV'!$N168</f>
        <v>0</v>
      </c>
      <c r="P168" s="160">
        <f t="shared" si="5"/>
        <v>0</v>
      </c>
      <c r="Q168" s="161">
        <f>(RANK($P168,$P$5:$P$204,0)+COUNTIF($P$5:$P168,P168)-1)*P168</f>
        <v>0</v>
      </c>
    </row>
    <row r="169" spans="2:17" x14ac:dyDescent="0.3">
      <c r="B169" s="120">
        <v>165</v>
      </c>
      <c r="C169" s="122">
        <v>0</v>
      </c>
      <c r="D169" s="122">
        <v>0</v>
      </c>
      <c r="E169" s="122">
        <v>0</v>
      </c>
      <c r="F169" s="123">
        <v>0</v>
      </c>
      <c r="G169" s="123">
        <v>0</v>
      </c>
      <c r="H169" s="143" t="str">
        <f>IF('AUTOEV CUANTI IND'!R169&lt;&gt;"",'AUTOEV CUANTI IND'!R169,IF('AUTOEV CUANTI MULT'!DD170&lt;&gt;"",'AUTOEV CUANTI MULT'!DD170,""))</f>
        <v/>
      </c>
      <c r="I169" s="144">
        <f>IF(COUNTIFS(cualitativa[Num.],B169)&lt;&gt;0,(5-COUNTBLANK(cualitativa[[#This Row],[Proceso 1]:[Proceso 5]])),"")</f>
        <v>0</v>
      </c>
      <c r="J169" s="145" t="str">
        <f>IF(COUNTIFS(cualitativa[Num.],B169)&lt;&gt;0,cualitativa[[#This Row],[Proceso 1]]&amp;" "&amp;cualitativa[[#This Row],[Proceso 2]]&amp;" "&amp;cualitativa[[#This Row],[Proceso 3]]&amp;" "&amp;cualitativa[[#This Row],[Proceso 4]]&amp;" "&amp;cualitativa[[#This Row],[Proceso 5]],"")</f>
        <v xml:space="preserve">    </v>
      </c>
      <c r="K169" s="152"/>
      <c r="L169" s="153"/>
      <c r="M169" s="153"/>
      <c r="N169" s="153"/>
      <c r="O169" s="265">
        <f>'CONS AUTOEV'!$L169*'CONS AUTOEV'!$M169*'CONS AUTOEV'!$N169</f>
        <v>0</v>
      </c>
      <c r="P169" s="158">
        <f t="shared" si="5"/>
        <v>0</v>
      </c>
      <c r="Q169" s="159">
        <f>(RANK($P169,$P$5:$P$204,0)+COUNTIF($P$5:$P169,P169)-1)*P169</f>
        <v>0</v>
      </c>
    </row>
    <row r="170" spans="2:17" x14ac:dyDescent="0.3">
      <c r="B170" s="124">
        <v>166</v>
      </c>
      <c r="C170" s="126">
        <v>0</v>
      </c>
      <c r="D170" s="126">
        <v>0</v>
      </c>
      <c r="E170" s="126">
        <v>0</v>
      </c>
      <c r="F170" s="47">
        <v>0</v>
      </c>
      <c r="G170" s="47">
        <v>0</v>
      </c>
      <c r="H170" s="146" t="str">
        <f>IF('AUTOEV CUANTI IND'!R170&lt;&gt;"",'AUTOEV CUANTI IND'!R170,IF('AUTOEV CUANTI MULT'!DD171&lt;&gt;"",'AUTOEV CUANTI MULT'!DD171,""))</f>
        <v/>
      </c>
      <c r="I170" s="147">
        <f>IF(COUNTIFS(cualitativa[Num.],B170)&lt;&gt;0,(5-COUNTBLANK(cualitativa[[#This Row],[Proceso 1]:[Proceso 5]])),"")</f>
        <v>0</v>
      </c>
      <c r="J170" s="148" t="str">
        <f>IF(COUNTIFS(cualitativa[Num.],B170)&lt;&gt;0,cualitativa[[#This Row],[Proceso 1]]&amp;" "&amp;cualitativa[[#This Row],[Proceso 2]]&amp;" "&amp;cualitativa[[#This Row],[Proceso 3]]&amp;" "&amp;cualitativa[[#This Row],[Proceso 4]]&amp;" "&amp;cualitativa[[#This Row],[Proceso 5]],"")</f>
        <v xml:space="preserve">    </v>
      </c>
      <c r="K170" s="154"/>
      <c r="L170" s="155"/>
      <c r="M170" s="155"/>
      <c r="N170" s="155"/>
      <c r="O170" s="58">
        <f>'CONS AUTOEV'!$L170*'CONS AUTOEV'!$M170*'CONS AUTOEV'!$N170</f>
        <v>0</v>
      </c>
      <c r="P170" s="160">
        <f t="shared" si="5"/>
        <v>0</v>
      </c>
      <c r="Q170" s="161">
        <f>(RANK($P170,$P$5:$P$204,0)+COUNTIF($P$5:$P170,P170)-1)*P170</f>
        <v>0</v>
      </c>
    </row>
    <row r="171" spans="2:17" x14ac:dyDescent="0.3">
      <c r="B171" s="120">
        <v>167</v>
      </c>
      <c r="C171" s="122">
        <v>0</v>
      </c>
      <c r="D171" s="122">
        <v>0</v>
      </c>
      <c r="E171" s="122">
        <v>0</v>
      </c>
      <c r="F171" s="123">
        <v>0</v>
      </c>
      <c r="G171" s="123">
        <v>0</v>
      </c>
      <c r="H171" s="143" t="str">
        <f>IF('AUTOEV CUANTI IND'!R171&lt;&gt;"",'AUTOEV CUANTI IND'!R171,IF('AUTOEV CUANTI MULT'!DD172&lt;&gt;"",'AUTOEV CUANTI MULT'!DD172,""))</f>
        <v/>
      </c>
      <c r="I171" s="144">
        <f>IF(COUNTIFS(cualitativa[Num.],B171)&lt;&gt;0,(5-COUNTBLANK(cualitativa[[#This Row],[Proceso 1]:[Proceso 5]])),"")</f>
        <v>0</v>
      </c>
      <c r="J171" s="145" t="str">
        <f>IF(COUNTIFS(cualitativa[Num.],B171)&lt;&gt;0,cualitativa[[#This Row],[Proceso 1]]&amp;" "&amp;cualitativa[[#This Row],[Proceso 2]]&amp;" "&amp;cualitativa[[#This Row],[Proceso 3]]&amp;" "&amp;cualitativa[[#This Row],[Proceso 4]]&amp;" "&amp;cualitativa[[#This Row],[Proceso 5]],"")</f>
        <v xml:space="preserve">    </v>
      </c>
      <c r="K171" s="152"/>
      <c r="L171" s="153"/>
      <c r="M171" s="153"/>
      <c r="N171" s="153"/>
      <c r="O171" s="265">
        <f>'CONS AUTOEV'!$L171*'CONS AUTOEV'!$M171*'CONS AUTOEV'!$N171</f>
        <v>0</v>
      </c>
      <c r="P171" s="158">
        <f t="shared" si="5"/>
        <v>0</v>
      </c>
      <c r="Q171" s="159">
        <f>(RANK($P171,$P$5:$P$204,0)+COUNTIF($P$5:$P171,P171)-1)*P171</f>
        <v>0</v>
      </c>
    </row>
    <row r="172" spans="2:17" x14ac:dyDescent="0.3">
      <c r="B172" s="124">
        <v>168</v>
      </c>
      <c r="C172" s="126">
        <v>0</v>
      </c>
      <c r="D172" s="126">
        <v>0</v>
      </c>
      <c r="E172" s="126">
        <v>0</v>
      </c>
      <c r="F172" s="47">
        <v>0</v>
      </c>
      <c r="G172" s="47">
        <v>0</v>
      </c>
      <c r="H172" s="146" t="str">
        <f>IF('AUTOEV CUANTI IND'!R172&lt;&gt;"",'AUTOEV CUANTI IND'!R172,IF('AUTOEV CUANTI MULT'!DD173&lt;&gt;"",'AUTOEV CUANTI MULT'!DD173,""))</f>
        <v/>
      </c>
      <c r="I172" s="147">
        <f>IF(COUNTIFS(cualitativa[Num.],B172)&lt;&gt;0,(5-COUNTBLANK(cualitativa[[#This Row],[Proceso 1]:[Proceso 5]])),"")</f>
        <v>0</v>
      </c>
      <c r="J172" s="148" t="str">
        <f>IF(COUNTIFS(cualitativa[Num.],B172)&lt;&gt;0,cualitativa[[#This Row],[Proceso 1]]&amp;" "&amp;cualitativa[[#This Row],[Proceso 2]]&amp;" "&amp;cualitativa[[#This Row],[Proceso 3]]&amp;" "&amp;cualitativa[[#This Row],[Proceso 4]]&amp;" "&amp;cualitativa[[#This Row],[Proceso 5]],"")</f>
        <v xml:space="preserve">    </v>
      </c>
      <c r="K172" s="154"/>
      <c r="L172" s="155"/>
      <c r="M172" s="155"/>
      <c r="N172" s="155"/>
      <c r="O172" s="58">
        <f>'CONS AUTOEV'!$L172*'CONS AUTOEV'!$M172*'CONS AUTOEV'!$N172</f>
        <v>0</v>
      </c>
      <c r="P172" s="160">
        <f t="shared" si="5"/>
        <v>0</v>
      </c>
      <c r="Q172" s="161">
        <f>(RANK($P172,$P$5:$P$204,0)+COUNTIF($P$5:$P172,P172)-1)*P172</f>
        <v>0</v>
      </c>
    </row>
    <row r="173" spans="2:17" x14ac:dyDescent="0.3">
      <c r="B173" s="120">
        <v>169</v>
      </c>
      <c r="C173" s="122">
        <v>0</v>
      </c>
      <c r="D173" s="122">
        <v>0</v>
      </c>
      <c r="E173" s="122">
        <v>0</v>
      </c>
      <c r="F173" s="123">
        <v>0</v>
      </c>
      <c r="G173" s="123">
        <v>0</v>
      </c>
      <c r="H173" s="143" t="str">
        <f>IF('AUTOEV CUANTI IND'!R173&lt;&gt;"",'AUTOEV CUANTI IND'!R173,IF('AUTOEV CUANTI MULT'!DD174&lt;&gt;"",'AUTOEV CUANTI MULT'!DD174,""))</f>
        <v/>
      </c>
      <c r="I173" s="144">
        <f>IF(COUNTIFS(cualitativa[Num.],B173)&lt;&gt;0,(5-COUNTBLANK(cualitativa[[#This Row],[Proceso 1]:[Proceso 5]])),"")</f>
        <v>0</v>
      </c>
      <c r="J173" s="145" t="str">
        <f>IF(COUNTIFS(cualitativa[Num.],B173)&lt;&gt;0,cualitativa[[#This Row],[Proceso 1]]&amp;" "&amp;cualitativa[[#This Row],[Proceso 2]]&amp;" "&amp;cualitativa[[#This Row],[Proceso 3]]&amp;" "&amp;cualitativa[[#This Row],[Proceso 4]]&amp;" "&amp;cualitativa[[#This Row],[Proceso 5]],"")</f>
        <v xml:space="preserve">    </v>
      </c>
      <c r="K173" s="152"/>
      <c r="L173" s="153"/>
      <c r="M173" s="153"/>
      <c r="N173" s="153"/>
      <c r="O173" s="265">
        <f>'CONS AUTOEV'!$L173*'CONS AUTOEV'!$M173*'CONS AUTOEV'!$N173</f>
        <v>0</v>
      </c>
      <c r="P173" s="158">
        <f t="shared" si="5"/>
        <v>0</v>
      </c>
      <c r="Q173" s="159">
        <f>(RANK($P173,$P$5:$P$204,0)+COUNTIF($P$5:$P173,P173)-1)*P173</f>
        <v>0</v>
      </c>
    </row>
    <row r="174" spans="2:17" x14ac:dyDescent="0.3">
      <c r="B174" s="124">
        <v>170</v>
      </c>
      <c r="C174" s="126">
        <v>0</v>
      </c>
      <c r="D174" s="126">
        <v>0</v>
      </c>
      <c r="E174" s="126">
        <v>0</v>
      </c>
      <c r="F174" s="47">
        <v>0</v>
      </c>
      <c r="G174" s="47">
        <v>0</v>
      </c>
      <c r="H174" s="146" t="str">
        <f>IF('AUTOEV CUANTI IND'!R174&lt;&gt;"",'AUTOEV CUANTI IND'!R174,IF('AUTOEV CUANTI MULT'!DD175&lt;&gt;"",'AUTOEV CUANTI MULT'!DD175,""))</f>
        <v/>
      </c>
      <c r="I174" s="147">
        <f>IF(COUNTIFS(cualitativa[Num.],B174)&lt;&gt;0,(5-COUNTBLANK(cualitativa[[#This Row],[Proceso 1]:[Proceso 5]])),"")</f>
        <v>0</v>
      </c>
      <c r="J174" s="148" t="str">
        <f>IF(COUNTIFS(cualitativa[Num.],B174)&lt;&gt;0,cualitativa[[#This Row],[Proceso 1]]&amp;" "&amp;cualitativa[[#This Row],[Proceso 2]]&amp;" "&amp;cualitativa[[#This Row],[Proceso 3]]&amp;" "&amp;cualitativa[[#This Row],[Proceso 4]]&amp;" "&amp;cualitativa[[#This Row],[Proceso 5]],"")</f>
        <v xml:space="preserve">    </v>
      </c>
      <c r="K174" s="154"/>
      <c r="L174" s="155"/>
      <c r="M174" s="155"/>
      <c r="N174" s="155"/>
      <c r="O174" s="58">
        <f>'CONS AUTOEV'!$L174*'CONS AUTOEV'!$M174*'CONS AUTOEV'!$N174</f>
        <v>0</v>
      </c>
      <c r="P174" s="160">
        <f t="shared" si="5"/>
        <v>0</v>
      </c>
      <c r="Q174" s="161">
        <f>(RANK($P174,$P$5:$P$204,0)+COUNTIF($P$5:$P174,P174)-1)*P174</f>
        <v>0</v>
      </c>
    </row>
    <row r="175" spans="2:17" x14ac:dyDescent="0.3">
      <c r="B175" s="120">
        <v>171</v>
      </c>
      <c r="C175" s="122">
        <v>0</v>
      </c>
      <c r="D175" s="122">
        <v>0</v>
      </c>
      <c r="E175" s="122">
        <v>0</v>
      </c>
      <c r="F175" s="123">
        <v>0</v>
      </c>
      <c r="G175" s="123">
        <v>0</v>
      </c>
      <c r="H175" s="143" t="str">
        <f>IF('AUTOEV CUANTI IND'!R175&lt;&gt;"",'AUTOEV CUANTI IND'!R175,IF('AUTOEV CUANTI MULT'!DD176&lt;&gt;"",'AUTOEV CUANTI MULT'!DD176,""))</f>
        <v/>
      </c>
      <c r="I175" s="144">
        <f>IF(COUNTIFS(cualitativa[Num.],B175)&lt;&gt;0,(5-COUNTBLANK(cualitativa[[#This Row],[Proceso 1]:[Proceso 5]])),"")</f>
        <v>0</v>
      </c>
      <c r="J175" s="145" t="str">
        <f>IF(COUNTIFS(cualitativa[Num.],B175)&lt;&gt;0,cualitativa[[#This Row],[Proceso 1]]&amp;" "&amp;cualitativa[[#This Row],[Proceso 2]]&amp;" "&amp;cualitativa[[#This Row],[Proceso 3]]&amp;" "&amp;cualitativa[[#This Row],[Proceso 4]]&amp;" "&amp;cualitativa[[#This Row],[Proceso 5]],"")</f>
        <v xml:space="preserve">    </v>
      </c>
      <c r="K175" s="152"/>
      <c r="L175" s="153"/>
      <c r="M175" s="153"/>
      <c r="N175" s="153"/>
      <c r="O175" s="265">
        <f>'CONS AUTOEV'!$L175*'CONS AUTOEV'!$M175*'CONS AUTOEV'!$N175</f>
        <v>0</v>
      </c>
      <c r="P175" s="158">
        <f t="shared" si="5"/>
        <v>0</v>
      </c>
      <c r="Q175" s="159">
        <f>(RANK($P175,$P$5:$P$204,0)+COUNTIF($P$5:$P175,P175)-1)*P175</f>
        <v>0</v>
      </c>
    </row>
    <row r="176" spans="2:17" x14ac:dyDescent="0.3">
      <c r="B176" s="124">
        <v>172</v>
      </c>
      <c r="C176" s="126">
        <v>0</v>
      </c>
      <c r="D176" s="126">
        <v>0</v>
      </c>
      <c r="E176" s="126">
        <v>0</v>
      </c>
      <c r="F176" s="47">
        <v>0</v>
      </c>
      <c r="G176" s="47">
        <v>0</v>
      </c>
      <c r="H176" s="146" t="str">
        <f>IF('AUTOEV CUANTI IND'!R176&lt;&gt;"",'AUTOEV CUANTI IND'!R176,IF('AUTOEV CUANTI MULT'!DD177&lt;&gt;"",'AUTOEV CUANTI MULT'!DD177,""))</f>
        <v/>
      </c>
      <c r="I176" s="147">
        <f>IF(COUNTIFS(cualitativa[Num.],B176)&lt;&gt;0,(5-COUNTBLANK(cualitativa[[#This Row],[Proceso 1]:[Proceso 5]])),"")</f>
        <v>0</v>
      </c>
      <c r="J176" s="148" t="str">
        <f>IF(COUNTIFS(cualitativa[Num.],B176)&lt;&gt;0,cualitativa[[#This Row],[Proceso 1]]&amp;" "&amp;cualitativa[[#This Row],[Proceso 2]]&amp;" "&amp;cualitativa[[#This Row],[Proceso 3]]&amp;" "&amp;cualitativa[[#This Row],[Proceso 4]]&amp;" "&amp;cualitativa[[#This Row],[Proceso 5]],"")</f>
        <v xml:space="preserve">    </v>
      </c>
      <c r="K176" s="154"/>
      <c r="L176" s="155"/>
      <c r="M176" s="155"/>
      <c r="N176" s="155"/>
      <c r="O176" s="58">
        <f>'CONS AUTOEV'!$L176*'CONS AUTOEV'!$M176*'CONS AUTOEV'!$N176</f>
        <v>0</v>
      </c>
      <c r="P176" s="160">
        <f t="shared" si="5"/>
        <v>0</v>
      </c>
      <c r="Q176" s="161">
        <f>(RANK($P176,$P$5:$P$204,0)+COUNTIF($P$5:$P176,P176)-1)*P176</f>
        <v>0</v>
      </c>
    </row>
    <row r="177" spans="2:17" x14ac:dyDescent="0.3">
      <c r="B177" s="120">
        <v>173</v>
      </c>
      <c r="C177" s="122">
        <v>0</v>
      </c>
      <c r="D177" s="122">
        <v>0</v>
      </c>
      <c r="E177" s="122">
        <v>0</v>
      </c>
      <c r="F177" s="123">
        <v>0</v>
      </c>
      <c r="G177" s="123">
        <v>0</v>
      </c>
      <c r="H177" s="143" t="str">
        <f>IF('AUTOEV CUANTI IND'!R177&lt;&gt;"",'AUTOEV CUANTI IND'!R177,IF('AUTOEV CUANTI MULT'!DD178&lt;&gt;"",'AUTOEV CUANTI MULT'!DD178,""))</f>
        <v/>
      </c>
      <c r="I177" s="144">
        <f>IF(COUNTIFS(cualitativa[Num.],B177)&lt;&gt;0,(5-COUNTBLANK(cualitativa[[#This Row],[Proceso 1]:[Proceso 5]])),"")</f>
        <v>0</v>
      </c>
      <c r="J177" s="145" t="str">
        <f>IF(COUNTIFS(cualitativa[Num.],B177)&lt;&gt;0,cualitativa[[#This Row],[Proceso 1]]&amp;" "&amp;cualitativa[[#This Row],[Proceso 2]]&amp;" "&amp;cualitativa[[#This Row],[Proceso 3]]&amp;" "&amp;cualitativa[[#This Row],[Proceso 4]]&amp;" "&amp;cualitativa[[#This Row],[Proceso 5]],"")</f>
        <v xml:space="preserve">    </v>
      </c>
      <c r="K177" s="152"/>
      <c r="L177" s="153"/>
      <c r="M177" s="153"/>
      <c r="N177" s="153"/>
      <c r="O177" s="265">
        <f>'CONS AUTOEV'!$L177*'CONS AUTOEV'!$M177*'CONS AUTOEV'!$N177</f>
        <v>0</v>
      </c>
      <c r="P177" s="158">
        <f t="shared" si="5"/>
        <v>0</v>
      </c>
      <c r="Q177" s="159">
        <f>(RANK($P177,$P$5:$P$204,0)+COUNTIF($P$5:$P177,P177)-1)*P177</f>
        <v>0</v>
      </c>
    </row>
    <row r="178" spans="2:17" x14ac:dyDescent="0.3">
      <c r="B178" s="124">
        <v>174</v>
      </c>
      <c r="C178" s="126">
        <v>0</v>
      </c>
      <c r="D178" s="126">
        <v>0</v>
      </c>
      <c r="E178" s="126">
        <v>0</v>
      </c>
      <c r="F178" s="47">
        <v>0</v>
      </c>
      <c r="G178" s="47">
        <v>0</v>
      </c>
      <c r="H178" s="146" t="str">
        <f>IF('AUTOEV CUANTI IND'!R178&lt;&gt;"",'AUTOEV CUANTI IND'!R178,IF('AUTOEV CUANTI MULT'!DD179&lt;&gt;"",'AUTOEV CUANTI MULT'!DD179,""))</f>
        <v/>
      </c>
      <c r="I178" s="147">
        <f>IF(COUNTIFS(cualitativa[Num.],B178)&lt;&gt;0,(5-COUNTBLANK(cualitativa[[#This Row],[Proceso 1]:[Proceso 5]])),"")</f>
        <v>0</v>
      </c>
      <c r="J178" s="148" t="str">
        <f>IF(COUNTIFS(cualitativa[Num.],B178)&lt;&gt;0,cualitativa[[#This Row],[Proceso 1]]&amp;" "&amp;cualitativa[[#This Row],[Proceso 2]]&amp;" "&amp;cualitativa[[#This Row],[Proceso 3]]&amp;" "&amp;cualitativa[[#This Row],[Proceso 4]]&amp;" "&amp;cualitativa[[#This Row],[Proceso 5]],"")</f>
        <v xml:space="preserve">    </v>
      </c>
      <c r="K178" s="154"/>
      <c r="L178" s="155"/>
      <c r="M178" s="155"/>
      <c r="N178" s="155"/>
      <c r="O178" s="58">
        <f>'CONS AUTOEV'!$L178*'CONS AUTOEV'!$M178*'CONS AUTOEV'!$N178</f>
        <v>0</v>
      </c>
      <c r="P178" s="160">
        <f t="shared" si="5"/>
        <v>0</v>
      </c>
      <c r="Q178" s="161">
        <f>(RANK($P178,$P$5:$P$204,0)+COUNTIF($P$5:$P178,P178)-1)*P178</f>
        <v>0</v>
      </c>
    </row>
    <row r="179" spans="2:17" x14ac:dyDescent="0.3">
      <c r="B179" s="120">
        <v>175</v>
      </c>
      <c r="C179" s="122">
        <v>0</v>
      </c>
      <c r="D179" s="122">
        <v>0</v>
      </c>
      <c r="E179" s="122">
        <v>0</v>
      </c>
      <c r="F179" s="123">
        <v>0</v>
      </c>
      <c r="G179" s="123">
        <v>0</v>
      </c>
      <c r="H179" s="143" t="str">
        <f>IF('AUTOEV CUANTI IND'!R179&lt;&gt;"",'AUTOEV CUANTI IND'!R179,IF('AUTOEV CUANTI MULT'!DD180&lt;&gt;"",'AUTOEV CUANTI MULT'!DD180,""))</f>
        <v/>
      </c>
      <c r="I179" s="144">
        <f>IF(COUNTIFS(cualitativa[Num.],B179)&lt;&gt;0,(5-COUNTBLANK(cualitativa[[#This Row],[Proceso 1]:[Proceso 5]])),"")</f>
        <v>0</v>
      </c>
      <c r="J179" s="145" t="str">
        <f>IF(COUNTIFS(cualitativa[Num.],B179)&lt;&gt;0,cualitativa[[#This Row],[Proceso 1]]&amp;" "&amp;cualitativa[[#This Row],[Proceso 2]]&amp;" "&amp;cualitativa[[#This Row],[Proceso 3]]&amp;" "&amp;cualitativa[[#This Row],[Proceso 4]]&amp;" "&amp;cualitativa[[#This Row],[Proceso 5]],"")</f>
        <v xml:space="preserve">    </v>
      </c>
      <c r="K179" s="152"/>
      <c r="L179" s="153"/>
      <c r="M179" s="153"/>
      <c r="N179" s="153"/>
      <c r="O179" s="265">
        <f>'CONS AUTOEV'!$L179*'CONS AUTOEV'!$M179*'CONS AUTOEV'!$N179</f>
        <v>0</v>
      </c>
      <c r="P179" s="158">
        <f t="shared" si="5"/>
        <v>0</v>
      </c>
      <c r="Q179" s="159">
        <f>(RANK($P179,$P$5:$P$204,0)+COUNTIF($P$5:$P179,P179)-1)*P179</f>
        <v>0</v>
      </c>
    </row>
    <row r="180" spans="2:17" x14ac:dyDescent="0.3">
      <c r="B180" s="124">
        <v>176</v>
      </c>
      <c r="C180" s="126">
        <v>0</v>
      </c>
      <c r="D180" s="126">
        <v>0</v>
      </c>
      <c r="E180" s="126">
        <v>0</v>
      </c>
      <c r="F180" s="47">
        <v>0</v>
      </c>
      <c r="G180" s="47">
        <v>0</v>
      </c>
      <c r="H180" s="146" t="str">
        <f>IF('AUTOEV CUANTI IND'!R180&lt;&gt;"",'AUTOEV CUANTI IND'!R180,IF('AUTOEV CUANTI MULT'!DD181&lt;&gt;"",'AUTOEV CUANTI MULT'!DD181,""))</f>
        <v/>
      </c>
      <c r="I180" s="147">
        <f>IF(COUNTIFS(cualitativa[Num.],B180)&lt;&gt;0,(5-COUNTBLANK(cualitativa[[#This Row],[Proceso 1]:[Proceso 5]])),"")</f>
        <v>0</v>
      </c>
      <c r="J180" s="148" t="str">
        <f>IF(COUNTIFS(cualitativa[Num.],B180)&lt;&gt;0,cualitativa[[#This Row],[Proceso 1]]&amp;" "&amp;cualitativa[[#This Row],[Proceso 2]]&amp;" "&amp;cualitativa[[#This Row],[Proceso 3]]&amp;" "&amp;cualitativa[[#This Row],[Proceso 4]]&amp;" "&amp;cualitativa[[#This Row],[Proceso 5]],"")</f>
        <v xml:space="preserve">    </v>
      </c>
      <c r="K180" s="154"/>
      <c r="L180" s="155"/>
      <c r="M180" s="155"/>
      <c r="N180" s="155"/>
      <c r="O180" s="58">
        <f>'CONS AUTOEV'!$L180*'CONS AUTOEV'!$M180*'CONS AUTOEV'!$N180</f>
        <v>0</v>
      </c>
      <c r="P180" s="160">
        <f t="shared" si="5"/>
        <v>0</v>
      </c>
      <c r="Q180" s="161">
        <f>(RANK($P180,$P$5:$P$204,0)+COUNTIF($P$5:$P180,P180)-1)*P180</f>
        <v>0</v>
      </c>
    </row>
    <row r="181" spans="2:17" x14ac:dyDescent="0.3">
      <c r="B181" s="120">
        <v>177</v>
      </c>
      <c r="C181" s="122">
        <v>0</v>
      </c>
      <c r="D181" s="122">
        <v>0</v>
      </c>
      <c r="E181" s="122">
        <v>0</v>
      </c>
      <c r="F181" s="123">
        <v>0</v>
      </c>
      <c r="G181" s="123">
        <v>0</v>
      </c>
      <c r="H181" s="143" t="str">
        <f>IF('AUTOEV CUANTI IND'!R181&lt;&gt;"",'AUTOEV CUANTI IND'!R181,IF('AUTOEV CUANTI MULT'!DD182&lt;&gt;"",'AUTOEV CUANTI MULT'!DD182,""))</f>
        <v/>
      </c>
      <c r="I181" s="144">
        <f>IF(COUNTIFS(cualitativa[Num.],B181)&lt;&gt;0,(5-COUNTBLANK(cualitativa[[#This Row],[Proceso 1]:[Proceso 5]])),"")</f>
        <v>0</v>
      </c>
      <c r="J181" s="145" t="str">
        <f>IF(COUNTIFS(cualitativa[Num.],B181)&lt;&gt;0,cualitativa[[#This Row],[Proceso 1]]&amp;" "&amp;cualitativa[[#This Row],[Proceso 2]]&amp;" "&amp;cualitativa[[#This Row],[Proceso 3]]&amp;" "&amp;cualitativa[[#This Row],[Proceso 4]]&amp;" "&amp;cualitativa[[#This Row],[Proceso 5]],"")</f>
        <v xml:space="preserve">    </v>
      </c>
      <c r="K181" s="152"/>
      <c r="L181" s="153"/>
      <c r="M181" s="153"/>
      <c r="N181" s="153"/>
      <c r="O181" s="265">
        <f>'CONS AUTOEV'!$L181*'CONS AUTOEV'!$M181*'CONS AUTOEV'!$N181</f>
        <v>0</v>
      </c>
      <c r="P181" s="158">
        <f t="shared" si="5"/>
        <v>0</v>
      </c>
      <c r="Q181" s="159">
        <f>(RANK($P181,$P$5:$P$204,0)+COUNTIF($P$5:$P181,P181)-1)*P181</f>
        <v>0</v>
      </c>
    </row>
    <row r="182" spans="2:17" x14ac:dyDescent="0.3">
      <c r="B182" s="124">
        <v>178</v>
      </c>
      <c r="C182" s="126">
        <v>0</v>
      </c>
      <c r="D182" s="126">
        <v>0</v>
      </c>
      <c r="E182" s="126">
        <v>0</v>
      </c>
      <c r="F182" s="47">
        <v>0</v>
      </c>
      <c r="G182" s="47">
        <v>0</v>
      </c>
      <c r="H182" s="146" t="str">
        <f>IF('AUTOEV CUANTI IND'!R182&lt;&gt;"",'AUTOEV CUANTI IND'!R182,IF('AUTOEV CUANTI MULT'!DD183&lt;&gt;"",'AUTOEV CUANTI MULT'!DD183,""))</f>
        <v/>
      </c>
      <c r="I182" s="147">
        <f>IF(COUNTIFS(cualitativa[Num.],B182)&lt;&gt;0,(5-COUNTBLANK(cualitativa[[#This Row],[Proceso 1]:[Proceso 5]])),"")</f>
        <v>0</v>
      </c>
      <c r="J182" s="148" t="str">
        <f>IF(COUNTIFS(cualitativa[Num.],B182)&lt;&gt;0,cualitativa[[#This Row],[Proceso 1]]&amp;" "&amp;cualitativa[[#This Row],[Proceso 2]]&amp;" "&amp;cualitativa[[#This Row],[Proceso 3]]&amp;" "&amp;cualitativa[[#This Row],[Proceso 4]]&amp;" "&amp;cualitativa[[#This Row],[Proceso 5]],"")</f>
        <v xml:space="preserve">    </v>
      </c>
      <c r="K182" s="154"/>
      <c r="L182" s="155"/>
      <c r="M182" s="155"/>
      <c r="N182" s="155"/>
      <c r="O182" s="58">
        <f>'CONS AUTOEV'!$L182*'CONS AUTOEV'!$M182*'CONS AUTOEV'!$N182</f>
        <v>0</v>
      </c>
      <c r="P182" s="160">
        <f t="shared" si="5"/>
        <v>0</v>
      </c>
      <c r="Q182" s="161">
        <f>(RANK($P182,$P$5:$P$204,0)+COUNTIF($P$5:$P182,P182)-1)*P182</f>
        <v>0</v>
      </c>
    </row>
    <row r="183" spans="2:17" x14ac:dyDescent="0.3">
      <c r="B183" s="120">
        <v>179</v>
      </c>
      <c r="C183" s="122">
        <v>0</v>
      </c>
      <c r="D183" s="122">
        <v>0</v>
      </c>
      <c r="E183" s="122">
        <v>0</v>
      </c>
      <c r="F183" s="123">
        <v>0</v>
      </c>
      <c r="G183" s="123">
        <v>0</v>
      </c>
      <c r="H183" s="143" t="str">
        <f>IF('AUTOEV CUANTI IND'!R183&lt;&gt;"",'AUTOEV CUANTI IND'!R183,IF('AUTOEV CUANTI MULT'!DD184&lt;&gt;"",'AUTOEV CUANTI MULT'!DD184,""))</f>
        <v/>
      </c>
      <c r="I183" s="144">
        <f>IF(COUNTIFS(cualitativa[Num.],B183)&lt;&gt;0,(5-COUNTBLANK(cualitativa[[#This Row],[Proceso 1]:[Proceso 5]])),"")</f>
        <v>0</v>
      </c>
      <c r="J183" s="145" t="str">
        <f>IF(COUNTIFS(cualitativa[Num.],B183)&lt;&gt;0,cualitativa[[#This Row],[Proceso 1]]&amp;" "&amp;cualitativa[[#This Row],[Proceso 2]]&amp;" "&amp;cualitativa[[#This Row],[Proceso 3]]&amp;" "&amp;cualitativa[[#This Row],[Proceso 4]]&amp;" "&amp;cualitativa[[#This Row],[Proceso 5]],"")</f>
        <v xml:space="preserve">    </v>
      </c>
      <c r="K183" s="152"/>
      <c r="L183" s="153"/>
      <c r="M183" s="153"/>
      <c r="N183" s="153"/>
      <c r="O183" s="265">
        <f>'CONS AUTOEV'!$L183*'CONS AUTOEV'!$M183*'CONS AUTOEV'!$N183</f>
        <v>0</v>
      </c>
      <c r="P183" s="158">
        <f t="shared" si="5"/>
        <v>0</v>
      </c>
      <c r="Q183" s="159">
        <f>(RANK($P183,$P$5:$P$204,0)+COUNTIF($P$5:$P183,P183)-1)*P183</f>
        <v>0</v>
      </c>
    </row>
    <row r="184" spans="2:17" x14ac:dyDescent="0.3">
      <c r="B184" s="124">
        <v>180</v>
      </c>
      <c r="C184" s="126">
        <v>0</v>
      </c>
      <c r="D184" s="126">
        <v>0</v>
      </c>
      <c r="E184" s="126">
        <v>0</v>
      </c>
      <c r="F184" s="47">
        <v>0</v>
      </c>
      <c r="G184" s="47">
        <v>0</v>
      </c>
      <c r="H184" s="146" t="str">
        <f>IF('AUTOEV CUANTI IND'!R184&lt;&gt;"",'AUTOEV CUANTI IND'!R184,IF('AUTOEV CUANTI MULT'!DD185&lt;&gt;"",'AUTOEV CUANTI MULT'!DD185,""))</f>
        <v/>
      </c>
      <c r="I184" s="147">
        <f>IF(COUNTIFS(cualitativa[Num.],B184)&lt;&gt;0,(5-COUNTBLANK(cualitativa[[#This Row],[Proceso 1]:[Proceso 5]])),"")</f>
        <v>0</v>
      </c>
      <c r="J184" s="148" t="str">
        <f>IF(COUNTIFS(cualitativa[Num.],B184)&lt;&gt;0,cualitativa[[#This Row],[Proceso 1]]&amp;" "&amp;cualitativa[[#This Row],[Proceso 2]]&amp;" "&amp;cualitativa[[#This Row],[Proceso 3]]&amp;" "&amp;cualitativa[[#This Row],[Proceso 4]]&amp;" "&amp;cualitativa[[#This Row],[Proceso 5]],"")</f>
        <v xml:space="preserve">    </v>
      </c>
      <c r="K184" s="154"/>
      <c r="L184" s="155"/>
      <c r="M184" s="155"/>
      <c r="N184" s="155"/>
      <c r="O184" s="58">
        <f>'CONS AUTOEV'!$L184*'CONS AUTOEV'!$M184*'CONS AUTOEV'!$N184</f>
        <v>0</v>
      </c>
      <c r="P184" s="160">
        <f t="shared" si="5"/>
        <v>0</v>
      </c>
      <c r="Q184" s="161">
        <f>(RANK($P184,$P$5:$P$204,0)+COUNTIF($P$5:$P184,P184)-1)*P184</f>
        <v>0</v>
      </c>
    </row>
    <row r="185" spans="2:17" x14ac:dyDescent="0.3">
      <c r="B185" s="120">
        <v>181</v>
      </c>
      <c r="C185" s="122">
        <v>0</v>
      </c>
      <c r="D185" s="122">
        <v>0</v>
      </c>
      <c r="E185" s="122">
        <v>0</v>
      </c>
      <c r="F185" s="123">
        <v>0</v>
      </c>
      <c r="G185" s="123">
        <v>0</v>
      </c>
      <c r="H185" s="143" t="str">
        <f>IF('AUTOEV CUANTI IND'!R185&lt;&gt;"",'AUTOEV CUANTI IND'!R185,IF('AUTOEV CUANTI MULT'!DD186&lt;&gt;"",'AUTOEV CUANTI MULT'!DD186,""))</f>
        <v/>
      </c>
      <c r="I185" s="144">
        <f>IF(COUNTIFS(cualitativa[Num.],B185)&lt;&gt;0,(5-COUNTBLANK(cualitativa[[#This Row],[Proceso 1]:[Proceso 5]])),"")</f>
        <v>0</v>
      </c>
      <c r="J185" s="145" t="str">
        <f>IF(COUNTIFS(cualitativa[Num.],B185)&lt;&gt;0,cualitativa[[#This Row],[Proceso 1]]&amp;" "&amp;cualitativa[[#This Row],[Proceso 2]]&amp;" "&amp;cualitativa[[#This Row],[Proceso 3]]&amp;" "&amp;cualitativa[[#This Row],[Proceso 4]]&amp;" "&amp;cualitativa[[#This Row],[Proceso 5]],"")</f>
        <v xml:space="preserve">    </v>
      </c>
      <c r="K185" s="152"/>
      <c r="L185" s="153"/>
      <c r="M185" s="153"/>
      <c r="N185" s="153"/>
      <c r="O185" s="265">
        <f>'CONS AUTOEV'!$L185*'CONS AUTOEV'!$M185*'CONS AUTOEV'!$N185</f>
        <v>0</v>
      </c>
      <c r="P185" s="158">
        <f t="shared" si="5"/>
        <v>0</v>
      </c>
      <c r="Q185" s="159">
        <f>(RANK($P185,$P$5:$P$204,0)+COUNTIF($P$5:$P185,P185)-1)*P185</f>
        <v>0</v>
      </c>
    </row>
    <row r="186" spans="2:17" x14ac:dyDescent="0.3">
      <c r="B186" s="124">
        <v>182</v>
      </c>
      <c r="C186" s="126">
        <v>0</v>
      </c>
      <c r="D186" s="126">
        <v>0</v>
      </c>
      <c r="E186" s="126">
        <v>0</v>
      </c>
      <c r="F186" s="47">
        <v>0</v>
      </c>
      <c r="G186" s="47">
        <v>0</v>
      </c>
      <c r="H186" s="146" t="str">
        <f>IF('AUTOEV CUANTI IND'!R186&lt;&gt;"",'AUTOEV CUANTI IND'!R186,IF('AUTOEV CUANTI MULT'!DD187&lt;&gt;"",'AUTOEV CUANTI MULT'!DD187,""))</f>
        <v/>
      </c>
      <c r="I186" s="147">
        <f>IF(COUNTIFS(cualitativa[Num.],B186)&lt;&gt;0,(5-COUNTBLANK(cualitativa[[#This Row],[Proceso 1]:[Proceso 5]])),"")</f>
        <v>0</v>
      </c>
      <c r="J186" s="148" t="str">
        <f>IF(COUNTIFS(cualitativa[Num.],B186)&lt;&gt;0,cualitativa[[#This Row],[Proceso 1]]&amp;" "&amp;cualitativa[[#This Row],[Proceso 2]]&amp;" "&amp;cualitativa[[#This Row],[Proceso 3]]&amp;" "&amp;cualitativa[[#This Row],[Proceso 4]]&amp;" "&amp;cualitativa[[#This Row],[Proceso 5]],"")</f>
        <v xml:space="preserve">    </v>
      </c>
      <c r="K186" s="154"/>
      <c r="L186" s="155"/>
      <c r="M186" s="155"/>
      <c r="N186" s="155"/>
      <c r="O186" s="58">
        <f>'CONS AUTOEV'!$L186*'CONS AUTOEV'!$M186*'CONS AUTOEV'!$N186</f>
        <v>0</v>
      </c>
      <c r="P186" s="160">
        <f t="shared" si="5"/>
        <v>0</v>
      </c>
      <c r="Q186" s="161">
        <f>(RANK($P186,$P$5:$P$204,0)+COUNTIF($P$5:$P186,P186)-1)*P186</f>
        <v>0</v>
      </c>
    </row>
    <row r="187" spans="2:17" x14ac:dyDescent="0.3">
      <c r="B187" s="120">
        <v>183</v>
      </c>
      <c r="C187" s="122">
        <v>0</v>
      </c>
      <c r="D187" s="122">
        <v>0</v>
      </c>
      <c r="E187" s="122">
        <v>0</v>
      </c>
      <c r="F187" s="123">
        <v>0</v>
      </c>
      <c r="G187" s="123">
        <v>0</v>
      </c>
      <c r="H187" s="143" t="str">
        <f>IF('AUTOEV CUANTI IND'!R187&lt;&gt;"",'AUTOEV CUANTI IND'!R187,IF('AUTOEV CUANTI MULT'!DD188&lt;&gt;"",'AUTOEV CUANTI MULT'!DD188,""))</f>
        <v/>
      </c>
      <c r="I187" s="144">
        <f>IF(COUNTIFS(cualitativa[Num.],B187)&lt;&gt;0,(5-COUNTBLANK(cualitativa[[#This Row],[Proceso 1]:[Proceso 5]])),"")</f>
        <v>0</v>
      </c>
      <c r="J187" s="145" t="str">
        <f>IF(COUNTIFS(cualitativa[Num.],B187)&lt;&gt;0,cualitativa[[#This Row],[Proceso 1]]&amp;" "&amp;cualitativa[[#This Row],[Proceso 2]]&amp;" "&amp;cualitativa[[#This Row],[Proceso 3]]&amp;" "&amp;cualitativa[[#This Row],[Proceso 4]]&amp;" "&amp;cualitativa[[#This Row],[Proceso 5]],"")</f>
        <v xml:space="preserve">    </v>
      </c>
      <c r="K187" s="152"/>
      <c r="L187" s="153"/>
      <c r="M187" s="153"/>
      <c r="N187" s="153"/>
      <c r="O187" s="265">
        <f>'CONS AUTOEV'!$L187*'CONS AUTOEV'!$M187*'CONS AUTOEV'!$N187</f>
        <v>0</v>
      </c>
      <c r="P187" s="158">
        <f t="shared" si="5"/>
        <v>0</v>
      </c>
      <c r="Q187" s="159">
        <f>(RANK($P187,$P$5:$P$204,0)+COUNTIF($P$5:$P187,P187)-1)*P187</f>
        <v>0</v>
      </c>
    </row>
    <row r="188" spans="2:17" x14ac:dyDescent="0.3">
      <c r="B188" s="124">
        <v>184</v>
      </c>
      <c r="C188" s="126">
        <v>0</v>
      </c>
      <c r="D188" s="126">
        <v>0</v>
      </c>
      <c r="E188" s="126">
        <v>0</v>
      </c>
      <c r="F188" s="47">
        <v>0</v>
      </c>
      <c r="G188" s="47">
        <v>0</v>
      </c>
      <c r="H188" s="146" t="str">
        <f>IF('AUTOEV CUANTI IND'!R188&lt;&gt;"",'AUTOEV CUANTI IND'!R188,IF('AUTOEV CUANTI MULT'!DD189&lt;&gt;"",'AUTOEV CUANTI MULT'!DD189,""))</f>
        <v/>
      </c>
      <c r="I188" s="147">
        <f>IF(COUNTIFS(cualitativa[Num.],B188)&lt;&gt;0,(5-COUNTBLANK(cualitativa[[#This Row],[Proceso 1]:[Proceso 5]])),"")</f>
        <v>0</v>
      </c>
      <c r="J188" s="148" t="str">
        <f>IF(COUNTIFS(cualitativa[Num.],B188)&lt;&gt;0,cualitativa[[#This Row],[Proceso 1]]&amp;" "&amp;cualitativa[[#This Row],[Proceso 2]]&amp;" "&amp;cualitativa[[#This Row],[Proceso 3]]&amp;" "&amp;cualitativa[[#This Row],[Proceso 4]]&amp;" "&amp;cualitativa[[#This Row],[Proceso 5]],"")</f>
        <v xml:space="preserve">    </v>
      </c>
      <c r="K188" s="154"/>
      <c r="L188" s="155"/>
      <c r="M188" s="155"/>
      <c r="N188" s="155"/>
      <c r="O188" s="58">
        <f>'CONS AUTOEV'!$L188*'CONS AUTOEV'!$M188*'CONS AUTOEV'!$N188</f>
        <v>0</v>
      </c>
      <c r="P188" s="160">
        <f t="shared" si="5"/>
        <v>0</v>
      </c>
      <c r="Q188" s="161">
        <f>(RANK($P188,$P$5:$P$204,0)+COUNTIF($P$5:$P188,P188)-1)*P188</f>
        <v>0</v>
      </c>
    </row>
    <row r="189" spans="2:17" x14ac:dyDescent="0.3">
      <c r="B189" s="120">
        <v>185</v>
      </c>
      <c r="C189" s="122">
        <v>0</v>
      </c>
      <c r="D189" s="122">
        <v>0</v>
      </c>
      <c r="E189" s="122">
        <v>0</v>
      </c>
      <c r="F189" s="123">
        <v>0</v>
      </c>
      <c r="G189" s="123">
        <v>0</v>
      </c>
      <c r="H189" s="143" t="str">
        <f>IF('AUTOEV CUANTI IND'!R189&lt;&gt;"",'AUTOEV CUANTI IND'!R189,IF('AUTOEV CUANTI MULT'!DD190&lt;&gt;"",'AUTOEV CUANTI MULT'!DD190,""))</f>
        <v/>
      </c>
      <c r="I189" s="144">
        <f>IF(COUNTIFS(cualitativa[Num.],B189)&lt;&gt;0,(5-COUNTBLANK(cualitativa[[#This Row],[Proceso 1]:[Proceso 5]])),"")</f>
        <v>0</v>
      </c>
      <c r="J189" s="145" t="str">
        <f>IF(COUNTIFS(cualitativa[Num.],B189)&lt;&gt;0,cualitativa[[#This Row],[Proceso 1]]&amp;" "&amp;cualitativa[[#This Row],[Proceso 2]]&amp;" "&amp;cualitativa[[#This Row],[Proceso 3]]&amp;" "&amp;cualitativa[[#This Row],[Proceso 4]]&amp;" "&amp;cualitativa[[#This Row],[Proceso 5]],"")</f>
        <v xml:space="preserve">    </v>
      </c>
      <c r="K189" s="152"/>
      <c r="L189" s="153"/>
      <c r="M189" s="153"/>
      <c r="N189" s="153"/>
      <c r="O189" s="265">
        <f>'CONS AUTOEV'!$L189*'CONS AUTOEV'!$M189*'CONS AUTOEV'!$N189</f>
        <v>0</v>
      </c>
      <c r="P189" s="158">
        <f t="shared" si="5"/>
        <v>0</v>
      </c>
      <c r="Q189" s="159">
        <f>(RANK($P189,$P$5:$P$204,0)+COUNTIF($P$5:$P189,P189)-1)*P189</f>
        <v>0</v>
      </c>
    </row>
    <row r="190" spans="2:17" x14ac:dyDescent="0.3">
      <c r="B190" s="124">
        <v>186</v>
      </c>
      <c r="C190" s="126">
        <v>0</v>
      </c>
      <c r="D190" s="126">
        <v>0</v>
      </c>
      <c r="E190" s="126">
        <v>0</v>
      </c>
      <c r="F190" s="47">
        <v>0</v>
      </c>
      <c r="G190" s="47">
        <v>0</v>
      </c>
      <c r="H190" s="146" t="str">
        <f>IF('AUTOEV CUANTI IND'!R190&lt;&gt;"",'AUTOEV CUANTI IND'!R190,IF('AUTOEV CUANTI MULT'!DD191&lt;&gt;"",'AUTOEV CUANTI MULT'!DD191,""))</f>
        <v/>
      </c>
      <c r="I190" s="147">
        <f>IF(COUNTIFS(cualitativa[Num.],B190)&lt;&gt;0,(5-COUNTBLANK(cualitativa[[#This Row],[Proceso 1]:[Proceso 5]])),"")</f>
        <v>0</v>
      </c>
      <c r="J190" s="148" t="str">
        <f>IF(COUNTIFS(cualitativa[Num.],B190)&lt;&gt;0,cualitativa[[#This Row],[Proceso 1]]&amp;" "&amp;cualitativa[[#This Row],[Proceso 2]]&amp;" "&amp;cualitativa[[#This Row],[Proceso 3]]&amp;" "&amp;cualitativa[[#This Row],[Proceso 4]]&amp;" "&amp;cualitativa[[#This Row],[Proceso 5]],"")</f>
        <v xml:space="preserve">    </v>
      </c>
      <c r="K190" s="154"/>
      <c r="L190" s="155"/>
      <c r="M190" s="155"/>
      <c r="N190" s="155"/>
      <c r="O190" s="58">
        <f>'CONS AUTOEV'!$L190*'CONS AUTOEV'!$M190*'CONS AUTOEV'!$N190</f>
        <v>0</v>
      </c>
      <c r="P190" s="160">
        <f t="shared" si="5"/>
        <v>0</v>
      </c>
      <c r="Q190" s="161">
        <f>(RANK($P190,$P$5:$P$204,0)+COUNTIF($P$5:$P190,P190)-1)*P190</f>
        <v>0</v>
      </c>
    </row>
    <row r="191" spans="2:17" x14ac:dyDescent="0.3">
      <c r="B191" s="120">
        <v>187</v>
      </c>
      <c r="C191" s="122">
        <v>0</v>
      </c>
      <c r="D191" s="122">
        <v>0</v>
      </c>
      <c r="E191" s="122">
        <v>0</v>
      </c>
      <c r="F191" s="123">
        <v>0</v>
      </c>
      <c r="G191" s="123">
        <v>0</v>
      </c>
      <c r="H191" s="143" t="str">
        <f>IF('AUTOEV CUANTI IND'!R191&lt;&gt;"",'AUTOEV CUANTI IND'!R191,IF('AUTOEV CUANTI MULT'!DD192&lt;&gt;"",'AUTOEV CUANTI MULT'!DD192,""))</f>
        <v/>
      </c>
      <c r="I191" s="144">
        <f>IF(COUNTIFS(cualitativa[Num.],B191)&lt;&gt;0,(5-COUNTBLANK(cualitativa[[#This Row],[Proceso 1]:[Proceso 5]])),"")</f>
        <v>0</v>
      </c>
      <c r="J191" s="145" t="str">
        <f>IF(COUNTIFS(cualitativa[Num.],B191)&lt;&gt;0,cualitativa[[#This Row],[Proceso 1]]&amp;" "&amp;cualitativa[[#This Row],[Proceso 2]]&amp;" "&amp;cualitativa[[#This Row],[Proceso 3]]&amp;" "&amp;cualitativa[[#This Row],[Proceso 4]]&amp;" "&amp;cualitativa[[#This Row],[Proceso 5]],"")</f>
        <v xml:space="preserve">    </v>
      </c>
      <c r="K191" s="152"/>
      <c r="L191" s="153"/>
      <c r="M191" s="153"/>
      <c r="N191" s="153"/>
      <c r="O191" s="265">
        <f>'CONS AUTOEV'!$L191*'CONS AUTOEV'!$M191*'CONS AUTOEV'!$N191</f>
        <v>0</v>
      </c>
      <c r="P191" s="158">
        <f t="shared" si="5"/>
        <v>0</v>
      </c>
      <c r="Q191" s="159">
        <f>(RANK($P191,$P$5:$P$204,0)+COUNTIF($P$5:$P191,P191)-1)*P191</f>
        <v>0</v>
      </c>
    </row>
    <row r="192" spans="2:17" x14ac:dyDescent="0.3">
      <c r="B192" s="124">
        <v>188</v>
      </c>
      <c r="C192" s="126">
        <v>0</v>
      </c>
      <c r="D192" s="126">
        <v>0</v>
      </c>
      <c r="E192" s="126">
        <v>0</v>
      </c>
      <c r="F192" s="47">
        <v>0</v>
      </c>
      <c r="G192" s="47">
        <v>0</v>
      </c>
      <c r="H192" s="146" t="str">
        <f>IF('AUTOEV CUANTI IND'!R192&lt;&gt;"",'AUTOEV CUANTI IND'!R192,IF('AUTOEV CUANTI MULT'!DD193&lt;&gt;"",'AUTOEV CUANTI MULT'!DD193,""))</f>
        <v/>
      </c>
      <c r="I192" s="147">
        <f>IF(COUNTIFS(cualitativa[Num.],B192)&lt;&gt;0,(5-COUNTBLANK(cualitativa[[#This Row],[Proceso 1]:[Proceso 5]])),"")</f>
        <v>0</v>
      </c>
      <c r="J192" s="148" t="str">
        <f>IF(COUNTIFS(cualitativa[Num.],B192)&lt;&gt;0,cualitativa[[#This Row],[Proceso 1]]&amp;" "&amp;cualitativa[[#This Row],[Proceso 2]]&amp;" "&amp;cualitativa[[#This Row],[Proceso 3]]&amp;" "&amp;cualitativa[[#This Row],[Proceso 4]]&amp;" "&amp;cualitativa[[#This Row],[Proceso 5]],"")</f>
        <v xml:space="preserve">    </v>
      </c>
      <c r="K192" s="154"/>
      <c r="L192" s="155"/>
      <c r="M192" s="155"/>
      <c r="N192" s="155"/>
      <c r="O192" s="58">
        <f>'CONS AUTOEV'!$L192*'CONS AUTOEV'!$M192*'CONS AUTOEV'!$N192</f>
        <v>0</v>
      </c>
      <c r="P192" s="160">
        <f t="shared" si="5"/>
        <v>0</v>
      </c>
      <c r="Q192" s="161">
        <f>(RANK($P192,$P$5:$P$204,0)+COUNTIF($P$5:$P192,P192)-1)*P192</f>
        <v>0</v>
      </c>
    </row>
    <row r="193" spans="2:17" x14ac:dyDescent="0.3">
      <c r="B193" s="120">
        <v>189</v>
      </c>
      <c r="C193" s="122">
        <v>0</v>
      </c>
      <c r="D193" s="122">
        <v>0</v>
      </c>
      <c r="E193" s="122">
        <v>0</v>
      </c>
      <c r="F193" s="123">
        <v>0</v>
      </c>
      <c r="G193" s="123">
        <v>0</v>
      </c>
      <c r="H193" s="143" t="str">
        <f>IF('AUTOEV CUANTI IND'!R193&lt;&gt;"",'AUTOEV CUANTI IND'!R193,IF('AUTOEV CUANTI MULT'!DD194&lt;&gt;"",'AUTOEV CUANTI MULT'!DD194,""))</f>
        <v/>
      </c>
      <c r="I193" s="144">
        <f>IF(COUNTIFS(cualitativa[Num.],B193)&lt;&gt;0,(5-COUNTBLANK(cualitativa[[#This Row],[Proceso 1]:[Proceso 5]])),"")</f>
        <v>0</v>
      </c>
      <c r="J193" s="145" t="str">
        <f>IF(COUNTIFS(cualitativa[Num.],B193)&lt;&gt;0,cualitativa[[#This Row],[Proceso 1]]&amp;" "&amp;cualitativa[[#This Row],[Proceso 2]]&amp;" "&amp;cualitativa[[#This Row],[Proceso 3]]&amp;" "&amp;cualitativa[[#This Row],[Proceso 4]]&amp;" "&amp;cualitativa[[#This Row],[Proceso 5]],"")</f>
        <v xml:space="preserve">    </v>
      </c>
      <c r="K193" s="152"/>
      <c r="L193" s="153"/>
      <c r="M193" s="153"/>
      <c r="N193" s="153"/>
      <c r="O193" s="265">
        <f>'CONS AUTOEV'!$L193*'CONS AUTOEV'!$M193*'CONS AUTOEV'!$N193</f>
        <v>0</v>
      </c>
      <c r="P193" s="158">
        <f t="shared" si="5"/>
        <v>0</v>
      </c>
      <c r="Q193" s="159">
        <f>(RANK($P193,$P$5:$P$204,0)+COUNTIF($P$5:$P193,P193)-1)*P193</f>
        <v>0</v>
      </c>
    </row>
    <row r="194" spans="2:17" x14ac:dyDescent="0.3">
      <c r="B194" s="124">
        <v>190</v>
      </c>
      <c r="C194" s="126">
        <v>0</v>
      </c>
      <c r="D194" s="126">
        <v>0</v>
      </c>
      <c r="E194" s="126">
        <v>0</v>
      </c>
      <c r="F194" s="47">
        <v>0</v>
      </c>
      <c r="G194" s="47">
        <v>0</v>
      </c>
      <c r="H194" s="146" t="str">
        <f>IF('AUTOEV CUANTI IND'!R194&lt;&gt;"",'AUTOEV CUANTI IND'!R194,IF('AUTOEV CUANTI MULT'!DD195&lt;&gt;"",'AUTOEV CUANTI MULT'!DD195,""))</f>
        <v/>
      </c>
      <c r="I194" s="147">
        <f>IF(COUNTIFS(cualitativa[Num.],B194)&lt;&gt;0,(5-COUNTBLANK(cualitativa[[#This Row],[Proceso 1]:[Proceso 5]])),"")</f>
        <v>0</v>
      </c>
      <c r="J194" s="148" t="str">
        <f>IF(COUNTIFS(cualitativa[Num.],B194)&lt;&gt;0,cualitativa[[#This Row],[Proceso 1]]&amp;" "&amp;cualitativa[[#This Row],[Proceso 2]]&amp;" "&amp;cualitativa[[#This Row],[Proceso 3]]&amp;" "&amp;cualitativa[[#This Row],[Proceso 4]]&amp;" "&amp;cualitativa[[#This Row],[Proceso 5]],"")</f>
        <v xml:space="preserve">    </v>
      </c>
      <c r="K194" s="154"/>
      <c r="L194" s="155"/>
      <c r="M194" s="155"/>
      <c r="N194" s="155"/>
      <c r="O194" s="58">
        <f>'CONS AUTOEV'!$L194*'CONS AUTOEV'!$M194*'CONS AUTOEV'!$N194</f>
        <v>0</v>
      </c>
      <c r="P194" s="160">
        <f t="shared" si="5"/>
        <v>0</v>
      </c>
      <c r="Q194" s="161">
        <f>(RANK($P194,$P$5:$P$204,0)+COUNTIF($P$5:$P194,P194)-1)*P194</f>
        <v>0</v>
      </c>
    </row>
    <row r="195" spans="2:17" x14ac:dyDescent="0.3">
      <c r="B195" s="120">
        <v>191</v>
      </c>
      <c r="C195" s="122">
        <v>0</v>
      </c>
      <c r="D195" s="122">
        <v>0</v>
      </c>
      <c r="E195" s="122">
        <v>0</v>
      </c>
      <c r="F195" s="123">
        <v>0</v>
      </c>
      <c r="G195" s="123">
        <v>0</v>
      </c>
      <c r="H195" s="143" t="str">
        <f>IF('AUTOEV CUANTI IND'!R195&lt;&gt;"",'AUTOEV CUANTI IND'!R195,IF('AUTOEV CUANTI MULT'!DD196&lt;&gt;"",'AUTOEV CUANTI MULT'!DD196,""))</f>
        <v/>
      </c>
      <c r="I195" s="144">
        <f>IF(COUNTIFS(cualitativa[Num.],B195)&lt;&gt;0,(5-COUNTBLANK(cualitativa[[#This Row],[Proceso 1]:[Proceso 5]])),"")</f>
        <v>0</v>
      </c>
      <c r="J195" s="145" t="str">
        <f>IF(COUNTIFS(cualitativa[Num.],B195)&lt;&gt;0,cualitativa[[#This Row],[Proceso 1]]&amp;" "&amp;cualitativa[[#This Row],[Proceso 2]]&amp;" "&amp;cualitativa[[#This Row],[Proceso 3]]&amp;" "&amp;cualitativa[[#This Row],[Proceso 4]]&amp;" "&amp;cualitativa[[#This Row],[Proceso 5]],"")</f>
        <v xml:space="preserve">    </v>
      </c>
      <c r="K195" s="152"/>
      <c r="L195" s="153"/>
      <c r="M195" s="153"/>
      <c r="N195" s="153"/>
      <c r="O195" s="265">
        <f>'CONS AUTOEV'!$L195*'CONS AUTOEV'!$M195*'CONS AUTOEV'!$N195</f>
        <v>0</v>
      </c>
      <c r="P195" s="158">
        <f t="shared" si="5"/>
        <v>0</v>
      </c>
      <c r="Q195" s="159">
        <f>(RANK($P195,$P$5:$P$204,0)+COUNTIF($P$5:$P195,P195)-1)*P195</f>
        <v>0</v>
      </c>
    </row>
    <row r="196" spans="2:17" x14ac:dyDescent="0.3">
      <c r="B196" s="124">
        <v>192</v>
      </c>
      <c r="C196" s="126">
        <v>0</v>
      </c>
      <c r="D196" s="126">
        <v>0</v>
      </c>
      <c r="E196" s="126">
        <v>0</v>
      </c>
      <c r="F196" s="47">
        <v>0</v>
      </c>
      <c r="G196" s="47">
        <v>0</v>
      </c>
      <c r="H196" s="146" t="str">
        <f>IF('AUTOEV CUANTI IND'!R196&lt;&gt;"",'AUTOEV CUANTI IND'!R196,IF('AUTOEV CUANTI MULT'!DD197&lt;&gt;"",'AUTOEV CUANTI MULT'!DD197,""))</f>
        <v/>
      </c>
      <c r="I196" s="147">
        <f>IF(COUNTIFS(cualitativa[Num.],B196)&lt;&gt;0,(5-COUNTBLANK(cualitativa[[#This Row],[Proceso 1]:[Proceso 5]])),"")</f>
        <v>0</v>
      </c>
      <c r="J196" s="148" t="str">
        <f>IF(COUNTIFS(cualitativa[Num.],B196)&lt;&gt;0,cualitativa[[#This Row],[Proceso 1]]&amp;" "&amp;cualitativa[[#This Row],[Proceso 2]]&amp;" "&amp;cualitativa[[#This Row],[Proceso 3]]&amp;" "&amp;cualitativa[[#This Row],[Proceso 4]]&amp;" "&amp;cualitativa[[#This Row],[Proceso 5]],"")</f>
        <v xml:space="preserve">    </v>
      </c>
      <c r="K196" s="154"/>
      <c r="L196" s="155"/>
      <c r="M196" s="155"/>
      <c r="N196" s="155"/>
      <c r="O196" s="58">
        <f>'CONS AUTOEV'!$L196*'CONS AUTOEV'!$M196*'CONS AUTOEV'!$N196</f>
        <v>0</v>
      </c>
      <c r="P196" s="160">
        <f t="shared" si="5"/>
        <v>0</v>
      </c>
      <c r="Q196" s="161">
        <f>(RANK($P196,$P$5:$P$204,0)+COUNTIF($P$5:$P196,P196)-1)*P196</f>
        <v>0</v>
      </c>
    </row>
    <row r="197" spans="2:17" x14ac:dyDescent="0.3">
      <c r="B197" s="120">
        <v>193</v>
      </c>
      <c r="C197" s="122">
        <v>0</v>
      </c>
      <c r="D197" s="122">
        <v>0</v>
      </c>
      <c r="E197" s="122">
        <v>0</v>
      </c>
      <c r="F197" s="123">
        <v>0</v>
      </c>
      <c r="G197" s="123">
        <v>0</v>
      </c>
      <c r="H197" s="143" t="str">
        <f>IF('AUTOEV CUANTI IND'!R197&lt;&gt;"",'AUTOEV CUANTI IND'!R197,IF('AUTOEV CUANTI MULT'!DD198&lt;&gt;"",'AUTOEV CUANTI MULT'!DD198,""))</f>
        <v/>
      </c>
      <c r="I197" s="144">
        <f>IF(COUNTIFS(cualitativa[Num.],B197)&lt;&gt;0,(5-COUNTBLANK(cualitativa[[#This Row],[Proceso 1]:[Proceso 5]])),"")</f>
        <v>0</v>
      </c>
      <c r="J197" s="145" t="str">
        <f>IF(COUNTIFS(cualitativa[Num.],B197)&lt;&gt;0,cualitativa[[#This Row],[Proceso 1]]&amp;" "&amp;cualitativa[[#This Row],[Proceso 2]]&amp;" "&amp;cualitativa[[#This Row],[Proceso 3]]&amp;" "&amp;cualitativa[[#This Row],[Proceso 4]]&amp;" "&amp;cualitativa[[#This Row],[Proceso 5]],"")</f>
        <v xml:space="preserve">    </v>
      </c>
      <c r="K197" s="152"/>
      <c r="L197" s="153"/>
      <c r="M197" s="153"/>
      <c r="N197" s="153"/>
      <c r="O197" s="265">
        <f>'CONS AUTOEV'!$L197*'CONS AUTOEV'!$M197*'CONS AUTOEV'!$N197</f>
        <v>0</v>
      </c>
      <c r="P197" s="158">
        <f t="shared" ref="P197:P204" si="6">IF(O197="",0,O197&gt;=$O$2)*1</f>
        <v>0</v>
      </c>
      <c r="Q197" s="159">
        <f>(RANK($P197,$P$5:$P$204,0)+COUNTIF($P$5:$P197,P197)-1)*P197</f>
        <v>0</v>
      </c>
    </row>
    <row r="198" spans="2:17" x14ac:dyDescent="0.3">
      <c r="B198" s="124">
        <v>194</v>
      </c>
      <c r="C198" s="126">
        <v>0</v>
      </c>
      <c r="D198" s="126">
        <v>0</v>
      </c>
      <c r="E198" s="126">
        <v>0</v>
      </c>
      <c r="F198" s="47">
        <v>0</v>
      </c>
      <c r="G198" s="47">
        <v>0</v>
      </c>
      <c r="H198" s="146" t="str">
        <f>IF('AUTOEV CUANTI IND'!R198&lt;&gt;"",'AUTOEV CUANTI IND'!R198,IF('AUTOEV CUANTI MULT'!DD199&lt;&gt;"",'AUTOEV CUANTI MULT'!DD199,""))</f>
        <v/>
      </c>
      <c r="I198" s="147">
        <f>IF(COUNTIFS(cualitativa[Num.],B198)&lt;&gt;0,(5-COUNTBLANK(cualitativa[[#This Row],[Proceso 1]:[Proceso 5]])),"")</f>
        <v>0</v>
      </c>
      <c r="J198" s="148" t="str">
        <f>IF(COUNTIFS(cualitativa[Num.],B198)&lt;&gt;0,cualitativa[[#This Row],[Proceso 1]]&amp;" "&amp;cualitativa[[#This Row],[Proceso 2]]&amp;" "&amp;cualitativa[[#This Row],[Proceso 3]]&amp;" "&amp;cualitativa[[#This Row],[Proceso 4]]&amp;" "&amp;cualitativa[[#This Row],[Proceso 5]],"")</f>
        <v xml:space="preserve">    </v>
      </c>
      <c r="K198" s="154"/>
      <c r="L198" s="155"/>
      <c r="M198" s="155"/>
      <c r="N198" s="155"/>
      <c r="O198" s="58">
        <f>'CONS AUTOEV'!$L198*'CONS AUTOEV'!$M198*'CONS AUTOEV'!$N198</f>
        <v>0</v>
      </c>
      <c r="P198" s="160">
        <f t="shared" si="6"/>
        <v>0</v>
      </c>
      <c r="Q198" s="161">
        <f>(RANK($P198,$P$5:$P$204,0)+COUNTIF($P$5:$P198,P198)-1)*P198</f>
        <v>0</v>
      </c>
    </row>
    <row r="199" spans="2:17" x14ac:dyDescent="0.3">
      <c r="B199" s="120">
        <v>195</v>
      </c>
      <c r="C199" s="122">
        <v>0</v>
      </c>
      <c r="D199" s="122">
        <v>0</v>
      </c>
      <c r="E199" s="122">
        <v>0</v>
      </c>
      <c r="F199" s="123">
        <v>0</v>
      </c>
      <c r="G199" s="123">
        <v>0</v>
      </c>
      <c r="H199" s="143" t="str">
        <f>IF('AUTOEV CUANTI IND'!R199&lt;&gt;"",'AUTOEV CUANTI IND'!R199,IF('AUTOEV CUANTI MULT'!DD200&lt;&gt;"",'AUTOEV CUANTI MULT'!DD200,""))</f>
        <v/>
      </c>
      <c r="I199" s="144">
        <f>IF(COUNTIFS(cualitativa[Num.],B199)&lt;&gt;0,(5-COUNTBLANK(cualitativa[[#This Row],[Proceso 1]:[Proceso 5]])),"")</f>
        <v>0</v>
      </c>
      <c r="J199" s="145" t="str">
        <f>IF(COUNTIFS(cualitativa[Num.],B199)&lt;&gt;0,cualitativa[[#This Row],[Proceso 1]]&amp;" "&amp;cualitativa[[#This Row],[Proceso 2]]&amp;" "&amp;cualitativa[[#This Row],[Proceso 3]]&amp;" "&amp;cualitativa[[#This Row],[Proceso 4]]&amp;" "&amp;cualitativa[[#This Row],[Proceso 5]],"")</f>
        <v xml:space="preserve">    </v>
      </c>
      <c r="K199" s="152"/>
      <c r="L199" s="153"/>
      <c r="M199" s="153"/>
      <c r="N199" s="153"/>
      <c r="O199" s="265">
        <f>'CONS AUTOEV'!$L199*'CONS AUTOEV'!$M199*'CONS AUTOEV'!$N199</f>
        <v>0</v>
      </c>
      <c r="P199" s="158">
        <f t="shared" si="6"/>
        <v>0</v>
      </c>
      <c r="Q199" s="159">
        <f>(RANK($P199,$P$5:$P$204,0)+COUNTIF($P$5:$P199,P199)-1)*P199</f>
        <v>0</v>
      </c>
    </row>
    <row r="200" spans="2:17" x14ac:dyDescent="0.3">
      <c r="B200" s="124">
        <v>196</v>
      </c>
      <c r="C200" s="126">
        <v>0</v>
      </c>
      <c r="D200" s="126">
        <v>0</v>
      </c>
      <c r="E200" s="126">
        <v>0</v>
      </c>
      <c r="F200" s="47">
        <v>0</v>
      </c>
      <c r="G200" s="47">
        <v>0</v>
      </c>
      <c r="H200" s="146" t="str">
        <f>IF('AUTOEV CUANTI IND'!R200&lt;&gt;"",'AUTOEV CUANTI IND'!R200,IF('AUTOEV CUANTI MULT'!DD201&lt;&gt;"",'AUTOEV CUANTI MULT'!DD201,""))</f>
        <v/>
      </c>
      <c r="I200" s="147">
        <f>IF(COUNTIFS(cualitativa[Num.],B200)&lt;&gt;0,(5-COUNTBLANK(cualitativa[[#This Row],[Proceso 1]:[Proceso 5]])),"")</f>
        <v>0</v>
      </c>
      <c r="J200" s="148" t="str">
        <f>IF(COUNTIFS(cualitativa[Num.],B200)&lt;&gt;0,cualitativa[[#This Row],[Proceso 1]]&amp;" "&amp;cualitativa[[#This Row],[Proceso 2]]&amp;" "&amp;cualitativa[[#This Row],[Proceso 3]]&amp;" "&amp;cualitativa[[#This Row],[Proceso 4]]&amp;" "&amp;cualitativa[[#This Row],[Proceso 5]],"")</f>
        <v xml:space="preserve">    </v>
      </c>
      <c r="K200" s="154"/>
      <c r="L200" s="155"/>
      <c r="M200" s="155"/>
      <c r="N200" s="155"/>
      <c r="O200" s="58">
        <f>'CONS AUTOEV'!$L200*'CONS AUTOEV'!$M200*'CONS AUTOEV'!$N200</f>
        <v>0</v>
      </c>
      <c r="P200" s="160">
        <f t="shared" si="6"/>
        <v>0</v>
      </c>
      <c r="Q200" s="161">
        <f>(RANK($P200,$P$5:$P$204,0)+COUNTIF($P$5:$P200,P200)-1)*P200</f>
        <v>0</v>
      </c>
    </row>
    <row r="201" spans="2:17" x14ac:dyDescent="0.3">
      <c r="B201" s="120">
        <v>197</v>
      </c>
      <c r="C201" s="122">
        <v>0</v>
      </c>
      <c r="D201" s="122">
        <v>0</v>
      </c>
      <c r="E201" s="122">
        <v>0</v>
      </c>
      <c r="F201" s="123">
        <v>0</v>
      </c>
      <c r="G201" s="123">
        <v>0</v>
      </c>
      <c r="H201" s="143" t="str">
        <f>IF('AUTOEV CUANTI IND'!R201&lt;&gt;"",'AUTOEV CUANTI IND'!R201,IF('AUTOEV CUANTI MULT'!DD202&lt;&gt;"",'AUTOEV CUANTI MULT'!DD202,""))</f>
        <v/>
      </c>
      <c r="I201" s="144">
        <f>IF(COUNTIFS(cualitativa[Num.],B201)&lt;&gt;0,(5-COUNTBLANK(cualitativa[[#This Row],[Proceso 1]:[Proceso 5]])),"")</f>
        <v>0</v>
      </c>
      <c r="J201" s="145" t="str">
        <f>IF(COUNTIFS(cualitativa[Num.],B201)&lt;&gt;0,cualitativa[[#This Row],[Proceso 1]]&amp;" "&amp;cualitativa[[#This Row],[Proceso 2]]&amp;" "&amp;cualitativa[[#This Row],[Proceso 3]]&amp;" "&amp;cualitativa[[#This Row],[Proceso 4]]&amp;" "&amp;cualitativa[[#This Row],[Proceso 5]],"")</f>
        <v xml:space="preserve">    </v>
      </c>
      <c r="K201" s="152"/>
      <c r="L201" s="153"/>
      <c r="M201" s="153"/>
      <c r="N201" s="153"/>
      <c r="O201" s="265">
        <f>'CONS AUTOEV'!$L201*'CONS AUTOEV'!$M201*'CONS AUTOEV'!$N201</f>
        <v>0</v>
      </c>
      <c r="P201" s="158">
        <f t="shared" si="6"/>
        <v>0</v>
      </c>
      <c r="Q201" s="159">
        <f>(RANK($P201,$P$5:$P$204,0)+COUNTIF($P$5:$P201,P201)-1)*P201</f>
        <v>0</v>
      </c>
    </row>
    <row r="202" spans="2:17" x14ac:dyDescent="0.3">
      <c r="B202" s="124">
        <v>198</v>
      </c>
      <c r="C202" s="126">
        <v>0</v>
      </c>
      <c r="D202" s="126">
        <v>0</v>
      </c>
      <c r="E202" s="126">
        <v>0</v>
      </c>
      <c r="F202" s="47">
        <v>0</v>
      </c>
      <c r="G202" s="47">
        <v>0</v>
      </c>
      <c r="H202" s="146" t="str">
        <f>IF('AUTOEV CUANTI IND'!R202&lt;&gt;"",'AUTOEV CUANTI IND'!R202,IF('AUTOEV CUANTI MULT'!DD203&lt;&gt;"",'AUTOEV CUANTI MULT'!DD203,""))</f>
        <v/>
      </c>
      <c r="I202" s="147">
        <f>IF(COUNTIFS(cualitativa[Num.],B202)&lt;&gt;0,(5-COUNTBLANK(cualitativa[[#This Row],[Proceso 1]:[Proceso 5]])),"")</f>
        <v>0</v>
      </c>
      <c r="J202" s="148" t="str">
        <f>IF(COUNTIFS(cualitativa[Num.],B202)&lt;&gt;0,cualitativa[[#This Row],[Proceso 1]]&amp;" "&amp;cualitativa[[#This Row],[Proceso 2]]&amp;" "&amp;cualitativa[[#This Row],[Proceso 3]]&amp;" "&amp;cualitativa[[#This Row],[Proceso 4]]&amp;" "&amp;cualitativa[[#This Row],[Proceso 5]],"")</f>
        <v xml:space="preserve">    </v>
      </c>
      <c r="K202" s="154"/>
      <c r="L202" s="155"/>
      <c r="M202" s="155"/>
      <c r="N202" s="155"/>
      <c r="O202" s="58">
        <f>'CONS AUTOEV'!$L202*'CONS AUTOEV'!$M202*'CONS AUTOEV'!$N202</f>
        <v>0</v>
      </c>
      <c r="P202" s="160">
        <f t="shared" si="6"/>
        <v>0</v>
      </c>
      <c r="Q202" s="161">
        <f>(RANK($P202,$P$5:$P$204,0)+COUNTIF($P$5:$P202,P202)-1)*P202</f>
        <v>0</v>
      </c>
    </row>
    <row r="203" spans="2:17" x14ac:dyDescent="0.3">
      <c r="B203" s="120">
        <v>199</v>
      </c>
      <c r="C203" s="122">
        <v>0</v>
      </c>
      <c r="D203" s="122">
        <v>0</v>
      </c>
      <c r="E203" s="122">
        <v>0</v>
      </c>
      <c r="F203" s="123">
        <v>0</v>
      </c>
      <c r="G203" s="123">
        <v>0</v>
      </c>
      <c r="H203" s="143" t="str">
        <f>IF('AUTOEV CUANTI IND'!R203&lt;&gt;"",'AUTOEV CUANTI IND'!R203,IF('AUTOEV CUANTI MULT'!DD204&lt;&gt;"",'AUTOEV CUANTI MULT'!DD204,""))</f>
        <v/>
      </c>
      <c r="I203" s="144">
        <f>IF(COUNTIFS(cualitativa[Num.],B203)&lt;&gt;0,(5-COUNTBLANK(cualitativa[[#This Row],[Proceso 1]:[Proceso 5]])),"")</f>
        <v>0</v>
      </c>
      <c r="J203" s="145" t="str">
        <f>IF(COUNTIFS(cualitativa[Num.],B203)&lt;&gt;0,cualitativa[[#This Row],[Proceso 1]]&amp;" "&amp;cualitativa[[#This Row],[Proceso 2]]&amp;" "&amp;cualitativa[[#This Row],[Proceso 3]]&amp;" "&amp;cualitativa[[#This Row],[Proceso 4]]&amp;" "&amp;cualitativa[[#This Row],[Proceso 5]],"")</f>
        <v xml:space="preserve">    </v>
      </c>
      <c r="K203" s="152"/>
      <c r="L203" s="153"/>
      <c r="M203" s="153"/>
      <c r="N203" s="153"/>
      <c r="O203" s="265">
        <f>'CONS AUTOEV'!$L203*'CONS AUTOEV'!$M203*'CONS AUTOEV'!$N203</f>
        <v>0</v>
      </c>
      <c r="P203" s="158">
        <f t="shared" si="6"/>
        <v>0</v>
      </c>
      <c r="Q203" s="159">
        <f>(RANK($P203,$P$5:$P$204,0)+COUNTIF($P$5:$P203,P203)-1)*P203</f>
        <v>0</v>
      </c>
    </row>
    <row r="204" spans="2:17" x14ac:dyDescent="0.3">
      <c r="B204" s="127">
        <v>200</v>
      </c>
      <c r="C204" s="129">
        <v>0</v>
      </c>
      <c r="D204" s="129">
        <v>0</v>
      </c>
      <c r="E204" s="129">
        <v>0</v>
      </c>
      <c r="F204" s="48">
        <v>0</v>
      </c>
      <c r="G204" s="48">
        <v>0</v>
      </c>
      <c r="H204" s="149" t="str">
        <f>IF('AUTOEV CUANTI IND'!R204&lt;&gt;"",'AUTOEV CUANTI IND'!R204,IF('AUTOEV CUANTI MULT'!DD205&lt;&gt;"",'AUTOEV CUANTI MULT'!DD205,""))</f>
        <v/>
      </c>
      <c r="I204" s="150">
        <f>IF(COUNTIFS(cualitativa[Num.],B204)&lt;&gt;0,(5-COUNTBLANK(cualitativa[[#This Row],[Proceso 1]:[Proceso 5]])),"")</f>
        <v>0</v>
      </c>
      <c r="J204" s="151" t="str">
        <f>IF(COUNTIFS(cualitativa[Num.],B204)&lt;&gt;0,cualitativa[[#This Row],[Proceso 1]]&amp;" "&amp;cualitativa[[#This Row],[Proceso 2]]&amp;" "&amp;cualitativa[[#This Row],[Proceso 3]]&amp;" "&amp;cualitativa[[#This Row],[Proceso 4]]&amp;" "&amp;cualitativa[[#This Row],[Proceso 5]],"")</f>
        <v xml:space="preserve">    </v>
      </c>
      <c r="K204" s="156"/>
      <c r="L204" s="157"/>
      <c r="M204" s="157"/>
      <c r="N204" s="157"/>
      <c r="O204" s="58">
        <f>'CONS AUTOEV'!$L204*'CONS AUTOEV'!$M204*'CONS AUTOEV'!$N204</f>
        <v>0</v>
      </c>
      <c r="P204" s="162">
        <f t="shared" si="6"/>
        <v>0</v>
      </c>
      <c r="Q204" s="58">
        <f>(RANK($P204,$P$5:$P$204,0)+COUNTIF($P$5:$P204,P204)-1)*P204</f>
        <v>0</v>
      </c>
    </row>
  </sheetData>
  <sheetProtection sheet="1" formatCells="0" formatColumns="0" formatRows="0" autoFilter="0"/>
  <autoFilter ref="B4:O204" xr:uid="{D3674E2F-96E2-47EF-BA2C-E217028C83D0}"/>
  <mergeCells count="4">
    <mergeCell ref="B1:C1"/>
    <mergeCell ref="D1:H1"/>
    <mergeCell ref="L3:O3"/>
    <mergeCell ref="L2:N2"/>
  </mergeCells>
  <conditionalFormatting sqref="H4:H204">
    <cfRule type="colorScale" priority="8">
      <colorScale>
        <cfvo type="num" val="2"/>
        <cfvo type="num" val="3"/>
        <cfvo type="num" val="5"/>
        <color rgb="FFF8696B"/>
        <color rgb="FFFFEB84"/>
        <color rgb="FF63BE7B"/>
      </colorScale>
    </cfRule>
  </conditionalFormatting>
  <conditionalFormatting sqref="L5:N204">
    <cfRule type="expression" dxfId="18" priority="5">
      <formula>$K5="No"</formula>
    </cfRule>
  </conditionalFormatting>
  <conditionalFormatting sqref="O5:O204">
    <cfRule type="cellIs" dxfId="17" priority="9" operator="greaterThanOrEqual">
      <formula>$O$2</formula>
    </cfRule>
    <cfRule type="cellIs" dxfId="16" priority="10" operator="greaterThanOrEqual">
      <formula>$R$2</formula>
    </cfRule>
    <cfRule type="cellIs" dxfId="15" priority="11" operator="greaterThanOrEqual">
      <formula>$S$2</formula>
    </cfRule>
  </conditionalFormatting>
  <dataValidations count="1">
    <dataValidation type="list" allowBlank="1" showInputMessage="1" showErrorMessage="1" sqref="K5:K204" xr:uid="{1059526F-42C9-4CB6-AA61-6E1101919A93}">
      <formula1>"Si,No"</formula1>
    </dataValidation>
  </dataValidations>
  <pageMargins left="0.31496062992125984" right="0.31496062992125984" top="0.55118110236220474" bottom="0.55118110236220474" header="0.31496062992125984" footer="0.31496062992125984"/>
  <pageSetup scale="42" fitToHeight="6" orientation="portrait"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F496B-FD15-4563-8A50-F2040564D7D5}">
  <sheetPr codeName="Hoja13"/>
  <dimension ref="A1:T28"/>
  <sheetViews>
    <sheetView showGridLines="0" showZeros="0" zoomScale="70" zoomScaleNormal="70" workbookViewId="0">
      <selection activeCell="Q15" sqref="Q15"/>
    </sheetView>
  </sheetViews>
  <sheetFormatPr baseColWidth="10" defaultColWidth="0" defaultRowHeight="14.4" zeroHeight="1" x14ac:dyDescent="0.3"/>
  <cols>
    <col min="1" max="1" width="2" customWidth="1"/>
    <col min="2" max="2" width="7.88671875" customWidth="1"/>
    <col min="3" max="3" width="9" customWidth="1"/>
    <col min="4" max="4" width="20.77734375" customWidth="1"/>
    <col min="5" max="5" width="8.77734375" customWidth="1"/>
    <col min="6" max="6" width="2.77734375" customWidth="1"/>
    <col min="7" max="7" width="20.77734375" customWidth="1"/>
    <col min="8" max="8" width="8.77734375" customWidth="1"/>
    <col min="9" max="9" width="2.77734375" customWidth="1"/>
    <col min="10" max="10" width="20.77734375" customWidth="1"/>
    <col min="11" max="11" width="8.77734375" customWidth="1"/>
    <col min="12" max="12" width="2.77734375" customWidth="1"/>
    <col min="13" max="13" width="20.77734375" customWidth="1"/>
    <col min="14" max="14" width="8.77734375" customWidth="1"/>
    <col min="15" max="15" width="2.77734375" customWidth="1"/>
    <col min="16" max="16" width="20.77734375" customWidth="1"/>
    <col min="17" max="17" width="8.77734375" customWidth="1"/>
    <col min="18" max="18" width="7.88671875" customWidth="1"/>
    <col min="19" max="19" width="7.33203125" customWidth="1"/>
    <col min="20" max="20" width="2" customWidth="1"/>
    <col min="21" max="16384" width="11.33203125" hidden="1"/>
  </cols>
  <sheetData>
    <row r="1" spans="2:19" ht="60" customHeight="1" x14ac:dyDescent="0.3">
      <c r="B1" s="379"/>
      <c r="C1" s="379"/>
      <c r="D1" s="358" t="str">
        <f>"Mapa de Procesos "&amp;IDENTIFICACIÓN!C14&amp;"
 Cantidad de Oportunidades de Mejora por Proceso"</f>
        <v>Mapa de Procesos 
 Cantidad de Oportunidades de Mejora por Proceso</v>
      </c>
      <c r="E1" s="359"/>
      <c r="F1" s="359"/>
      <c r="G1" s="359"/>
      <c r="H1" s="359"/>
      <c r="I1" s="359"/>
      <c r="J1" s="359"/>
      <c r="K1" s="359"/>
      <c r="L1" s="359"/>
      <c r="M1" s="359"/>
      <c r="N1" s="359"/>
      <c r="O1" s="359"/>
      <c r="P1" s="359"/>
      <c r="Q1" s="359"/>
      <c r="R1" s="359"/>
      <c r="S1" s="360"/>
    </row>
    <row r="2" spans="2:19" x14ac:dyDescent="0.3"/>
    <row r="3" spans="2:19" x14ac:dyDescent="0.3">
      <c r="B3" s="380" t="s">
        <v>296</v>
      </c>
      <c r="D3" s="311" t="s">
        <v>293</v>
      </c>
      <c r="E3" s="312"/>
      <c r="F3" s="312"/>
      <c r="G3" s="312"/>
      <c r="H3" s="312"/>
      <c r="I3" s="312"/>
      <c r="J3" s="312"/>
      <c r="K3" s="312"/>
      <c r="L3" s="312"/>
      <c r="M3" s="312"/>
      <c r="N3" s="312"/>
      <c r="O3" s="312"/>
      <c r="P3" s="312"/>
      <c r="Q3" s="313"/>
      <c r="S3" s="380" t="s">
        <v>296</v>
      </c>
    </row>
    <row r="4" spans="2:19" ht="5.0999999999999996" customHeight="1" x14ac:dyDescent="0.3">
      <c r="B4" s="380"/>
      <c r="S4" s="380"/>
    </row>
    <row r="5" spans="2:19" ht="24.9" customHeight="1" x14ac:dyDescent="0.3">
      <c r="B5" s="380"/>
      <c r="D5" s="57">
        <f>proceso1</f>
        <v>0</v>
      </c>
      <c r="E5" s="58" t="str">
        <f>IFERROR(VLOOKUP(D5,Datos!$L$1:$M$51,2,FALSE),"")</f>
        <v/>
      </c>
      <c r="F5" s="59"/>
      <c r="G5" s="57">
        <f>proceso2</f>
        <v>0</v>
      </c>
      <c r="H5" s="58" t="str">
        <f>IFERROR(VLOOKUP(G5,Datos!$L$1:$M$51,2,FALSE),"")</f>
        <v/>
      </c>
      <c r="I5" s="59"/>
      <c r="J5" s="57">
        <f>proceso3</f>
        <v>0</v>
      </c>
      <c r="K5" s="58" t="str">
        <f>IFERROR(VLOOKUP(J5,Datos!$L$1:$M$51,2,FALSE),"")</f>
        <v/>
      </c>
      <c r="L5" s="59"/>
      <c r="M5" s="57">
        <f>proceso4</f>
        <v>0</v>
      </c>
      <c r="N5" s="58" t="str">
        <f>IFERROR(VLOOKUP(M5,Datos!$L$1:$M$51,2,FALSE),"")</f>
        <v/>
      </c>
      <c r="O5" s="59"/>
      <c r="P5" s="57">
        <f>proceso5</f>
        <v>0</v>
      </c>
      <c r="Q5" s="58" t="str">
        <f>IFERROR(VLOOKUP(P5,Datos!$L$1:$M$51,2,FALSE),"")</f>
        <v/>
      </c>
      <c r="S5" s="380"/>
    </row>
    <row r="6" spans="2:19" ht="5.0999999999999996" customHeight="1" x14ac:dyDescent="0.3">
      <c r="B6" s="380"/>
      <c r="D6" s="59"/>
      <c r="E6" s="59"/>
      <c r="F6" s="59"/>
      <c r="G6" s="59"/>
      <c r="H6" s="59"/>
      <c r="I6" s="59"/>
      <c r="J6" s="59"/>
      <c r="K6" s="59"/>
      <c r="L6" s="59"/>
      <c r="M6" s="59"/>
      <c r="N6" s="59"/>
      <c r="O6" s="59"/>
      <c r="P6" s="59"/>
      <c r="Q6" s="59"/>
      <c r="S6" s="380"/>
    </row>
    <row r="7" spans="2:19" ht="24.9" customHeight="1" x14ac:dyDescent="0.3">
      <c r="B7" s="380"/>
      <c r="D7" s="57">
        <f>proceso6</f>
        <v>0</v>
      </c>
      <c r="E7" s="58" t="str">
        <f>IFERROR(VLOOKUP(D7,Datos!$L$1:$M$51,2,FALSE),"")</f>
        <v/>
      </c>
      <c r="F7" s="59"/>
      <c r="G7" s="57">
        <f>proceso7</f>
        <v>0</v>
      </c>
      <c r="H7" s="58" t="str">
        <f>IFERROR(VLOOKUP(G7,Datos!$L$1:$M$51,2,FALSE),"")</f>
        <v/>
      </c>
      <c r="I7" s="59"/>
      <c r="J7" s="57">
        <f>proceso8</f>
        <v>0</v>
      </c>
      <c r="K7" s="58" t="str">
        <f>IFERROR(VLOOKUP(J7,Datos!$L$1:$M$51,2,FALSE),"")</f>
        <v/>
      </c>
      <c r="L7" s="59"/>
      <c r="M7" s="57">
        <f>proceso9</f>
        <v>0</v>
      </c>
      <c r="N7" s="58" t="str">
        <f>IFERROR(VLOOKUP(M7,Datos!$L$1:$M$51,2,FALSE),"")</f>
        <v/>
      </c>
      <c r="O7" s="59"/>
      <c r="P7" s="57">
        <f>proceso10</f>
        <v>0</v>
      </c>
      <c r="Q7" s="58" t="str">
        <f>IFERROR(VLOOKUP(P7,Datos!$L$1:$M$51,2,FALSE),"")</f>
        <v/>
      </c>
      <c r="S7" s="380"/>
    </row>
    <row r="8" spans="2:19" ht="5.0999999999999996" customHeight="1" x14ac:dyDescent="0.3">
      <c r="B8" s="380"/>
      <c r="D8" s="59"/>
      <c r="E8" s="59"/>
      <c r="F8" s="59"/>
      <c r="G8" s="59"/>
      <c r="H8" s="59"/>
      <c r="I8" s="59"/>
      <c r="J8" s="59"/>
      <c r="K8" s="59"/>
      <c r="L8" s="59"/>
      <c r="M8" s="59"/>
      <c r="N8" s="59"/>
      <c r="O8" s="59"/>
      <c r="P8" s="59"/>
      <c r="Q8" s="59"/>
      <c r="S8" s="380"/>
    </row>
    <row r="9" spans="2:19" ht="24.9" customHeight="1" x14ac:dyDescent="0.3">
      <c r="B9" s="380"/>
      <c r="D9" s="57">
        <f>proceso11</f>
        <v>0</v>
      </c>
      <c r="E9" s="58" t="str">
        <f>IFERROR(VLOOKUP(D9,Datos!$L$1:$M$51,2,FALSE),"")</f>
        <v/>
      </c>
      <c r="F9" s="59"/>
      <c r="G9" s="57">
        <f>proceso12</f>
        <v>0</v>
      </c>
      <c r="H9" s="58" t="str">
        <f>IFERROR(VLOOKUP(G9,Datos!$L$1:$M$51,2,FALSE),"")</f>
        <v/>
      </c>
      <c r="I9" s="59"/>
      <c r="J9" s="57">
        <f>proceso13</f>
        <v>0</v>
      </c>
      <c r="K9" s="58" t="str">
        <f>IFERROR(VLOOKUP(J9,Datos!$L$1:$M$51,2,FALSE),"")</f>
        <v/>
      </c>
      <c r="L9" s="59"/>
      <c r="M9" s="57">
        <f>proceso14</f>
        <v>0</v>
      </c>
      <c r="N9" s="58" t="str">
        <f>IFERROR(VLOOKUP(M9,Datos!$L$1:$M$51,2,FALSE),"")</f>
        <v/>
      </c>
      <c r="O9" s="59"/>
      <c r="P9" s="57">
        <f>proceso15</f>
        <v>0</v>
      </c>
      <c r="Q9" s="58" t="str">
        <f>IFERROR(VLOOKUP(P9,Datos!$L$1:$M$51,2,FALSE),"")</f>
        <v/>
      </c>
      <c r="S9" s="380"/>
    </row>
    <row r="10" spans="2:19" ht="5.0999999999999996" customHeight="1" x14ac:dyDescent="0.3">
      <c r="B10" s="380"/>
      <c r="D10" s="59"/>
      <c r="E10" s="59"/>
      <c r="F10" s="59"/>
      <c r="G10" s="59"/>
      <c r="H10" s="59"/>
      <c r="I10" s="59"/>
      <c r="J10" s="59"/>
      <c r="K10" s="59"/>
      <c r="L10" s="59"/>
      <c r="M10" s="59"/>
      <c r="N10" s="59"/>
      <c r="O10" s="59"/>
      <c r="P10" s="59"/>
      <c r="Q10" s="59"/>
      <c r="S10" s="380"/>
    </row>
    <row r="11" spans="2:19" x14ac:dyDescent="0.3">
      <c r="B11" s="380"/>
      <c r="D11" s="314" t="s">
        <v>294</v>
      </c>
      <c r="E11" s="315"/>
      <c r="F11" s="315"/>
      <c r="G11" s="315"/>
      <c r="H11" s="315"/>
      <c r="I11" s="315"/>
      <c r="J11" s="315"/>
      <c r="K11" s="315"/>
      <c r="L11" s="315"/>
      <c r="M11" s="315"/>
      <c r="N11" s="315"/>
      <c r="O11" s="315"/>
      <c r="P11" s="315"/>
      <c r="Q11" s="316"/>
      <c r="S11" s="380"/>
    </row>
    <row r="12" spans="2:19" ht="5.0999999999999996" customHeight="1" x14ac:dyDescent="0.3">
      <c r="B12" s="380"/>
      <c r="D12" s="59"/>
      <c r="E12" s="59"/>
      <c r="F12" s="59"/>
      <c r="G12" s="59"/>
      <c r="H12" s="59"/>
      <c r="I12" s="59"/>
      <c r="J12" s="59"/>
      <c r="K12" s="59"/>
      <c r="L12" s="59"/>
      <c r="M12" s="59"/>
      <c r="N12" s="59"/>
      <c r="O12" s="59"/>
      <c r="P12" s="59"/>
      <c r="Q12" s="59"/>
      <c r="S12" s="380"/>
    </row>
    <row r="13" spans="2:19" ht="24.9" customHeight="1" x14ac:dyDescent="0.3">
      <c r="B13" s="380"/>
      <c r="D13" s="57">
        <f>proceso16</f>
        <v>0</v>
      </c>
      <c r="E13" s="58" t="str">
        <f>IFERROR(VLOOKUP(D13,Datos!$L$1:$M$51,2,FALSE),"")</f>
        <v/>
      </c>
      <c r="F13" s="59"/>
      <c r="G13" s="57">
        <f>proceso17</f>
        <v>0</v>
      </c>
      <c r="H13" s="58" t="str">
        <f>IFERROR(VLOOKUP(G13,Datos!$L$1:$M$51,2,FALSE),"")</f>
        <v/>
      </c>
      <c r="I13" s="59"/>
      <c r="J13" s="57">
        <f>proceso18</f>
        <v>0</v>
      </c>
      <c r="K13" s="58" t="str">
        <f>IFERROR(VLOOKUP(J13,Datos!$L$1:$M$51,2,FALSE),"")</f>
        <v/>
      </c>
      <c r="L13" s="59"/>
      <c r="M13" s="57">
        <f>proceso19</f>
        <v>0</v>
      </c>
      <c r="N13" s="58" t="str">
        <f>IFERROR(VLOOKUP(M13,Datos!$L$1:$M$51,2,FALSE),"")</f>
        <v/>
      </c>
      <c r="O13" s="59"/>
      <c r="P13" s="57">
        <f>proceso20</f>
        <v>0</v>
      </c>
      <c r="Q13" s="58" t="str">
        <f>IFERROR(VLOOKUP(P13,Datos!$L$1:$M$51,2,FALSE),"")</f>
        <v/>
      </c>
      <c r="S13" s="380"/>
    </row>
    <row r="14" spans="2:19" ht="5.0999999999999996" customHeight="1" x14ac:dyDescent="0.3">
      <c r="B14" s="380"/>
      <c r="D14" s="59"/>
      <c r="E14" s="59"/>
      <c r="F14" s="59"/>
      <c r="G14" s="59"/>
      <c r="H14" s="59"/>
      <c r="I14" s="59"/>
      <c r="J14" s="59"/>
      <c r="K14" s="59"/>
      <c r="L14" s="59"/>
      <c r="M14" s="59"/>
      <c r="N14" s="59"/>
      <c r="O14" s="59"/>
      <c r="P14" s="59"/>
      <c r="Q14" s="59"/>
      <c r="S14" s="380"/>
    </row>
    <row r="15" spans="2:19" ht="24.9" customHeight="1" x14ac:dyDescent="0.3">
      <c r="B15" s="380"/>
      <c r="D15" s="57">
        <f>proceso21</f>
        <v>0</v>
      </c>
      <c r="E15" s="58" t="str">
        <f>IFERROR(VLOOKUP(D15,Datos!$L$1:$M$51,2,FALSE),"")</f>
        <v/>
      </c>
      <c r="F15" s="59"/>
      <c r="G15" s="57">
        <f>proceso22</f>
        <v>0</v>
      </c>
      <c r="H15" s="58" t="str">
        <f>IFERROR(VLOOKUP(G15,Datos!$L$1:$M$51,2,FALSE),"")</f>
        <v/>
      </c>
      <c r="I15" s="59"/>
      <c r="J15" s="57">
        <f>proceso23</f>
        <v>0</v>
      </c>
      <c r="K15" s="58" t="str">
        <f>IFERROR(VLOOKUP(J15,Datos!$L$1:$M$51,2,FALSE),"")</f>
        <v/>
      </c>
      <c r="L15" s="59"/>
      <c r="M15" s="57">
        <f>proceso24</f>
        <v>0</v>
      </c>
      <c r="N15" s="58" t="str">
        <f>IFERROR(VLOOKUP(M15,Datos!$L$1:$M$51,2,FALSE),"")</f>
        <v/>
      </c>
      <c r="O15" s="59"/>
      <c r="P15" s="57">
        <f>proceso25</f>
        <v>0</v>
      </c>
      <c r="Q15" s="58" t="str">
        <f>IFERROR(VLOOKUP(P15,Datos!$L$1:$M$51,2,FALSE),"")</f>
        <v/>
      </c>
      <c r="S15" s="380"/>
    </row>
    <row r="16" spans="2:19" ht="5.0999999999999996" customHeight="1" x14ac:dyDescent="0.3">
      <c r="B16" s="380"/>
      <c r="D16" s="59"/>
      <c r="E16" s="59"/>
      <c r="F16" s="59"/>
      <c r="G16" s="59"/>
      <c r="H16" s="59"/>
      <c r="I16" s="59"/>
      <c r="J16" s="59"/>
      <c r="K16" s="59"/>
      <c r="L16" s="59"/>
      <c r="M16" s="59"/>
      <c r="N16" s="59"/>
      <c r="O16" s="59"/>
      <c r="P16" s="59"/>
      <c r="Q16" s="59"/>
      <c r="S16" s="380"/>
    </row>
    <row r="17" spans="2:19" ht="24.9" customHeight="1" x14ac:dyDescent="0.3">
      <c r="B17" s="380"/>
      <c r="D17" s="57">
        <f>proceso26</f>
        <v>0</v>
      </c>
      <c r="E17" s="58" t="str">
        <f>IFERROR(VLOOKUP(D17,Datos!$L$1:$M$51,2,FALSE),"")</f>
        <v/>
      </c>
      <c r="F17" s="59"/>
      <c r="G17" s="57">
        <f>proceso27</f>
        <v>0</v>
      </c>
      <c r="H17" s="58" t="str">
        <f>IFERROR(VLOOKUP(G17,Datos!$L$1:$M$51,2,FALSE),"")</f>
        <v/>
      </c>
      <c r="I17" s="59"/>
      <c r="J17" s="57">
        <f>proceso28</f>
        <v>0</v>
      </c>
      <c r="K17" s="58" t="str">
        <f>IFERROR(VLOOKUP(J17,Datos!$L$1:$M$51,2,FALSE),"")</f>
        <v/>
      </c>
      <c r="L17" s="59"/>
      <c r="M17" s="57">
        <f>proceso29</f>
        <v>0</v>
      </c>
      <c r="N17" s="58" t="str">
        <f>IFERROR(VLOOKUP(M17,Datos!$L$1:$M$51,2,FALSE),"")</f>
        <v/>
      </c>
      <c r="O17" s="59"/>
      <c r="P17" s="57">
        <f>proceso30</f>
        <v>0</v>
      </c>
      <c r="Q17" s="58" t="str">
        <f>IFERROR(VLOOKUP(P17,Datos!$L$1:$M$51,2,FALSE),"")</f>
        <v/>
      </c>
      <c r="S17" s="380"/>
    </row>
    <row r="18" spans="2:19" ht="5.0999999999999996" customHeight="1" x14ac:dyDescent="0.3">
      <c r="B18" s="380"/>
      <c r="D18" s="59"/>
      <c r="E18" s="59"/>
      <c r="F18" s="59"/>
      <c r="G18" s="59"/>
      <c r="H18" s="59"/>
      <c r="I18" s="59"/>
      <c r="J18" s="59"/>
      <c r="K18" s="59"/>
      <c r="L18" s="59"/>
      <c r="M18" s="59"/>
      <c r="N18" s="59"/>
      <c r="O18" s="59"/>
      <c r="P18" s="59"/>
      <c r="Q18" s="59"/>
      <c r="S18" s="380"/>
    </row>
    <row r="19" spans="2:19" ht="24.9" customHeight="1" x14ac:dyDescent="0.3">
      <c r="B19" s="380"/>
      <c r="D19" s="57">
        <f>proceso31</f>
        <v>0</v>
      </c>
      <c r="E19" s="58" t="str">
        <f>IFERROR(VLOOKUP(D19,Datos!$L$1:$M$51,2,FALSE),"")</f>
        <v/>
      </c>
      <c r="F19" s="59"/>
      <c r="G19" s="57">
        <f>proceso32</f>
        <v>0</v>
      </c>
      <c r="H19" s="58" t="str">
        <f>IFERROR(VLOOKUP(G19,Datos!$L$1:$M$51,2,FALSE),"")</f>
        <v/>
      </c>
      <c r="I19" s="59"/>
      <c r="J19" s="57">
        <f>proceso33</f>
        <v>0</v>
      </c>
      <c r="K19" s="58" t="str">
        <f>IFERROR(VLOOKUP(J19,Datos!$L$1:$M$51,2,FALSE),"")</f>
        <v/>
      </c>
      <c r="L19" s="59"/>
      <c r="M19" s="57">
        <f>proceso34</f>
        <v>0</v>
      </c>
      <c r="N19" s="58" t="str">
        <f>IFERROR(VLOOKUP(M19,Datos!$L$1:$M$51,2,FALSE),"")</f>
        <v/>
      </c>
      <c r="O19" s="59"/>
      <c r="P19" s="57">
        <f>proceso35</f>
        <v>0</v>
      </c>
      <c r="Q19" s="58" t="str">
        <f>IFERROR(VLOOKUP(P19,Datos!$L$1:$M$51,2,FALSE),"")</f>
        <v/>
      </c>
      <c r="S19" s="380"/>
    </row>
    <row r="20" spans="2:19" ht="5.0999999999999996" customHeight="1" x14ac:dyDescent="0.3">
      <c r="B20" s="380"/>
      <c r="D20" s="59"/>
      <c r="E20" s="59"/>
      <c r="F20" s="59"/>
      <c r="G20" s="59"/>
      <c r="H20" s="59"/>
      <c r="I20" s="59"/>
      <c r="J20" s="59"/>
      <c r="K20" s="59"/>
      <c r="L20" s="59"/>
      <c r="M20" s="59"/>
      <c r="N20" s="59"/>
      <c r="O20" s="59"/>
      <c r="P20" s="59"/>
      <c r="Q20" s="59"/>
      <c r="S20" s="380"/>
    </row>
    <row r="21" spans="2:19" x14ac:dyDescent="0.3">
      <c r="B21" s="380"/>
      <c r="D21" s="314" t="s">
        <v>295</v>
      </c>
      <c r="E21" s="315"/>
      <c r="F21" s="315"/>
      <c r="G21" s="315"/>
      <c r="H21" s="315"/>
      <c r="I21" s="315"/>
      <c r="J21" s="315"/>
      <c r="K21" s="315"/>
      <c r="L21" s="315"/>
      <c r="M21" s="315"/>
      <c r="N21" s="315"/>
      <c r="O21" s="315"/>
      <c r="P21" s="315"/>
      <c r="Q21" s="316"/>
      <c r="S21" s="380"/>
    </row>
    <row r="22" spans="2:19" ht="5.0999999999999996" customHeight="1" x14ac:dyDescent="0.3">
      <c r="B22" s="380"/>
      <c r="D22" s="59"/>
      <c r="E22" s="59"/>
      <c r="F22" s="59"/>
      <c r="G22" s="59"/>
      <c r="H22" s="59"/>
      <c r="I22" s="59"/>
      <c r="J22" s="59"/>
      <c r="K22" s="59"/>
      <c r="L22" s="59"/>
      <c r="M22" s="59"/>
      <c r="N22" s="59"/>
      <c r="O22" s="59"/>
      <c r="P22" s="59"/>
      <c r="Q22" s="59"/>
      <c r="S22" s="380"/>
    </row>
    <row r="23" spans="2:19" ht="24.9" customHeight="1" x14ac:dyDescent="0.3">
      <c r="B23" s="380"/>
      <c r="D23" s="57">
        <f>proceso36</f>
        <v>0</v>
      </c>
      <c r="E23" s="58" t="str">
        <f>IFERROR(VLOOKUP(D23,Datos!$L$1:$M$51,2,FALSE),"")</f>
        <v/>
      </c>
      <c r="F23" s="59"/>
      <c r="G23" s="57">
        <f>proceso37</f>
        <v>0</v>
      </c>
      <c r="H23" s="58" t="str">
        <f>IFERROR(VLOOKUP(G23,Datos!$L$1:$M$51,2,FALSE),"")</f>
        <v/>
      </c>
      <c r="I23" s="59"/>
      <c r="J23" s="57">
        <f>proceso38</f>
        <v>0</v>
      </c>
      <c r="K23" s="58" t="str">
        <f>IFERROR(VLOOKUP(J23,Datos!$L$1:$M$51,2,FALSE),"")</f>
        <v/>
      </c>
      <c r="L23" s="59"/>
      <c r="M23" s="57">
        <f>proceso39</f>
        <v>0</v>
      </c>
      <c r="N23" s="58" t="str">
        <f>IFERROR(VLOOKUP(M23,Datos!$L$1:$M$51,2,FALSE),"")</f>
        <v/>
      </c>
      <c r="O23" s="59"/>
      <c r="P23" s="57">
        <f>proceso40</f>
        <v>0</v>
      </c>
      <c r="Q23" s="58" t="str">
        <f>IFERROR(VLOOKUP(P23,Datos!$L$1:$M$51,2,FALSE),"")</f>
        <v/>
      </c>
      <c r="S23" s="380"/>
    </row>
    <row r="24" spans="2:19" ht="5.0999999999999996" customHeight="1" x14ac:dyDescent="0.3">
      <c r="B24" s="380"/>
      <c r="D24" s="59"/>
      <c r="E24" s="59"/>
      <c r="F24" s="59"/>
      <c r="G24" s="59"/>
      <c r="H24" s="59"/>
      <c r="I24" s="59"/>
      <c r="J24" s="59"/>
      <c r="K24" s="59"/>
      <c r="L24" s="59"/>
      <c r="M24" s="59"/>
      <c r="N24" s="59"/>
      <c r="O24" s="59"/>
      <c r="P24" s="59"/>
      <c r="Q24" s="59"/>
      <c r="S24" s="380"/>
    </row>
    <row r="25" spans="2:19" ht="24.9" customHeight="1" x14ac:dyDescent="0.3">
      <c r="B25" s="380"/>
      <c r="D25" s="57">
        <f>proceso41</f>
        <v>0</v>
      </c>
      <c r="E25" s="58" t="str">
        <f>IFERROR(VLOOKUP(D25,Datos!$L$1:$M$51,2,FALSE),"")</f>
        <v/>
      </c>
      <c r="F25" s="59"/>
      <c r="G25" s="57">
        <f>proceso42</f>
        <v>0</v>
      </c>
      <c r="H25" s="58" t="str">
        <f>IFERROR(VLOOKUP(G25,Datos!$L$1:$M$51,2,FALSE),"")</f>
        <v/>
      </c>
      <c r="I25" s="59"/>
      <c r="J25" s="57">
        <f>proceso43</f>
        <v>0</v>
      </c>
      <c r="K25" s="58" t="str">
        <f>IFERROR(VLOOKUP(J25,Datos!$L$1:$M$51,2,FALSE),"")</f>
        <v/>
      </c>
      <c r="L25" s="59"/>
      <c r="M25" s="57">
        <f>proceso44</f>
        <v>0</v>
      </c>
      <c r="N25" s="58" t="str">
        <f>IFERROR(VLOOKUP(M25,Datos!$L$1:$M$51,2,FALSE),"")</f>
        <v/>
      </c>
      <c r="O25" s="59"/>
      <c r="P25" s="57">
        <f>proceso45</f>
        <v>0</v>
      </c>
      <c r="Q25" s="58" t="str">
        <f>IFERROR(VLOOKUP(P25,Datos!$L$1:$M$51,2,FALSE),"")</f>
        <v/>
      </c>
      <c r="S25" s="380"/>
    </row>
    <row r="26" spans="2:19" ht="5.0999999999999996" customHeight="1" x14ac:dyDescent="0.3">
      <c r="B26" s="380"/>
      <c r="D26" s="59"/>
      <c r="E26" s="59"/>
      <c r="F26" s="59"/>
      <c r="G26" s="59"/>
      <c r="H26" s="59"/>
      <c r="I26" s="59"/>
      <c r="J26" s="59"/>
      <c r="K26" s="59"/>
      <c r="L26" s="59"/>
      <c r="M26" s="59"/>
      <c r="N26" s="59"/>
      <c r="O26" s="59"/>
      <c r="P26" s="59"/>
      <c r="Q26" s="59"/>
      <c r="S26" s="380"/>
    </row>
    <row r="27" spans="2:19" ht="24.9" customHeight="1" x14ac:dyDescent="0.3">
      <c r="B27" s="380"/>
      <c r="D27" s="57">
        <f>proceso46</f>
        <v>0</v>
      </c>
      <c r="E27" s="58" t="str">
        <f>IFERROR(VLOOKUP(D27,Datos!$L$1:$M$51,2,FALSE),"")</f>
        <v/>
      </c>
      <c r="F27" s="59"/>
      <c r="G27" s="57">
        <f>proceso47</f>
        <v>0</v>
      </c>
      <c r="H27" s="58" t="str">
        <f>IFERROR(VLOOKUP(G27,Datos!$L$1:$M$51,2,FALSE),"")</f>
        <v/>
      </c>
      <c r="I27" s="59"/>
      <c r="J27" s="57">
        <f>proceso48</f>
        <v>0</v>
      </c>
      <c r="K27" s="58" t="str">
        <f>IFERROR(VLOOKUP(J27,Datos!$L$1:$M$51,2,FALSE),"")</f>
        <v/>
      </c>
      <c r="L27" s="59"/>
      <c r="M27" s="57">
        <f>proceso49</f>
        <v>0</v>
      </c>
      <c r="N27" s="58" t="str">
        <f>IFERROR(VLOOKUP(M27,Datos!$L$1:$M$51,2,FALSE),"")</f>
        <v/>
      </c>
      <c r="O27" s="59"/>
      <c r="P27" s="57">
        <f>proceso50</f>
        <v>0</v>
      </c>
      <c r="Q27" s="58" t="str">
        <f>IFERROR(VLOOKUP(P27,Datos!$L$1:$M$51,2,FALSE),"")</f>
        <v/>
      </c>
      <c r="S27" s="380"/>
    </row>
    <row r="28" spans="2:19" x14ac:dyDescent="0.3"/>
  </sheetData>
  <sheetProtection sheet="1" objects="1" scenarios="1" formatColumns="0" formatRows="0"/>
  <mergeCells count="7">
    <mergeCell ref="B1:C1"/>
    <mergeCell ref="D1:S1"/>
    <mergeCell ref="B3:B27"/>
    <mergeCell ref="D3:Q3"/>
    <mergeCell ref="D11:Q11"/>
    <mergeCell ref="D21:Q21"/>
    <mergeCell ref="S3:S27"/>
  </mergeCells>
  <conditionalFormatting sqref="E7 E5 E9 E13 E15 E17 E19 E23 E25 E27 H27 H25 H23 H19 H17 H15 H13 H9 H7 H5 K5 K7 K9 K13 K15 K17 K19 K23 K25 K27 N27 N25 N23 N19 N17 N15 N13 N9 N7 N5 Q5 Q7 Q9 Q13 Q15 Q17 Q19 Q23 Q25 Q27">
    <cfRule type="colorScale" priority="1">
      <colorScale>
        <cfvo type="min"/>
        <cfvo type="percentile" val="50"/>
        <cfvo type="max"/>
        <color rgb="FF63BE7B"/>
        <color rgb="FFFFEB84"/>
        <color rgb="FFF8696B"/>
      </colorScale>
    </cfRule>
  </conditionalFormatting>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C32E0-14B2-432C-8217-6B06B94D5793}">
  <sheetPr codeName="Hoja7"/>
  <dimension ref="B1:I6"/>
  <sheetViews>
    <sheetView showGridLines="0" zoomScale="85" zoomScaleNormal="85" workbookViewId="0">
      <selection activeCell="B10" sqref="B10"/>
    </sheetView>
  </sheetViews>
  <sheetFormatPr baseColWidth="10" defaultRowHeight="14.4" x14ac:dyDescent="0.3"/>
  <cols>
    <col min="1" max="1" width="2.6640625" customWidth="1"/>
    <col min="2" max="2" width="46.77734375" customWidth="1"/>
    <col min="3" max="3" width="21.6640625" customWidth="1"/>
  </cols>
  <sheetData>
    <row r="1" spans="2:9" ht="73.5" customHeight="1" x14ac:dyDescent="0.3">
      <c r="B1" s="30"/>
      <c r="C1" s="352" t="s">
        <v>442</v>
      </c>
      <c r="D1" s="352"/>
      <c r="E1" s="352"/>
      <c r="F1" s="352"/>
      <c r="G1" s="352"/>
      <c r="H1" s="352"/>
      <c r="I1" s="352"/>
    </row>
    <row r="2" spans="2:9" ht="48.75" customHeight="1" x14ac:dyDescent="0.3"/>
    <row r="3" spans="2:9" x14ac:dyDescent="0.3">
      <c r="B3" s="49" t="s">
        <v>297</v>
      </c>
      <c r="C3" s="12" t="s">
        <v>439</v>
      </c>
    </row>
    <row r="4" spans="2:9" x14ac:dyDescent="0.3">
      <c r="B4" s="12"/>
      <c r="C4" s="12"/>
    </row>
    <row r="5" spans="2:9" ht="28.8" x14ac:dyDescent="0.3">
      <c r="B5" s="50" t="s">
        <v>298</v>
      </c>
      <c r="C5" s="51" t="s">
        <v>441</v>
      </c>
    </row>
    <row r="6" spans="2:9" x14ac:dyDescent="0.3">
      <c r="B6" s="53" t="s">
        <v>440</v>
      </c>
      <c r="C6" s="52"/>
    </row>
  </sheetData>
  <mergeCells count="1">
    <mergeCell ref="C1:I1"/>
  </mergeCells>
  <pageMargins left="0.7" right="0.7" top="0.75" bottom="0.75" header="0.3" footer="0.3"/>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75F8D-E04D-430A-83DC-B5EDAC52EA57}">
  <sheetPr codeName="Hoja14">
    <pageSetUpPr fitToPage="1"/>
  </sheetPr>
  <dimension ref="A1:J34"/>
  <sheetViews>
    <sheetView showGridLines="0" showZeros="0" zoomScale="85" zoomScaleNormal="85" workbookViewId="0">
      <selection activeCell="B3" sqref="B3"/>
    </sheetView>
  </sheetViews>
  <sheetFormatPr baseColWidth="10" defaultColWidth="0" defaultRowHeight="14.4" zeroHeight="1" x14ac:dyDescent="0.3"/>
  <cols>
    <col min="1" max="1" width="2.109375" customWidth="1"/>
    <col min="2" max="2" width="8.109375" customWidth="1"/>
    <col min="3" max="3" width="33.88671875" customWidth="1"/>
    <col min="4" max="4" width="37.77734375" customWidth="1"/>
    <col min="5" max="5" width="34" customWidth="1"/>
    <col min="6" max="6" width="15.77734375" customWidth="1"/>
    <col min="7" max="7" width="16.88671875" customWidth="1"/>
    <col min="8" max="8" width="11.33203125" customWidth="1"/>
    <col min="9" max="9" width="27.88671875" customWidth="1"/>
    <col min="10" max="10" width="2.33203125" customWidth="1"/>
    <col min="11" max="16384" width="11.33203125" hidden="1"/>
  </cols>
  <sheetData>
    <row r="1" spans="2:9" ht="70.5" customHeight="1" x14ac:dyDescent="0.3">
      <c r="B1" s="382"/>
      <c r="C1" s="382"/>
      <c r="D1" s="381" t="s">
        <v>595</v>
      </c>
      <c r="E1" s="381"/>
      <c r="F1" s="381"/>
      <c r="G1" s="381"/>
      <c r="H1" s="381"/>
      <c r="I1" s="381"/>
    </row>
    <row r="2" spans="2:9" ht="64.5" customHeight="1" x14ac:dyDescent="0.3">
      <c r="B2" s="59"/>
      <c r="C2" s="59"/>
      <c r="D2" s="59"/>
      <c r="E2" s="59"/>
      <c r="F2" s="59"/>
      <c r="G2" s="59"/>
      <c r="H2" s="59"/>
      <c r="I2" s="59"/>
    </row>
    <row r="3" spans="2:9" ht="30.75" customHeight="1" x14ac:dyDescent="0.3">
      <c r="B3" s="94" t="s">
        <v>446</v>
      </c>
      <c r="C3" s="94" t="s">
        <v>532</v>
      </c>
      <c r="D3" s="94" t="s">
        <v>447</v>
      </c>
      <c r="E3" s="94" t="s">
        <v>183</v>
      </c>
      <c r="F3" s="94" t="s">
        <v>593</v>
      </c>
      <c r="G3" s="94" t="s">
        <v>594</v>
      </c>
      <c r="H3" s="280" t="s">
        <v>497</v>
      </c>
      <c r="I3" s="94" t="s">
        <v>494</v>
      </c>
    </row>
    <row r="4" spans="2:9" ht="64.5" customHeight="1" x14ac:dyDescent="0.3">
      <c r="B4" s="95">
        <v>1</v>
      </c>
      <c r="C4" s="96" t="str">
        <f>'FT1'!$E$11&amp;" - "&amp;'FT1'!$N$11&amp;" - "&amp;'FT1'!$V$11</f>
        <v xml:space="preserve"> -  - </v>
      </c>
      <c r="D4" s="96">
        <f>'FT1'!E7</f>
        <v>0</v>
      </c>
      <c r="E4" s="96">
        <f>'FT1'!Q7</f>
        <v>0</v>
      </c>
      <c r="F4" s="97">
        <f>'FT1'!AA13</f>
        <v>0</v>
      </c>
      <c r="G4" s="94">
        <f>'FT1'!F26</f>
        <v>0</v>
      </c>
      <c r="H4" s="281">
        <f>indicadores[[#This Row],[Calidad Esperada / Meta]]-indicadores[[#This Row],[Medición Inicial del Desempeño]]</f>
        <v>0</v>
      </c>
      <c r="I4" s="98" t="s">
        <v>495</v>
      </c>
    </row>
    <row r="5" spans="2:9" ht="64.5" customHeight="1" x14ac:dyDescent="0.3">
      <c r="B5" s="95">
        <v>2</v>
      </c>
      <c r="C5" s="96" t="str">
        <f>'FT2'!$E$11&amp;" - "&amp;'FT2'!$N$11&amp;" - "&amp;'FT2'!$V$11</f>
        <v xml:space="preserve"> -  - </v>
      </c>
      <c r="D5" s="96">
        <f>'FT2'!E7</f>
        <v>0</v>
      </c>
      <c r="E5" s="96">
        <f>'FT2'!Q7</f>
        <v>0</v>
      </c>
      <c r="F5" s="97">
        <f>'FT2'!AA13</f>
        <v>0</v>
      </c>
      <c r="G5" s="94">
        <f>'FT2'!F26</f>
        <v>0</v>
      </c>
      <c r="H5" s="281">
        <f>indicadores[[#This Row],[Calidad Esperada / Meta]]-indicadores[[#This Row],[Medición Inicial del Desempeño]]</f>
        <v>0</v>
      </c>
      <c r="I5" s="98" t="s">
        <v>495</v>
      </c>
    </row>
    <row r="6" spans="2:9" ht="64.5" customHeight="1" x14ac:dyDescent="0.3">
      <c r="B6" s="94">
        <v>3</v>
      </c>
      <c r="C6" s="96" t="str">
        <f>'FT3'!$E$11&amp;" - "&amp;'FT3'!$N$11&amp;" - "&amp;'FT3'!$V$11</f>
        <v xml:space="preserve"> -  - </v>
      </c>
      <c r="D6" s="96">
        <f>'FT3'!E7</f>
        <v>0</v>
      </c>
      <c r="E6" s="96">
        <f>'FT3'!Q7</f>
        <v>0</v>
      </c>
      <c r="F6" s="97">
        <f>'FT3'!AA13</f>
        <v>0</v>
      </c>
      <c r="G6" s="94">
        <f>'FT3'!F26</f>
        <v>0</v>
      </c>
      <c r="H6" s="281">
        <f>indicadores[[#This Row],[Calidad Esperada / Meta]]-indicadores[[#This Row],[Medición Inicial del Desempeño]]</f>
        <v>0</v>
      </c>
      <c r="I6" s="98" t="s">
        <v>495</v>
      </c>
    </row>
    <row r="7" spans="2:9" ht="64.5" customHeight="1" x14ac:dyDescent="0.3">
      <c r="B7" s="95">
        <v>4</v>
      </c>
      <c r="C7" s="96" t="str">
        <f>'FT4'!$E$11&amp;" - "&amp;'FT4'!$N$11&amp;" - "&amp;'FT4'!$V$11</f>
        <v xml:space="preserve"> -  - </v>
      </c>
      <c r="D7" s="96">
        <f>'FT4'!E7</f>
        <v>0</v>
      </c>
      <c r="E7" s="96">
        <f>'FT4'!Q7</f>
        <v>0</v>
      </c>
      <c r="F7" s="97">
        <f>'FT4'!AA13</f>
        <v>0</v>
      </c>
      <c r="G7" s="94">
        <f>'FT4'!F26</f>
        <v>0</v>
      </c>
      <c r="H7" s="281">
        <f>indicadores[[#This Row],[Calidad Esperada / Meta]]-indicadores[[#This Row],[Medición Inicial del Desempeño]]</f>
        <v>0</v>
      </c>
      <c r="I7" s="98" t="s">
        <v>495</v>
      </c>
    </row>
    <row r="8" spans="2:9" ht="64.5" customHeight="1" x14ac:dyDescent="0.3">
      <c r="B8" s="95">
        <v>5</v>
      </c>
      <c r="C8" s="96" t="str">
        <f>'FT5'!$E$11&amp;" - "&amp;'FT5'!$N$11&amp;" - "&amp;'FT5'!$V$11</f>
        <v xml:space="preserve"> -  - </v>
      </c>
      <c r="D8" s="96">
        <f>'FT5'!E7</f>
        <v>0</v>
      </c>
      <c r="E8" s="96">
        <f>'FT5'!Q7</f>
        <v>0</v>
      </c>
      <c r="F8" s="97">
        <f>'FT5'!AA13</f>
        <v>0</v>
      </c>
      <c r="G8" s="94">
        <f>'FT5'!F26</f>
        <v>0</v>
      </c>
      <c r="H8" s="281">
        <f>indicadores[[#This Row],[Calidad Esperada / Meta]]-indicadores[[#This Row],[Medición Inicial del Desempeño]]</f>
        <v>0</v>
      </c>
      <c r="I8" s="98" t="s">
        <v>495</v>
      </c>
    </row>
    <row r="9" spans="2:9" ht="64.5" customHeight="1" x14ac:dyDescent="0.3">
      <c r="B9" s="95">
        <v>6</v>
      </c>
      <c r="C9" s="96" t="str">
        <f>'FT6'!$E$11&amp;" - "&amp;'FT6'!$N$11&amp;" - "&amp;'FT6'!$V$11</f>
        <v xml:space="preserve"> -  - </v>
      </c>
      <c r="D9" s="96">
        <f>'FT6'!E7</f>
        <v>0</v>
      </c>
      <c r="E9" s="96">
        <f>'FT6'!Q7</f>
        <v>0</v>
      </c>
      <c r="F9" s="97">
        <f>'FT6'!AA13</f>
        <v>0</v>
      </c>
      <c r="G9" s="95">
        <f>'FT6'!F26</f>
        <v>0</v>
      </c>
      <c r="H9" s="281">
        <f>indicadores[[#This Row],[Calidad Esperada / Meta]]-indicadores[[#This Row],[Medición Inicial del Desempeño]]</f>
        <v>0</v>
      </c>
      <c r="I9" s="98" t="s">
        <v>495</v>
      </c>
    </row>
    <row r="10" spans="2:9" ht="64.5" customHeight="1" x14ac:dyDescent="0.3">
      <c r="B10" s="95">
        <v>7</v>
      </c>
      <c r="C10" s="96" t="str">
        <f>'FT7'!$E$11&amp;" - "&amp;'FT7'!$N$11&amp;" - "&amp;'FT7'!$V$11</f>
        <v xml:space="preserve"> -  - </v>
      </c>
      <c r="D10" s="96">
        <f>'FT7'!E7</f>
        <v>0</v>
      </c>
      <c r="E10" s="99">
        <f>'FT7'!Q7</f>
        <v>0</v>
      </c>
      <c r="F10" s="100">
        <f>'FT7'!AA13</f>
        <v>0</v>
      </c>
      <c r="G10" s="95">
        <f>'FT7'!F26</f>
        <v>0</v>
      </c>
      <c r="H10" s="282">
        <f>indicadores[[#This Row],[Calidad Esperada / Meta]]-indicadores[[#This Row],[Medición Inicial del Desempeño]]</f>
        <v>0</v>
      </c>
      <c r="I10" s="98" t="s">
        <v>495</v>
      </c>
    </row>
    <row r="11" spans="2:9" ht="64.5" customHeight="1" x14ac:dyDescent="0.3">
      <c r="B11" s="95">
        <v>8</v>
      </c>
      <c r="C11" s="96" t="str">
        <f>'FT8'!$E$11&amp;" - "&amp;'FT8'!$N$11&amp;" - "&amp;'FT8'!$V$11</f>
        <v xml:space="preserve"> -  - </v>
      </c>
      <c r="D11" s="96">
        <f>'FT8'!E7</f>
        <v>0</v>
      </c>
      <c r="E11" s="99">
        <f>'FT8'!Q7</f>
        <v>0</v>
      </c>
      <c r="F11" s="100">
        <f>'FT8'!AA13</f>
        <v>0</v>
      </c>
      <c r="G11" s="95">
        <f>'FT8'!F26</f>
        <v>0</v>
      </c>
      <c r="H11" s="282">
        <f>indicadores[[#This Row],[Calidad Esperada / Meta]]-indicadores[[#This Row],[Medición Inicial del Desempeño]]</f>
        <v>0</v>
      </c>
      <c r="I11" s="98" t="s">
        <v>495</v>
      </c>
    </row>
    <row r="12" spans="2:9" ht="64.5" customHeight="1" x14ac:dyDescent="0.3">
      <c r="B12" s="95">
        <v>9</v>
      </c>
      <c r="C12" s="96" t="str">
        <f>'FT9'!$E$11&amp;" - "&amp;'FT9'!$N$11&amp;" - "&amp;'FT9'!$V$11</f>
        <v xml:space="preserve"> -  - </v>
      </c>
      <c r="D12" s="96">
        <f>'FT9'!E7</f>
        <v>0</v>
      </c>
      <c r="E12" s="99">
        <f>'FT9'!Q7</f>
        <v>0</v>
      </c>
      <c r="F12" s="100">
        <f>'FT9'!AA13</f>
        <v>0</v>
      </c>
      <c r="G12" s="95">
        <f>'FT9'!F26</f>
        <v>0</v>
      </c>
      <c r="H12" s="282">
        <f>indicadores[[#This Row],[Calidad Esperada / Meta]]-indicadores[[#This Row],[Medición Inicial del Desempeño]]</f>
        <v>0</v>
      </c>
      <c r="I12" s="98" t="s">
        <v>495</v>
      </c>
    </row>
    <row r="13" spans="2:9" ht="64.5" customHeight="1" x14ac:dyDescent="0.3">
      <c r="B13" s="95">
        <v>10</v>
      </c>
      <c r="C13" s="96" t="str">
        <f>'FT10'!$E$11&amp;" - "&amp;'FT10'!$N$11&amp;" - "&amp;'FT10'!$V$11</f>
        <v xml:space="preserve"> -  - </v>
      </c>
      <c r="D13" s="96">
        <f>'FT10'!E7</f>
        <v>0</v>
      </c>
      <c r="E13" s="99">
        <f>'FT10'!Q7</f>
        <v>0</v>
      </c>
      <c r="F13" s="100">
        <f>'FT10'!AA13</f>
        <v>0</v>
      </c>
      <c r="G13" s="95">
        <f>'FT10'!F26</f>
        <v>0</v>
      </c>
      <c r="H13" s="282">
        <f>indicadores[[#This Row],[Calidad Esperada / Meta]]-indicadores[[#This Row],[Medición Inicial del Desempeño]]</f>
        <v>0</v>
      </c>
      <c r="I13" s="98" t="s">
        <v>495</v>
      </c>
    </row>
    <row r="14" spans="2:9" ht="64.5" customHeight="1" x14ac:dyDescent="0.3">
      <c r="B14" s="95">
        <v>11</v>
      </c>
      <c r="C14" s="96" t="str">
        <f>'FT11'!$E$11&amp;" - "&amp;'FT11'!$N$11&amp;" - "&amp;'FT11'!$V$11</f>
        <v xml:space="preserve"> -  - </v>
      </c>
      <c r="D14" s="96">
        <f>'FT11'!E7</f>
        <v>0</v>
      </c>
      <c r="E14" s="99">
        <f>'FT11'!Q7</f>
        <v>0</v>
      </c>
      <c r="F14" s="100">
        <f>'FT11'!AA13</f>
        <v>0</v>
      </c>
      <c r="G14" s="95">
        <f>'FT11'!F26</f>
        <v>0</v>
      </c>
      <c r="H14" s="282">
        <f>indicadores[[#This Row],[Calidad Esperada / Meta]]-indicadores[[#This Row],[Medición Inicial del Desempeño]]</f>
        <v>0</v>
      </c>
      <c r="I14" s="98" t="s">
        <v>495</v>
      </c>
    </row>
    <row r="15" spans="2:9" ht="64.5" customHeight="1" x14ac:dyDescent="0.3">
      <c r="B15" s="95">
        <v>12</v>
      </c>
      <c r="C15" s="96" t="str">
        <f>'FT12'!$E$11&amp;" - "&amp;'FT12'!$N$11&amp;" - "&amp;'FT12'!$V$11</f>
        <v xml:space="preserve"> -  - </v>
      </c>
      <c r="D15" s="96">
        <f>'FT12'!E7</f>
        <v>0</v>
      </c>
      <c r="E15" s="99">
        <f>'FT12'!Q7</f>
        <v>0</v>
      </c>
      <c r="F15" s="100">
        <f>'FT12'!AA13</f>
        <v>0</v>
      </c>
      <c r="G15" s="95">
        <f>'FT12'!F26</f>
        <v>0</v>
      </c>
      <c r="H15" s="282">
        <f>indicadores[[#This Row],[Calidad Esperada / Meta]]-indicadores[[#This Row],[Medición Inicial del Desempeño]]</f>
        <v>0</v>
      </c>
      <c r="I15" s="98" t="s">
        <v>495</v>
      </c>
    </row>
    <row r="16" spans="2:9" ht="64.5" customHeight="1" x14ac:dyDescent="0.3">
      <c r="B16" s="95">
        <v>13</v>
      </c>
      <c r="C16" s="96" t="str">
        <f>'FT13'!$E$11&amp;" - "&amp;'FT13'!$N$11&amp;" - "&amp;'FT13'!$V$11</f>
        <v xml:space="preserve"> -  - </v>
      </c>
      <c r="D16" s="96">
        <f>'FT13'!E7</f>
        <v>0</v>
      </c>
      <c r="E16" s="99">
        <f>'FT13'!Q7</f>
        <v>0</v>
      </c>
      <c r="F16" s="100">
        <f>'FT13'!AA13</f>
        <v>0</v>
      </c>
      <c r="G16" s="95">
        <f>'FT13'!F26</f>
        <v>0</v>
      </c>
      <c r="H16" s="282">
        <f>indicadores[[#This Row],[Calidad Esperada / Meta]]-indicadores[[#This Row],[Medición Inicial del Desempeño]]</f>
        <v>0</v>
      </c>
      <c r="I16" s="98" t="s">
        <v>495</v>
      </c>
    </row>
    <row r="17" spans="2:9" ht="64.5" customHeight="1" x14ac:dyDescent="0.3">
      <c r="B17" s="95">
        <v>14</v>
      </c>
      <c r="C17" s="96" t="str">
        <f>'FT14'!$E$11&amp;" - "&amp;'FT14'!$N$11&amp;" - "&amp;'FT14'!$V$11</f>
        <v xml:space="preserve"> -  - </v>
      </c>
      <c r="D17" s="96">
        <f>'FT14'!E7</f>
        <v>0</v>
      </c>
      <c r="E17" s="99">
        <f>'FT14'!Q7</f>
        <v>0</v>
      </c>
      <c r="F17" s="100">
        <f>'FT14'!AA13</f>
        <v>0</v>
      </c>
      <c r="G17" s="95">
        <f>'FT14'!F26</f>
        <v>0</v>
      </c>
      <c r="H17" s="282">
        <f>indicadores[[#This Row],[Calidad Esperada / Meta]]-indicadores[[#This Row],[Medición Inicial del Desempeño]]</f>
        <v>0</v>
      </c>
      <c r="I17" s="98" t="s">
        <v>495</v>
      </c>
    </row>
    <row r="18" spans="2:9" ht="64.5" customHeight="1" x14ac:dyDescent="0.3">
      <c r="B18" s="95">
        <v>15</v>
      </c>
      <c r="C18" s="96" t="str">
        <f>'FT15'!$E$11&amp;" - "&amp;'FT15'!$N$11&amp;" - "&amp;'FT15'!$V$11</f>
        <v xml:space="preserve"> -  - </v>
      </c>
      <c r="D18" s="96">
        <f>'FT15'!E7</f>
        <v>0</v>
      </c>
      <c r="E18" s="99">
        <f>'FT15'!Q7</f>
        <v>0</v>
      </c>
      <c r="F18" s="100">
        <f>'FT15'!AA13</f>
        <v>0</v>
      </c>
      <c r="G18" s="95">
        <f>'FT15'!F26</f>
        <v>0</v>
      </c>
      <c r="H18" s="282">
        <f>indicadores[[#This Row],[Calidad Esperada / Meta]]-indicadores[[#This Row],[Medición Inicial del Desempeño]]</f>
        <v>0</v>
      </c>
      <c r="I18" s="98" t="s">
        <v>495</v>
      </c>
    </row>
    <row r="19" spans="2:9" ht="64.5" customHeight="1" x14ac:dyDescent="0.3">
      <c r="B19" s="95">
        <v>16</v>
      </c>
      <c r="C19" s="96" t="str">
        <f>'FT16'!$E$11&amp;" - "&amp;'FT16'!$N$11&amp;" - "&amp;'FT16'!$V$11</f>
        <v xml:space="preserve"> -  - </v>
      </c>
      <c r="D19" s="96">
        <f>'FT16'!E7</f>
        <v>0</v>
      </c>
      <c r="E19" s="99">
        <f>'FT16'!Q7</f>
        <v>0</v>
      </c>
      <c r="F19" s="100">
        <f>'FT16'!AA13</f>
        <v>0</v>
      </c>
      <c r="G19" s="95">
        <f>'FT16'!F26</f>
        <v>0</v>
      </c>
      <c r="H19" s="282">
        <f>indicadores[[#This Row],[Calidad Esperada / Meta]]-indicadores[[#This Row],[Medición Inicial del Desempeño]]</f>
        <v>0</v>
      </c>
      <c r="I19" s="98" t="s">
        <v>495</v>
      </c>
    </row>
    <row r="20" spans="2:9" ht="64.5" customHeight="1" x14ac:dyDescent="0.3">
      <c r="B20" s="95">
        <v>17</v>
      </c>
      <c r="C20" s="96" t="str">
        <f>'FT17'!$E$11&amp;" - "&amp;'FT17'!$N$11&amp;" - "&amp;'FT17'!$V$11</f>
        <v xml:space="preserve"> -  - </v>
      </c>
      <c r="D20" s="96">
        <f>'FT17'!E7</f>
        <v>0</v>
      </c>
      <c r="E20" s="99">
        <f>'FT17'!Q7</f>
        <v>0</v>
      </c>
      <c r="F20" s="100">
        <f>'FT17'!AA13</f>
        <v>0</v>
      </c>
      <c r="G20" s="95">
        <f>'FT17'!F26</f>
        <v>0</v>
      </c>
      <c r="H20" s="282">
        <f>indicadores[[#This Row],[Calidad Esperada / Meta]]-indicadores[[#This Row],[Medición Inicial del Desempeño]]</f>
        <v>0</v>
      </c>
      <c r="I20" s="98" t="s">
        <v>495</v>
      </c>
    </row>
    <row r="21" spans="2:9" ht="64.5" customHeight="1" x14ac:dyDescent="0.3">
      <c r="B21" s="95">
        <v>18</v>
      </c>
      <c r="C21" s="96" t="str">
        <f>'FT18'!$E$11&amp;" - "&amp;'FT18'!$N$11&amp;" - "&amp;'FT18'!$V$11</f>
        <v xml:space="preserve"> -  - </v>
      </c>
      <c r="D21" s="96">
        <f>'FT18'!E7</f>
        <v>0</v>
      </c>
      <c r="E21" s="99">
        <f>'FT18'!Q7</f>
        <v>0</v>
      </c>
      <c r="F21" s="100">
        <f>'FT18'!AA13</f>
        <v>0</v>
      </c>
      <c r="G21" s="95">
        <f>'FT18'!F26</f>
        <v>0</v>
      </c>
      <c r="H21" s="282">
        <f>indicadores[[#This Row],[Calidad Esperada / Meta]]-indicadores[[#This Row],[Medición Inicial del Desempeño]]</f>
        <v>0</v>
      </c>
      <c r="I21" s="98" t="s">
        <v>495</v>
      </c>
    </row>
    <row r="22" spans="2:9" ht="64.5" customHeight="1" x14ac:dyDescent="0.3">
      <c r="B22" s="95">
        <v>19</v>
      </c>
      <c r="C22" s="96" t="str">
        <f>'FT19'!$E$11&amp;" - "&amp;'FT19'!$N$11&amp;" - "&amp;'FT19'!$V$11</f>
        <v xml:space="preserve"> -  - </v>
      </c>
      <c r="D22" s="96">
        <f>'FT19'!E7</f>
        <v>0</v>
      </c>
      <c r="E22" s="99">
        <f>'FT19'!Q7</f>
        <v>0</v>
      </c>
      <c r="F22" s="100">
        <f>'FT19'!AA13</f>
        <v>0</v>
      </c>
      <c r="G22" s="95">
        <f>'FT19'!F26</f>
        <v>0</v>
      </c>
      <c r="H22" s="282">
        <f>indicadores[[#This Row],[Calidad Esperada / Meta]]-indicadores[[#This Row],[Medición Inicial del Desempeño]]</f>
        <v>0</v>
      </c>
      <c r="I22" s="98" t="s">
        <v>495</v>
      </c>
    </row>
    <row r="23" spans="2:9" ht="64.5" customHeight="1" x14ac:dyDescent="0.3">
      <c r="B23" s="95">
        <v>20</v>
      </c>
      <c r="C23" s="96" t="str">
        <f>'FT20'!$E$11&amp;" - "&amp;'FT20'!$N$11&amp;" - "&amp;'FT20'!$V$11</f>
        <v xml:space="preserve"> -  - </v>
      </c>
      <c r="D23" s="96">
        <f>'FT20'!E7</f>
        <v>0</v>
      </c>
      <c r="E23" s="99">
        <f>'FT20'!Q7</f>
        <v>0</v>
      </c>
      <c r="F23" s="100">
        <f>'FT20'!AA13</f>
        <v>0</v>
      </c>
      <c r="G23" s="95">
        <f>'FT20'!F26</f>
        <v>0</v>
      </c>
      <c r="H23" s="282">
        <f>indicadores[[#This Row],[Calidad Esperada / Meta]]-indicadores[[#This Row],[Medición Inicial del Desempeño]]</f>
        <v>0</v>
      </c>
      <c r="I23" s="98" t="s">
        <v>495</v>
      </c>
    </row>
    <row r="24" spans="2:9" ht="64.5" customHeight="1" x14ac:dyDescent="0.3">
      <c r="B24" s="95">
        <v>21</v>
      </c>
      <c r="C24" s="96" t="str">
        <f>'FT21'!$E$11&amp;" - "&amp;'FT21'!$N$11&amp;" - "&amp;'FT21'!$V$11</f>
        <v xml:space="preserve"> -  - </v>
      </c>
      <c r="D24" s="96">
        <f>'FT21'!E7</f>
        <v>0</v>
      </c>
      <c r="E24" s="99">
        <f>'FT21'!Q7</f>
        <v>0</v>
      </c>
      <c r="F24" s="100">
        <f>'FT21'!AA13</f>
        <v>0</v>
      </c>
      <c r="G24" s="95">
        <f>'FT21'!F26</f>
        <v>0</v>
      </c>
      <c r="H24" s="282">
        <f>indicadores[[#This Row],[Calidad Esperada / Meta]]-indicadores[[#This Row],[Medición Inicial del Desempeño]]</f>
        <v>0</v>
      </c>
      <c r="I24" s="98" t="s">
        <v>495</v>
      </c>
    </row>
    <row r="25" spans="2:9" ht="64.5" customHeight="1" x14ac:dyDescent="0.3">
      <c r="B25" s="95">
        <v>22</v>
      </c>
      <c r="C25" s="96" t="str">
        <f>'FT22'!$E$11&amp;" - "&amp;'FT22'!$N$11&amp;" - "&amp;'FT22'!$V$11</f>
        <v xml:space="preserve"> -  - </v>
      </c>
      <c r="D25" s="96">
        <f>'FT22'!E7</f>
        <v>0</v>
      </c>
      <c r="E25" s="99">
        <f>'FT22'!Q7</f>
        <v>0</v>
      </c>
      <c r="F25" s="100">
        <f>'FT22'!AA13</f>
        <v>0</v>
      </c>
      <c r="G25" s="95">
        <f>'FT22'!F26</f>
        <v>0</v>
      </c>
      <c r="H25" s="282">
        <f>indicadores[[#This Row],[Calidad Esperada / Meta]]-indicadores[[#This Row],[Medición Inicial del Desempeño]]</f>
        <v>0</v>
      </c>
      <c r="I25" s="98" t="s">
        <v>495</v>
      </c>
    </row>
    <row r="26" spans="2:9" ht="64.5" customHeight="1" x14ac:dyDescent="0.3">
      <c r="B26" s="95">
        <v>23</v>
      </c>
      <c r="C26" s="96" t="str">
        <f>'FT23'!$E$11&amp;" - "&amp;'FT23'!$N$11&amp;" - "&amp;'FT23'!$V$11</f>
        <v xml:space="preserve"> -  - </v>
      </c>
      <c r="D26" s="96">
        <f>'FT23'!E7</f>
        <v>0</v>
      </c>
      <c r="E26" s="99">
        <f>'FT23'!Q7</f>
        <v>0</v>
      </c>
      <c r="F26" s="100">
        <f>'FT23'!AA13</f>
        <v>0</v>
      </c>
      <c r="G26" s="95">
        <f>'FT23'!F26</f>
        <v>0</v>
      </c>
      <c r="H26" s="282">
        <f>indicadores[[#This Row],[Calidad Esperada / Meta]]-indicadores[[#This Row],[Medición Inicial del Desempeño]]</f>
        <v>0</v>
      </c>
      <c r="I26" s="98" t="s">
        <v>495</v>
      </c>
    </row>
    <row r="27" spans="2:9" ht="64.5" customHeight="1" x14ac:dyDescent="0.3">
      <c r="B27" s="95">
        <v>24</v>
      </c>
      <c r="C27" s="96" t="str">
        <f>'FT24'!$E$11&amp;" - "&amp;'FT24'!$N$11&amp;" - "&amp;'FT24'!$V$11</f>
        <v xml:space="preserve"> -  - </v>
      </c>
      <c r="D27" s="96">
        <f>'FT24'!E7</f>
        <v>0</v>
      </c>
      <c r="E27" s="99">
        <f>'FT24'!Q7</f>
        <v>0</v>
      </c>
      <c r="F27" s="100">
        <f>'FT24'!AA13</f>
        <v>0</v>
      </c>
      <c r="G27" s="95">
        <f>'FT24'!F26</f>
        <v>0</v>
      </c>
      <c r="H27" s="282">
        <f>indicadores[[#This Row],[Calidad Esperada / Meta]]-indicadores[[#This Row],[Medición Inicial del Desempeño]]</f>
        <v>0</v>
      </c>
      <c r="I27" s="98" t="s">
        <v>495</v>
      </c>
    </row>
    <row r="28" spans="2:9" ht="64.5" customHeight="1" x14ac:dyDescent="0.3">
      <c r="B28" s="95">
        <v>25</v>
      </c>
      <c r="C28" s="96" t="str">
        <f>'FT25'!$E$11&amp;" - "&amp;'FT25'!$N$11&amp;" - "&amp;'FT25'!$V$11</f>
        <v xml:space="preserve"> -  - </v>
      </c>
      <c r="D28" s="96">
        <f>'FT25'!E7</f>
        <v>0</v>
      </c>
      <c r="E28" s="99">
        <f>'FT25'!Q7</f>
        <v>0</v>
      </c>
      <c r="F28" s="100">
        <f>'FT25'!AA13</f>
        <v>0</v>
      </c>
      <c r="G28" s="95">
        <f>'FT25'!F26</f>
        <v>0</v>
      </c>
      <c r="H28" s="282">
        <f>indicadores[[#This Row],[Calidad Esperada / Meta]]-indicadores[[#This Row],[Medición Inicial del Desempeño]]</f>
        <v>0</v>
      </c>
      <c r="I28" s="98" t="s">
        <v>495</v>
      </c>
    </row>
    <row r="29" spans="2:9" ht="64.5" customHeight="1" x14ac:dyDescent="0.3">
      <c r="B29" s="95">
        <v>26</v>
      </c>
      <c r="C29" s="96" t="str">
        <f>'FT26'!$E$11&amp;" - "&amp;'FT26'!$N$11&amp;" - "&amp;'FT26'!$V$11</f>
        <v xml:space="preserve"> -  - </v>
      </c>
      <c r="D29" s="96">
        <f>'FT26'!E7</f>
        <v>0</v>
      </c>
      <c r="E29" s="99">
        <f>'FT26'!Q7</f>
        <v>0</v>
      </c>
      <c r="F29" s="100">
        <f>'FT26'!AA13</f>
        <v>0</v>
      </c>
      <c r="G29" s="95">
        <f>'FT26'!F26</f>
        <v>0</v>
      </c>
      <c r="H29" s="282">
        <f>indicadores[[#This Row],[Calidad Esperada / Meta]]-indicadores[[#This Row],[Medición Inicial del Desempeño]]</f>
        <v>0</v>
      </c>
      <c r="I29" s="98" t="s">
        <v>495</v>
      </c>
    </row>
    <row r="30" spans="2:9" ht="64.5" customHeight="1" x14ac:dyDescent="0.3">
      <c r="B30" s="95">
        <v>27</v>
      </c>
      <c r="C30" s="96" t="str">
        <f>'FT27'!$E$11&amp;" - "&amp;'FT27'!$N$11&amp;" - "&amp;'FT27'!$V$11</f>
        <v xml:space="preserve"> -  - </v>
      </c>
      <c r="D30" s="96">
        <f>'FT27'!E7</f>
        <v>0</v>
      </c>
      <c r="E30" s="99">
        <f>'FT27'!Q7</f>
        <v>0</v>
      </c>
      <c r="F30" s="100">
        <f>'FT27'!AA13</f>
        <v>0</v>
      </c>
      <c r="G30" s="95">
        <f>'FT27'!F26</f>
        <v>0</v>
      </c>
      <c r="H30" s="282">
        <f>indicadores[[#This Row],[Calidad Esperada / Meta]]-indicadores[[#This Row],[Medición Inicial del Desempeño]]</f>
        <v>0</v>
      </c>
      <c r="I30" s="98" t="s">
        <v>495</v>
      </c>
    </row>
    <row r="31" spans="2:9" ht="64.5" customHeight="1" x14ac:dyDescent="0.3">
      <c r="B31" s="95">
        <v>28</v>
      </c>
      <c r="C31" s="96" t="str">
        <f>'FT28'!$E$11&amp;" - "&amp;'FT28'!$N$11&amp;" - "&amp;'FT28'!$V$11</f>
        <v xml:space="preserve"> -  - </v>
      </c>
      <c r="D31" s="96">
        <f>'FT28'!E7</f>
        <v>0</v>
      </c>
      <c r="E31" s="99">
        <f>'FT28'!Q7</f>
        <v>0</v>
      </c>
      <c r="F31" s="100">
        <f>'FT28'!AA13</f>
        <v>0</v>
      </c>
      <c r="G31" s="95">
        <f>'FT28'!F26</f>
        <v>0</v>
      </c>
      <c r="H31" s="282">
        <f>indicadores[[#This Row],[Calidad Esperada / Meta]]-indicadores[[#This Row],[Medición Inicial del Desempeño]]</f>
        <v>0</v>
      </c>
      <c r="I31" s="98" t="s">
        <v>495</v>
      </c>
    </row>
    <row r="32" spans="2:9" ht="64.5" customHeight="1" x14ac:dyDescent="0.3">
      <c r="B32" s="95">
        <v>29</v>
      </c>
      <c r="C32" s="96" t="str">
        <f>'FT29'!$E$11&amp;" - "&amp;'FT29'!$N$11&amp;" - "&amp;'FT29'!$V$11</f>
        <v xml:space="preserve"> -  - </v>
      </c>
      <c r="D32" s="96">
        <f>'FT29'!E7</f>
        <v>0</v>
      </c>
      <c r="E32" s="99">
        <f>'FT29'!Q7</f>
        <v>0</v>
      </c>
      <c r="F32" s="100">
        <f>'FT29'!AA13</f>
        <v>0</v>
      </c>
      <c r="G32" s="95">
        <f>'FT29'!F26</f>
        <v>0</v>
      </c>
      <c r="H32" s="282">
        <f>indicadores[[#This Row],[Calidad Esperada / Meta]]-indicadores[[#This Row],[Medición Inicial del Desempeño]]</f>
        <v>0</v>
      </c>
      <c r="I32" s="98" t="s">
        <v>495</v>
      </c>
    </row>
    <row r="33" spans="2:9" ht="64.5" customHeight="1" x14ac:dyDescent="0.3">
      <c r="B33" s="95">
        <v>30</v>
      </c>
      <c r="C33" s="96" t="str">
        <f>'FT30'!$E$11&amp;" - "&amp;'FT30'!$N$11&amp;" - "&amp;'FT30'!$V$11</f>
        <v xml:space="preserve"> -  - </v>
      </c>
      <c r="D33" s="96">
        <f>'FT30'!E7</f>
        <v>0</v>
      </c>
      <c r="E33" s="99">
        <f>'FT30'!Q7</f>
        <v>0</v>
      </c>
      <c r="F33" s="100">
        <f>'FT30'!AA13</f>
        <v>0</v>
      </c>
      <c r="G33" s="95">
        <f>'FT30'!F26</f>
        <v>0</v>
      </c>
      <c r="H33" s="282">
        <f>indicadores[[#This Row],[Calidad Esperada / Meta]]-indicadores[[#This Row],[Medición Inicial del Desempeño]]</f>
        <v>0</v>
      </c>
      <c r="I33" s="98" t="s">
        <v>495</v>
      </c>
    </row>
    <row r="34" spans="2:9" x14ac:dyDescent="0.3"/>
  </sheetData>
  <sheetProtection sheet="1" formatCells="0" formatColumns="0" formatRows="0" autoFilter="0" pivotTables="0"/>
  <mergeCells count="2">
    <mergeCell ref="D1:I1"/>
    <mergeCell ref="B1:C1"/>
  </mergeCells>
  <hyperlinks>
    <hyperlink ref="I4" location="'FT1'!C7" tooltip="Ver ficha técnica y registrar resultados" display="Ver ficha técnica y registrar resultados" xr:uid="{C05E718D-403E-41B8-AAA6-813AD5659538}"/>
    <hyperlink ref="I5" location="'FT2'!C7" tooltip="Ver ficha técnica y registrar resultados" display="Ver ficha técnica y registrar resultados" xr:uid="{60B00B60-2AB2-4C08-AA68-58E9530E37D5}"/>
    <hyperlink ref="I6" location="'FT3'!C7" tooltip="Ver ficha técnica y registrar resultados" display="Ver ficha técnica y registrar resultados" xr:uid="{DFE13155-2AA3-4E38-9C14-F46CF3937B67}"/>
    <hyperlink ref="I7" location="'FT4'!C7" tooltip="Ver ficha técnica y registrar resultados" display="Ver ficha técnica y registrar resultados" xr:uid="{FA7F4350-47BE-40D4-9D7D-0F8BD428D4CF}"/>
    <hyperlink ref="I8" location="'FT5'!C7" tooltip="Ver ficha técnica y registrar resultados" display="Ver ficha técnica y registrar resultados" xr:uid="{81FD9A5B-F12A-41AE-A652-41E88CF80D79}"/>
    <hyperlink ref="I9" location="'FT6'!C7" tooltip="Ver ficha técnica y registrar resultados" display="Ver ficha técnica y registrar resultados" xr:uid="{394290F5-DA70-4156-86A6-7E84FDD9AA18}"/>
    <hyperlink ref="I10" location="'FT7'!C7" tooltip="Ver ficha técnica y registrar resultados" display="Ver ficha técnica y registrar resultados" xr:uid="{AEFC7DC8-8BD3-4AEB-BF23-4B9675ECD789}"/>
    <hyperlink ref="I11" location="'FT8'!C7" tooltip="Ver ficha técnica y registrar resultados" display="Ver ficha técnica y registrar resultados" xr:uid="{0E250BA6-ABF8-4407-9DE0-49171516CD31}"/>
    <hyperlink ref="I12" location="'FT9'!C7" tooltip="Ver ficha técnica y registrar resultados" display="Ver ficha técnica y registrar resultados" xr:uid="{46320A4B-8B60-4FC8-A2D8-CF51C339487B}"/>
    <hyperlink ref="I13" location="'FT10'!C7" tooltip="Ver ficha técnica y registrar resultados" display="Ver ficha técnica y registrar resultados" xr:uid="{BAB999D1-A534-4118-8A7F-6CF7E37C11EF}"/>
    <hyperlink ref="I14" location="'FT11'!C7" tooltip="Ver ficha técnica y registrar resultados" display="Ver ficha técnica y registrar resultados" xr:uid="{CFE2B79B-4A75-4765-8601-1C145115A260}"/>
    <hyperlink ref="I15" location="'FT12'!C7" tooltip="Ver ficha técnica y registrar resultados" display="Ver ficha técnica y registrar resultados" xr:uid="{35519B8F-88E8-4A52-B06B-8A336AECE30E}"/>
    <hyperlink ref="I16" location="'FT13'!C7" tooltip="Ver ficha técnica y registrar resultados" display="Ver ficha técnica y registrar resultados" xr:uid="{F09CE413-050C-4A69-A9FE-DC39179F658E}"/>
    <hyperlink ref="I17" location="'FT14'!C7" tooltip="Ver ficha técnica y registrar resultados" display="Ver ficha técnica y registrar resultados" xr:uid="{7BAF4A2A-98AD-4DE6-A411-55E7435CC5F7}"/>
    <hyperlink ref="I18" location="'FT15'!C7" tooltip="Ver ficha técnica y registrar resultados" display="Ver ficha técnica y registrar resultados" xr:uid="{73148FB5-F464-432E-9AC0-74F866A34DD4}"/>
    <hyperlink ref="I19" location="'FT16'!C7" tooltip="Ver ficha técnica y registrar resultados" display="Ver ficha técnica y registrar resultados" xr:uid="{1A6BED56-E525-4A0C-9A1C-0005CC1BD8AE}"/>
    <hyperlink ref="I20" location="'FT17'!C7" tooltip="Ver ficha técnica y registrar resultados" display="Ver ficha técnica y registrar resultados" xr:uid="{78B04B4A-BBC6-4370-8312-CC915D73EA88}"/>
    <hyperlink ref="I21" location="'FT18'!C7" tooltip="Ver ficha técnica y registrar resultados" display="Ver ficha técnica y registrar resultados" xr:uid="{87EFA01A-24FF-49F7-8092-696F9AF3FD4A}"/>
    <hyperlink ref="I22" location="'FT19'!C7" tooltip="Ver ficha técnica y registrar resultados" display="Ver ficha técnica y registrar resultados" xr:uid="{D14C93B3-0BDA-4EBE-B171-29A0652A2AFB}"/>
    <hyperlink ref="I23" location="'FT20'!C7" tooltip="Ver ficha técnica y registrar resultados" display="Ver ficha técnica y registrar resultados" xr:uid="{325B3DAE-987B-4646-900E-E44985F111C2}"/>
    <hyperlink ref="I24" location="'FT21'!C7" tooltip="Ver ficha técnica y registrar resultados" display="Ver ficha técnica y registrar resultados" xr:uid="{AA5620BE-D5D6-4CC7-9D53-78CF9D246661}"/>
    <hyperlink ref="I25" location="'FT22'!C7" tooltip="Ver ficha técnica y registrar resultados" display="Ver ficha técnica y registrar resultados" xr:uid="{FE752C23-D06F-4D51-A9ED-A11BF977213B}"/>
    <hyperlink ref="I26" location="'FT23'!C7" tooltip="Ver ficha técnica y registrar resultados" display="Ver ficha técnica y registrar resultados" xr:uid="{8199B8A2-7516-4B5F-A375-351EEEEF5096}"/>
    <hyperlink ref="I27" location="'FT24'!C7" tooltip="Ver ficha técnica y registrar resultados" display="Ver ficha técnica y registrar resultados" xr:uid="{F6841D20-9D87-40A6-AF08-2F3473DC17AF}"/>
    <hyperlink ref="I28" location="'FT25'!C7" tooltip="Ver ficha técnica y registrar resultados" display="Ver ficha técnica y registrar resultados" xr:uid="{A4463A1B-3F1C-465A-928A-49416D0E5519}"/>
    <hyperlink ref="I29" location="'FT26'!C7" tooltip="Ver ficha técnica y registrar resultados" display="Ver ficha técnica y registrar resultados" xr:uid="{C8668E18-D134-428A-8935-5AF8480F923F}"/>
    <hyperlink ref="I30" location="'FT27'!C7" tooltip="Ver ficha técnica y registrar resultados" display="Ver ficha técnica y registrar resultados" xr:uid="{896D78ED-E3C9-43AD-A29D-463ED2B9BC29}"/>
    <hyperlink ref="I31" location="'FT28'!C7" tooltip="Ver ficha técnica y registrar resultados" display="Ver ficha técnica y registrar resultados" xr:uid="{D14DA4E0-3742-4B97-8E4C-0A06336C1292}"/>
    <hyperlink ref="I32" location="'FT29'!C7" tooltip="Ver ficha técnica y registrar resultados" display="Ver ficha técnica y registrar resultados" xr:uid="{D6BC87C7-7AEF-48F9-A179-568300A6AAA4}"/>
    <hyperlink ref="I33" location="'FT30'!C7" tooltip="Ver ficha técnica y registrar resultados" display="Ver ficha técnica y registrar resultados" xr:uid="{A087C0A0-0FAF-4F30-9C55-BE16F634F982}"/>
  </hyperlinks>
  <pageMargins left="0.31496062992125984" right="0.31496062992125984" top="0.55118110236220474" bottom="0.35433070866141736" header="0.31496062992125984" footer="0.31496062992125984"/>
  <pageSetup scale="52" fitToHeight="4" orientation="portrait" r:id="rId1"/>
  <ignoredErrors>
    <ignoredError sqref="D5:F33 G5:G33" calculatedColumn="1"/>
  </ignoredErrors>
  <drawing r:id="rId2"/>
  <legacyDrawing r:id="rId3"/>
  <tableParts count="1">
    <tablePart r:id="rId4"/>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C191F-C6B2-4EB2-93E6-44D931820B8A}">
  <sheetPr codeName="Hoja17">
    <pageSetUpPr fitToPage="1"/>
  </sheetPr>
  <dimension ref="B1:K53"/>
  <sheetViews>
    <sheetView showGridLines="0" zoomScale="72" zoomScaleNormal="72" workbookViewId="0">
      <selection activeCell="G3" sqref="G3"/>
    </sheetView>
  </sheetViews>
  <sheetFormatPr baseColWidth="10" defaultRowHeight="14.4" x14ac:dyDescent="0.3"/>
  <cols>
    <col min="1" max="1" width="2.33203125" customWidth="1"/>
    <col min="2" max="2" width="21.33203125" customWidth="1"/>
    <col min="3" max="3" width="23.33203125" customWidth="1"/>
    <col min="4" max="4" width="28.109375" customWidth="1"/>
    <col min="5" max="5" width="39.77734375" customWidth="1"/>
    <col min="6" max="6" width="29.88671875" customWidth="1"/>
    <col min="7" max="7" width="18.77734375" customWidth="1"/>
    <col min="8" max="8" width="21.33203125" customWidth="1"/>
    <col min="9" max="9" width="21.109375" customWidth="1"/>
    <col min="10" max="10" width="25" customWidth="1"/>
    <col min="11" max="11" width="27.33203125" customWidth="1"/>
  </cols>
  <sheetData>
    <row r="1" spans="2:11" ht="70.5" customHeight="1" x14ac:dyDescent="0.3">
      <c r="B1" s="30"/>
      <c r="C1" s="352" t="s">
        <v>505</v>
      </c>
      <c r="D1" s="352"/>
      <c r="E1" s="352"/>
      <c r="F1" s="352"/>
      <c r="G1" s="352"/>
      <c r="H1" s="352"/>
      <c r="I1" s="352"/>
      <c r="J1" s="352"/>
      <c r="K1" s="352"/>
    </row>
    <row r="2" spans="2:11" ht="32.25" customHeight="1" x14ac:dyDescent="0.3"/>
    <row r="3" spans="2:11" ht="51.75" customHeight="1" thickBot="1" x14ac:dyDescent="0.35">
      <c r="B3" s="93" t="s">
        <v>498</v>
      </c>
      <c r="C3" s="93" t="s">
        <v>506</v>
      </c>
      <c r="D3" s="93" t="s">
        <v>608</v>
      </c>
      <c r="E3" s="93" t="s">
        <v>499</v>
      </c>
      <c r="F3" s="93" t="s">
        <v>507</v>
      </c>
      <c r="G3" s="93" t="s">
        <v>615</v>
      </c>
      <c r="H3" s="93" t="s">
        <v>500</v>
      </c>
      <c r="I3" s="93" t="s">
        <v>616</v>
      </c>
      <c r="J3" s="93" t="s">
        <v>503</v>
      </c>
      <c r="K3" s="93" t="s">
        <v>504</v>
      </c>
    </row>
    <row r="4" spans="2:11" ht="20.25" customHeight="1" x14ac:dyDescent="0.3">
      <c r="B4" s="13"/>
      <c r="C4" s="13"/>
      <c r="D4" s="13"/>
      <c r="E4" s="13"/>
      <c r="F4" s="13"/>
      <c r="G4" s="211"/>
      <c r="H4" s="13"/>
      <c r="I4" s="211"/>
      <c r="J4" s="13"/>
      <c r="K4" s="13"/>
    </row>
    <row r="5" spans="2:11" ht="20.25" customHeight="1" x14ac:dyDescent="0.3">
      <c r="B5" s="13"/>
      <c r="C5" s="13"/>
      <c r="D5" s="13"/>
      <c r="E5" s="13"/>
      <c r="F5" s="13"/>
      <c r="G5" s="211"/>
      <c r="H5" s="13"/>
      <c r="I5" s="211"/>
      <c r="J5" s="13"/>
      <c r="K5" s="13"/>
    </row>
    <row r="6" spans="2:11" ht="20.25" customHeight="1" x14ac:dyDescent="0.3">
      <c r="B6" s="13"/>
      <c r="C6" s="13"/>
      <c r="D6" s="13"/>
      <c r="E6" s="13"/>
      <c r="F6" s="13"/>
      <c r="G6" s="211"/>
      <c r="H6" s="13"/>
      <c r="I6" s="211"/>
      <c r="J6" s="13"/>
      <c r="K6" s="13"/>
    </row>
    <row r="7" spans="2:11" ht="20.25" customHeight="1" x14ac:dyDescent="0.3">
      <c r="B7" s="13"/>
      <c r="C7" s="13"/>
      <c r="D7" s="13"/>
      <c r="E7" s="13"/>
      <c r="F7" s="13"/>
      <c r="G7" s="211"/>
      <c r="H7" s="13"/>
      <c r="I7" s="211"/>
      <c r="J7" s="13"/>
      <c r="K7" s="13"/>
    </row>
    <row r="8" spans="2:11" ht="20.25" customHeight="1" x14ac:dyDescent="0.3">
      <c r="B8" s="13"/>
      <c r="C8" s="13"/>
      <c r="D8" s="13"/>
      <c r="E8" s="13"/>
      <c r="F8" s="13"/>
      <c r="G8" s="211"/>
      <c r="H8" s="13"/>
      <c r="I8" s="51"/>
      <c r="J8" s="13"/>
      <c r="K8" s="13"/>
    </row>
    <row r="9" spans="2:11" ht="20.25" customHeight="1" x14ac:dyDescent="0.3">
      <c r="B9" s="13"/>
      <c r="C9" s="13"/>
      <c r="D9" s="13"/>
      <c r="E9" s="13"/>
      <c r="F9" s="13"/>
      <c r="G9" s="51"/>
      <c r="H9" s="13"/>
      <c r="I9" s="51"/>
      <c r="J9" s="13"/>
      <c r="K9" s="13"/>
    </row>
    <row r="10" spans="2:11" ht="20.25" customHeight="1" x14ac:dyDescent="0.3">
      <c r="B10" s="13"/>
      <c r="C10" s="13"/>
      <c r="D10" s="13"/>
      <c r="E10" s="13"/>
      <c r="F10" s="13"/>
      <c r="G10" s="51"/>
      <c r="H10" s="13"/>
      <c r="I10" s="51"/>
      <c r="J10" s="13"/>
      <c r="K10" s="13"/>
    </row>
    <row r="11" spans="2:11" ht="20.25" customHeight="1" x14ac:dyDescent="0.3">
      <c r="B11" s="13"/>
      <c r="C11" s="13"/>
      <c r="D11" s="13"/>
      <c r="E11" s="13"/>
      <c r="F11" s="13"/>
      <c r="G11" s="51"/>
      <c r="H11" s="13"/>
      <c r="I11" s="51"/>
      <c r="J11" s="13"/>
      <c r="K11" s="13"/>
    </row>
    <row r="12" spans="2:11" ht="20.25" customHeight="1" x14ac:dyDescent="0.3">
      <c r="B12" s="13"/>
      <c r="C12" s="13"/>
      <c r="D12" s="13"/>
      <c r="E12" s="13"/>
      <c r="F12" s="13"/>
      <c r="G12" s="51"/>
      <c r="H12" s="13"/>
      <c r="I12" s="51"/>
      <c r="J12" s="13"/>
      <c r="K12" s="13"/>
    </row>
    <row r="13" spans="2:11" ht="20.25" customHeight="1" x14ac:dyDescent="0.3">
      <c r="B13" s="13"/>
      <c r="C13" s="13"/>
      <c r="D13" s="13"/>
      <c r="E13" s="13"/>
      <c r="F13" s="13"/>
      <c r="G13" s="51"/>
      <c r="H13" s="13"/>
      <c r="I13" s="51"/>
      <c r="J13" s="13"/>
      <c r="K13" s="13"/>
    </row>
    <row r="14" spans="2:11" ht="20.25" customHeight="1" x14ac:dyDescent="0.3">
      <c r="B14" s="13"/>
      <c r="C14" s="13"/>
      <c r="D14" s="13"/>
      <c r="E14" s="13"/>
      <c r="F14" s="13"/>
      <c r="G14" s="51"/>
      <c r="H14" s="13"/>
      <c r="I14" s="51"/>
      <c r="J14" s="13"/>
      <c r="K14" s="13"/>
    </row>
    <row r="15" spans="2:11" ht="20.25" customHeight="1" x14ac:dyDescent="0.3">
      <c r="B15" s="13"/>
      <c r="C15" s="13"/>
      <c r="D15" s="13"/>
      <c r="E15" s="13"/>
      <c r="F15" s="13"/>
      <c r="G15" s="51"/>
      <c r="H15" s="13"/>
      <c r="I15" s="51"/>
      <c r="J15" s="13"/>
      <c r="K15" s="13"/>
    </row>
    <row r="16" spans="2:11" ht="20.25" customHeight="1" x14ac:dyDescent="0.3">
      <c r="B16" s="13"/>
      <c r="C16" s="13"/>
      <c r="D16" s="13"/>
      <c r="E16" s="13"/>
      <c r="F16" s="13"/>
      <c r="G16" s="51"/>
      <c r="H16" s="13"/>
      <c r="I16" s="51"/>
      <c r="J16" s="13"/>
      <c r="K16" s="13"/>
    </row>
    <row r="17" spans="2:11" ht="20.25" customHeight="1" x14ac:dyDescent="0.3">
      <c r="B17" s="13"/>
      <c r="C17" s="13"/>
      <c r="D17" s="13"/>
      <c r="E17" s="13"/>
      <c r="F17" s="13"/>
      <c r="G17" s="51"/>
      <c r="H17" s="13"/>
      <c r="I17" s="51"/>
      <c r="J17" s="13"/>
      <c r="K17" s="13"/>
    </row>
    <row r="18" spans="2:11" ht="20.25" customHeight="1" x14ac:dyDescent="0.3">
      <c r="B18" s="13"/>
      <c r="C18" s="13"/>
      <c r="D18" s="13"/>
      <c r="E18" s="13"/>
      <c r="F18" s="13"/>
      <c r="G18" s="51"/>
      <c r="H18" s="13"/>
      <c r="I18" s="51"/>
      <c r="J18" s="13"/>
      <c r="K18" s="13"/>
    </row>
    <row r="19" spans="2:11" ht="20.25" customHeight="1" x14ac:dyDescent="0.3">
      <c r="B19" s="13"/>
      <c r="C19" s="13"/>
      <c r="D19" s="13"/>
      <c r="E19" s="13"/>
      <c r="F19" s="13"/>
      <c r="G19" s="51"/>
      <c r="H19" s="13"/>
      <c r="I19" s="51"/>
      <c r="J19" s="13"/>
      <c r="K19" s="13"/>
    </row>
    <row r="20" spans="2:11" ht="20.25" customHeight="1" x14ac:dyDescent="0.3">
      <c r="B20" s="13"/>
      <c r="C20" s="13"/>
      <c r="D20" s="13"/>
      <c r="E20" s="13"/>
      <c r="F20" s="13"/>
      <c r="G20" s="51"/>
      <c r="H20" s="13"/>
      <c r="I20" s="51"/>
      <c r="J20" s="13"/>
      <c r="K20" s="13"/>
    </row>
    <row r="21" spans="2:11" ht="20.25" customHeight="1" x14ac:dyDescent="0.3">
      <c r="B21" s="13"/>
      <c r="C21" s="13"/>
      <c r="D21" s="13"/>
      <c r="E21" s="13"/>
      <c r="F21" s="13"/>
      <c r="G21" s="51"/>
      <c r="H21" s="13"/>
      <c r="I21" s="51"/>
      <c r="J21" s="13"/>
      <c r="K21" s="13"/>
    </row>
    <row r="22" spans="2:11" ht="20.25" customHeight="1" x14ac:dyDescent="0.3">
      <c r="B22" s="13"/>
      <c r="C22" s="13"/>
      <c r="D22" s="13"/>
      <c r="E22" s="13"/>
      <c r="F22" s="13"/>
      <c r="G22" s="51"/>
      <c r="H22" s="13"/>
      <c r="I22" s="51"/>
      <c r="J22" s="13"/>
      <c r="K22" s="13"/>
    </row>
    <row r="23" spans="2:11" ht="20.25" customHeight="1" x14ac:dyDescent="0.3">
      <c r="B23" s="13"/>
      <c r="C23" s="13"/>
      <c r="D23" s="13"/>
      <c r="E23" s="13"/>
      <c r="F23" s="13"/>
      <c r="G23" s="51"/>
      <c r="H23" s="13"/>
      <c r="I23" s="51"/>
      <c r="J23" s="13"/>
      <c r="K23" s="13"/>
    </row>
    <row r="24" spans="2:11" ht="20.25" customHeight="1" x14ac:dyDescent="0.3">
      <c r="B24" s="13"/>
      <c r="C24" s="13"/>
      <c r="D24" s="13"/>
      <c r="E24" s="13"/>
      <c r="F24" s="13"/>
      <c r="G24" s="51"/>
      <c r="H24" s="13"/>
      <c r="I24" s="51"/>
      <c r="J24" s="13"/>
      <c r="K24" s="13"/>
    </row>
    <row r="25" spans="2:11" ht="20.25" customHeight="1" x14ac:dyDescent="0.3">
      <c r="B25" s="13"/>
      <c r="C25" s="13"/>
      <c r="D25" s="13"/>
      <c r="E25" s="13"/>
      <c r="F25" s="13"/>
      <c r="G25" s="51"/>
      <c r="H25" s="13"/>
      <c r="I25" s="51"/>
      <c r="J25" s="13"/>
      <c r="K25" s="13"/>
    </row>
    <row r="26" spans="2:11" ht="20.25" customHeight="1" x14ac:dyDescent="0.3">
      <c r="B26" s="13"/>
      <c r="C26" s="13"/>
      <c r="D26" s="13"/>
      <c r="E26" s="13"/>
      <c r="F26" s="13"/>
      <c r="G26" s="51"/>
      <c r="H26" s="13"/>
      <c r="I26" s="51"/>
      <c r="J26" s="13"/>
      <c r="K26" s="13"/>
    </row>
    <row r="27" spans="2:11" ht="20.25" customHeight="1" x14ac:dyDescent="0.3">
      <c r="B27" s="13"/>
      <c r="C27" s="13"/>
      <c r="D27" s="13"/>
      <c r="E27" s="13"/>
      <c r="F27" s="13"/>
      <c r="G27" s="51"/>
      <c r="H27" s="13"/>
      <c r="I27" s="51"/>
      <c r="J27" s="13"/>
      <c r="K27" s="13"/>
    </row>
    <row r="28" spans="2:11" ht="20.25" customHeight="1" x14ac:dyDescent="0.3">
      <c r="B28" s="13"/>
      <c r="C28" s="13"/>
      <c r="D28" s="13"/>
      <c r="E28" s="13"/>
      <c r="F28" s="13"/>
      <c r="G28" s="51"/>
      <c r="H28" s="13"/>
      <c r="I28" s="51"/>
      <c r="J28" s="13"/>
      <c r="K28" s="13"/>
    </row>
    <row r="29" spans="2:11" ht="20.25" customHeight="1" x14ac:dyDescent="0.3">
      <c r="B29" s="13"/>
      <c r="C29" s="13"/>
      <c r="D29" s="13"/>
      <c r="E29" s="13"/>
      <c r="F29" s="13"/>
      <c r="G29" s="51"/>
      <c r="H29" s="13"/>
      <c r="I29" s="51"/>
      <c r="J29" s="13"/>
      <c r="K29" s="13"/>
    </row>
    <row r="30" spans="2:11" ht="20.25" customHeight="1" x14ac:dyDescent="0.3">
      <c r="B30" s="13"/>
      <c r="C30" s="13"/>
      <c r="D30" s="13"/>
      <c r="E30" s="13"/>
      <c r="F30" s="13"/>
      <c r="G30" s="51"/>
      <c r="H30" s="13"/>
      <c r="I30" s="51"/>
      <c r="J30" s="13"/>
      <c r="K30" s="13"/>
    </row>
    <row r="31" spans="2:11" ht="20.25" customHeight="1" x14ac:dyDescent="0.3">
      <c r="B31" s="13"/>
      <c r="C31" s="13"/>
      <c r="D31" s="13"/>
      <c r="E31" s="13"/>
      <c r="F31" s="13"/>
      <c r="G31" s="51"/>
      <c r="H31" s="13"/>
      <c r="I31" s="51"/>
      <c r="J31" s="13"/>
      <c r="K31" s="13"/>
    </row>
    <row r="32" spans="2:11" ht="20.25" customHeight="1" x14ac:dyDescent="0.3">
      <c r="B32" s="13"/>
      <c r="C32" s="13"/>
      <c r="D32" s="13"/>
      <c r="E32" s="13"/>
      <c r="F32" s="13"/>
      <c r="G32" s="51"/>
      <c r="H32" s="13"/>
      <c r="I32" s="51"/>
      <c r="J32" s="13"/>
      <c r="K32" s="13"/>
    </row>
    <row r="33" spans="2:11" ht="20.25" customHeight="1" x14ac:dyDescent="0.3">
      <c r="B33" s="13"/>
      <c r="C33" s="13"/>
      <c r="D33" s="13"/>
      <c r="E33" s="13"/>
      <c r="F33" s="13"/>
      <c r="G33" s="51"/>
      <c r="H33" s="13"/>
      <c r="I33" s="51"/>
      <c r="J33" s="13"/>
      <c r="K33" s="13"/>
    </row>
    <row r="34" spans="2:11" ht="20.25" customHeight="1" x14ac:dyDescent="0.3">
      <c r="B34" s="13"/>
      <c r="C34" s="13"/>
      <c r="D34" s="13"/>
      <c r="E34" s="13"/>
      <c r="F34" s="13"/>
      <c r="G34" s="51"/>
      <c r="H34" s="13"/>
      <c r="I34" s="51"/>
      <c r="J34" s="13"/>
      <c r="K34" s="13"/>
    </row>
    <row r="35" spans="2:11" ht="20.25" customHeight="1" x14ac:dyDescent="0.3">
      <c r="B35" s="13"/>
      <c r="C35" s="13"/>
      <c r="D35" s="13"/>
      <c r="E35" s="13"/>
      <c r="F35" s="13"/>
      <c r="G35" s="51"/>
      <c r="H35" s="13"/>
      <c r="I35" s="51"/>
      <c r="J35" s="13"/>
      <c r="K35" s="13"/>
    </row>
    <row r="36" spans="2:11" ht="20.25" customHeight="1" x14ac:dyDescent="0.3">
      <c r="B36" s="13"/>
      <c r="C36" s="13"/>
      <c r="D36" s="13"/>
      <c r="E36" s="13"/>
      <c r="F36" s="13"/>
      <c r="G36" s="51"/>
      <c r="H36" s="13"/>
      <c r="I36" s="51"/>
      <c r="J36" s="13"/>
      <c r="K36" s="13"/>
    </row>
    <row r="37" spans="2:11" ht="20.25" customHeight="1" x14ac:dyDescent="0.3">
      <c r="B37" s="13"/>
      <c r="C37" s="13"/>
      <c r="D37" s="13"/>
      <c r="E37" s="13"/>
      <c r="F37" s="13"/>
      <c r="G37" s="51"/>
      <c r="H37" s="13"/>
      <c r="I37" s="51"/>
      <c r="J37" s="13"/>
      <c r="K37" s="13"/>
    </row>
    <row r="38" spans="2:11" ht="20.25" customHeight="1" x14ac:dyDescent="0.3">
      <c r="B38" s="13"/>
      <c r="C38" s="13"/>
      <c r="D38" s="13"/>
      <c r="E38" s="13"/>
      <c r="F38" s="13"/>
      <c r="G38" s="51"/>
      <c r="H38" s="13"/>
      <c r="I38" s="51"/>
      <c r="J38" s="13"/>
      <c r="K38" s="13"/>
    </row>
    <row r="39" spans="2:11" ht="20.25" customHeight="1" x14ac:dyDescent="0.3">
      <c r="B39" s="13"/>
      <c r="C39" s="13"/>
      <c r="D39" s="13"/>
      <c r="E39" s="13"/>
      <c r="F39" s="13"/>
      <c r="G39" s="51"/>
      <c r="H39" s="13"/>
      <c r="I39" s="51"/>
      <c r="J39" s="13"/>
      <c r="K39" s="13"/>
    </row>
    <row r="40" spans="2:11" ht="20.25" customHeight="1" x14ac:dyDescent="0.3">
      <c r="B40" s="13"/>
      <c r="C40" s="13"/>
      <c r="D40" s="13"/>
      <c r="E40" s="13"/>
      <c r="F40" s="13"/>
      <c r="G40" s="51"/>
      <c r="H40" s="13"/>
      <c r="I40" s="51"/>
      <c r="J40" s="13"/>
      <c r="K40" s="13"/>
    </row>
    <row r="41" spans="2:11" ht="20.25" customHeight="1" x14ac:dyDescent="0.3">
      <c r="B41" s="13"/>
      <c r="C41" s="13"/>
      <c r="D41" s="13"/>
      <c r="E41" s="13"/>
      <c r="F41" s="13"/>
      <c r="G41" s="51"/>
      <c r="H41" s="13"/>
      <c r="I41" s="51"/>
      <c r="J41" s="13"/>
      <c r="K41" s="13"/>
    </row>
    <row r="42" spans="2:11" ht="20.25" customHeight="1" x14ac:dyDescent="0.3">
      <c r="B42" s="13"/>
      <c r="C42" s="13"/>
      <c r="D42" s="13"/>
      <c r="E42" s="13"/>
      <c r="F42" s="13"/>
      <c r="G42" s="51"/>
      <c r="H42" s="13"/>
      <c r="I42" s="51"/>
      <c r="J42" s="13"/>
      <c r="K42" s="13"/>
    </row>
    <row r="43" spans="2:11" ht="20.25" customHeight="1" x14ac:dyDescent="0.3">
      <c r="B43" s="13"/>
      <c r="C43" s="13"/>
      <c r="D43" s="13"/>
      <c r="E43" s="13"/>
      <c r="F43" s="13"/>
      <c r="G43" s="51"/>
      <c r="H43" s="13"/>
      <c r="I43" s="51"/>
      <c r="J43" s="13"/>
      <c r="K43" s="13"/>
    </row>
    <row r="44" spans="2:11" ht="20.25" customHeight="1" x14ac:dyDescent="0.3">
      <c r="B44" s="13"/>
      <c r="C44" s="13"/>
      <c r="D44" s="13"/>
      <c r="E44" s="13"/>
      <c r="F44" s="13"/>
      <c r="G44" s="51"/>
      <c r="H44" s="13"/>
      <c r="I44" s="51"/>
      <c r="J44" s="13"/>
      <c r="K44" s="13"/>
    </row>
    <row r="45" spans="2:11" ht="20.25" customHeight="1" x14ac:dyDescent="0.3">
      <c r="B45" s="13"/>
      <c r="C45" s="13"/>
      <c r="D45" s="13"/>
      <c r="E45" s="13"/>
      <c r="F45" s="13"/>
      <c r="G45" s="51"/>
      <c r="H45" s="13"/>
      <c r="I45" s="51"/>
      <c r="J45" s="13"/>
      <c r="K45" s="13"/>
    </row>
    <row r="46" spans="2:11" ht="20.25" customHeight="1" x14ac:dyDescent="0.3">
      <c r="B46" s="13"/>
      <c r="C46" s="13"/>
      <c r="D46" s="13"/>
      <c r="E46" s="13"/>
      <c r="F46" s="13"/>
      <c r="G46" s="51"/>
      <c r="H46" s="13"/>
      <c r="I46" s="51"/>
      <c r="J46" s="13"/>
      <c r="K46" s="13"/>
    </row>
    <row r="47" spans="2:11" ht="20.25" customHeight="1" x14ac:dyDescent="0.3">
      <c r="B47" s="13"/>
      <c r="C47" s="13"/>
      <c r="D47" s="13"/>
      <c r="E47" s="13"/>
      <c r="F47" s="13"/>
      <c r="G47" s="51"/>
      <c r="H47" s="13"/>
      <c r="I47" s="51"/>
      <c r="J47" s="13"/>
      <c r="K47" s="13"/>
    </row>
    <row r="48" spans="2:11" ht="20.25" customHeight="1" x14ac:dyDescent="0.3">
      <c r="B48" s="13"/>
      <c r="C48" s="13"/>
      <c r="D48" s="13"/>
      <c r="E48" s="13"/>
      <c r="F48" s="13"/>
      <c r="G48" s="51"/>
      <c r="H48" s="13"/>
      <c r="I48" s="51"/>
      <c r="J48" s="13"/>
      <c r="K48" s="13"/>
    </row>
    <row r="49" spans="2:11" ht="20.25" customHeight="1" x14ac:dyDescent="0.3">
      <c r="B49" s="13"/>
      <c r="C49" s="13"/>
      <c r="D49" s="13"/>
      <c r="E49" s="13"/>
      <c r="F49" s="13"/>
      <c r="G49" s="51"/>
      <c r="H49" s="13"/>
      <c r="I49" s="51"/>
      <c r="J49" s="13"/>
      <c r="K49" s="13"/>
    </row>
    <row r="50" spans="2:11" ht="20.25" customHeight="1" x14ac:dyDescent="0.3">
      <c r="B50" s="13"/>
      <c r="C50" s="13"/>
      <c r="D50" s="13"/>
      <c r="E50" s="13"/>
      <c r="F50" s="13"/>
      <c r="G50" s="51"/>
      <c r="H50" s="13"/>
      <c r="I50" s="51"/>
      <c r="J50" s="13"/>
      <c r="K50" s="13"/>
    </row>
    <row r="51" spans="2:11" ht="20.25" customHeight="1" x14ac:dyDescent="0.3">
      <c r="B51" s="13"/>
      <c r="C51" s="13"/>
      <c r="D51" s="13"/>
      <c r="E51" s="13"/>
      <c r="F51" s="13"/>
      <c r="G51" s="51"/>
      <c r="H51" s="13"/>
      <c r="I51" s="51"/>
      <c r="J51" s="13"/>
      <c r="K51" s="13"/>
    </row>
    <row r="52" spans="2:11" ht="20.25" customHeight="1" x14ac:dyDescent="0.3">
      <c r="B52" s="13"/>
      <c r="C52" s="13"/>
      <c r="D52" s="13"/>
      <c r="E52" s="13"/>
      <c r="F52" s="13"/>
      <c r="G52" s="51"/>
      <c r="H52" s="13"/>
      <c r="I52" s="51"/>
      <c r="J52" s="13"/>
      <c r="K52" s="13"/>
    </row>
    <row r="53" spans="2:11" ht="20.25" customHeight="1" x14ac:dyDescent="0.3">
      <c r="B53" s="13"/>
      <c r="C53" s="13"/>
      <c r="D53" s="13"/>
      <c r="E53" s="13"/>
      <c r="F53" s="13"/>
      <c r="G53" s="51"/>
      <c r="H53" s="13"/>
      <c r="I53" s="51"/>
      <c r="J53" s="13"/>
      <c r="K53" s="13"/>
    </row>
  </sheetData>
  <mergeCells count="1">
    <mergeCell ref="C1:K1"/>
  </mergeCells>
  <dataValidations count="1">
    <dataValidation type="list" allowBlank="1" showInputMessage="1" showErrorMessage="1" sqref="B4:B53" xr:uid="{8BEE8EB7-9754-4B23-A906-64459E4E8F84}">
      <formula1>"Medición Inicial,Medición Desempeño"</formula1>
    </dataValidation>
  </dataValidations>
  <pageMargins left="0.70866141732283472" right="0.70866141732283472" top="0.74803149606299213" bottom="0.74803149606299213" header="0.31496062992125984" footer="0.31496062992125984"/>
  <pageSetup scale="47" fitToHeight="4" orientation="landscape" r:id="rId1"/>
  <drawing r:id="rId2"/>
  <legacyDrawing r:id="rId3"/>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724ADC06-7557-46B3-8A18-4BC5C99818D0}">
          <x14:formula1>
            <xm:f>Datos!$L$2:$L$51</xm:f>
          </x14:formula1>
          <xm:sqref>C4:C53</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4E34A-9BE5-4A22-BF3C-0D9C32E1B9B1}">
  <sheetPr codeName="Hoja48">
    <pageSetUpPr fitToPage="1"/>
  </sheetPr>
  <dimension ref="A1:P58"/>
  <sheetViews>
    <sheetView showGridLines="0" showZeros="0" zoomScale="80" zoomScaleNormal="80" workbookViewId="0">
      <selection activeCell="L12" sqref="L12"/>
    </sheetView>
  </sheetViews>
  <sheetFormatPr baseColWidth="10" defaultColWidth="0" defaultRowHeight="14.4" zeroHeight="1" x14ac:dyDescent="0.3"/>
  <cols>
    <col min="1" max="1" width="2.33203125" customWidth="1"/>
    <col min="2" max="2" width="22.33203125" customWidth="1"/>
    <col min="3" max="3" width="29.21875" customWidth="1"/>
    <col min="4" max="4" width="28.109375" customWidth="1"/>
    <col min="5" max="5" width="14.6640625" customWidth="1"/>
    <col min="6" max="6" width="13.6640625" customWidth="1"/>
    <col min="7" max="7" width="21.88671875" customWidth="1"/>
    <col min="8" max="8" width="12.109375" customWidth="1"/>
    <col min="9" max="9" width="11.77734375" customWidth="1"/>
    <col min="10" max="10" width="11.6640625" customWidth="1"/>
    <col min="11" max="11" width="10.88671875" customWidth="1"/>
    <col min="12" max="12" width="12.88671875" customWidth="1"/>
    <col min="13" max="13" width="31.21875" customWidth="1"/>
    <col min="14" max="14" width="27.6640625" customWidth="1"/>
    <col min="15" max="15" width="33.109375" customWidth="1"/>
    <col min="16" max="16" width="2.77734375" customWidth="1"/>
    <col min="17" max="16384" width="11.33203125" hidden="1"/>
  </cols>
  <sheetData>
    <row r="1" spans="2:15" ht="70.5" customHeight="1" x14ac:dyDescent="0.3">
      <c r="B1" s="30"/>
      <c r="C1" s="352" t="s">
        <v>597</v>
      </c>
      <c r="D1" s="352"/>
      <c r="E1" s="352"/>
      <c r="F1" s="352"/>
      <c r="G1" s="352"/>
      <c r="H1" s="352"/>
      <c r="I1" s="352"/>
      <c r="J1" s="352"/>
      <c r="K1" s="352"/>
      <c r="L1" s="352"/>
    </row>
    <row r="2" spans="2:15" x14ac:dyDescent="0.3"/>
    <row r="3" spans="2:15" x14ac:dyDescent="0.3">
      <c r="B3" s="383" t="s">
        <v>514</v>
      </c>
      <c r="C3" s="101" t="s">
        <v>515</v>
      </c>
      <c r="D3" s="270">
        <v>4</v>
      </c>
    </row>
    <row r="4" spans="2:15" x14ac:dyDescent="0.3">
      <c r="B4" s="383"/>
      <c r="C4" s="101" t="s">
        <v>516</v>
      </c>
      <c r="D4" s="269">
        <v>3</v>
      </c>
    </row>
    <row r="5" spans="2:15" x14ac:dyDescent="0.3">
      <c r="B5" s="383"/>
      <c r="C5" s="101" t="s">
        <v>517</v>
      </c>
      <c r="D5" s="268">
        <v>3</v>
      </c>
    </row>
    <row r="6" spans="2:15" x14ac:dyDescent="0.3"/>
    <row r="7" spans="2:15" ht="29.4" thickBot="1" x14ac:dyDescent="0.35">
      <c r="B7" s="93" t="s">
        <v>498</v>
      </c>
      <c r="C7" s="93" t="s">
        <v>509</v>
      </c>
      <c r="D7" s="93" t="s">
        <v>508</v>
      </c>
      <c r="E7" s="93" t="s">
        <v>501</v>
      </c>
      <c r="F7" s="93" t="s">
        <v>502</v>
      </c>
      <c r="G7" s="93" t="s">
        <v>503</v>
      </c>
      <c r="H7" s="93" t="s">
        <v>510</v>
      </c>
      <c r="I7" s="93" t="s">
        <v>518</v>
      </c>
      <c r="J7" s="93" t="s">
        <v>511</v>
      </c>
      <c r="K7" s="93" t="s">
        <v>512</v>
      </c>
      <c r="L7" s="93" t="s">
        <v>513</v>
      </c>
      <c r="M7" s="102" t="s">
        <v>519</v>
      </c>
      <c r="N7" s="102" t="s">
        <v>520</v>
      </c>
      <c r="O7" s="102" t="s">
        <v>521</v>
      </c>
    </row>
    <row r="8" spans="2:15" ht="21.75" customHeight="1" x14ac:dyDescent="0.3">
      <c r="B8" s="213">
        <f>AUDITORIAS!B4</f>
        <v>0</v>
      </c>
      <c r="C8" s="213">
        <f>AUDITORIAS!C4</f>
        <v>0</v>
      </c>
      <c r="D8" s="213">
        <f>AUDITORIAS!D4</f>
        <v>0</v>
      </c>
      <c r="E8" s="212">
        <f>AUDITORIAS!I4</f>
        <v>0</v>
      </c>
      <c r="F8" s="214"/>
      <c r="G8" s="215"/>
      <c r="H8" s="214"/>
      <c r="I8" s="214"/>
      <c r="J8" s="214"/>
      <c r="K8" s="216" t="str">
        <f>IFERROR(AVERAGE(resultadoauditorias[[#This Row],[Calificación Enfoque]:[Calificación Resultados]]),"")</f>
        <v/>
      </c>
      <c r="L8" s="217" t="str">
        <f>IF(resultadoauditorias[[#This Row],[Calificación Total]]="","",IF(resultadoauditorias[[#This Row],[Calificación Total]]&gt;=$D$3,"Óptimo",IF(resultadoauditorias[[#This Row],[Calificación Total]]&gt;=$D$4,"Aceptable",IF(resultadoauditorias[[#This Row],[Calificación Total]]&lt;$D$5,"Insuficiente",""))))</f>
        <v/>
      </c>
      <c r="M8" s="215"/>
      <c r="N8" s="215"/>
      <c r="O8" s="215"/>
    </row>
    <row r="9" spans="2:15" ht="21.75" customHeight="1" x14ac:dyDescent="0.3">
      <c r="B9" s="213">
        <f>AUDITORIAS!B5</f>
        <v>0</v>
      </c>
      <c r="C9" s="213">
        <f>AUDITORIAS!C5</f>
        <v>0</v>
      </c>
      <c r="D9" s="213">
        <f>AUDITORIAS!D5</f>
        <v>0</v>
      </c>
      <c r="E9" s="212">
        <f>AUDITORIAS!I5</f>
        <v>0</v>
      </c>
      <c r="F9" s="214"/>
      <c r="G9" s="215"/>
      <c r="H9" s="214"/>
      <c r="I9" s="214"/>
      <c r="J9" s="214"/>
      <c r="K9" s="216" t="str">
        <f>IFERROR(AVERAGE(resultadoauditorias[[#This Row],[Calificación Enfoque]:[Calificación Resultados]]),"")</f>
        <v/>
      </c>
      <c r="L9" s="217" t="str">
        <f>IF(resultadoauditorias[[#This Row],[Calificación Total]]="","",IF(resultadoauditorias[[#This Row],[Calificación Total]]&gt;=$D$3,"Óptimo",IF(resultadoauditorias[[#This Row],[Calificación Total]]&gt;=$D$4,"Aceptable",IF(resultadoauditorias[[#This Row],[Calificación Total]]&lt;$D$5,"Insuficiente",""))))</f>
        <v/>
      </c>
      <c r="M9" s="215"/>
      <c r="N9" s="215"/>
      <c r="O9" s="215"/>
    </row>
    <row r="10" spans="2:15" ht="21.75" customHeight="1" x14ac:dyDescent="0.3">
      <c r="B10" s="213">
        <f>AUDITORIAS!B6</f>
        <v>0</v>
      </c>
      <c r="C10" s="213">
        <f>AUDITORIAS!C6</f>
        <v>0</v>
      </c>
      <c r="D10" s="213">
        <f>AUDITORIAS!D6</f>
        <v>0</v>
      </c>
      <c r="E10" s="212">
        <f>AUDITORIAS!I6</f>
        <v>0</v>
      </c>
      <c r="F10" s="214"/>
      <c r="G10" s="215"/>
      <c r="H10" s="214"/>
      <c r="I10" s="214"/>
      <c r="J10" s="214"/>
      <c r="K10" s="216" t="str">
        <f>IFERROR(AVERAGE(resultadoauditorias[[#This Row],[Calificación Enfoque]:[Calificación Resultados]]),"")</f>
        <v/>
      </c>
      <c r="L10" s="217" t="str">
        <f>IF(resultadoauditorias[[#This Row],[Calificación Total]]="","",IF(resultadoauditorias[[#This Row],[Calificación Total]]&gt;=$D$3,"Óptimo",IF(resultadoauditorias[[#This Row],[Calificación Total]]&gt;=$D$4,"Aceptable",IF(resultadoauditorias[[#This Row],[Calificación Total]]&lt;$D$5,"Insuficiente",""))))</f>
        <v/>
      </c>
      <c r="M10" s="215"/>
      <c r="N10" s="215"/>
      <c r="O10" s="215"/>
    </row>
    <row r="11" spans="2:15" ht="21.75" customHeight="1" x14ac:dyDescent="0.3">
      <c r="B11" s="213">
        <f>AUDITORIAS!B7</f>
        <v>0</v>
      </c>
      <c r="C11" s="213">
        <f>AUDITORIAS!C7</f>
        <v>0</v>
      </c>
      <c r="D11" s="213">
        <f>AUDITORIAS!D7</f>
        <v>0</v>
      </c>
      <c r="E11" s="212">
        <f>AUDITORIAS!I7</f>
        <v>0</v>
      </c>
      <c r="F11" s="214"/>
      <c r="G11" s="215"/>
      <c r="H11" s="214"/>
      <c r="I11" s="214"/>
      <c r="J11" s="214"/>
      <c r="K11" s="216" t="str">
        <f>IFERROR(AVERAGE(resultadoauditorias[[#This Row],[Calificación Enfoque]:[Calificación Resultados]]),"")</f>
        <v/>
      </c>
      <c r="L11" s="217" t="str">
        <f>IF(resultadoauditorias[[#This Row],[Calificación Total]]="","",IF(resultadoauditorias[[#This Row],[Calificación Total]]&gt;=$D$3,"Óptimo",IF(resultadoauditorias[[#This Row],[Calificación Total]]&gt;=$D$4,"Aceptable",IF(resultadoauditorias[[#This Row],[Calificación Total]]&lt;$D$5,"Insuficiente",""))))</f>
        <v/>
      </c>
      <c r="M11" s="215"/>
      <c r="N11" s="215"/>
      <c r="O11" s="215"/>
    </row>
    <row r="12" spans="2:15" ht="21.75" customHeight="1" x14ac:dyDescent="0.3">
      <c r="B12" s="213">
        <f>AUDITORIAS!B8</f>
        <v>0</v>
      </c>
      <c r="C12" s="213">
        <f>AUDITORIAS!C8</f>
        <v>0</v>
      </c>
      <c r="D12" s="213">
        <f>AUDITORIAS!D8</f>
        <v>0</v>
      </c>
      <c r="E12" s="212">
        <f>AUDITORIAS!I8</f>
        <v>0</v>
      </c>
      <c r="F12" s="214"/>
      <c r="G12" s="215"/>
      <c r="H12" s="214"/>
      <c r="I12" s="214"/>
      <c r="J12" s="214"/>
      <c r="K12" s="216" t="str">
        <f>IFERROR(AVERAGE(resultadoauditorias[[#This Row],[Calificación Enfoque]:[Calificación Resultados]]),"")</f>
        <v/>
      </c>
      <c r="L12" s="217" t="str">
        <f>IF(resultadoauditorias[[#This Row],[Calificación Total]]="","",IF(resultadoauditorias[[#This Row],[Calificación Total]]&gt;=$D$3,"Óptimo",IF(resultadoauditorias[[#This Row],[Calificación Total]]&gt;=$D$4,"Aceptable",IF(resultadoauditorias[[#This Row],[Calificación Total]]&lt;$D$5,"Insuficiente",""))))</f>
        <v/>
      </c>
      <c r="M12" s="215"/>
      <c r="N12" s="215"/>
      <c r="O12" s="215"/>
    </row>
    <row r="13" spans="2:15" ht="21.75" customHeight="1" x14ac:dyDescent="0.3">
      <c r="B13" s="213">
        <f>AUDITORIAS!B9</f>
        <v>0</v>
      </c>
      <c r="C13" s="213">
        <f>AUDITORIAS!C9</f>
        <v>0</v>
      </c>
      <c r="D13" s="213">
        <f>AUDITORIAS!D9</f>
        <v>0</v>
      </c>
      <c r="E13" s="212">
        <f>AUDITORIAS!I9</f>
        <v>0</v>
      </c>
      <c r="F13" s="214"/>
      <c r="G13" s="215"/>
      <c r="H13" s="214"/>
      <c r="I13" s="214"/>
      <c r="J13" s="214"/>
      <c r="K13" s="216" t="str">
        <f>IFERROR(AVERAGE(resultadoauditorias[[#This Row],[Calificación Enfoque]:[Calificación Resultados]]),"")</f>
        <v/>
      </c>
      <c r="L13" s="217" t="str">
        <f>IF(resultadoauditorias[[#This Row],[Calificación Total]]="","",IF(resultadoauditorias[[#This Row],[Calificación Total]]&gt;=$D$3,"Óptimo",IF(resultadoauditorias[[#This Row],[Calificación Total]]&gt;=$D$4,"Aceptable",IF(resultadoauditorias[[#This Row],[Calificación Total]]&lt;$D$5,"Insuficiente",""))))</f>
        <v/>
      </c>
      <c r="M13" s="215"/>
      <c r="N13" s="215"/>
      <c r="O13" s="215"/>
    </row>
    <row r="14" spans="2:15" ht="21.75" customHeight="1" x14ac:dyDescent="0.3">
      <c r="B14" s="213">
        <f>AUDITORIAS!B10</f>
        <v>0</v>
      </c>
      <c r="C14" s="213">
        <f>AUDITORIAS!C10</f>
        <v>0</v>
      </c>
      <c r="D14" s="213">
        <f>AUDITORIAS!D10</f>
        <v>0</v>
      </c>
      <c r="E14" s="212">
        <f>AUDITORIAS!I10</f>
        <v>0</v>
      </c>
      <c r="F14" s="214"/>
      <c r="G14" s="215"/>
      <c r="H14" s="214"/>
      <c r="I14" s="214"/>
      <c r="J14" s="214"/>
      <c r="K14" s="216" t="str">
        <f>IFERROR(AVERAGE(resultadoauditorias[[#This Row],[Calificación Enfoque]:[Calificación Resultados]]),"")</f>
        <v/>
      </c>
      <c r="L14" s="217" t="str">
        <f>IF(resultadoauditorias[[#This Row],[Calificación Total]]="","",IF(resultadoauditorias[[#This Row],[Calificación Total]]&gt;=$D$3,"Óptimo",IF(resultadoauditorias[[#This Row],[Calificación Total]]&gt;=$D$4,"Aceptable",IF(resultadoauditorias[[#This Row],[Calificación Total]]&lt;$D$5,"Insuficiente",""))))</f>
        <v/>
      </c>
      <c r="M14" s="215"/>
      <c r="N14" s="215"/>
      <c r="O14" s="215"/>
    </row>
    <row r="15" spans="2:15" ht="21.75" customHeight="1" x14ac:dyDescent="0.3">
      <c r="B15" s="213">
        <f>AUDITORIAS!B11</f>
        <v>0</v>
      </c>
      <c r="C15" s="213">
        <f>AUDITORIAS!C11</f>
        <v>0</v>
      </c>
      <c r="D15" s="213">
        <f>AUDITORIAS!D11</f>
        <v>0</v>
      </c>
      <c r="E15" s="212">
        <f>AUDITORIAS!I11</f>
        <v>0</v>
      </c>
      <c r="F15" s="214"/>
      <c r="G15" s="215"/>
      <c r="H15" s="214"/>
      <c r="I15" s="214"/>
      <c r="J15" s="214"/>
      <c r="K15" s="216" t="str">
        <f>IFERROR(AVERAGE(resultadoauditorias[[#This Row],[Calificación Enfoque]:[Calificación Resultados]]),"")</f>
        <v/>
      </c>
      <c r="L15" s="217" t="str">
        <f>IF(resultadoauditorias[[#This Row],[Calificación Total]]="","",IF(resultadoauditorias[[#This Row],[Calificación Total]]&gt;=$D$3,"Óptimo",IF(resultadoauditorias[[#This Row],[Calificación Total]]&gt;=$D$4,"Aceptable",IF(resultadoauditorias[[#This Row],[Calificación Total]]&lt;$D$5,"Insuficiente",""))))</f>
        <v/>
      </c>
      <c r="M15" s="215"/>
      <c r="N15" s="215"/>
      <c r="O15" s="215"/>
    </row>
    <row r="16" spans="2:15" ht="21.75" customHeight="1" x14ac:dyDescent="0.3">
      <c r="B16" s="213">
        <f>AUDITORIAS!B12</f>
        <v>0</v>
      </c>
      <c r="C16" s="213">
        <f>AUDITORIAS!C12</f>
        <v>0</v>
      </c>
      <c r="D16" s="213">
        <f>AUDITORIAS!D12</f>
        <v>0</v>
      </c>
      <c r="E16" s="212">
        <f>AUDITORIAS!I12</f>
        <v>0</v>
      </c>
      <c r="F16" s="214"/>
      <c r="G16" s="215"/>
      <c r="H16" s="214"/>
      <c r="I16" s="214"/>
      <c r="J16" s="214"/>
      <c r="K16" s="216" t="str">
        <f>IFERROR(AVERAGE(resultadoauditorias[[#This Row],[Calificación Enfoque]:[Calificación Resultados]]),"")</f>
        <v/>
      </c>
      <c r="L16" s="217" t="str">
        <f>IF(resultadoauditorias[[#This Row],[Calificación Total]]="","",IF(resultadoauditorias[[#This Row],[Calificación Total]]&gt;=$D$3,"Óptimo",IF(resultadoauditorias[[#This Row],[Calificación Total]]&gt;=$D$4,"Aceptable",IF(resultadoauditorias[[#This Row],[Calificación Total]]&lt;$D$5,"Insuficiente",""))))</f>
        <v/>
      </c>
      <c r="M16" s="215"/>
      <c r="N16" s="215"/>
      <c r="O16" s="215"/>
    </row>
    <row r="17" spans="2:15" ht="21.75" customHeight="1" x14ac:dyDescent="0.3">
      <c r="B17" s="213">
        <f>AUDITORIAS!B13</f>
        <v>0</v>
      </c>
      <c r="C17" s="213">
        <f>AUDITORIAS!C13</f>
        <v>0</v>
      </c>
      <c r="D17" s="213">
        <f>AUDITORIAS!D13</f>
        <v>0</v>
      </c>
      <c r="E17" s="212">
        <f>AUDITORIAS!I13</f>
        <v>0</v>
      </c>
      <c r="F17" s="214"/>
      <c r="G17" s="215"/>
      <c r="H17" s="214"/>
      <c r="I17" s="214"/>
      <c r="J17" s="214"/>
      <c r="K17" s="216" t="str">
        <f>IFERROR(AVERAGE(resultadoauditorias[[#This Row],[Calificación Enfoque]:[Calificación Resultados]]),"")</f>
        <v/>
      </c>
      <c r="L17" s="217" t="str">
        <f>IF(resultadoauditorias[[#This Row],[Calificación Total]]="","",IF(resultadoauditorias[[#This Row],[Calificación Total]]&gt;=$D$3,"Óptimo",IF(resultadoauditorias[[#This Row],[Calificación Total]]&gt;=$D$4,"Aceptable",IF(resultadoauditorias[[#This Row],[Calificación Total]]&lt;$D$5,"Insuficiente",""))))</f>
        <v/>
      </c>
      <c r="M17" s="215"/>
      <c r="N17" s="215"/>
      <c r="O17" s="215"/>
    </row>
    <row r="18" spans="2:15" ht="21.75" customHeight="1" x14ac:dyDescent="0.3">
      <c r="B18" s="213">
        <f>AUDITORIAS!B14</f>
        <v>0</v>
      </c>
      <c r="C18" s="213">
        <f>AUDITORIAS!C14</f>
        <v>0</v>
      </c>
      <c r="D18" s="213">
        <f>AUDITORIAS!D14</f>
        <v>0</v>
      </c>
      <c r="E18" s="212">
        <f>AUDITORIAS!I14</f>
        <v>0</v>
      </c>
      <c r="F18" s="214"/>
      <c r="G18" s="215"/>
      <c r="H18" s="214"/>
      <c r="I18" s="214"/>
      <c r="J18" s="214"/>
      <c r="K18" s="216" t="str">
        <f>IFERROR(AVERAGE(resultadoauditorias[[#This Row],[Calificación Enfoque]:[Calificación Resultados]]),"")</f>
        <v/>
      </c>
      <c r="L18" s="217" t="str">
        <f>IF(resultadoauditorias[[#This Row],[Calificación Total]]="","",IF(resultadoauditorias[[#This Row],[Calificación Total]]&gt;=$D$3,"Óptimo",IF(resultadoauditorias[[#This Row],[Calificación Total]]&gt;=$D$4,"Aceptable",IF(resultadoauditorias[[#This Row],[Calificación Total]]&lt;$D$5,"Insuficiente",""))))</f>
        <v/>
      </c>
      <c r="M18" s="215"/>
      <c r="N18" s="215"/>
      <c r="O18" s="215"/>
    </row>
    <row r="19" spans="2:15" ht="21.75" customHeight="1" x14ac:dyDescent="0.3">
      <c r="B19" s="213">
        <f>AUDITORIAS!B15</f>
        <v>0</v>
      </c>
      <c r="C19" s="213">
        <f>AUDITORIAS!C15</f>
        <v>0</v>
      </c>
      <c r="D19" s="213">
        <f>AUDITORIAS!D15</f>
        <v>0</v>
      </c>
      <c r="E19" s="212">
        <f>AUDITORIAS!I15</f>
        <v>0</v>
      </c>
      <c r="F19" s="214"/>
      <c r="G19" s="215"/>
      <c r="H19" s="214"/>
      <c r="I19" s="214"/>
      <c r="J19" s="214"/>
      <c r="K19" s="216" t="str">
        <f>IFERROR(AVERAGE(resultadoauditorias[[#This Row],[Calificación Enfoque]:[Calificación Resultados]]),"")</f>
        <v/>
      </c>
      <c r="L19" s="217" t="str">
        <f>IF(resultadoauditorias[[#This Row],[Calificación Total]]="","",IF(resultadoauditorias[[#This Row],[Calificación Total]]&gt;=$D$3,"Óptimo",IF(resultadoauditorias[[#This Row],[Calificación Total]]&gt;=$D$4,"Aceptable",IF(resultadoauditorias[[#This Row],[Calificación Total]]&lt;$D$5,"Insuficiente",""))))</f>
        <v/>
      </c>
      <c r="M19" s="215"/>
      <c r="N19" s="215"/>
      <c r="O19" s="215"/>
    </row>
    <row r="20" spans="2:15" ht="21.75" customHeight="1" x14ac:dyDescent="0.3">
      <c r="B20" s="213">
        <f>AUDITORIAS!B16</f>
        <v>0</v>
      </c>
      <c r="C20" s="213">
        <f>AUDITORIAS!C16</f>
        <v>0</v>
      </c>
      <c r="D20" s="213">
        <f>AUDITORIAS!D16</f>
        <v>0</v>
      </c>
      <c r="E20" s="212">
        <f>AUDITORIAS!I16</f>
        <v>0</v>
      </c>
      <c r="F20" s="214"/>
      <c r="G20" s="215"/>
      <c r="H20" s="214"/>
      <c r="I20" s="214"/>
      <c r="J20" s="214"/>
      <c r="K20" s="216" t="str">
        <f>IFERROR(AVERAGE(resultadoauditorias[[#This Row],[Calificación Enfoque]:[Calificación Resultados]]),"")</f>
        <v/>
      </c>
      <c r="L20" s="217" t="str">
        <f>IF(resultadoauditorias[[#This Row],[Calificación Total]]="","",IF(resultadoauditorias[[#This Row],[Calificación Total]]&gt;=$D$3,"Óptimo",IF(resultadoauditorias[[#This Row],[Calificación Total]]&gt;=$D$4,"Aceptable",IF(resultadoauditorias[[#This Row],[Calificación Total]]&lt;$D$5,"Insuficiente",""))))</f>
        <v/>
      </c>
      <c r="M20" s="215"/>
      <c r="N20" s="215"/>
      <c r="O20" s="215"/>
    </row>
    <row r="21" spans="2:15" ht="21.75" customHeight="1" x14ac:dyDescent="0.3">
      <c r="B21" s="213">
        <f>AUDITORIAS!B17</f>
        <v>0</v>
      </c>
      <c r="C21" s="213">
        <f>AUDITORIAS!C17</f>
        <v>0</v>
      </c>
      <c r="D21" s="213">
        <f>AUDITORIAS!D17</f>
        <v>0</v>
      </c>
      <c r="E21" s="212">
        <f>AUDITORIAS!I17</f>
        <v>0</v>
      </c>
      <c r="F21" s="214"/>
      <c r="G21" s="215"/>
      <c r="H21" s="214"/>
      <c r="I21" s="214"/>
      <c r="J21" s="214"/>
      <c r="K21" s="216" t="str">
        <f>IFERROR(AVERAGE(resultadoauditorias[[#This Row],[Calificación Enfoque]:[Calificación Resultados]]),"")</f>
        <v/>
      </c>
      <c r="L21" s="217" t="str">
        <f>IF(resultadoauditorias[[#This Row],[Calificación Total]]="","",IF(resultadoauditorias[[#This Row],[Calificación Total]]&gt;=$D$3,"Óptimo",IF(resultadoauditorias[[#This Row],[Calificación Total]]&gt;=$D$4,"Aceptable",IF(resultadoauditorias[[#This Row],[Calificación Total]]&lt;$D$5,"Insuficiente",""))))</f>
        <v/>
      </c>
      <c r="M21" s="215"/>
      <c r="N21" s="215"/>
      <c r="O21" s="215"/>
    </row>
    <row r="22" spans="2:15" ht="21.75" customHeight="1" x14ac:dyDescent="0.3">
      <c r="B22" s="213">
        <f>AUDITORIAS!B18</f>
        <v>0</v>
      </c>
      <c r="C22" s="213">
        <f>AUDITORIAS!C18</f>
        <v>0</v>
      </c>
      <c r="D22" s="213">
        <f>AUDITORIAS!D18</f>
        <v>0</v>
      </c>
      <c r="E22" s="212">
        <f>AUDITORIAS!I18</f>
        <v>0</v>
      </c>
      <c r="F22" s="214"/>
      <c r="G22" s="215"/>
      <c r="H22" s="214"/>
      <c r="I22" s="214"/>
      <c r="J22" s="214"/>
      <c r="K22" s="216" t="str">
        <f>IFERROR(AVERAGE(resultadoauditorias[[#This Row],[Calificación Enfoque]:[Calificación Resultados]]),"")</f>
        <v/>
      </c>
      <c r="L22" s="217" t="str">
        <f>IF(resultadoauditorias[[#This Row],[Calificación Total]]="","",IF(resultadoauditorias[[#This Row],[Calificación Total]]&gt;=$D$3,"Óptimo",IF(resultadoauditorias[[#This Row],[Calificación Total]]&gt;=$D$4,"Aceptable",IF(resultadoauditorias[[#This Row],[Calificación Total]]&lt;$D$5,"Insuficiente",""))))</f>
        <v/>
      </c>
      <c r="M22" s="215"/>
      <c r="N22" s="215"/>
      <c r="O22" s="215"/>
    </row>
    <row r="23" spans="2:15" ht="21.75" customHeight="1" x14ac:dyDescent="0.3">
      <c r="B23" s="213">
        <f>AUDITORIAS!B19</f>
        <v>0</v>
      </c>
      <c r="C23" s="213">
        <f>AUDITORIAS!C19</f>
        <v>0</v>
      </c>
      <c r="D23" s="213">
        <f>AUDITORIAS!D19</f>
        <v>0</v>
      </c>
      <c r="E23" s="212">
        <f>AUDITORIAS!I19</f>
        <v>0</v>
      </c>
      <c r="F23" s="214"/>
      <c r="G23" s="215"/>
      <c r="H23" s="214"/>
      <c r="I23" s="214"/>
      <c r="J23" s="214"/>
      <c r="K23" s="216" t="str">
        <f>IFERROR(AVERAGE(resultadoauditorias[[#This Row],[Calificación Enfoque]:[Calificación Resultados]]),"")</f>
        <v/>
      </c>
      <c r="L23" s="217" t="str">
        <f>IF(resultadoauditorias[[#This Row],[Calificación Total]]="","",IF(resultadoauditorias[[#This Row],[Calificación Total]]&gt;=$D$3,"Óptimo",IF(resultadoauditorias[[#This Row],[Calificación Total]]&gt;=$D$4,"Aceptable",IF(resultadoauditorias[[#This Row],[Calificación Total]]&lt;$D$5,"Insuficiente",""))))</f>
        <v/>
      </c>
      <c r="M23" s="215"/>
      <c r="N23" s="215"/>
      <c r="O23" s="215"/>
    </row>
    <row r="24" spans="2:15" ht="21.75" customHeight="1" x14ac:dyDescent="0.3">
      <c r="B24" s="213">
        <f>AUDITORIAS!B20</f>
        <v>0</v>
      </c>
      <c r="C24" s="213">
        <f>AUDITORIAS!C20</f>
        <v>0</v>
      </c>
      <c r="D24" s="213">
        <f>AUDITORIAS!D20</f>
        <v>0</v>
      </c>
      <c r="E24" s="212">
        <f>AUDITORIAS!I20</f>
        <v>0</v>
      </c>
      <c r="F24" s="214"/>
      <c r="G24" s="215"/>
      <c r="H24" s="214"/>
      <c r="I24" s="214"/>
      <c r="J24" s="214"/>
      <c r="K24" s="216" t="str">
        <f>IFERROR(AVERAGE(resultadoauditorias[[#This Row],[Calificación Enfoque]:[Calificación Resultados]]),"")</f>
        <v/>
      </c>
      <c r="L24" s="217" t="str">
        <f>IF(resultadoauditorias[[#This Row],[Calificación Total]]="","",IF(resultadoauditorias[[#This Row],[Calificación Total]]&gt;=$D$3,"Óptimo",IF(resultadoauditorias[[#This Row],[Calificación Total]]&gt;=$D$4,"Aceptable",IF(resultadoauditorias[[#This Row],[Calificación Total]]&lt;$D$5,"Insuficiente",""))))</f>
        <v/>
      </c>
      <c r="M24" s="215"/>
      <c r="N24" s="215"/>
      <c r="O24" s="215"/>
    </row>
    <row r="25" spans="2:15" ht="21.75" customHeight="1" x14ac:dyDescent="0.3">
      <c r="B25" s="213">
        <f>AUDITORIAS!B21</f>
        <v>0</v>
      </c>
      <c r="C25" s="213">
        <f>AUDITORIAS!C21</f>
        <v>0</v>
      </c>
      <c r="D25" s="213">
        <f>AUDITORIAS!D21</f>
        <v>0</v>
      </c>
      <c r="E25" s="212">
        <f>AUDITORIAS!I21</f>
        <v>0</v>
      </c>
      <c r="F25" s="214"/>
      <c r="G25" s="215"/>
      <c r="H25" s="214"/>
      <c r="I25" s="214"/>
      <c r="J25" s="214"/>
      <c r="K25" s="216" t="str">
        <f>IFERROR(AVERAGE(resultadoauditorias[[#This Row],[Calificación Enfoque]:[Calificación Resultados]]),"")</f>
        <v/>
      </c>
      <c r="L25" s="217" t="str">
        <f>IF(resultadoauditorias[[#This Row],[Calificación Total]]="","",IF(resultadoauditorias[[#This Row],[Calificación Total]]&gt;=$D$3,"Óptimo",IF(resultadoauditorias[[#This Row],[Calificación Total]]&gt;=$D$4,"Aceptable",IF(resultadoauditorias[[#This Row],[Calificación Total]]&lt;$D$5,"Insuficiente",""))))</f>
        <v/>
      </c>
      <c r="M25" s="215"/>
      <c r="N25" s="215"/>
      <c r="O25" s="215"/>
    </row>
    <row r="26" spans="2:15" ht="21.75" customHeight="1" x14ac:dyDescent="0.3">
      <c r="B26" s="213">
        <f>AUDITORIAS!B22</f>
        <v>0</v>
      </c>
      <c r="C26" s="213">
        <f>AUDITORIAS!C22</f>
        <v>0</v>
      </c>
      <c r="D26" s="213">
        <f>AUDITORIAS!D22</f>
        <v>0</v>
      </c>
      <c r="E26" s="212">
        <f>AUDITORIAS!I22</f>
        <v>0</v>
      </c>
      <c r="F26" s="214"/>
      <c r="G26" s="215"/>
      <c r="H26" s="214"/>
      <c r="I26" s="214"/>
      <c r="J26" s="214"/>
      <c r="K26" s="216" t="str">
        <f>IFERROR(AVERAGE(resultadoauditorias[[#This Row],[Calificación Enfoque]:[Calificación Resultados]]),"")</f>
        <v/>
      </c>
      <c r="L26" s="217" t="str">
        <f>IF(resultadoauditorias[[#This Row],[Calificación Total]]="","",IF(resultadoauditorias[[#This Row],[Calificación Total]]&gt;=$D$3,"Óptimo",IF(resultadoauditorias[[#This Row],[Calificación Total]]&gt;=$D$4,"Aceptable",IF(resultadoauditorias[[#This Row],[Calificación Total]]&lt;$D$5,"Insuficiente",""))))</f>
        <v/>
      </c>
      <c r="M26" s="215"/>
      <c r="N26" s="215"/>
      <c r="O26" s="215"/>
    </row>
    <row r="27" spans="2:15" ht="21.75" customHeight="1" x14ac:dyDescent="0.3">
      <c r="B27" s="213">
        <f>AUDITORIAS!B23</f>
        <v>0</v>
      </c>
      <c r="C27" s="213">
        <f>AUDITORIAS!C23</f>
        <v>0</v>
      </c>
      <c r="D27" s="213">
        <f>AUDITORIAS!D23</f>
        <v>0</v>
      </c>
      <c r="E27" s="212">
        <f>AUDITORIAS!I23</f>
        <v>0</v>
      </c>
      <c r="F27" s="214"/>
      <c r="G27" s="215"/>
      <c r="H27" s="214"/>
      <c r="I27" s="214"/>
      <c r="J27" s="214"/>
      <c r="K27" s="216" t="str">
        <f>IFERROR(AVERAGE(resultadoauditorias[[#This Row],[Calificación Enfoque]:[Calificación Resultados]]),"")</f>
        <v/>
      </c>
      <c r="L27" s="217" t="str">
        <f>IF(resultadoauditorias[[#This Row],[Calificación Total]]="","",IF(resultadoauditorias[[#This Row],[Calificación Total]]&gt;=$D$3,"Óptimo",IF(resultadoauditorias[[#This Row],[Calificación Total]]&gt;=$D$4,"Aceptable",IF(resultadoauditorias[[#This Row],[Calificación Total]]&lt;$D$5,"Insuficiente",""))))</f>
        <v/>
      </c>
      <c r="M27" s="215"/>
      <c r="N27" s="215"/>
      <c r="O27" s="215"/>
    </row>
    <row r="28" spans="2:15" ht="21.75" customHeight="1" x14ac:dyDescent="0.3">
      <c r="B28" s="213">
        <f>AUDITORIAS!B24</f>
        <v>0</v>
      </c>
      <c r="C28" s="213">
        <f>AUDITORIAS!C24</f>
        <v>0</v>
      </c>
      <c r="D28" s="213">
        <f>AUDITORIAS!D24</f>
        <v>0</v>
      </c>
      <c r="E28" s="212">
        <f>AUDITORIAS!I24</f>
        <v>0</v>
      </c>
      <c r="F28" s="214"/>
      <c r="G28" s="215"/>
      <c r="H28" s="214"/>
      <c r="I28" s="214"/>
      <c r="J28" s="214"/>
      <c r="K28" s="216" t="str">
        <f>IFERROR(AVERAGE(resultadoauditorias[[#This Row],[Calificación Enfoque]:[Calificación Resultados]]),"")</f>
        <v/>
      </c>
      <c r="L28" s="217" t="str">
        <f>IF(resultadoauditorias[[#This Row],[Calificación Total]]="","",IF(resultadoauditorias[[#This Row],[Calificación Total]]&gt;=$D$3,"Óptimo",IF(resultadoauditorias[[#This Row],[Calificación Total]]&gt;=$D$4,"Aceptable",IF(resultadoauditorias[[#This Row],[Calificación Total]]&lt;$D$5,"Insuficiente",""))))</f>
        <v/>
      </c>
      <c r="M28" s="215"/>
      <c r="N28" s="215"/>
      <c r="O28" s="215"/>
    </row>
    <row r="29" spans="2:15" ht="21.75" customHeight="1" x14ac:dyDescent="0.3">
      <c r="B29" s="213">
        <f>AUDITORIAS!B25</f>
        <v>0</v>
      </c>
      <c r="C29" s="213">
        <f>AUDITORIAS!C25</f>
        <v>0</v>
      </c>
      <c r="D29" s="213">
        <f>AUDITORIAS!D25</f>
        <v>0</v>
      </c>
      <c r="E29" s="212">
        <f>AUDITORIAS!I25</f>
        <v>0</v>
      </c>
      <c r="F29" s="214"/>
      <c r="G29" s="215"/>
      <c r="H29" s="214"/>
      <c r="I29" s="214"/>
      <c r="J29" s="214"/>
      <c r="K29" s="216" t="str">
        <f>IFERROR(AVERAGE(resultadoauditorias[[#This Row],[Calificación Enfoque]:[Calificación Resultados]]),"")</f>
        <v/>
      </c>
      <c r="L29" s="217" t="str">
        <f>IF(resultadoauditorias[[#This Row],[Calificación Total]]="","",IF(resultadoauditorias[[#This Row],[Calificación Total]]&gt;=$D$3,"Óptimo",IF(resultadoauditorias[[#This Row],[Calificación Total]]&gt;=$D$4,"Aceptable",IF(resultadoauditorias[[#This Row],[Calificación Total]]&lt;$D$5,"Insuficiente",""))))</f>
        <v/>
      </c>
      <c r="M29" s="215"/>
      <c r="N29" s="215"/>
      <c r="O29" s="215"/>
    </row>
    <row r="30" spans="2:15" ht="21.75" customHeight="1" x14ac:dyDescent="0.3">
      <c r="B30" s="213">
        <f>AUDITORIAS!B26</f>
        <v>0</v>
      </c>
      <c r="C30" s="213">
        <f>AUDITORIAS!C26</f>
        <v>0</v>
      </c>
      <c r="D30" s="213">
        <f>AUDITORIAS!D26</f>
        <v>0</v>
      </c>
      <c r="E30" s="212">
        <f>AUDITORIAS!I26</f>
        <v>0</v>
      </c>
      <c r="F30" s="214"/>
      <c r="G30" s="215"/>
      <c r="H30" s="214"/>
      <c r="I30" s="214"/>
      <c r="J30" s="214"/>
      <c r="K30" s="216" t="str">
        <f>IFERROR(AVERAGE(resultadoauditorias[[#This Row],[Calificación Enfoque]:[Calificación Resultados]]),"")</f>
        <v/>
      </c>
      <c r="L30" s="217" t="str">
        <f>IF(resultadoauditorias[[#This Row],[Calificación Total]]="","",IF(resultadoauditorias[[#This Row],[Calificación Total]]&gt;=$D$3,"Óptimo",IF(resultadoauditorias[[#This Row],[Calificación Total]]&gt;=$D$4,"Aceptable",IF(resultadoauditorias[[#This Row],[Calificación Total]]&lt;$D$5,"Insuficiente",""))))</f>
        <v/>
      </c>
      <c r="M30" s="215"/>
      <c r="N30" s="215"/>
      <c r="O30" s="215"/>
    </row>
    <row r="31" spans="2:15" ht="21.75" customHeight="1" x14ac:dyDescent="0.3">
      <c r="B31" s="213">
        <f>AUDITORIAS!B27</f>
        <v>0</v>
      </c>
      <c r="C31" s="213">
        <f>AUDITORIAS!C27</f>
        <v>0</v>
      </c>
      <c r="D31" s="213">
        <f>AUDITORIAS!D27</f>
        <v>0</v>
      </c>
      <c r="E31" s="212">
        <f>AUDITORIAS!I27</f>
        <v>0</v>
      </c>
      <c r="F31" s="214"/>
      <c r="G31" s="215"/>
      <c r="H31" s="214"/>
      <c r="I31" s="214"/>
      <c r="J31" s="214"/>
      <c r="K31" s="216" t="str">
        <f>IFERROR(AVERAGE(resultadoauditorias[[#This Row],[Calificación Enfoque]:[Calificación Resultados]]),"")</f>
        <v/>
      </c>
      <c r="L31" s="217" t="str">
        <f>IF(resultadoauditorias[[#This Row],[Calificación Total]]="","",IF(resultadoauditorias[[#This Row],[Calificación Total]]&gt;=$D$3,"Óptimo",IF(resultadoauditorias[[#This Row],[Calificación Total]]&gt;=$D$4,"Aceptable",IF(resultadoauditorias[[#This Row],[Calificación Total]]&lt;$D$5,"Insuficiente",""))))</f>
        <v/>
      </c>
      <c r="M31" s="215"/>
      <c r="N31" s="215"/>
      <c r="O31" s="215"/>
    </row>
    <row r="32" spans="2:15" ht="21.75" customHeight="1" x14ac:dyDescent="0.3">
      <c r="B32" s="213">
        <f>AUDITORIAS!B28</f>
        <v>0</v>
      </c>
      <c r="C32" s="213">
        <f>AUDITORIAS!C28</f>
        <v>0</v>
      </c>
      <c r="D32" s="213">
        <f>AUDITORIAS!D28</f>
        <v>0</v>
      </c>
      <c r="E32" s="212">
        <f>AUDITORIAS!I28</f>
        <v>0</v>
      </c>
      <c r="F32" s="214"/>
      <c r="G32" s="215"/>
      <c r="H32" s="214"/>
      <c r="I32" s="214"/>
      <c r="J32" s="214"/>
      <c r="K32" s="216" t="str">
        <f>IFERROR(AVERAGE(resultadoauditorias[[#This Row],[Calificación Enfoque]:[Calificación Resultados]]),"")</f>
        <v/>
      </c>
      <c r="L32" s="217" t="str">
        <f>IF(resultadoauditorias[[#This Row],[Calificación Total]]="","",IF(resultadoauditorias[[#This Row],[Calificación Total]]&gt;=$D$3,"Óptimo",IF(resultadoauditorias[[#This Row],[Calificación Total]]&gt;=$D$4,"Aceptable",IF(resultadoauditorias[[#This Row],[Calificación Total]]&lt;$D$5,"Insuficiente",""))))</f>
        <v/>
      </c>
      <c r="M32" s="215"/>
      <c r="N32" s="215"/>
      <c r="O32" s="215"/>
    </row>
    <row r="33" spans="2:15" ht="21.75" customHeight="1" x14ac:dyDescent="0.3">
      <c r="B33" s="213">
        <f>AUDITORIAS!B29</f>
        <v>0</v>
      </c>
      <c r="C33" s="213">
        <f>AUDITORIAS!C29</f>
        <v>0</v>
      </c>
      <c r="D33" s="213">
        <f>AUDITORIAS!D29</f>
        <v>0</v>
      </c>
      <c r="E33" s="212">
        <f>AUDITORIAS!I29</f>
        <v>0</v>
      </c>
      <c r="F33" s="214"/>
      <c r="G33" s="215"/>
      <c r="H33" s="214"/>
      <c r="I33" s="214"/>
      <c r="J33" s="214"/>
      <c r="K33" s="216" t="str">
        <f>IFERROR(AVERAGE(resultadoauditorias[[#This Row],[Calificación Enfoque]:[Calificación Resultados]]),"")</f>
        <v/>
      </c>
      <c r="L33" s="217" t="str">
        <f>IF(resultadoauditorias[[#This Row],[Calificación Total]]="","",IF(resultadoauditorias[[#This Row],[Calificación Total]]&gt;=$D$3,"Óptimo",IF(resultadoauditorias[[#This Row],[Calificación Total]]&gt;=$D$4,"Aceptable",IF(resultadoauditorias[[#This Row],[Calificación Total]]&lt;$D$5,"Insuficiente",""))))</f>
        <v/>
      </c>
      <c r="M33" s="215"/>
      <c r="N33" s="215"/>
      <c r="O33" s="215"/>
    </row>
    <row r="34" spans="2:15" ht="21.75" customHeight="1" x14ac:dyDescent="0.3">
      <c r="B34" s="213">
        <f>AUDITORIAS!B30</f>
        <v>0</v>
      </c>
      <c r="C34" s="213">
        <f>AUDITORIAS!C30</f>
        <v>0</v>
      </c>
      <c r="D34" s="213">
        <f>AUDITORIAS!D30</f>
        <v>0</v>
      </c>
      <c r="E34" s="212">
        <f>AUDITORIAS!I30</f>
        <v>0</v>
      </c>
      <c r="F34" s="214"/>
      <c r="G34" s="215"/>
      <c r="H34" s="214"/>
      <c r="I34" s="214"/>
      <c r="J34" s="214"/>
      <c r="K34" s="216" t="str">
        <f>IFERROR(AVERAGE(resultadoauditorias[[#This Row],[Calificación Enfoque]:[Calificación Resultados]]),"")</f>
        <v/>
      </c>
      <c r="L34" s="217" t="str">
        <f>IF(resultadoauditorias[[#This Row],[Calificación Total]]="","",IF(resultadoauditorias[[#This Row],[Calificación Total]]&gt;=$D$3,"Óptimo",IF(resultadoauditorias[[#This Row],[Calificación Total]]&gt;=$D$4,"Aceptable",IF(resultadoauditorias[[#This Row],[Calificación Total]]&lt;$D$5,"Insuficiente",""))))</f>
        <v/>
      </c>
      <c r="M34" s="215"/>
      <c r="N34" s="215"/>
      <c r="O34" s="215"/>
    </row>
    <row r="35" spans="2:15" ht="21.75" customHeight="1" x14ac:dyDescent="0.3">
      <c r="B35" s="213">
        <f>AUDITORIAS!B31</f>
        <v>0</v>
      </c>
      <c r="C35" s="213">
        <f>AUDITORIAS!C31</f>
        <v>0</v>
      </c>
      <c r="D35" s="213">
        <f>AUDITORIAS!D31</f>
        <v>0</v>
      </c>
      <c r="E35" s="212">
        <f>AUDITORIAS!I31</f>
        <v>0</v>
      </c>
      <c r="F35" s="214"/>
      <c r="G35" s="215"/>
      <c r="H35" s="214"/>
      <c r="I35" s="214"/>
      <c r="J35" s="214"/>
      <c r="K35" s="216" t="str">
        <f>IFERROR(AVERAGE(resultadoauditorias[[#This Row],[Calificación Enfoque]:[Calificación Resultados]]),"")</f>
        <v/>
      </c>
      <c r="L35" s="217" t="str">
        <f>IF(resultadoauditorias[[#This Row],[Calificación Total]]="","",IF(resultadoauditorias[[#This Row],[Calificación Total]]&gt;=$D$3,"Óptimo",IF(resultadoauditorias[[#This Row],[Calificación Total]]&gt;=$D$4,"Aceptable",IF(resultadoauditorias[[#This Row],[Calificación Total]]&lt;$D$5,"Insuficiente",""))))</f>
        <v/>
      </c>
      <c r="M35" s="215"/>
      <c r="N35" s="215"/>
      <c r="O35" s="215"/>
    </row>
    <row r="36" spans="2:15" ht="21.75" customHeight="1" x14ac:dyDescent="0.3">
      <c r="B36" s="213">
        <f>AUDITORIAS!B32</f>
        <v>0</v>
      </c>
      <c r="C36" s="213">
        <f>AUDITORIAS!C32</f>
        <v>0</v>
      </c>
      <c r="D36" s="213">
        <f>AUDITORIAS!D32</f>
        <v>0</v>
      </c>
      <c r="E36" s="212">
        <f>AUDITORIAS!I32</f>
        <v>0</v>
      </c>
      <c r="F36" s="214"/>
      <c r="G36" s="215"/>
      <c r="H36" s="214"/>
      <c r="I36" s="214"/>
      <c r="J36" s="214"/>
      <c r="K36" s="216" t="str">
        <f>IFERROR(AVERAGE(resultadoauditorias[[#This Row],[Calificación Enfoque]:[Calificación Resultados]]),"")</f>
        <v/>
      </c>
      <c r="L36" s="217" t="str">
        <f>IF(resultadoauditorias[[#This Row],[Calificación Total]]="","",IF(resultadoauditorias[[#This Row],[Calificación Total]]&gt;=$D$3,"Óptimo",IF(resultadoauditorias[[#This Row],[Calificación Total]]&gt;=$D$4,"Aceptable",IF(resultadoauditorias[[#This Row],[Calificación Total]]&lt;$D$5,"Insuficiente",""))))</f>
        <v/>
      </c>
      <c r="M36" s="215"/>
      <c r="N36" s="215"/>
      <c r="O36" s="215"/>
    </row>
    <row r="37" spans="2:15" ht="21.75" customHeight="1" x14ac:dyDescent="0.3">
      <c r="B37" s="213">
        <f>AUDITORIAS!B33</f>
        <v>0</v>
      </c>
      <c r="C37" s="213">
        <f>AUDITORIAS!C33</f>
        <v>0</v>
      </c>
      <c r="D37" s="213">
        <f>AUDITORIAS!D33</f>
        <v>0</v>
      </c>
      <c r="E37" s="212">
        <f>AUDITORIAS!I33</f>
        <v>0</v>
      </c>
      <c r="F37" s="214"/>
      <c r="G37" s="215"/>
      <c r="H37" s="214"/>
      <c r="I37" s="214"/>
      <c r="J37" s="214"/>
      <c r="K37" s="216" t="str">
        <f>IFERROR(AVERAGE(resultadoauditorias[[#This Row],[Calificación Enfoque]:[Calificación Resultados]]),"")</f>
        <v/>
      </c>
      <c r="L37" s="217" t="str">
        <f>IF(resultadoauditorias[[#This Row],[Calificación Total]]="","",IF(resultadoauditorias[[#This Row],[Calificación Total]]&gt;=$D$3,"Óptimo",IF(resultadoauditorias[[#This Row],[Calificación Total]]&gt;=$D$4,"Aceptable",IF(resultadoauditorias[[#This Row],[Calificación Total]]&lt;$D$5,"Insuficiente",""))))</f>
        <v/>
      </c>
      <c r="M37" s="215"/>
      <c r="N37" s="215"/>
      <c r="O37" s="215"/>
    </row>
    <row r="38" spans="2:15" ht="21.75" customHeight="1" x14ac:dyDescent="0.3">
      <c r="B38" s="213">
        <f>AUDITORIAS!B34</f>
        <v>0</v>
      </c>
      <c r="C38" s="213">
        <f>AUDITORIAS!C34</f>
        <v>0</v>
      </c>
      <c r="D38" s="213">
        <f>AUDITORIAS!D34</f>
        <v>0</v>
      </c>
      <c r="E38" s="212">
        <f>AUDITORIAS!I34</f>
        <v>0</v>
      </c>
      <c r="F38" s="214"/>
      <c r="G38" s="215"/>
      <c r="H38" s="214"/>
      <c r="I38" s="214"/>
      <c r="J38" s="214"/>
      <c r="K38" s="216" t="str">
        <f>IFERROR(AVERAGE(resultadoauditorias[[#This Row],[Calificación Enfoque]:[Calificación Resultados]]),"")</f>
        <v/>
      </c>
      <c r="L38" s="217" t="str">
        <f>IF(resultadoauditorias[[#This Row],[Calificación Total]]="","",IF(resultadoauditorias[[#This Row],[Calificación Total]]&gt;=$D$3,"Óptimo",IF(resultadoauditorias[[#This Row],[Calificación Total]]&gt;=$D$4,"Aceptable",IF(resultadoauditorias[[#This Row],[Calificación Total]]&lt;$D$5,"Insuficiente",""))))</f>
        <v/>
      </c>
      <c r="M38" s="215"/>
      <c r="N38" s="215"/>
      <c r="O38" s="215"/>
    </row>
    <row r="39" spans="2:15" ht="21.75" customHeight="1" x14ac:dyDescent="0.3">
      <c r="B39" s="213">
        <f>AUDITORIAS!B35</f>
        <v>0</v>
      </c>
      <c r="C39" s="213">
        <f>AUDITORIAS!C35</f>
        <v>0</v>
      </c>
      <c r="D39" s="213">
        <f>AUDITORIAS!D35</f>
        <v>0</v>
      </c>
      <c r="E39" s="212">
        <f>AUDITORIAS!I35</f>
        <v>0</v>
      </c>
      <c r="F39" s="214"/>
      <c r="G39" s="215"/>
      <c r="H39" s="214"/>
      <c r="I39" s="214"/>
      <c r="J39" s="214"/>
      <c r="K39" s="216" t="str">
        <f>IFERROR(AVERAGE(resultadoauditorias[[#This Row],[Calificación Enfoque]:[Calificación Resultados]]),"")</f>
        <v/>
      </c>
      <c r="L39" s="217" t="str">
        <f>IF(resultadoauditorias[[#This Row],[Calificación Total]]="","",IF(resultadoauditorias[[#This Row],[Calificación Total]]&gt;=$D$3,"Óptimo",IF(resultadoauditorias[[#This Row],[Calificación Total]]&gt;=$D$4,"Aceptable",IF(resultadoauditorias[[#This Row],[Calificación Total]]&lt;$D$5,"Insuficiente",""))))</f>
        <v/>
      </c>
      <c r="M39" s="215"/>
      <c r="N39" s="215"/>
      <c r="O39" s="215"/>
    </row>
    <row r="40" spans="2:15" ht="21.75" customHeight="1" x14ac:dyDescent="0.3">
      <c r="B40" s="213">
        <f>AUDITORIAS!B36</f>
        <v>0</v>
      </c>
      <c r="C40" s="213">
        <f>AUDITORIAS!C36</f>
        <v>0</v>
      </c>
      <c r="D40" s="213">
        <f>AUDITORIAS!D36</f>
        <v>0</v>
      </c>
      <c r="E40" s="212">
        <f>AUDITORIAS!I36</f>
        <v>0</v>
      </c>
      <c r="F40" s="214"/>
      <c r="G40" s="215"/>
      <c r="H40" s="214"/>
      <c r="I40" s="214"/>
      <c r="J40" s="214"/>
      <c r="K40" s="216" t="str">
        <f>IFERROR(AVERAGE(resultadoauditorias[[#This Row],[Calificación Enfoque]:[Calificación Resultados]]),"")</f>
        <v/>
      </c>
      <c r="L40" s="217" t="str">
        <f>IF(resultadoauditorias[[#This Row],[Calificación Total]]="","",IF(resultadoauditorias[[#This Row],[Calificación Total]]&gt;=$D$3,"Óptimo",IF(resultadoauditorias[[#This Row],[Calificación Total]]&gt;=$D$4,"Aceptable",IF(resultadoauditorias[[#This Row],[Calificación Total]]&lt;$D$5,"Insuficiente",""))))</f>
        <v/>
      </c>
      <c r="M40" s="215"/>
      <c r="N40" s="215"/>
      <c r="O40" s="215"/>
    </row>
    <row r="41" spans="2:15" ht="21.75" customHeight="1" x14ac:dyDescent="0.3">
      <c r="B41" s="213">
        <f>AUDITORIAS!B37</f>
        <v>0</v>
      </c>
      <c r="C41" s="213">
        <f>AUDITORIAS!C37</f>
        <v>0</v>
      </c>
      <c r="D41" s="213">
        <f>AUDITORIAS!D37</f>
        <v>0</v>
      </c>
      <c r="E41" s="212">
        <f>AUDITORIAS!I37</f>
        <v>0</v>
      </c>
      <c r="F41" s="214"/>
      <c r="G41" s="215"/>
      <c r="H41" s="214"/>
      <c r="I41" s="214"/>
      <c r="J41" s="214"/>
      <c r="K41" s="216" t="str">
        <f>IFERROR(AVERAGE(resultadoauditorias[[#This Row],[Calificación Enfoque]:[Calificación Resultados]]),"")</f>
        <v/>
      </c>
      <c r="L41" s="217" t="str">
        <f>IF(resultadoauditorias[[#This Row],[Calificación Total]]="","",IF(resultadoauditorias[[#This Row],[Calificación Total]]&gt;=$D$3,"Óptimo",IF(resultadoauditorias[[#This Row],[Calificación Total]]&gt;=$D$4,"Aceptable",IF(resultadoauditorias[[#This Row],[Calificación Total]]&lt;$D$5,"Insuficiente",""))))</f>
        <v/>
      </c>
      <c r="M41" s="215"/>
      <c r="N41" s="215"/>
      <c r="O41" s="215"/>
    </row>
    <row r="42" spans="2:15" ht="21.75" customHeight="1" x14ac:dyDescent="0.3">
      <c r="B42" s="213">
        <f>AUDITORIAS!B38</f>
        <v>0</v>
      </c>
      <c r="C42" s="213">
        <f>AUDITORIAS!C38</f>
        <v>0</v>
      </c>
      <c r="D42" s="213">
        <f>AUDITORIAS!D38</f>
        <v>0</v>
      </c>
      <c r="E42" s="212">
        <f>AUDITORIAS!I38</f>
        <v>0</v>
      </c>
      <c r="F42" s="214"/>
      <c r="G42" s="215"/>
      <c r="H42" s="214"/>
      <c r="I42" s="214"/>
      <c r="J42" s="214"/>
      <c r="K42" s="216" t="str">
        <f>IFERROR(AVERAGE(resultadoauditorias[[#This Row],[Calificación Enfoque]:[Calificación Resultados]]),"")</f>
        <v/>
      </c>
      <c r="L42" s="217" t="str">
        <f>IF(resultadoauditorias[[#This Row],[Calificación Total]]="","",IF(resultadoauditorias[[#This Row],[Calificación Total]]&gt;=$D$3,"Óptimo",IF(resultadoauditorias[[#This Row],[Calificación Total]]&gt;=$D$4,"Aceptable",IF(resultadoauditorias[[#This Row],[Calificación Total]]&lt;$D$5,"Insuficiente",""))))</f>
        <v/>
      </c>
      <c r="M42" s="215"/>
      <c r="N42" s="215"/>
      <c r="O42" s="215"/>
    </row>
    <row r="43" spans="2:15" ht="21.75" customHeight="1" x14ac:dyDescent="0.3">
      <c r="B43" s="213">
        <f>AUDITORIAS!B39</f>
        <v>0</v>
      </c>
      <c r="C43" s="213">
        <f>AUDITORIAS!C39</f>
        <v>0</v>
      </c>
      <c r="D43" s="213">
        <f>AUDITORIAS!D39</f>
        <v>0</v>
      </c>
      <c r="E43" s="212">
        <f>AUDITORIAS!I39</f>
        <v>0</v>
      </c>
      <c r="F43" s="214"/>
      <c r="G43" s="215"/>
      <c r="H43" s="214"/>
      <c r="I43" s="214"/>
      <c r="J43" s="214"/>
      <c r="K43" s="216" t="str">
        <f>IFERROR(AVERAGE(resultadoauditorias[[#This Row],[Calificación Enfoque]:[Calificación Resultados]]),"")</f>
        <v/>
      </c>
      <c r="L43" s="217" t="str">
        <f>IF(resultadoauditorias[[#This Row],[Calificación Total]]="","",IF(resultadoauditorias[[#This Row],[Calificación Total]]&gt;=$D$3,"Óptimo",IF(resultadoauditorias[[#This Row],[Calificación Total]]&gt;=$D$4,"Aceptable",IF(resultadoauditorias[[#This Row],[Calificación Total]]&lt;$D$5,"Insuficiente",""))))</f>
        <v/>
      </c>
      <c r="M43" s="215"/>
      <c r="N43" s="215"/>
      <c r="O43" s="215"/>
    </row>
    <row r="44" spans="2:15" ht="21.75" customHeight="1" x14ac:dyDescent="0.3">
      <c r="B44" s="213">
        <f>AUDITORIAS!B40</f>
        <v>0</v>
      </c>
      <c r="C44" s="213">
        <f>AUDITORIAS!C40</f>
        <v>0</v>
      </c>
      <c r="D44" s="213">
        <f>AUDITORIAS!D40</f>
        <v>0</v>
      </c>
      <c r="E44" s="212">
        <f>AUDITORIAS!I40</f>
        <v>0</v>
      </c>
      <c r="F44" s="214"/>
      <c r="G44" s="215"/>
      <c r="H44" s="214"/>
      <c r="I44" s="214"/>
      <c r="J44" s="214"/>
      <c r="K44" s="216" t="str">
        <f>IFERROR(AVERAGE(resultadoauditorias[[#This Row],[Calificación Enfoque]:[Calificación Resultados]]),"")</f>
        <v/>
      </c>
      <c r="L44" s="217" t="str">
        <f>IF(resultadoauditorias[[#This Row],[Calificación Total]]="","",IF(resultadoauditorias[[#This Row],[Calificación Total]]&gt;=$D$3,"Óptimo",IF(resultadoauditorias[[#This Row],[Calificación Total]]&gt;=$D$4,"Aceptable",IF(resultadoauditorias[[#This Row],[Calificación Total]]&lt;$D$5,"Insuficiente",""))))</f>
        <v/>
      </c>
      <c r="M44" s="215"/>
      <c r="N44" s="215"/>
      <c r="O44" s="215"/>
    </row>
    <row r="45" spans="2:15" ht="21.75" customHeight="1" x14ac:dyDescent="0.3">
      <c r="B45" s="213">
        <f>AUDITORIAS!B41</f>
        <v>0</v>
      </c>
      <c r="C45" s="213">
        <f>AUDITORIAS!C41</f>
        <v>0</v>
      </c>
      <c r="D45" s="213">
        <f>AUDITORIAS!D41</f>
        <v>0</v>
      </c>
      <c r="E45" s="212">
        <f>AUDITORIAS!I41</f>
        <v>0</v>
      </c>
      <c r="F45" s="214"/>
      <c r="G45" s="215"/>
      <c r="H45" s="214"/>
      <c r="I45" s="214"/>
      <c r="J45" s="214"/>
      <c r="K45" s="216" t="str">
        <f>IFERROR(AVERAGE(resultadoauditorias[[#This Row],[Calificación Enfoque]:[Calificación Resultados]]),"")</f>
        <v/>
      </c>
      <c r="L45" s="217" t="str">
        <f>IF(resultadoauditorias[[#This Row],[Calificación Total]]="","",IF(resultadoauditorias[[#This Row],[Calificación Total]]&gt;=$D$3,"Óptimo",IF(resultadoauditorias[[#This Row],[Calificación Total]]&gt;=$D$4,"Aceptable",IF(resultadoauditorias[[#This Row],[Calificación Total]]&lt;$D$5,"Insuficiente",""))))</f>
        <v/>
      </c>
      <c r="M45" s="215"/>
      <c r="N45" s="215"/>
      <c r="O45" s="215"/>
    </row>
    <row r="46" spans="2:15" ht="21.75" customHeight="1" x14ac:dyDescent="0.3">
      <c r="B46" s="213">
        <f>AUDITORIAS!B42</f>
        <v>0</v>
      </c>
      <c r="C46" s="213">
        <f>AUDITORIAS!C42</f>
        <v>0</v>
      </c>
      <c r="D46" s="213">
        <f>AUDITORIAS!D42</f>
        <v>0</v>
      </c>
      <c r="E46" s="212">
        <f>AUDITORIAS!I42</f>
        <v>0</v>
      </c>
      <c r="F46" s="214"/>
      <c r="G46" s="215"/>
      <c r="H46" s="214"/>
      <c r="I46" s="214"/>
      <c r="J46" s="214"/>
      <c r="K46" s="216" t="str">
        <f>IFERROR(AVERAGE(resultadoauditorias[[#This Row],[Calificación Enfoque]:[Calificación Resultados]]),"")</f>
        <v/>
      </c>
      <c r="L46" s="217" t="str">
        <f>IF(resultadoauditorias[[#This Row],[Calificación Total]]="","",IF(resultadoauditorias[[#This Row],[Calificación Total]]&gt;=$D$3,"Óptimo",IF(resultadoauditorias[[#This Row],[Calificación Total]]&gt;=$D$4,"Aceptable",IF(resultadoauditorias[[#This Row],[Calificación Total]]&lt;$D$5,"Insuficiente",""))))</f>
        <v/>
      </c>
      <c r="M46" s="215"/>
      <c r="N46" s="215"/>
      <c r="O46" s="215"/>
    </row>
    <row r="47" spans="2:15" ht="21.75" customHeight="1" x14ac:dyDescent="0.3">
      <c r="B47" s="213">
        <f>AUDITORIAS!B43</f>
        <v>0</v>
      </c>
      <c r="C47" s="213">
        <f>AUDITORIAS!C43</f>
        <v>0</v>
      </c>
      <c r="D47" s="213">
        <f>AUDITORIAS!D43</f>
        <v>0</v>
      </c>
      <c r="E47" s="212">
        <f>AUDITORIAS!I43</f>
        <v>0</v>
      </c>
      <c r="F47" s="214"/>
      <c r="G47" s="215"/>
      <c r="H47" s="214"/>
      <c r="I47" s="214"/>
      <c r="J47" s="214"/>
      <c r="K47" s="216" t="str">
        <f>IFERROR(AVERAGE(resultadoauditorias[[#This Row],[Calificación Enfoque]:[Calificación Resultados]]),"")</f>
        <v/>
      </c>
      <c r="L47" s="217" t="str">
        <f>IF(resultadoauditorias[[#This Row],[Calificación Total]]="","",IF(resultadoauditorias[[#This Row],[Calificación Total]]&gt;=$D$3,"Óptimo",IF(resultadoauditorias[[#This Row],[Calificación Total]]&gt;=$D$4,"Aceptable",IF(resultadoauditorias[[#This Row],[Calificación Total]]&lt;$D$5,"Insuficiente",""))))</f>
        <v/>
      </c>
      <c r="M47" s="215"/>
      <c r="N47" s="215"/>
      <c r="O47" s="215"/>
    </row>
    <row r="48" spans="2:15" ht="21.75" customHeight="1" x14ac:dyDescent="0.3">
      <c r="B48" s="213">
        <f>AUDITORIAS!B44</f>
        <v>0</v>
      </c>
      <c r="C48" s="213">
        <f>AUDITORIAS!C44</f>
        <v>0</v>
      </c>
      <c r="D48" s="213">
        <f>AUDITORIAS!D44</f>
        <v>0</v>
      </c>
      <c r="E48" s="212">
        <f>AUDITORIAS!I44</f>
        <v>0</v>
      </c>
      <c r="F48" s="214"/>
      <c r="G48" s="215"/>
      <c r="H48" s="214"/>
      <c r="I48" s="214"/>
      <c r="J48" s="214"/>
      <c r="K48" s="216" t="str">
        <f>IFERROR(AVERAGE(resultadoauditorias[[#This Row],[Calificación Enfoque]:[Calificación Resultados]]),"")</f>
        <v/>
      </c>
      <c r="L48" s="217" t="str">
        <f>IF(resultadoauditorias[[#This Row],[Calificación Total]]="","",IF(resultadoauditorias[[#This Row],[Calificación Total]]&gt;=$D$3,"Óptimo",IF(resultadoauditorias[[#This Row],[Calificación Total]]&gt;=$D$4,"Aceptable",IF(resultadoauditorias[[#This Row],[Calificación Total]]&lt;$D$5,"Insuficiente",""))))</f>
        <v/>
      </c>
      <c r="M48" s="215"/>
      <c r="N48" s="215"/>
      <c r="O48" s="215"/>
    </row>
    <row r="49" spans="2:15" ht="21.75" customHeight="1" x14ac:dyDescent="0.3">
      <c r="B49" s="213">
        <f>AUDITORIAS!B45</f>
        <v>0</v>
      </c>
      <c r="C49" s="213">
        <f>AUDITORIAS!C45</f>
        <v>0</v>
      </c>
      <c r="D49" s="213">
        <f>AUDITORIAS!D45</f>
        <v>0</v>
      </c>
      <c r="E49" s="212">
        <f>AUDITORIAS!I45</f>
        <v>0</v>
      </c>
      <c r="F49" s="214"/>
      <c r="G49" s="215"/>
      <c r="H49" s="214"/>
      <c r="I49" s="214"/>
      <c r="J49" s="214"/>
      <c r="K49" s="216" t="str">
        <f>IFERROR(AVERAGE(resultadoauditorias[[#This Row],[Calificación Enfoque]:[Calificación Resultados]]),"")</f>
        <v/>
      </c>
      <c r="L49" s="217" t="str">
        <f>IF(resultadoauditorias[[#This Row],[Calificación Total]]="","",IF(resultadoauditorias[[#This Row],[Calificación Total]]&gt;=$D$3,"Óptimo",IF(resultadoauditorias[[#This Row],[Calificación Total]]&gt;=$D$4,"Aceptable",IF(resultadoauditorias[[#This Row],[Calificación Total]]&lt;$D$5,"Insuficiente",""))))</f>
        <v/>
      </c>
      <c r="M49" s="215"/>
      <c r="N49" s="215"/>
      <c r="O49" s="215"/>
    </row>
    <row r="50" spans="2:15" ht="21.75" customHeight="1" x14ac:dyDescent="0.3">
      <c r="B50" s="213">
        <f>AUDITORIAS!B46</f>
        <v>0</v>
      </c>
      <c r="C50" s="213">
        <f>AUDITORIAS!C46</f>
        <v>0</v>
      </c>
      <c r="D50" s="213">
        <f>AUDITORIAS!D46</f>
        <v>0</v>
      </c>
      <c r="E50" s="212">
        <f>AUDITORIAS!I46</f>
        <v>0</v>
      </c>
      <c r="F50" s="214"/>
      <c r="G50" s="215"/>
      <c r="H50" s="214"/>
      <c r="I50" s="214"/>
      <c r="J50" s="214"/>
      <c r="K50" s="216" t="str">
        <f>IFERROR(AVERAGE(resultadoauditorias[[#This Row],[Calificación Enfoque]:[Calificación Resultados]]),"")</f>
        <v/>
      </c>
      <c r="L50" s="217" t="str">
        <f>IF(resultadoauditorias[[#This Row],[Calificación Total]]="","",IF(resultadoauditorias[[#This Row],[Calificación Total]]&gt;=$D$3,"Óptimo",IF(resultadoauditorias[[#This Row],[Calificación Total]]&gt;=$D$4,"Aceptable",IF(resultadoauditorias[[#This Row],[Calificación Total]]&lt;$D$5,"Insuficiente",""))))</f>
        <v/>
      </c>
      <c r="M50" s="215"/>
      <c r="N50" s="215"/>
      <c r="O50" s="215"/>
    </row>
    <row r="51" spans="2:15" ht="21.75" customHeight="1" x14ac:dyDescent="0.3">
      <c r="B51" s="213">
        <f>AUDITORIAS!B47</f>
        <v>0</v>
      </c>
      <c r="C51" s="213">
        <f>AUDITORIAS!C47</f>
        <v>0</v>
      </c>
      <c r="D51" s="213">
        <f>AUDITORIAS!D47</f>
        <v>0</v>
      </c>
      <c r="E51" s="212">
        <f>AUDITORIAS!I47</f>
        <v>0</v>
      </c>
      <c r="F51" s="214"/>
      <c r="G51" s="215"/>
      <c r="H51" s="214"/>
      <c r="I51" s="214"/>
      <c r="J51" s="214"/>
      <c r="K51" s="216" t="str">
        <f>IFERROR(AVERAGE(resultadoauditorias[[#This Row],[Calificación Enfoque]:[Calificación Resultados]]),"")</f>
        <v/>
      </c>
      <c r="L51" s="217" t="str">
        <f>IF(resultadoauditorias[[#This Row],[Calificación Total]]="","",IF(resultadoauditorias[[#This Row],[Calificación Total]]&gt;=$D$3,"Óptimo",IF(resultadoauditorias[[#This Row],[Calificación Total]]&gt;=$D$4,"Aceptable",IF(resultadoauditorias[[#This Row],[Calificación Total]]&lt;$D$5,"Insuficiente",""))))</f>
        <v/>
      </c>
      <c r="M51" s="215"/>
      <c r="N51" s="215"/>
      <c r="O51" s="215"/>
    </row>
    <row r="52" spans="2:15" ht="21.75" customHeight="1" x14ac:dyDescent="0.3">
      <c r="B52" s="213">
        <f>AUDITORIAS!B48</f>
        <v>0</v>
      </c>
      <c r="C52" s="213">
        <f>AUDITORIAS!C48</f>
        <v>0</v>
      </c>
      <c r="D52" s="213">
        <f>AUDITORIAS!D48</f>
        <v>0</v>
      </c>
      <c r="E52" s="212">
        <f>AUDITORIAS!I48</f>
        <v>0</v>
      </c>
      <c r="F52" s="214"/>
      <c r="G52" s="215"/>
      <c r="H52" s="214"/>
      <c r="I52" s="214"/>
      <c r="J52" s="214"/>
      <c r="K52" s="216" t="str">
        <f>IFERROR(AVERAGE(resultadoauditorias[[#This Row],[Calificación Enfoque]:[Calificación Resultados]]),"")</f>
        <v/>
      </c>
      <c r="L52" s="217" t="str">
        <f>IF(resultadoauditorias[[#This Row],[Calificación Total]]="","",IF(resultadoauditorias[[#This Row],[Calificación Total]]&gt;=$D$3,"Óptimo",IF(resultadoauditorias[[#This Row],[Calificación Total]]&gt;=$D$4,"Aceptable",IF(resultadoauditorias[[#This Row],[Calificación Total]]&lt;$D$5,"Insuficiente",""))))</f>
        <v/>
      </c>
      <c r="M52" s="215"/>
      <c r="N52" s="215"/>
      <c r="O52" s="215"/>
    </row>
    <row r="53" spans="2:15" ht="21.75" customHeight="1" x14ac:dyDescent="0.3">
      <c r="B53" s="213">
        <f>AUDITORIAS!B49</f>
        <v>0</v>
      </c>
      <c r="C53" s="213">
        <f>AUDITORIAS!C49</f>
        <v>0</v>
      </c>
      <c r="D53" s="213">
        <f>AUDITORIAS!D49</f>
        <v>0</v>
      </c>
      <c r="E53" s="212">
        <f>AUDITORIAS!I49</f>
        <v>0</v>
      </c>
      <c r="F53" s="214"/>
      <c r="G53" s="215"/>
      <c r="H53" s="214"/>
      <c r="I53" s="214"/>
      <c r="J53" s="214"/>
      <c r="K53" s="216" t="str">
        <f>IFERROR(AVERAGE(resultadoauditorias[[#This Row],[Calificación Enfoque]:[Calificación Resultados]]),"")</f>
        <v/>
      </c>
      <c r="L53" s="217" t="str">
        <f>IF(resultadoauditorias[[#This Row],[Calificación Total]]="","",IF(resultadoauditorias[[#This Row],[Calificación Total]]&gt;=$D$3,"Óptimo",IF(resultadoauditorias[[#This Row],[Calificación Total]]&gt;=$D$4,"Aceptable",IF(resultadoauditorias[[#This Row],[Calificación Total]]&lt;$D$5,"Insuficiente",""))))</f>
        <v/>
      </c>
      <c r="M53" s="215"/>
      <c r="N53" s="215"/>
      <c r="O53" s="215"/>
    </row>
    <row r="54" spans="2:15" ht="21.75" customHeight="1" x14ac:dyDescent="0.3">
      <c r="B54" s="213">
        <f>AUDITORIAS!B50</f>
        <v>0</v>
      </c>
      <c r="C54" s="213">
        <f>AUDITORIAS!C50</f>
        <v>0</v>
      </c>
      <c r="D54" s="213">
        <f>AUDITORIAS!D50</f>
        <v>0</v>
      </c>
      <c r="E54" s="212">
        <f>AUDITORIAS!I50</f>
        <v>0</v>
      </c>
      <c r="F54" s="214"/>
      <c r="G54" s="215"/>
      <c r="H54" s="214"/>
      <c r="I54" s="214"/>
      <c r="J54" s="214"/>
      <c r="K54" s="216" t="str">
        <f>IFERROR(AVERAGE(resultadoauditorias[[#This Row],[Calificación Enfoque]:[Calificación Resultados]]),"")</f>
        <v/>
      </c>
      <c r="L54" s="217" t="str">
        <f>IF(resultadoauditorias[[#This Row],[Calificación Total]]="","",IF(resultadoauditorias[[#This Row],[Calificación Total]]&gt;=$D$3,"Óptimo",IF(resultadoauditorias[[#This Row],[Calificación Total]]&gt;=$D$4,"Aceptable",IF(resultadoauditorias[[#This Row],[Calificación Total]]&lt;$D$5,"Insuficiente",""))))</f>
        <v/>
      </c>
      <c r="M54" s="215"/>
      <c r="N54" s="215"/>
      <c r="O54" s="215"/>
    </row>
    <row r="55" spans="2:15" ht="21.75" customHeight="1" x14ac:dyDescent="0.3">
      <c r="B55" s="213">
        <f>AUDITORIAS!B51</f>
        <v>0</v>
      </c>
      <c r="C55" s="213">
        <f>AUDITORIAS!C51</f>
        <v>0</v>
      </c>
      <c r="D55" s="213">
        <f>AUDITORIAS!D51</f>
        <v>0</v>
      </c>
      <c r="E55" s="212">
        <f>AUDITORIAS!I51</f>
        <v>0</v>
      </c>
      <c r="F55" s="214"/>
      <c r="G55" s="215"/>
      <c r="H55" s="214"/>
      <c r="I55" s="214"/>
      <c r="J55" s="214"/>
      <c r="K55" s="216" t="str">
        <f>IFERROR(AVERAGE(resultadoauditorias[[#This Row],[Calificación Enfoque]:[Calificación Resultados]]),"")</f>
        <v/>
      </c>
      <c r="L55" s="217" t="str">
        <f>IF(resultadoauditorias[[#This Row],[Calificación Total]]="","",IF(resultadoauditorias[[#This Row],[Calificación Total]]&gt;=$D$3,"Óptimo",IF(resultadoauditorias[[#This Row],[Calificación Total]]&gt;=$D$4,"Aceptable",IF(resultadoauditorias[[#This Row],[Calificación Total]]&lt;$D$5,"Insuficiente",""))))</f>
        <v/>
      </c>
      <c r="M55" s="215"/>
      <c r="N55" s="215"/>
      <c r="O55" s="215"/>
    </row>
    <row r="56" spans="2:15" ht="21.75" customHeight="1" x14ac:dyDescent="0.3">
      <c r="B56" s="213">
        <f>AUDITORIAS!B52</f>
        <v>0</v>
      </c>
      <c r="C56" s="213">
        <f>AUDITORIAS!C52</f>
        <v>0</v>
      </c>
      <c r="D56" s="213">
        <f>AUDITORIAS!D52</f>
        <v>0</v>
      </c>
      <c r="E56" s="212">
        <f>AUDITORIAS!I52</f>
        <v>0</v>
      </c>
      <c r="F56" s="214"/>
      <c r="G56" s="215"/>
      <c r="H56" s="214"/>
      <c r="I56" s="214"/>
      <c r="J56" s="214"/>
      <c r="K56" s="216" t="str">
        <f>IFERROR(AVERAGE(resultadoauditorias[[#This Row],[Calificación Enfoque]:[Calificación Resultados]]),"")</f>
        <v/>
      </c>
      <c r="L56" s="217" t="str">
        <f>IF(resultadoauditorias[[#This Row],[Calificación Total]]="","",IF(resultadoauditorias[[#This Row],[Calificación Total]]&gt;=$D$3,"Óptimo",IF(resultadoauditorias[[#This Row],[Calificación Total]]&gt;=$D$4,"Aceptable",IF(resultadoauditorias[[#This Row],[Calificación Total]]&lt;$D$5,"Insuficiente",""))))</f>
        <v/>
      </c>
      <c r="M56" s="215"/>
      <c r="N56" s="215"/>
      <c r="O56" s="215"/>
    </row>
    <row r="57" spans="2:15" ht="21.75" customHeight="1" x14ac:dyDescent="0.3">
      <c r="B57" s="213">
        <f>AUDITORIAS!B53</f>
        <v>0</v>
      </c>
      <c r="C57" s="213">
        <f>AUDITORIAS!C53</f>
        <v>0</v>
      </c>
      <c r="D57" s="213">
        <f>AUDITORIAS!D53</f>
        <v>0</v>
      </c>
      <c r="E57" s="212">
        <f>AUDITORIAS!I53</f>
        <v>0</v>
      </c>
      <c r="F57" s="214"/>
      <c r="G57" s="215"/>
      <c r="H57" s="214"/>
      <c r="I57" s="214"/>
      <c r="J57" s="214"/>
      <c r="K57" s="216" t="str">
        <f>IFERROR(AVERAGE(resultadoauditorias[[#This Row],[Calificación Enfoque]:[Calificación Resultados]]),"")</f>
        <v/>
      </c>
      <c r="L57" s="217" t="str">
        <f>IF(resultadoauditorias[[#This Row],[Calificación Total]]="","",IF(resultadoauditorias[[#This Row],[Calificación Total]]&gt;=$D$3,"Óptimo",IF(resultadoauditorias[[#This Row],[Calificación Total]]&gt;=$D$4,"Aceptable",IF(resultadoauditorias[[#This Row],[Calificación Total]]&lt;$D$5,"Insuficiente",""))))</f>
        <v/>
      </c>
      <c r="M57" s="215"/>
      <c r="N57" s="215"/>
      <c r="O57" s="215"/>
    </row>
    <row r="58" spans="2:15" x14ac:dyDescent="0.3"/>
  </sheetData>
  <sheetProtection sheet="1" formatCells="0" formatColumns="0" formatRows="0" autoFilter="0"/>
  <mergeCells count="2">
    <mergeCell ref="C1:L1"/>
    <mergeCell ref="B3:B5"/>
  </mergeCells>
  <conditionalFormatting sqref="F8:O57">
    <cfRule type="expression" dxfId="14" priority="1">
      <formula>$E8=0</formula>
    </cfRule>
  </conditionalFormatting>
  <conditionalFormatting sqref="L8:L57">
    <cfRule type="cellIs" dxfId="13" priority="5" operator="equal">
      <formula>"Aceptable"</formula>
    </cfRule>
    <cfRule type="cellIs" dxfId="12" priority="6" operator="equal">
      <formula>"Óptimo"</formula>
    </cfRule>
    <cfRule type="cellIs" dxfId="11" priority="7" operator="equal">
      <formula>"Insuficiente"</formula>
    </cfRule>
  </conditionalFormatting>
  <dataValidations disablePrompts="1" count="1">
    <dataValidation type="list" allowBlank="1" showInputMessage="1" showErrorMessage="1" sqref="F8:F57" xr:uid="{68E78787-296A-4BE3-A5CF-F45ADE1C792D}">
      <formula1>"Si,No"</formula1>
    </dataValidation>
  </dataValidations>
  <pageMargins left="0.11811023622047245" right="0.11811023622047245" top="0.19685039370078741" bottom="0.15748031496062992" header="0.31496062992125984" footer="0.31496062992125984"/>
  <pageSetup scale="48" fitToHeight="12" orientation="landscape" r:id="rId1"/>
  <drawing r:id="rId2"/>
  <legacyDrawing r:id="rId3"/>
  <tableParts count="1">
    <tablePart r:id="rId4"/>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9799B-12D5-4E45-81D5-11298DF36694}">
  <sheetPr codeName="Hoja49">
    <pageSetUpPr fitToPage="1"/>
  </sheetPr>
  <dimension ref="A1:O204"/>
  <sheetViews>
    <sheetView showGridLines="0" showZeros="0" zoomScale="70" zoomScaleNormal="70" workbookViewId="0">
      <selection activeCell="F4" sqref="F4"/>
    </sheetView>
  </sheetViews>
  <sheetFormatPr baseColWidth="10" defaultColWidth="0" defaultRowHeight="14.4" zeroHeight="1" x14ac:dyDescent="0.3"/>
  <cols>
    <col min="1" max="1" width="2.21875" customWidth="1"/>
    <col min="2" max="2" width="7.88671875" customWidth="1"/>
    <col min="3" max="3" width="25.6640625" customWidth="1"/>
    <col min="4" max="4" width="38.109375" customWidth="1"/>
    <col min="5" max="5" width="32.21875" customWidth="1"/>
    <col min="6" max="6" width="29.6640625" customWidth="1"/>
    <col min="7" max="7" width="33" customWidth="1"/>
    <col min="8" max="8" width="40" customWidth="1"/>
    <col min="9" max="9" width="36.21875" customWidth="1"/>
    <col min="10" max="10" width="24.77734375" customWidth="1"/>
    <col min="11" max="11" width="24.88671875" customWidth="1"/>
    <col min="12" max="12" width="11.33203125" customWidth="1"/>
    <col min="13" max="13" width="12.88671875" customWidth="1"/>
    <col min="14" max="15" width="11.33203125" customWidth="1"/>
    <col min="16" max="16384" width="11.33203125" hidden="1"/>
  </cols>
  <sheetData>
    <row r="1" spans="2:14" ht="72.75" customHeight="1" x14ac:dyDescent="0.3">
      <c r="B1" s="356"/>
      <c r="C1" s="357"/>
      <c r="D1" s="384" t="s">
        <v>540</v>
      </c>
      <c r="E1" s="385"/>
      <c r="F1" s="385"/>
      <c r="G1" s="385"/>
      <c r="H1" s="385"/>
      <c r="I1" s="385"/>
      <c r="J1" s="385"/>
      <c r="K1" s="385"/>
      <c r="L1" s="385"/>
      <c r="M1" s="385"/>
    </row>
    <row r="2" spans="2:14" x14ac:dyDescent="0.3"/>
    <row r="3" spans="2:14" ht="28.8" x14ac:dyDescent="0.3">
      <c r="B3" s="104" t="s">
        <v>530</v>
      </c>
      <c r="C3" s="38" t="s">
        <v>531</v>
      </c>
      <c r="D3" s="38" t="s">
        <v>298</v>
      </c>
      <c r="E3" s="38" t="s">
        <v>301</v>
      </c>
      <c r="F3" s="39" t="s">
        <v>303</v>
      </c>
      <c r="G3" s="38" t="s">
        <v>533</v>
      </c>
      <c r="H3" s="38" t="s">
        <v>534</v>
      </c>
      <c r="I3" s="38" t="s">
        <v>535</v>
      </c>
      <c r="J3" s="38" t="s">
        <v>536</v>
      </c>
      <c r="K3" s="38" t="s">
        <v>539</v>
      </c>
      <c r="L3" s="38" t="s">
        <v>537</v>
      </c>
      <c r="M3" s="38" t="s">
        <v>538</v>
      </c>
      <c r="N3" s="38" t="s">
        <v>200</v>
      </c>
    </row>
    <row r="4" spans="2:14" ht="57.6" x14ac:dyDescent="0.3">
      <c r="B4" s="163">
        <v>1</v>
      </c>
      <c r="C4" s="164" t="str">
        <f>IFERROR(INDEX('CONS AUTOEV'!$C$5:$C$204,MATCH('PLAN ACCION'!B4,'CONS AUTOEV'!$Q$5:$Q$204,0)), "")</f>
        <v/>
      </c>
      <c r="D4" s="164" t="str">
        <f>IFERROR(INDEX('CONS AUTOEV'!$D$5:$D$204,MATCH('PLAN ACCION'!B4,'CONS AUTOEV'!$Q$5:$Q$204,0)), "")</f>
        <v/>
      </c>
      <c r="E4" s="164" t="str">
        <f>IFERROR(INDEX('CONS AUTOEV'!$E$5:$E$204,MATCH('PLAN ACCION'!B4,'CONS AUTOEV'!$Q$5:$Q$204,0)), "")</f>
        <v/>
      </c>
      <c r="F4" s="165" t="str">
        <f>IFERROR(INDEX('CONS AUTOEV'!$G$5:$G$204,MATCH('PLAN ACCION'!B4,'CONS AUTOEV'!$Q$5:$Q$204,0)), "")</f>
        <v/>
      </c>
      <c r="G4" s="170" t="s">
        <v>543</v>
      </c>
      <c r="H4" s="170"/>
      <c r="I4" s="170"/>
      <c r="J4" s="170"/>
      <c r="K4" s="170"/>
      <c r="L4" s="171"/>
      <c r="M4" s="171"/>
      <c r="N4" s="226" t="str">
        <f>IF(planaccion[[#This Row],[Eje Seguridad]]="","",seguimientoplan[[#This Row],[Estado Actual]])</f>
        <v/>
      </c>
    </row>
    <row r="5" spans="2:14" ht="57.6" x14ac:dyDescent="0.3">
      <c r="B5" s="266">
        <v>2</v>
      </c>
      <c r="C5" s="164" t="str">
        <f>IFERROR(INDEX('CONS AUTOEV'!$C$5:$C$204,MATCH('PLAN ACCION'!B5,'CONS AUTOEV'!$Q$5:$Q$204,0)), "")</f>
        <v/>
      </c>
      <c r="D5" s="164" t="str">
        <f>IFERROR(INDEX('CONS AUTOEV'!$D$5:$D$204,MATCH('PLAN ACCION'!B5,'CONS AUTOEV'!$Q$5:$Q$204,0)), "")</f>
        <v/>
      </c>
      <c r="E5" s="164" t="str">
        <f>IFERROR(INDEX('CONS AUTOEV'!$E$5:$E$204,MATCH('PLAN ACCION'!B5,'CONS AUTOEV'!$Q$5:$Q$204,0)), "")</f>
        <v/>
      </c>
      <c r="F5" s="165" t="str">
        <f>IFERROR(INDEX('CONS AUTOEV'!$G$5:$G$204,MATCH('PLAN ACCION'!B5,'CONS AUTOEV'!$Q$5:$Q$204,0)), "")</f>
        <v/>
      </c>
      <c r="G5" s="170" t="s">
        <v>543</v>
      </c>
      <c r="H5" s="172"/>
      <c r="I5" s="172"/>
      <c r="J5" s="172"/>
      <c r="K5" s="172"/>
      <c r="L5" s="173"/>
      <c r="M5" s="173"/>
      <c r="N5" s="227" t="str">
        <f>IF(planaccion[[#This Row],[Eje Seguridad]]="","",seguimientoplan[[#This Row],[Estado Actual]])</f>
        <v/>
      </c>
    </row>
    <row r="6" spans="2:14" ht="57.6" x14ac:dyDescent="0.3">
      <c r="B6" s="266">
        <v>3</v>
      </c>
      <c r="C6" s="164" t="str">
        <f>IFERROR(INDEX('CONS AUTOEV'!$C$5:$C$204,MATCH('PLAN ACCION'!B6,'CONS AUTOEV'!$Q$5:$Q$204,0)), "")</f>
        <v/>
      </c>
      <c r="D6" s="164" t="str">
        <f>IFERROR(INDEX('CONS AUTOEV'!$D$5:$D$204,MATCH('PLAN ACCION'!B6,'CONS AUTOEV'!$Q$5:$Q$204,0)), "")</f>
        <v/>
      </c>
      <c r="E6" s="164" t="str">
        <f>IFERROR(INDEX('CONS AUTOEV'!$E$5:$E$204,MATCH('PLAN ACCION'!B6,'CONS AUTOEV'!$Q$5:$Q$204,0)), "")</f>
        <v/>
      </c>
      <c r="F6" s="165" t="str">
        <f>IFERROR(INDEX('CONS AUTOEV'!$G$5:$G$204,MATCH('PLAN ACCION'!B6,'CONS AUTOEV'!$Q$5:$Q$204,0)), "")</f>
        <v/>
      </c>
      <c r="G6" s="170" t="s">
        <v>543</v>
      </c>
      <c r="H6" s="172"/>
      <c r="I6" s="172"/>
      <c r="J6" s="172"/>
      <c r="K6" s="172"/>
      <c r="L6" s="173"/>
      <c r="M6" s="173"/>
      <c r="N6" s="227" t="str">
        <f>IF(planaccion[[#This Row],[Eje Seguridad]]="","",seguimientoplan[[#This Row],[Estado Actual]])</f>
        <v/>
      </c>
    </row>
    <row r="7" spans="2:14" ht="57.6" x14ac:dyDescent="0.3">
      <c r="B7" s="266">
        <v>4</v>
      </c>
      <c r="C7" s="164" t="str">
        <f>IFERROR(INDEX('CONS AUTOEV'!$C$5:$C$204,MATCH('PLAN ACCION'!B7,'CONS AUTOEV'!$Q$5:$Q$204,0)), "")</f>
        <v/>
      </c>
      <c r="D7" s="164" t="str">
        <f>IFERROR(INDEX('CONS AUTOEV'!$D$5:$D$204,MATCH('PLAN ACCION'!B7,'CONS AUTOEV'!$Q$5:$Q$204,0)), "")</f>
        <v/>
      </c>
      <c r="E7" s="164" t="str">
        <f>IFERROR(INDEX('CONS AUTOEV'!$E$5:$E$204,MATCH('PLAN ACCION'!B7,'CONS AUTOEV'!$Q$5:$Q$204,0)), "")</f>
        <v/>
      </c>
      <c r="F7" s="165" t="str">
        <f>IFERROR(INDEX('CONS AUTOEV'!$G$5:$G$204,MATCH('PLAN ACCION'!B7,'CONS AUTOEV'!$Q$5:$Q$204,0)), "")</f>
        <v/>
      </c>
      <c r="G7" s="170" t="s">
        <v>543</v>
      </c>
      <c r="H7" s="172"/>
      <c r="I7" s="172"/>
      <c r="J7" s="172"/>
      <c r="K7" s="172"/>
      <c r="L7" s="173"/>
      <c r="M7" s="173"/>
      <c r="N7" s="227" t="str">
        <f>IF(planaccion[[#This Row],[Eje Seguridad]]="","",seguimientoplan[[#This Row],[Estado Actual]])</f>
        <v/>
      </c>
    </row>
    <row r="8" spans="2:14" ht="57.6" x14ac:dyDescent="0.3">
      <c r="B8" s="266">
        <v>5</v>
      </c>
      <c r="C8" s="164" t="str">
        <f>IFERROR(INDEX('CONS AUTOEV'!$C$5:$C$204,MATCH('PLAN ACCION'!B8,'CONS AUTOEV'!$Q$5:$Q$204,0)), "")</f>
        <v/>
      </c>
      <c r="D8" s="164" t="str">
        <f>IFERROR(INDEX('CONS AUTOEV'!$D$5:$D$204,MATCH('PLAN ACCION'!B8,'CONS AUTOEV'!$Q$5:$Q$204,0)), "")</f>
        <v/>
      </c>
      <c r="E8" s="164" t="str">
        <f>IFERROR(INDEX('CONS AUTOEV'!$E$5:$E$204,MATCH('PLAN ACCION'!B8,'CONS AUTOEV'!$Q$5:$Q$204,0)), "")</f>
        <v/>
      </c>
      <c r="F8" s="165" t="str">
        <f>IFERROR(INDEX('CONS AUTOEV'!$G$5:$G$204,MATCH('PLAN ACCION'!B8,'CONS AUTOEV'!$Q$5:$Q$204,0)), "")</f>
        <v/>
      </c>
      <c r="G8" s="170" t="s">
        <v>543</v>
      </c>
      <c r="H8" s="172"/>
      <c r="I8" s="172"/>
      <c r="J8" s="172"/>
      <c r="K8" s="172"/>
      <c r="L8" s="173"/>
      <c r="M8" s="173"/>
      <c r="N8" s="227" t="str">
        <f>IF(planaccion[[#This Row],[Eje Seguridad]]="","",seguimientoplan[[#This Row],[Estado Actual]])</f>
        <v/>
      </c>
    </row>
    <row r="9" spans="2:14" ht="57.6" x14ac:dyDescent="0.3">
      <c r="B9" s="266">
        <v>6</v>
      </c>
      <c r="C9" s="164" t="str">
        <f>IFERROR(INDEX('CONS AUTOEV'!$C$5:$C$204,MATCH('PLAN ACCION'!B9,'CONS AUTOEV'!$Q$5:$Q$204,0)), "")</f>
        <v/>
      </c>
      <c r="D9" s="164" t="str">
        <f>IFERROR(INDEX('CONS AUTOEV'!$D$5:$D$204,MATCH('PLAN ACCION'!B9,'CONS AUTOEV'!$Q$5:$Q$204,0)), "")</f>
        <v/>
      </c>
      <c r="E9" s="164" t="str">
        <f>IFERROR(INDEX('CONS AUTOEV'!$E$5:$E$204,MATCH('PLAN ACCION'!B9,'CONS AUTOEV'!$Q$5:$Q$204,0)), "")</f>
        <v/>
      </c>
      <c r="F9" s="165" t="str">
        <f>IFERROR(INDEX('CONS AUTOEV'!$G$5:$G$204,MATCH('PLAN ACCION'!B9,'CONS AUTOEV'!$Q$5:$Q$204,0)), "")</f>
        <v/>
      </c>
      <c r="G9" s="170" t="s">
        <v>543</v>
      </c>
      <c r="H9" s="172"/>
      <c r="I9" s="172"/>
      <c r="J9" s="172"/>
      <c r="K9" s="172"/>
      <c r="L9" s="173"/>
      <c r="M9" s="173"/>
      <c r="N9" s="227" t="str">
        <f>IF(planaccion[[#This Row],[Eje Seguridad]]="","",seguimientoplan[[#This Row],[Estado Actual]])</f>
        <v/>
      </c>
    </row>
    <row r="10" spans="2:14" ht="57.6" x14ac:dyDescent="0.3">
      <c r="B10" s="266">
        <v>7</v>
      </c>
      <c r="C10" s="164" t="str">
        <f>IFERROR(INDEX('CONS AUTOEV'!$C$5:$C$204,MATCH('PLAN ACCION'!B10,'CONS AUTOEV'!$Q$5:$Q$204,0)), "")</f>
        <v/>
      </c>
      <c r="D10" s="164" t="str">
        <f>IFERROR(INDEX('CONS AUTOEV'!$D$5:$D$204,MATCH('PLAN ACCION'!B10,'CONS AUTOEV'!$Q$5:$Q$204,0)), "")</f>
        <v/>
      </c>
      <c r="E10" s="164" t="str">
        <f>IFERROR(INDEX('CONS AUTOEV'!$E$5:$E$204,MATCH('PLAN ACCION'!B10,'CONS AUTOEV'!$Q$5:$Q$204,0)), "")</f>
        <v/>
      </c>
      <c r="F10" s="165" t="str">
        <f>IFERROR(INDEX('CONS AUTOEV'!$G$5:$G$204,MATCH('PLAN ACCION'!B10,'CONS AUTOEV'!$Q$5:$Q$204,0)), "")</f>
        <v/>
      </c>
      <c r="G10" s="170" t="s">
        <v>543</v>
      </c>
      <c r="H10" s="172"/>
      <c r="I10" s="172"/>
      <c r="J10" s="172"/>
      <c r="K10" s="172"/>
      <c r="L10" s="173"/>
      <c r="M10" s="173"/>
      <c r="N10" s="227" t="str">
        <f>IF(planaccion[[#This Row],[Eje Seguridad]]="","",seguimientoplan[[#This Row],[Estado Actual]])</f>
        <v/>
      </c>
    </row>
    <row r="11" spans="2:14" ht="57.6" x14ac:dyDescent="0.3">
      <c r="B11" s="266">
        <v>8</v>
      </c>
      <c r="C11" s="164" t="str">
        <f>IFERROR(INDEX('CONS AUTOEV'!$C$5:$C$204,MATCH('PLAN ACCION'!B11,'CONS AUTOEV'!$Q$5:$Q$204,0)), "")</f>
        <v/>
      </c>
      <c r="D11" s="164" t="str">
        <f>IFERROR(INDEX('CONS AUTOEV'!$D$5:$D$204,MATCH('PLAN ACCION'!B11,'CONS AUTOEV'!$Q$5:$Q$204,0)), "")</f>
        <v/>
      </c>
      <c r="E11" s="164" t="str">
        <f>IFERROR(INDEX('CONS AUTOEV'!$E$5:$E$204,MATCH('PLAN ACCION'!B11,'CONS AUTOEV'!$Q$5:$Q$204,0)), "")</f>
        <v/>
      </c>
      <c r="F11" s="165" t="str">
        <f>IFERROR(INDEX('CONS AUTOEV'!$G$5:$G$204,MATCH('PLAN ACCION'!B11,'CONS AUTOEV'!$Q$5:$Q$204,0)), "")</f>
        <v/>
      </c>
      <c r="G11" s="170" t="s">
        <v>543</v>
      </c>
      <c r="H11" s="172"/>
      <c r="I11" s="172"/>
      <c r="J11" s="172"/>
      <c r="K11" s="172"/>
      <c r="L11" s="173"/>
      <c r="M11" s="173"/>
      <c r="N11" s="227" t="str">
        <f>IF(planaccion[[#This Row],[Eje Seguridad]]="","",seguimientoplan[[#This Row],[Estado Actual]])</f>
        <v/>
      </c>
    </row>
    <row r="12" spans="2:14" ht="57.6" x14ac:dyDescent="0.3">
      <c r="B12" s="266">
        <v>9</v>
      </c>
      <c r="C12" s="164" t="str">
        <f>IFERROR(INDEX('CONS AUTOEV'!$C$5:$C$204,MATCH('PLAN ACCION'!B12,'CONS AUTOEV'!$Q$5:$Q$204,0)), "")</f>
        <v/>
      </c>
      <c r="D12" s="164" t="str">
        <f>IFERROR(INDEX('CONS AUTOEV'!$D$5:$D$204,MATCH('PLAN ACCION'!B12,'CONS AUTOEV'!$Q$5:$Q$204,0)), "")</f>
        <v/>
      </c>
      <c r="E12" s="164" t="str">
        <f>IFERROR(INDEX('CONS AUTOEV'!$E$5:$E$204,MATCH('PLAN ACCION'!B12,'CONS AUTOEV'!$Q$5:$Q$204,0)), "")</f>
        <v/>
      </c>
      <c r="F12" s="165" t="str">
        <f>IFERROR(INDEX('CONS AUTOEV'!$G$5:$G$204,MATCH('PLAN ACCION'!B12,'CONS AUTOEV'!$Q$5:$Q$204,0)), "")</f>
        <v/>
      </c>
      <c r="G12" s="170" t="s">
        <v>543</v>
      </c>
      <c r="H12" s="172"/>
      <c r="I12" s="172"/>
      <c r="J12" s="172"/>
      <c r="K12" s="172"/>
      <c r="L12" s="173"/>
      <c r="M12" s="173"/>
      <c r="N12" s="227" t="str">
        <f>IF(planaccion[[#This Row],[Eje Seguridad]]="","",seguimientoplan[[#This Row],[Estado Actual]])</f>
        <v/>
      </c>
    </row>
    <row r="13" spans="2:14" ht="57.6" x14ac:dyDescent="0.3">
      <c r="B13" s="266">
        <v>10</v>
      </c>
      <c r="C13" s="164" t="str">
        <f>IFERROR(INDEX('CONS AUTOEV'!$C$5:$C$204,MATCH('PLAN ACCION'!B13,'CONS AUTOEV'!$Q$5:$Q$204,0)), "")</f>
        <v/>
      </c>
      <c r="D13" s="164" t="str">
        <f>IFERROR(INDEX('CONS AUTOEV'!$D$5:$D$204,MATCH('PLAN ACCION'!B13,'CONS AUTOEV'!$Q$5:$Q$204,0)), "")</f>
        <v/>
      </c>
      <c r="E13" s="164" t="str">
        <f>IFERROR(INDEX('CONS AUTOEV'!$E$5:$E$204,MATCH('PLAN ACCION'!B13,'CONS AUTOEV'!$Q$5:$Q$204,0)), "")</f>
        <v/>
      </c>
      <c r="F13" s="165" t="str">
        <f>IFERROR(INDEX('CONS AUTOEV'!$G$5:$G$204,MATCH('PLAN ACCION'!B13,'CONS AUTOEV'!$Q$5:$Q$204,0)), "")</f>
        <v/>
      </c>
      <c r="G13" s="170" t="s">
        <v>543</v>
      </c>
      <c r="H13" s="172"/>
      <c r="I13" s="172"/>
      <c r="J13" s="172"/>
      <c r="K13" s="172"/>
      <c r="L13" s="173"/>
      <c r="M13" s="173"/>
      <c r="N13" s="227" t="str">
        <f>IF(planaccion[[#This Row],[Eje Seguridad]]="","",seguimientoplan[[#This Row],[Estado Actual]])</f>
        <v/>
      </c>
    </row>
    <row r="14" spans="2:14" ht="57.6" x14ac:dyDescent="0.3">
      <c r="B14" s="266">
        <v>11</v>
      </c>
      <c r="C14" s="164" t="str">
        <f>IFERROR(INDEX('CONS AUTOEV'!$C$5:$C$204,MATCH('PLAN ACCION'!B14,'CONS AUTOEV'!$Q$5:$Q$204,0)), "")</f>
        <v/>
      </c>
      <c r="D14" s="164" t="str">
        <f>IFERROR(INDEX('CONS AUTOEV'!$D$5:$D$204,MATCH('PLAN ACCION'!B14,'CONS AUTOEV'!$Q$5:$Q$204,0)), "")</f>
        <v/>
      </c>
      <c r="E14" s="164" t="str">
        <f>IFERROR(INDEX('CONS AUTOEV'!$E$5:$E$204,MATCH('PLAN ACCION'!B14,'CONS AUTOEV'!$Q$5:$Q$204,0)), "")</f>
        <v/>
      </c>
      <c r="F14" s="165" t="str">
        <f>IFERROR(INDEX('CONS AUTOEV'!$G$5:$G$204,MATCH('PLAN ACCION'!B14,'CONS AUTOEV'!$Q$5:$Q$204,0)), "")</f>
        <v/>
      </c>
      <c r="G14" s="170" t="s">
        <v>543</v>
      </c>
      <c r="H14" s="172"/>
      <c r="I14" s="172"/>
      <c r="J14" s="172"/>
      <c r="K14" s="172"/>
      <c r="L14" s="173"/>
      <c r="M14" s="173"/>
      <c r="N14" s="227" t="str">
        <f>IF(planaccion[[#This Row],[Eje Seguridad]]="","",seguimientoplan[[#This Row],[Estado Actual]])</f>
        <v/>
      </c>
    </row>
    <row r="15" spans="2:14" ht="57.6" x14ac:dyDescent="0.3">
      <c r="B15" s="266">
        <v>12</v>
      </c>
      <c r="C15" s="164" t="str">
        <f>IFERROR(INDEX('CONS AUTOEV'!$C$5:$C$204,MATCH('PLAN ACCION'!B15,'CONS AUTOEV'!$Q$5:$Q$204,0)), "")</f>
        <v/>
      </c>
      <c r="D15" s="164" t="str">
        <f>IFERROR(INDEX('CONS AUTOEV'!$D$5:$D$204,MATCH('PLAN ACCION'!B15,'CONS AUTOEV'!$Q$5:$Q$204,0)), "")</f>
        <v/>
      </c>
      <c r="E15" s="164" t="str">
        <f>IFERROR(INDEX('CONS AUTOEV'!$E$5:$E$204,MATCH('PLAN ACCION'!B15,'CONS AUTOEV'!$Q$5:$Q$204,0)), "")</f>
        <v/>
      </c>
      <c r="F15" s="165" t="str">
        <f>IFERROR(INDEX('CONS AUTOEV'!$G$5:$G$204,MATCH('PLAN ACCION'!B15,'CONS AUTOEV'!$Q$5:$Q$204,0)), "")</f>
        <v/>
      </c>
      <c r="G15" s="170" t="s">
        <v>543</v>
      </c>
      <c r="H15" s="172"/>
      <c r="I15" s="172"/>
      <c r="J15" s="172"/>
      <c r="K15" s="172"/>
      <c r="L15" s="173"/>
      <c r="M15" s="173"/>
      <c r="N15" s="227" t="str">
        <f>IF(planaccion[[#This Row],[Eje Seguridad]]="","",seguimientoplan[[#This Row],[Estado Actual]])</f>
        <v/>
      </c>
    </row>
    <row r="16" spans="2:14" ht="57.6" x14ac:dyDescent="0.3">
      <c r="B16" s="266">
        <v>13</v>
      </c>
      <c r="C16" s="164" t="str">
        <f>IFERROR(INDEX('CONS AUTOEV'!$C$5:$C$204,MATCH('PLAN ACCION'!B16,'CONS AUTOEV'!$Q$5:$Q$204,0)), "")</f>
        <v/>
      </c>
      <c r="D16" s="164" t="str">
        <f>IFERROR(INDEX('CONS AUTOEV'!$D$5:$D$204,MATCH('PLAN ACCION'!B16,'CONS AUTOEV'!$Q$5:$Q$204,0)), "")</f>
        <v/>
      </c>
      <c r="E16" s="164" t="str">
        <f>IFERROR(INDEX('CONS AUTOEV'!$E$5:$E$204,MATCH('PLAN ACCION'!B16,'CONS AUTOEV'!$Q$5:$Q$204,0)), "")</f>
        <v/>
      </c>
      <c r="F16" s="165" t="str">
        <f>IFERROR(INDEX('CONS AUTOEV'!$G$5:$G$204,MATCH('PLAN ACCION'!B16,'CONS AUTOEV'!$Q$5:$Q$204,0)), "")</f>
        <v/>
      </c>
      <c r="G16" s="170" t="s">
        <v>543</v>
      </c>
      <c r="H16" s="172"/>
      <c r="I16" s="172"/>
      <c r="J16" s="172"/>
      <c r="K16" s="172"/>
      <c r="L16" s="173"/>
      <c r="M16" s="173"/>
      <c r="N16" s="227" t="str">
        <f>IF(planaccion[[#This Row],[Eje Seguridad]]="","",seguimientoplan[[#This Row],[Estado Actual]])</f>
        <v/>
      </c>
    </row>
    <row r="17" spans="2:14" ht="57.6" x14ac:dyDescent="0.3">
      <c r="B17" s="266">
        <v>14</v>
      </c>
      <c r="C17" s="164" t="str">
        <f>IFERROR(INDEX('CONS AUTOEV'!$C$5:$C$204,MATCH('PLAN ACCION'!B17,'CONS AUTOEV'!$Q$5:$Q$204,0)), "")</f>
        <v/>
      </c>
      <c r="D17" s="164" t="str">
        <f>IFERROR(INDEX('CONS AUTOEV'!$D$5:$D$204,MATCH('PLAN ACCION'!B17,'CONS AUTOEV'!$Q$5:$Q$204,0)), "")</f>
        <v/>
      </c>
      <c r="E17" s="164" t="str">
        <f>IFERROR(INDEX('CONS AUTOEV'!$E$5:$E$204,MATCH('PLAN ACCION'!B17,'CONS AUTOEV'!$Q$5:$Q$204,0)), "")</f>
        <v/>
      </c>
      <c r="F17" s="165" t="str">
        <f>IFERROR(INDEX('CONS AUTOEV'!$G$5:$G$204,MATCH('PLAN ACCION'!B17,'CONS AUTOEV'!$Q$5:$Q$204,0)), "")</f>
        <v/>
      </c>
      <c r="G17" s="170" t="s">
        <v>543</v>
      </c>
      <c r="H17" s="172"/>
      <c r="I17" s="172"/>
      <c r="J17" s="172"/>
      <c r="K17" s="172"/>
      <c r="L17" s="173"/>
      <c r="M17" s="173"/>
      <c r="N17" s="227" t="str">
        <f>IF(planaccion[[#This Row],[Eje Seguridad]]="","",seguimientoplan[[#This Row],[Estado Actual]])</f>
        <v/>
      </c>
    </row>
    <row r="18" spans="2:14" ht="57.6" x14ac:dyDescent="0.3">
      <c r="B18" s="266">
        <v>15</v>
      </c>
      <c r="C18" s="164" t="str">
        <f>IFERROR(INDEX('CONS AUTOEV'!$C$5:$C$204,MATCH('PLAN ACCION'!B18,'CONS AUTOEV'!$Q$5:$Q$204,0)), "")</f>
        <v/>
      </c>
      <c r="D18" s="164" t="str">
        <f>IFERROR(INDEX('CONS AUTOEV'!$D$5:$D$204,MATCH('PLAN ACCION'!B18,'CONS AUTOEV'!$Q$5:$Q$204,0)), "")</f>
        <v/>
      </c>
      <c r="E18" s="164" t="str">
        <f>IFERROR(INDEX('CONS AUTOEV'!$E$5:$E$204,MATCH('PLAN ACCION'!B18,'CONS AUTOEV'!$Q$5:$Q$204,0)), "")</f>
        <v/>
      </c>
      <c r="F18" s="165" t="str">
        <f>IFERROR(INDEX('CONS AUTOEV'!$G$5:$G$204,MATCH('PLAN ACCION'!B18,'CONS AUTOEV'!$Q$5:$Q$204,0)), "")</f>
        <v/>
      </c>
      <c r="G18" s="170" t="s">
        <v>543</v>
      </c>
      <c r="H18" s="172"/>
      <c r="I18" s="172"/>
      <c r="J18" s="172"/>
      <c r="K18" s="172"/>
      <c r="L18" s="173"/>
      <c r="M18" s="173"/>
      <c r="N18" s="227" t="str">
        <f>IF(planaccion[[#This Row],[Eje Seguridad]]="","",seguimientoplan[[#This Row],[Estado Actual]])</f>
        <v/>
      </c>
    </row>
    <row r="19" spans="2:14" ht="57.6" x14ac:dyDescent="0.3">
      <c r="B19" s="266">
        <v>16</v>
      </c>
      <c r="C19" s="164" t="str">
        <f>IFERROR(INDEX('CONS AUTOEV'!$C$5:$C$204,MATCH('PLAN ACCION'!B19,'CONS AUTOEV'!$Q$5:$Q$204,0)), "")</f>
        <v/>
      </c>
      <c r="D19" s="164" t="str">
        <f>IFERROR(INDEX('CONS AUTOEV'!$D$5:$D$204,MATCH('PLAN ACCION'!B19,'CONS AUTOEV'!$Q$5:$Q$204,0)), "")</f>
        <v/>
      </c>
      <c r="E19" s="164" t="str">
        <f>IFERROR(INDEX('CONS AUTOEV'!$E$5:$E$204,MATCH('PLAN ACCION'!B19,'CONS AUTOEV'!$Q$5:$Q$204,0)), "")</f>
        <v/>
      </c>
      <c r="F19" s="165" t="str">
        <f>IFERROR(INDEX('CONS AUTOEV'!$G$5:$G$204,MATCH('PLAN ACCION'!B19,'CONS AUTOEV'!$Q$5:$Q$204,0)), "")</f>
        <v/>
      </c>
      <c r="G19" s="170" t="s">
        <v>543</v>
      </c>
      <c r="H19" s="172"/>
      <c r="I19" s="172"/>
      <c r="J19" s="172"/>
      <c r="K19" s="172"/>
      <c r="L19" s="173"/>
      <c r="M19" s="173"/>
      <c r="N19" s="227" t="str">
        <f>IF(planaccion[[#This Row],[Eje Seguridad]]="","",seguimientoplan[[#This Row],[Estado Actual]])</f>
        <v/>
      </c>
    </row>
    <row r="20" spans="2:14" ht="57.6" x14ac:dyDescent="0.3">
      <c r="B20" s="266">
        <v>17</v>
      </c>
      <c r="C20" s="164" t="str">
        <f>IFERROR(INDEX('CONS AUTOEV'!$C$5:$C$204,MATCH('PLAN ACCION'!B20,'CONS AUTOEV'!$Q$5:$Q$204,0)), "")</f>
        <v/>
      </c>
      <c r="D20" s="164" t="str">
        <f>IFERROR(INDEX('CONS AUTOEV'!$D$5:$D$204,MATCH('PLAN ACCION'!B20,'CONS AUTOEV'!$Q$5:$Q$204,0)), "")</f>
        <v/>
      </c>
      <c r="E20" s="164" t="str">
        <f>IFERROR(INDEX('CONS AUTOEV'!$E$5:$E$204,MATCH('PLAN ACCION'!B20,'CONS AUTOEV'!$Q$5:$Q$204,0)), "")</f>
        <v/>
      </c>
      <c r="F20" s="165" t="str">
        <f>IFERROR(INDEX('CONS AUTOEV'!$G$5:$G$204,MATCH('PLAN ACCION'!B20,'CONS AUTOEV'!$Q$5:$Q$204,0)), "")</f>
        <v/>
      </c>
      <c r="G20" s="170" t="s">
        <v>543</v>
      </c>
      <c r="H20" s="172"/>
      <c r="I20" s="172"/>
      <c r="J20" s="172"/>
      <c r="K20" s="172"/>
      <c r="L20" s="173"/>
      <c r="M20" s="173"/>
      <c r="N20" s="227" t="str">
        <f>IF(planaccion[[#This Row],[Eje Seguridad]]="","",seguimientoplan[[#This Row],[Estado Actual]])</f>
        <v/>
      </c>
    </row>
    <row r="21" spans="2:14" ht="57.6" x14ac:dyDescent="0.3">
      <c r="B21" s="266">
        <v>18</v>
      </c>
      <c r="C21" s="164" t="str">
        <f>IFERROR(INDEX('CONS AUTOEV'!$C$5:$C$204,MATCH('PLAN ACCION'!B21,'CONS AUTOEV'!$Q$5:$Q$204,0)), "")</f>
        <v/>
      </c>
      <c r="D21" s="164" t="str">
        <f>IFERROR(INDEX('CONS AUTOEV'!$D$5:$D$204,MATCH('PLAN ACCION'!B21,'CONS AUTOEV'!$Q$5:$Q$204,0)), "")</f>
        <v/>
      </c>
      <c r="E21" s="164" t="str">
        <f>IFERROR(INDEX('CONS AUTOEV'!$E$5:$E$204,MATCH('PLAN ACCION'!B21,'CONS AUTOEV'!$Q$5:$Q$204,0)), "")</f>
        <v/>
      </c>
      <c r="F21" s="165" t="str">
        <f>IFERROR(INDEX('CONS AUTOEV'!$G$5:$G$204,MATCH('PLAN ACCION'!B21,'CONS AUTOEV'!$Q$5:$Q$204,0)), "")</f>
        <v/>
      </c>
      <c r="G21" s="170" t="s">
        <v>543</v>
      </c>
      <c r="H21" s="172"/>
      <c r="I21" s="172"/>
      <c r="J21" s="172"/>
      <c r="K21" s="172"/>
      <c r="L21" s="173"/>
      <c r="M21" s="173"/>
      <c r="N21" s="227" t="str">
        <f>IF(planaccion[[#This Row],[Eje Seguridad]]="","",seguimientoplan[[#This Row],[Estado Actual]])</f>
        <v/>
      </c>
    </row>
    <row r="22" spans="2:14" ht="57.6" x14ac:dyDescent="0.3">
      <c r="B22" s="266">
        <v>19</v>
      </c>
      <c r="C22" s="164" t="str">
        <f>IFERROR(INDEX('CONS AUTOEV'!$C$5:$C$204,MATCH('PLAN ACCION'!B22,'CONS AUTOEV'!$Q$5:$Q$204,0)), "")</f>
        <v/>
      </c>
      <c r="D22" s="164" t="str">
        <f>IFERROR(INDEX('CONS AUTOEV'!$D$5:$D$204,MATCH('PLAN ACCION'!B22,'CONS AUTOEV'!$Q$5:$Q$204,0)), "")</f>
        <v/>
      </c>
      <c r="E22" s="164" t="str">
        <f>IFERROR(INDEX('CONS AUTOEV'!$E$5:$E$204,MATCH('PLAN ACCION'!B22,'CONS AUTOEV'!$Q$5:$Q$204,0)), "")</f>
        <v/>
      </c>
      <c r="F22" s="165" t="str">
        <f>IFERROR(INDEX('CONS AUTOEV'!$G$5:$G$204,MATCH('PLAN ACCION'!B22,'CONS AUTOEV'!$Q$5:$Q$204,0)), "")</f>
        <v/>
      </c>
      <c r="G22" s="170" t="s">
        <v>543</v>
      </c>
      <c r="H22" s="172"/>
      <c r="I22" s="172"/>
      <c r="J22" s="172"/>
      <c r="K22" s="172"/>
      <c r="L22" s="173"/>
      <c r="M22" s="173"/>
      <c r="N22" s="227" t="str">
        <f>IF(planaccion[[#This Row],[Eje Seguridad]]="","",seguimientoplan[[#This Row],[Estado Actual]])</f>
        <v/>
      </c>
    </row>
    <row r="23" spans="2:14" ht="57.6" x14ac:dyDescent="0.3">
      <c r="B23" s="266">
        <v>20</v>
      </c>
      <c r="C23" s="164" t="str">
        <f>IFERROR(INDEX('CONS AUTOEV'!$C$5:$C$204,MATCH('PLAN ACCION'!B23,'CONS AUTOEV'!$Q$5:$Q$204,0)), "")</f>
        <v/>
      </c>
      <c r="D23" s="164" t="str">
        <f>IFERROR(INDEX('CONS AUTOEV'!$D$5:$D$204,MATCH('PLAN ACCION'!B23,'CONS AUTOEV'!$Q$5:$Q$204,0)), "")</f>
        <v/>
      </c>
      <c r="E23" s="164" t="str">
        <f>IFERROR(INDEX('CONS AUTOEV'!$E$5:$E$204,MATCH('PLAN ACCION'!B23,'CONS AUTOEV'!$Q$5:$Q$204,0)), "")</f>
        <v/>
      </c>
      <c r="F23" s="165" t="str">
        <f>IFERROR(INDEX('CONS AUTOEV'!$G$5:$G$204,MATCH('PLAN ACCION'!B23,'CONS AUTOEV'!$Q$5:$Q$204,0)), "")</f>
        <v/>
      </c>
      <c r="G23" s="170" t="s">
        <v>543</v>
      </c>
      <c r="H23" s="172"/>
      <c r="I23" s="172"/>
      <c r="J23" s="172"/>
      <c r="K23" s="172"/>
      <c r="L23" s="173"/>
      <c r="M23" s="173"/>
      <c r="N23" s="227" t="str">
        <f>IF(planaccion[[#This Row],[Eje Seguridad]]="","",seguimientoplan[[#This Row],[Estado Actual]])</f>
        <v/>
      </c>
    </row>
    <row r="24" spans="2:14" ht="57.6" x14ac:dyDescent="0.3">
      <c r="B24" s="266">
        <v>21</v>
      </c>
      <c r="C24" s="164" t="str">
        <f>IFERROR(INDEX('CONS AUTOEV'!$C$5:$C$204,MATCH('PLAN ACCION'!B24,'CONS AUTOEV'!$Q$5:$Q$204,0)), "")</f>
        <v/>
      </c>
      <c r="D24" s="164" t="str">
        <f>IFERROR(INDEX('CONS AUTOEV'!$D$5:$D$204,MATCH('PLAN ACCION'!B24,'CONS AUTOEV'!$Q$5:$Q$204,0)), "")</f>
        <v/>
      </c>
      <c r="E24" s="164" t="str">
        <f>IFERROR(INDEX('CONS AUTOEV'!$E$5:$E$204,MATCH('PLAN ACCION'!B24,'CONS AUTOEV'!$Q$5:$Q$204,0)), "")</f>
        <v/>
      </c>
      <c r="F24" s="165" t="str">
        <f>IFERROR(INDEX('CONS AUTOEV'!$G$5:$G$204,MATCH('PLAN ACCION'!B24,'CONS AUTOEV'!$Q$5:$Q$204,0)), "")</f>
        <v/>
      </c>
      <c r="G24" s="170" t="s">
        <v>543</v>
      </c>
      <c r="H24" s="172"/>
      <c r="I24" s="172"/>
      <c r="J24" s="172"/>
      <c r="K24" s="172"/>
      <c r="L24" s="173"/>
      <c r="M24" s="173"/>
      <c r="N24" s="227" t="str">
        <f>IF(planaccion[[#This Row],[Eje Seguridad]]="","",seguimientoplan[[#This Row],[Estado Actual]])</f>
        <v/>
      </c>
    </row>
    <row r="25" spans="2:14" ht="57.6" x14ac:dyDescent="0.3">
      <c r="B25" s="266">
        <v>22</v>
      </c>
      <c r="C25" s="164" t="str">
        <f>IFERROR(INDEX('CONS AUTOEV'!$C$5:$C$204,MATCH('PLAN ACCION'!B25,'CONS AUTOEV'!$Q$5:$Q$204,0)), "")</f>
        <v/>
      </c>
      <c r="D25" s="164" t="str">
        <f>IFERROR(INDEX('CONS AUTOEV'!$D$5:$D$204,MATCH('PLAN ACCION'!B25,'CONS AUTOEV'!$Q$5:$Q$204,0)), "")</f>
        <v/>
      </c>
      <c r="E25" s="164" t="str">
        <f>IFERROR(INDEX('CONS AUTOEV'!$E$5:$E$204,MATCH('PLAN ACCION'!B25,'CONS AUTOEV'!$Q$5:$Q$204,0)), "")</f>
        <v/>
      </c>
      <c r="F25" s="165" t="str">
        <f>IFERROR(INDEX('CONS AUTOEV'!$G$5:$G$204,MATCH('PLAN ACCION'!B25,'CONS AUTOEV'!$Q$5:$Q$204,0)), "")</f>
        <v/>
      </c>
      <c r="G25" s="170" t="s">
        <v>543</v>
      </c>
      <c r="H25" s="172"/>
      <c r="I25" s="172"/>
      <c r="J25" s="172"/>
      <c r="K25" s="172"/>
      <c r="L25" s="173"/>
      <c r="M25" s="173"/>
      <c r="N25" s="227" t="str">
        <f>IF(planaccion[[#This Row],[Eje Seguridad]]="","",seguimientoplan[[#This Row],[Estado Actual]])</f>
        <v/>
      </c>
    </row>
    <row r="26" spans="2:14" ht="57.6" x14ac:dyDescent="0.3">
      <c r="B26" s="266">
        <v>23</v>
      </c>
      <c r="C26" s="164" t="str">
        <f>IFERROR(INDEX('CONS AUTOEV'!$C$5:$C$204,MATCH('PLAN ACCION'!B26,'CONS AUTOEV'!$Q$5:$Q$204,0)), "")</f>
        <v/>
      </c>
      <c r="D26" s="164" t="str">
        <f>IFERROR(INDEX('CONS AUTOEV'!$D$5:$D$204,MATCH('PLAN ACCION'!B26,'CONS AUTOEV'!$Q$5:$Q$204,0)), "")</f>
        <v/>
      </c>
      <c r="E26" s="164" t="str">
        <f>IFERROR(INDEX('CONS AUTOEV'!$E$5:$E$204,MATCH('PLAN ACCION'!B26,'CONS AUTOEV'!$Q$5:$Q$204,0)), "")</f>
        <v/>
      </c>
      <c r="F26" s="165" t="str">
        <f>IFERROR(INDEX('CONS AUTOEV'!$G$5:$G$204,MATCH('PLAN ACCION'!B26,'CONS AUTOEV'!$Q$5:$Q$204,0)), "")</f>
        <v/>
      </c>
      <c r="G26" s="170" t="s">
        <v>543</v>
      </c>
      <c r="H26" s="172"/>
      <c r="I26" s="172"/>
      <c r="J26" s="172"/>
      <c r="K26" s="172"/>
      <c r="L26" s="173"/>
      <c r="M26" s="173"/>
      <c r="N26" s="227" t="str">
        <f>IF(planaccion[[#This Row],[Eje Seguridad]]="","",seguimientoplan[[#This Row],[Estado Actual]])</f>
        <v/>
      </c>
    </row>
    <row r="27" spans="2:14" ht="57.6" x14ac:dyDescent="0.3">
      <c r="B27" s="266">
        <v>24</v>
      </c>
      <c r="C27" s="164" t="str">
        <f>IFERROR(INDEX('CONS AUTOEV'!$C$5:$C$204,MATCH('PLAN ACCION'!B27,'CONS AUTOEV'!$Q$5:$Q$204,0)), "")</f>
        <v/>
      </c>
      <c r="D27" s="164" t="str">
        <f>IFERROR(INDEX('CONS AUTOEV'!$D$5:$D$204,MATCH('PLAN ACCION'!B27,'CONS AUTOEV'!$Q$5:$Q$204,0)), "")</f>
        <v/>
      </c>
      <c r="E27" s="164" t="str">
        <f>IFERROR(INDEX('CONS AUTOEV'!$E$5:$E$204,MATCH('PLAN ACCION'!B27,'CONS AUTOEV'!$Q$5:$Q$204,0)), "")</f>
        <v/>
      </c>
      <c r="F27" s="165" t="str">
        <f>IFERROR(INDEX('CONS AUTOEV'!$G$5:$G$204,MATCH('PLAN ACCION'!B27,'CONS AUTOEV'!$Q$5:$Q$204,0)), "")</f>
        <v/>
      </c>
      <c r="G27" s="170" t="s">
        <v>543</v>
      </c>
      <c r="H27" s="172"/>
      <c r="I27" s="172"/>
      <c r="J27" s="172"/>
      <c r="K27" s="172"/>
      <c r="L27" s="173"/>
      <c r="M27" s="173"/>
      <c r="N27" s="227" t="str">
        <f>IF(planaccion[[#This Row],[Eje Seguridad]]="","",seguimientoplan[[#This Row],[Estado Actual]])</f>
        <v/>
      </c>
    </row>
    <row r="28" spans="2:14" ht="57.6" x14ac:dyDescent="0.3">
      <c r="B28" s="266">
        <v>25</v>
      </c>
      <c r="C28" s="164" t="str">
        <f>IFERROR(INDEX('CONS AUTOEV'!$C$5:$C$204,MATCH('PLAN ACCION'!B28,'CONS AUTOEV'!$Q$5:$Q$204,0)), "")</f>
        <v/>
      </c>
      <c r="D28" s="164" t="str">
        <f>IFERROR(INDEX('CONS AUTOEV'!$D$5:$D$204,MATCH('PLAN ACCION'!B28,'CONS AUTOEV'!$Q$5:$Q$204,0)), "")</f>
        <v/>
      </c>
      <c r="E28" s="164" t="str">
        <f>IFERROR(INDEX('CONS AUTOEV'!$E$5:$E$204,MATCH('PLAN ACCION'!B28,'CONS AUTOEV'!$Q$5:$Q$204,0)), "")</f>
        <v/>
      </c>
      <c r="F28" s="165" t="str">
        <f>IFERROR(INDEX('CONS AUTOEV'!$G$5:$G$204,MATCH('PLAN ACCION'!B28,'CONS AUTOEV'!$Q$5:$Q$204,0)), "")</f>
        <v/>
      </c>
      <c r="G28" s="170" t="s">
        <v>543</v>
      </c>
      <c r="H28" s="172"/>
      <c r="I28" s="172"/>
      <c r="J28" s="172"/>
      <c r="K28" s="172"/>
      <c r="L28" s="173"/>
      <c r="M28" s="173"/>
      <c r="N28" s="227" t="str">
        <f>IF(planaccion[[#This Row],[Eje Seguridad]]="","",seguimientoplan[[#This Row],[Estado Actual]])</f>
        <v/>
      </c>
    </row>
    <row r="29" spans="2:14" ht="57.6" x14ac:dyDescent="0.3">
      <c r="B29" s="266">
        <v>26</v>
      </c>
      <c r="C29" s="164" t="str">
        <f>IFERROR(INDEX('CONS AUTOEV'!$C$5:$C$204,MATCH('PLAN ACCION'!B29,'CONS AUTOEV'!$Q$5:$Q$204,0)), "")</f>
        <v/>
      </c>
      <c r="D29" s="164" t="str">
        <f>IFERROR(INDEX('CONS AUTOEV'!$D$5:$D$204,MATCH('PLAN ACCION'!B29,'CONS AUTOEV'!$Q$5:$Q$204,0)), "")</f>
        <v/>
      </c>
      <c r="E29" s="164" t="str">
        <f>IFERROR(INDEX('CONS AUTOEV'!$E$5:$E$204,MATCH('PLAN ACCION'!B29,'CONS AUTOEV'!$Q$5:$Q$204,0)), "")</f>
        <v/>
      </c>
      <c r="F29" s="165" t="str">
        <f>IFERROR(INDEX('CONS AUTOEV'!$G$5:$G$204,MATCH('PLAN ACCION'!B29,'CONS AUTOEV'!$Q$5:$Q$204,0)), "")</f>
        <v/>
      </c>
      <c r="G29" s="170" t="s">
        <v>543</v>
      </c>
      <c r="H29" s="172"/>
      <c r="I29" s="172"/>
      <c r="J29" s="172"/>
      <c r="K29" s="172"/>
      <c r="L29" s="173"/>
      <c r="M29" s="173"/>
      <c r="N29" s="227" t="str">
        <f>IF(planaccion[[#This Row],[Eje Seguridad]]="","",seguimientoplan[[#This Row],[Estado Actual]])</f>
        <v/>
      </c>
    </row>
    <row r="30" spans="2:14" ht="57.6" x14ac:dyDescent="0.3">
      <c r="B30" s="266">
        <v>27</v>
      </c>
      <c r="C30" s="164" t="str">
        <f>IFERROR(INDEX('CONS AUTOEV'!$C$5:$C$204,MATCH('PLAN ACCION'!B30,'CONS AUTOEV'!$Q$5:$Q$204,0)), "")</f>
        <v/>
      </c>
      <c r="D30" s="164" t="str">
        <f>IFERROR(INDEX('CONS AUTOEV'!$D$5:$D$204,MATCH('PLAN ACCION'!B30,'CONS AUTOEV'!$Q$5:$Q$204,0)), "")</f>
        <v/>
      </c>
      <c r="E30" s="164" t="str">
        <f>IFERROR(INDEX('CONS AUTOEV'!$E$5:$E$204,MATCH('PLAN ACCION'!B30,'CONS AUTOEV'!$Q$5:$Q$204,0)), "")</f>
        <v/>
      </c>
      <c r="F30" s="165" t="str">
        <f>IFERROR(INDEX('CONS AUTOEV'!$G$5:$G$204,MATCH('PLAN ACCION'!B30,'CONS AUTOEV'!$Q$5:$Q$204,0)), "")</f>
        <v/>
      </c>
      <c r="G30" s="170" t="s">
        <v>543</v>
      </c>
      <c r="H30" s="172"/>
      <c r="I30" s="172"/>
      <c r="J30" s="172"/>
      <c r="K30" s="172"/>
      <c r="L30" s="173"/>
      <c r="M30" s="173"/>
      <c r="N30" s="227" t="str">
        <f>IF(planaccion[[#This Row],[Eje Seguridad]]="","",seguimientoplan[[#This Row],[Estado Actual]])</f>
        <v/>
      </c>
    </row>
    <row r="31" spans="2:14" ht="57.6" x14ac:dyDescent="0.3">
      <c r="B31" s="266">
        <v>28</v>
      </c>
      <c r="C31" s="164" t="str">
        <f>IFERROR(INDEX('CONS AUTOEV'!$C$5:$C$204,MATCH('PLAN ACCION'!B31,'CONS AUTOEV'!$Q$5:$Q$204,0)), "")</f>
        <v/>
      </c>
      <c r="D31" s="164" t="str">
        <f>IFERROR(INDEX('CONS AUTOEV'!$D$5:$D$204,MATCH('PLAN ACCION'!B31,'CONS AUTOEV'!$Q$5:$Q$204,0)), "")</f>
        <v/>
      </c>
      <c r="E31" s="164" t="str">
        <f>IFERROR(INDEX('CONS AUTOEV'!$E$5:$E$204,MATCH('PLAN ACCION'!B31,'CONS AUTOEV'!$Q$5:$Q$204,0)), "")</f>
        <v/>
      </c>
      <c r="F31" s="165" t="str">
        <f>IFERROR(INDEX('CONS AUTOEV'!$G$5:$G$204,MATCH('PLAN ACCION'!B31,'CONS AUTOEV'!$Q$5:$Q$204,0)), "")</f>
        <v/>
      </c>
      <c r="G31" s="170" t="s">
        <v>543</v>
      </c>
      <c r="H31" s="172"/>
      <c r="I31" s="172"/>
      <c r="J31" s="172"/>
      <c r="K31" s="172"/>
      <c r="L31" s="173"/>
      <c r="M31" s="173"/>
      <c r="N31" s="227" t="str">
        <f>IF(planaccion[[#This Row],[Eje Seguridad]]="","",seguimientoplan[[#This Row],[Estado Actual]])</f>
        <v/>
      </c>
    </row>
    <row r="32" spans="2:14" ht="57.6" x14ac:dyDescent="0.3">
      <c r="B32" s="266">
        <v>29</v>
      </c>
      <c r="C32" s="164" t="str">
        <f>IFERROR(INDEX('CONS AUTOEV'!$C$5:$C$204,MATCH('PLAN ACCION'!B32,'CONS AUTOEV'!$Q$5:$Q$204,0)), "")</f>
        <v/>
      </c>
      <c r="D32" s="164" t="str">
        <f>IFERROR(INDEX('CONS AUTOEV'!$D$5:$D$204,MATCH('PLAN ACCION'!B32,'CONS AUTOEV'!$Q$5:$Q$204,0)), "")</f>
        <v/>
      </c>
      <c r="E32" s="164" t="str">
        <f>IFERROR(INDEX('CONS AUTOEV'!$E$5:$E$204,MATCH('PLAN ACCION'!B32,'CONS AUTOEV'!$Q$5:$Q$204,0)), "")</f>
        <v/>
      </c>
      <c r="F32" s="165" t="str">
        <f>IFERROR(INDEX('CONS AUTOEV'!$G$5:$G$204,MATCH('PLAN ACCION'!B32,'CONS AUTOEV'!$Q$5:$Q$204,0)), "")</f>
        <v/>
      </c>
      <c r="G32" s="170" t="s">
        <v>543</v>
      </c>
      <c r="H32" s="172"/>
      <c r="I32" s="172"/>
      <c r="J32" s="172"/>
      <c r="K32" s="172"/>
      <c r="L32" s="173"/>
      <c r="M32" s="173"/>
      <c r="N32" s="227" t="str">
        <f>IF(planaccion[[#This Row],[Eje Seguridad]]="","",seguimientoplan[[#This Row],[Estado Actual]])</f>
        <v/>
      </c>
    </row>
    <row r="33" spans="2:14" ht="57.6" x14ac:dyDescent="0.3">
      <c r="B33" s="266">
        <v>30</v>
      </c>
      <c r="C33" s="164" t="str">
        <f>IFERROR(INDEX('CONS AUTOEV'!$C$5:$C$204,MATCH('PLAN ACCION'!B33,'CONS AUTOEV'!$Q$5:$Q$204,0)), "")</f>
        <v/>
      </c>
      <c r="D33" s="164" t="str">
        <f>IFERROR(INDEX('CONS AUTOEV'!$D$5:$D$204,MATCH('PLAN ACCION'!B33,'CONS AUTOEV'!$Q$5:$Q$204,0)), "")</f>
        <v/>
      </c>
      <c r="E33" s="164" t="str">
        <f>IFERROR(INDEX('CONS AUTOEV'!$E$5:$E$204,MATCH('PLAN ACCION'!B33,'CONS AUTOEV'!$Q$5:$Q$204,0)), "")</f>
        <v/>
      </c>
      <c r="F33" s="165" t="str">
        <f>IFERROR(INDEX('CONS AUTOEV'!$G$5:$G$204,MATCH('PLAN ACCION'!B33,'CONS AUTOEV'!$Q$5:$Q$204,0)), "")</f>
        <v/>
      </c>
      <c r="G33" s="170" t="s">
        <v>543</v>
      </c>
      <c r="H33" s="172"/>
      <c r="I33" s="172"/>
      <c r="J33" s="172"/>
      <c r="K33" s="172"/>
      <c r="L33" s="173"/>
      <c r="M33" s="173"/>
      <c r="N33" s="227" t="str">
        <f>IF(planaccion[[#This Row],[Eje Seguridad]]="","",seguimientoplan[[#This Row],[Estado Actual]])</f>
        <v/>
      </c>
    </row>
    <row r="34" spans="2:14" ht="57.6" x14ac:dyDescent="0.3">
      <c r="B34" s="266">
        <v>31</v>
      </c>
      <c r="C34" s="164" t="str">
        <f>IFERROR(INDEX('CONS AUTOEV'!$C$5:$C$204,MATCH('PLAN ACCION'!B34,'CONS AUTOEV'!$Q$5:$Q$204,0)), "")</f>
        <v/>
      </c>
      <c r="D34" s="164" t="str">
        <f>IFERROR(INDEX('CONS AUTOEV'!$D$5:$D$204,MATCH('PLAN ACCION'!B34,'CONS AUTOEV'!$Q$5:$Q$204,0)), "")</f>
        <v/>
      </c>
      <c r="E34" s="164" t="str">
        <f>IFERROR(INDEX('CONS AUTOEV'!$E$5:$E$204,MATCH('PLAN ACCION'!B34,'CONS AUTOEV'!$Q$5:$Q$204,0)), "")</f>
        <v/>
      </c>
      <c r="F34" s="165" t="str">
        <f>IFERROR(INDEX('CONS AUTOEV'!$G$5:$G$204,MATCH('PLAN ACCION'!B34,'CONS AUTOEV'!$Q$5:$Q$204,0)), "")</f>
        <v/>
      </c>
      <c r="G34" s="170" t="s">
        <v>543</v>
      </c>
      <c r="H34" s="172"/>
      <c r="I34" s="172"/>
      <c r="J34" s="172"/>
      <c r="K34" s="172"/>
      <c r="L34" s="173"/>
      <c r="M34" s="173"/>
      <c r="N34" s="227" t="str">
        <f>IF(planaccion[[#This Row],[Eje Seguridad]]="","",seguimientoplan[[#This Row],[Estado Actual]])</f>
        <v/>
      </c>
    </row>
    <row r="35" spans="2:14" ht="57.6" x14ac:dyDescent="0.3">
      <c r="B35" s="266">
        <v>32</v>
      </c>
      <c r="C35" s="164" t="str">
        <f>IFERROR(INDEX('CONS AUTOEV'!$C$5:$C$204,MATCH('PLAN ACCION'!B35,'CONS AUTOEV'!$Q$5:$Q$204,0)), "")</f>
        <v/>
      </c>
      <c r="D35" s="164" t="str">
        <f>IFERROR(INDEX('CONS AUTOEV'!$D$5:$D$204,MATCH('PLAN ACCION'!B35,'CONS AUTOEV'!$Q$5:$Q$204,0)), "")</f>
        <v/>
      </c>
      <c r="E35" s="164" t="str">
        <f>IFERROR(INDEX('CONS AUTOEV'!$E$5:$E$204,MATCH('PLAN ACCION'!B35,'CONS AUTOEV'!$Q$5:$Q$204,0)), "")</f>
        <v/>
      </c>
      <c r="F35" s="165" t="str">
        <f>IFERROR(INDEX('CONS AUTOEV'!$G$5:$G$204,MATCH('PLAN ACCION'!B35,'CONS AUTOEV'!$Q$5:$Q$204,0)), "")</f>
        <v/>
      </c>
      <c r="G35" s="170" t="s">
        <v>543</v>
      </c>
      <c r="H35" s="172"/>
      <c r="I35" s="172"/>
      <c r="J35" s="172"/>
      <c r="K35" s="172"/>
      <c r="L35" s="173"/>
      <c r="M35" s="173"/>
      <c r="N35" s="227" t="str">
        <f>IF(planaccion[[#This Row],[Eje Seguridad]]="","",seguimientoplan[[#This Row],[Estado Actual]])</f>
        <v/>
      </c>
    </row>
    <row r="36" spans="2:14" ht="57.6" x14ac:dyDescent="0.3">
      <c r="B36" s="266">
        <v>33</v>
      </c>
      <c r="C36" s="164" t="str">
        <f>IFERROR(INDEX('CONS AUTOEV'!$C$5:$C$204,MATCH('PLAN ACCION'!B36,'CONS AUTOEV'!$Q$5:$Q$204,0)), "")</f>
        <v/>
      </c>
      <c r="D36" s="164" t="str">
        <f>IFERROR(INDEX('CONS AUTOEV'!$D$5:$D$204,MATCH('PLAN ACCION'!B36,'CONS AUTOEV'!$Q$5:$Q$204,0)), "")</f>
        <v/>
      </c>
      <c r="E36" s="164" t="str">
        <f>IFERROR(INDEX('CONS AUTOEV'!$E$5:$E$204,MATCH('PLAN ACCION'!B36,'CONS AUTOEV'!$Q$5:$Q$204,0)), "")</f>
        <v/>
      </c>
      <c r="F36" s="165" t="str">
        <f>IFERROR(INDEX('CONS AUTOEV'!$G$5:$G$204,MATCH('PLAN ACCION'!B36,'CONS AUTOEV'!$Q$5:$Q$204,0)), "")</f>
        <v/>
      </c>
      <c r="G36" s="170" t="s">
        <v>543</v>
      </c>
      <c r="H36" s="172"/>
      <c r="I36" s="172"/>
      <c r="J36" s="172"/>
      <c r="K36" s="172"/>
      <c r="L36" s="173"/>
      <c r="M36" s="173"/>
      <c r="N36" s="227" t="str">
        <f>IF(planaccion[[#This Row],[Eje Seguridad]]="","",seguimientoplan[[#This Row],[Estado Actual]])</f>
        <v/>
      </c>
    </row>
    <row r="37" spans="2:14" ht="57.6" x14ac:dyDescent="0.3">
      <c r="B37" s="266">
        <v>34</v>
      </c>
      <c r="C37" s="164" t="str">
        <f>IFERROR(INDEX('CONS AUTOEV'!$C$5:$C$204,MATCH('PLAN ACCION'!B37,'CONS AUTOEV'!$Q$5:$Q$204,0)), "")</f>
        <v/>
      </c>
      <c r="D37" s="164" t="str">
        <f>IFERROR(INDEX('CONS AUTOEV'!$D$5:$D$204,MATCH('PLAN ACCION'!B37,'CONS AUTOEV'!$Q$5:$Q$204,0)), "")</f>
        <v/>
      </c>
      <c r="E37" s="164" t="str">
        <f>IFERROR(INDEX('CONS AUTOEV'!$E$5:$E$204,MATCH('PLAN ACCION'!B37,'CONS AUTOEV'!$Q$5:$Q$204,0)), "")</f>
        <v/>
      </c>
      <c r="F37" s="165" t="str">
        <f>IFERROR(INDEX('CONS AUTOEV'!$G$5:$G$204,MATCH('PLAN ACCION'!B37,'CONS AUTOEV'!$Q$5:$Q$204,0)), "")</f>
        <v/>
      </c>
      <c r="G37" s="170" t="s">
        <v>543</v>
      </c>
      <c r="H37" s="172"/>
      <c r="I37" s="172"/>
      <c r="J37" s="172"/>
      <c r="K37" s="172"/>
      <c r="L37" s="173"/>
      <c r="M37" s="173"/>
      <c r="N37" s="227" t="str">
        <f>IF(planaccion[[#This Row],[Eje Seguridad]]="","",seguimientoplan[[#This Row],[Estado Actual]])</f>
        <v/>
      </c>
    </row>
    <row r="38" spans="2:14" ht="57.6" x14ac:dyDescent="0.3">
      <c r="B38" s="266">
        <v>35</v>
      </c>
      <c r="C38" s="164" t="str">
        <f>IFERROR(INDEX('CONS AUTOEV'!$C$5:$C$204,MATCH('PLAN ACCION'!B38,'CONS AUTOEV'!$Q$5:$Q$204,0)), "")</f>
        <v/>
      </c>
      <c r="D38" s="164" t="str">
        <f>IFERROR(INDEX('CONS AUTOEV'!$D$5:$D$204,MATCH('PLAN ACCION'!B38,'CONS AUTOEV'!$Q$5:$Q$204,0)), "")</f>
        <v/>
      </c>
      <c r="E38" s="164" t="str">
        <f>IFERROR(INDEX('CONS AUTOEV'!$E$5:$E$204,MATCH('PLAN ACCION'!B38,'CONS AUTOEV'!$Q$5:$Q$204,0)), "")</f>
        <v/>
      </c>
      <c r="F38" s="165" t="str">
        <f>IFERROR(INDEX('CONS AUTOEV'!$G$5:$G$204,MATCH('PLAN ACCION'!B38,'CONS AUTOEV'!$Q$5:$Q$204,0)), "")</f>
        <v/>
      </c>
      <c r="G38" s="170" t="s">
        <v>543</v>
      </c>
      <c r="H38" s="172"/>
      <c r="I38" s="172"/>
      <c r="J38" s="172"/>
      <c r="K38" s="172"/>
      <c r="L38" s="173"/>
      <c r="M38" s="173"/>
      <c r="N38" s="227" t="str">
        <f>IF(planaccion[[#This Row],[Eje Seguridad]]="","",seguimientoplan[[#This Row],[Estado Actual]])</f>
        <v/>
      </c>
    </row>
    <row r="39" spans="2:14" ht="57.6" x14ac:dyDescent="0.3">
      <c r="B39" s="266">
        <v>36</v>
      </c>
      <c r="C39" s="164" t="str">
        <f>IFERROR(INDEX('CONS AUTOEV'!$C$5:$C$204,MATCH('PLAN ACCION'!B39,'CONS AUTOEV'!$Q$5:$Q$204,0)), "")</f>
        <v/>
      </c>
      <c r="D39" s="164" t="str">
        <f>IFERROR(INDEX('CONS AUTOEV'!$D$5:$D$204,MATCH('PLAN ACCION'!B39,'CONS AUTOEV'!$Q$5:$Q$204,0)), "")</f>
        <v/>
      </c>
      <c r="E39" s="164" t="str">
        <f>IFERROR(INDEX('CONS AUTOEV'!$E$5:$E$204,MATCH('PLAN ACCION'!B39,'CONS AUTOEV'!$Q$5:$Q$204,0)), "")</f>
        <v/>
      </c>
      <c r="F39" s="165" t="str">
        <f>IFERROR(INDEX('CONS AUTOEV'!$G$5:$G$204,MATCH('PLAN ACCION'!B39,'CONS AUTOEV'!$Q$5:$Q$204,0)), "")</f>
        <v/>
      </c>
      <c r="G39" s="170" t="s">
        <v>543</v>
      </c>
      <c r="H39" s="172"/>
      <c r="I39" s="172"/>
      <c r="J39" s="172"/>
      <c r="K39" s="172"/>
      <c r="L39" s="173"/>
      <c r="M39" s="173"/>
      <c r="N39" s="227" t="str">
        <f>IF(planaccion[[#This Row],[Eje Seguridad]]="","",seguimientoplan[[#This Row],[Estado Actual]])</f>
        <v/>
      </c>
    </row>
    <row r="40" spans="2:14" ht="57.6" x14ac:dyDescent="0.3">
      <c r="B40" s="266">
        <v>37</v>
      </c>
      <c r="C40" s="164" t="str">
        <f>IFERROR(INDEX('CONS AUTOEV'!$C$5:$C$204,MATCH('PLAN ACCION'!B40,'CONS AUTOEV'!$Q$5:$Q$204,0)), "")</f>
        <v/>
      </c>
      <c r="D40" s="164" t="str">
        <f>IFERROR(INDEX('CONS AUTOEV'!$D$5:$D$204,MATCH('PLAN ACCION'!B40,'CONS AUTOEV'!$Q$5:$Q$204,0)), "")</f>
        <v/>
      </c>
      <c r="E40" s="164" t="str">
        <f>IFERROR(INDEX('CONS AUTOEV'!$E$5:$E$204,MATCH('PLAN ACCION'!B40,'CONS AUTOEV'!$Q$5:$Q$204,0)), "")</f>
        <v/>
      </c>
      <c r="F40" s="165" t="str">
        <f>IFERROR(INDEX('CONS AUTOEV'!$G$5:$G$204,MATCH('PLAN ACCION'!B40,'CONS AUTOEV'!$Q$5:$Q$204,0)), "")</f>
        <v/>
      </c>
      <c r="G40" s="170" t="s">
        <v>543</v>
      </c>
      <c r="H40" s="172"/>
      <c r="I40" s="172"/>
      <c r="J40" s="172"/>
      <c r="K40" s="172"/>
      <c r="L40" s="173"/>
      <c r="M40" s="173"/>
      <c r="N40" s="227" t="str">
        <f>IF(planaccion[[#This Row],[Eje Seguridad]]="","",seguimientoplan[[#This Row],[Estado Actual]])</f>
        <v/>
      </c>
    </row>
    <row r="41" spans="2:14" ht="57.6" x14ac:dyDescent="0.3">
      <c r="B41" s="266">
        <v>38</v>
      </c>
      <c r="C41" s="164" t="str">
        <f>IFERROR(INDEX('CONS AUTOEV'!$C$5:$C$204,MATCH('PLAN ACCION'!B41,'CONS AUTOEV'!$Q$5:$Q$204,0)), "")</f>
        <v/>
      </c>
      <c r="D41" s="164" t="str">
        <f>IFERROR(INDEX('CONS AUTOEV'!$D$5:$D$204,MATCH('PLAN ACCION'!B41,'CONS AUTOEV'!$Q$5:$Q$204,0)), "")</f>
        <v/>
      </c>
      <c r="E41" s="164" t="str">
        <f>IFERROR(INDEX('CONS AUTOEV'!$E$5:$E$204,MATCH('PLAN ACCION'!B41,'CONS AUTOEV'!$Q$5:$Q$204,0)), "")</f>
        <v/>
      </c>
      <c r="F41" s="165" t="str">
        <f>IFERROR(INDEX('CONS AUTOEV'!$G$5:$G$204,MATCH('PLAN ACCION'!B41,'CONS AUTOEV'!$Q$5:$Q$204,0)), "")</f>
        <v/>
      </c>
      <c r="G41" s="170" t="s">
        <v>543</v>
      </c>
      <c r="H41" s="172"/>
      <c r="I41" s="172"/>
      <c r="J41" s="172"/>
      <c r="K41" s="172"/>
      <c r="L41" s="173"/>
      <c r="M41" s="173"/>
      <c r="N41" s="227" t="str">
        <f>IF(planaccion[[#This Row],[Eje Seguridad]]="","",seguimientoplan[[#This Row],[Estado Actual]])</f>
        <v/>
      </c>
    </row>
    <row r="42" spans="2:14" ht="57.6" x14ac:dyDescent="0.3">
      <c r="B42" s="266">
        <v>39</v>
      </c>
      <c r="C42" s="164" t="str">
        <f>IFERROR(INDEX('CONS AUTOEV'!$C$5:$C$204,MATCH('PLAN ACCION'!B42,'CONS AUTOEV'!$Q$5:$Q$204,0)), "")</f>
        <v/>
      </c>
      <c r="D42" s="164" t="str">
        <f>IFERROR(INDEX('CONS AUTOEV'!$D$5:$D$204,MATCH('PLAN ACCION'!B42,'CONS AUTOEV'!$Q$5:$Q$204,0)), "")</f>
        <v/>
      </c>
      <c r="E42" s="164" t="str">
        <f>IFERROR(INDEX('CONS AUTOEV'!$E$5:$E$204,MATCH('PLAN ACCION'!B42,'CONS AUTOEV'!$Q$5:$Q$204,0)), "")</f>
        <v/>
      </c>
      <c r="F42" s="165" t="str">
        <f>IFERROR(INDEX('CONS AUTOEV'!$G$5:$G$204,MATCH('PLAN ACCION'!B42,'CONS AUTOEV'!$Q$5:$Q$204,0)), "")</f>
        <v/>
      </c>
      <c r="G42" s="170" t="s">
        <v>543</v>
      </c>
      <c r="H42" s="172"/>
      <c r="I42" s="172"/>
      <c r="J42" s="172"/>
      <c r="K42" s="172"/>
      <c r="L42" s="173"/>
      <c r="M42" s="173"/>
      <c r="N42" s="227" t="str">
        <f>IF(planaccion[[#This Row],[Eje Seguridad]]="","",seguimientoplan[[#This Row],[Estado Actual]])</f>
        <v/>
      </c>
    </row>
    <row r="43" spans="2:14" ht="57.6" x14ac:dyDescent="0.3">
      <c r="B43" s="266">
        <v>40</v>
      </c>
      <c r="C43" s="164" t="str">
        <f>IFERROR(INDEX('CONS AUTOEV'!$C$5:$C$204,MATCH('PLAN ACCION'!B43,'CONS AUTOEV'!$Q$5:$Q$204,0)), "")</f>
        <v/>
      </c>
      <c r="D43" s="164" t="str">
        <f>IFERROR(INDEX('CONS AUTOEV'!$D$5:$D$204,MATCH('PLAN ACCION'!B43,'CONS AUTOEV'!$Q$5:$Q$204,0)), "")</f>
        <v/>
      </c>
      <c r="E43" s="164" t="str">
        <f>IFERROR(INDEX('CONS AUTOEV'!$E$5:$E$204,MATCH('PLAN ACCION'!B43,'CONS AUTOEV'!$Q$5:$Q$204,0)), "")</f>
        <v/>
      </c>
      <c r="F43" s="165" t="str">
        <f>IFERROR(INDEX('CONS AUTOEV'!$G$5:$G$204,MATCH('PLAN ACCION'!B43,'CONS AUTOEV'!$Q$5:$Q$204,0)), "")</f>
        <v/>
      </c>
      <c r="G43" s="170" t="s">
        <v>543</v>
      </c>
      <c r="H43" s="172"/>
      <c r="I43" s="172"/>
      <c r="J43" s="172"/>
      <c r="K43" s="172"/>
      <c r="L43" s="173"/>
      <c r="M43" s="173"/>
      <c r="N43" s="227" t="str">
        <f>IF(planaccion[[#This Row],[Eje Seguridad]]="","",seguimientoplan[[#This Row],[Estado Actual]])</f>
        <v/>
      </c>
    </row>
    <row r="44" spans="2:14" ht="57.6" x14ac:dyDescent="0.3">
      <c r="B44" s="266">
        <v>41</v>
      </c>
      <c r="C44" s="164" t="str">
        <f>IFERROR(INDEX('CONS AUTOEV'!$C$5:$C$204,MATCH('PLAN ACCION'!B44,'CONS AUTOEV'!$Q$5:$Q$204,0)), "")</f>
        <v/>
      </c>
      <c r="D44" s="164" t="str">
        <f>IFERROR(INDEX('CONS AUTOEV'!$D$5:$D$204,MATCH('PLAN ACCION'!B44,'CONS AUTOEV'!$Q$5:$Q$204,0)), "")</f>
        <v/>
      </c>
      <c r="E44" s="164" t="str">
        <f>IFERROR(INDEX('CONS AUTOEV'!$E$5:$E$204,MATCH('PLAN ACCION'!B44,'CONS AUTOEV'!$Q$5:$Q$204,0)), "")</f>
        <v/>
      </c>
      <c r="F44" s="165" t="str">
        <f>IFERROR(INDEX('CONS AUTOEV'!$G$5:$G$204,MATCH('PLAN ACCION'!B44,'CONS AUTOEV'!$Q$5:$Q$204,0)), "")</f>
        <v/>
      </c>
      <c r="G44" s="170" t="s">
        <v>543</v>
      </c>
      <c r="H44" s="172"/>
      <c r="I44" s="172"/>
      <c r="J44" s="172"/>
      <c r="K44" s="172"/>
      <c r="L44" s="173"/>
      <c r="M44" s="173"/>
      <c r="N44" s="227" t="str">
        <f>IF(planaccion[[#This Row],[Eje Seguridad]]="","",seguimientoplan[[#This Row],[Estado Actual]])</f>
        <v/>
      </c>
    </row>
    <row r="45" spans="2:14" ht="57.6" x14ac:dyDescent="0.3">
      <c r="B45" s="266">
        <v>42</v>
      </c>
      <c r="C45" s="164" t="str">
        <f>IFERROR(INDEX('CONS AUTOEV'!$C$5:$C$204,MATCH('PLAN ACCION'!B45,'CONS AUTOEV'!$Q$5:$Q$204,0)), "")</f>
        <v/>
      </c>
      <c r="D45" s="164" t="str">
        <f>IFERROR(INDEX('CONS AUTOEV'!$D$5:$D$204,MATCH('PLAN ACCION'!B45,'CONS AUTOEV'!$Q$5:$Q$204,0)), "")</f>
        <v/>
      </c>
      <c r="E45" s="164" t="str">
        <f>IFERROR(INDEX('CONS AUTOEV'!$E$5:$E$204,MATCH('PLAN ACCION'!B45,'CONS AUTOEV'!$Q$5:$Q$204,0)), "")</f>
        <v/>
      </c>
      <c r="F45" s="165" t="str">
        <f>IFERROR(INDEX('CONS AUTOEV'!$G$5:$G$204,MATCH('PLAN ACCION'!B45,'CONS AUTOEV'!$Q$5:$Q$204,0)), "")</f>
        <v/>
      </c>
      <c r="G45" s="170" t="s">
        <v>543</v>
      </c>
      <c r="H45" s="172"/>
      <c r="I45" s="172"/>
      <c r="J45" s="172"/>
      <c r="K45" s="172"/>
      <c r="L45" s="173"/>
      <c r="M45" s="173"/>
      <c r="N45" s="227" t="str">
        <f>IF(planaccion[[#This Row],[Eje Seguridad]]="","",seguimientoplan[[#This Row],[Estado Actual]])</f>
        <v/>
      </c>
    </row>
    <row r="46" spans="2:14" ht="57.6" x14ac:dyDescent="0.3">
      <c r="B46" s="266">
        <v>43</v>
      </c>
      <c r="C46" s="164" t="str">
        <f>IFERROR(INDEX('CONS AUTOEV'!$C$5:$C$204,MATCH('PLAN ACCION'!B46,'CONS AUTOEV'!$Q$5:$Q$204,0)), "")</f>
        <v/>
      </c>
      <c r="D46" s="164" t="str">
        <f>IFERROR(INDEX('CONS AUTOEV'!$D$5:$D$204,MATCH('PLAN ACCION'!B46,'CONS AUTOEV'!$Q$5:$Q$204,0)), "")</f>
        <v/>
      </c>
      <c r="E46" s="164" t="str">
        <f>IFERROR(INDEX('CONS AUTOEV'!$E$5:$E$204,MATCH('PLAN ACCION'!B46,'CONS AUTOEV'!$Q$5:$Q$204,0)), "")</f>
        <v/>
      </c>
      <c r="F46" s="165" t="str">
        <f>IFERROR(INDEX('CONS AUTOEV'!$G$5:$G$204,MATCH('PLAN ACCION'!B46,'CONS AUTOEV'!$Q$5:$Q$204,0)), "")</f>
        <v/>
      </c>
      <c r="G46" s="170" t="s">
        <v>543</v>
      </c>
      <c r="H46" s="172"/>
      <c r="I46" s="172"/>
      <c r="J46" s="172"/>
      <c r="K46" s="172"/>
      <c r="L46" s="173"/>
      <c r="M46" s="173"/>
      <c r="N46" s="227" t="str">
        <f>IF(planaccion[[#This Row],[Eje Seguridad]]="","",seguimientoplan[[#This Row],[Estado Actual]])</f>
        <v/>
      </c>
    </row>
    <row r="47" spans="2:14" ht="57.6" x14ac:dyDescent="0.3">
      <c r="B47" s="266">
        <v>44</v>
      </c>
      <c r="C47" s="164" t="str">
        <f>IFERROR(INDEX('CONS AUTOEV'!$C$5:$C$204,MATCH('PLAN ACCION'!B47,'CONS AUTOEV'!$Q$5:$Q$204,0)), "")</f>
        <v/>
      </c>
      <c r="D47" s="164" t="str">
        <f>IFERROR(INDEX('CONS AUTOEV'!$D$5:$D$204,MATCH('PLAN ACCION'!B47,'CONS AUTOEV'!$Q$5:$Q$204,0)), "")</f>
        <v/>
      </c>
      <c r="E47" s="164" t="str">
        <f>IFERROR(INDEX('CONS AUTOEV'!$E$5:$E$204,MATCH('PLAN ACCION'!B47,'CONS AUTOEV'!$Q$5:$Q$204,0)), "")</f>
        <v/>
      </c>
      <c r="F47" s="165" t="str">
        <f>IFERROR(INDEX('CONS AUTOEV'!$G$5:$G$204,MATCH('PLAN ACCION'!B47,'CONS AUTOEV'!$Q$5:$Q$204,0)), "")</f>
        <v/>
      </c>
      <c r="G47" s="170" t="s">
        <v>543</v>
      </c>
      <c r="H47" s="172"/>
      <c r="I47" s="172"/>
      <c r="J47" s="172"/>
      <c r="K47" s="172"/>
      <c r="L47" s="173"/>
      <c r="M47" s="173"/>
      <c r="N47" s="227" t="str">
        <f>IF(planaccion[[#This Row],[Eje Seguridad]]="","",seguimientoplan[[#This Row],[Estado Actual]])</f>
        <v/>
      </c>
    </row>
    <row r="48" spans="2:14" ht="57.6" x14ac:dyDescent="0.3">
      <c r="B48" s="266">
        <v>45</v>
      </c>
      <c r="C48" s="164" t="str">
        <f>IFERROR(INDEX('CONS AUTOEV'!$C$5:$C$204,MATCH('PLAN ACCION'!B48,'CONS AUTOEV'!$Q$5:$Q$204,0)), "")</f>
        <v/>
      </c>
      <c r="D48" s="164" t="str">
        <f>IFERROR(INDEX('CONS AUTOEV'!$D$5:$D$204,MATCH('PLAN ACCION'!B48,'CONS AUTOEV'!$Q$5:$Q$204,0)), "")</f>
        <v/>
      </c>
      <c r="E48" s="164" t="str">
        <f>IFERROR(INDEX('CONS AUTOEV'!$E$5:$E$204,MATCH('PLAN ACCION'!B48,'CONS AUTOEV'!$Q$5:$Q$204,0)), "")</f>
        <v/>
      </c>
      <c r="F48" s="165" t="str">
        <f>IFERROR(INDEX('CONS AUTOEV'!$G$5:$G$204,MATCH('PLAN ACCION'!B48,'CONS AUTOEV'!$Q$5:$Q$204,0)), "")</f>
        <v/>
      </c>
      <c r="G48" s="170" t="s">
        <v>543</v>
      </c>
      <c r="H48" s="172"/>
      <c r="I48" s="172"/>
      <c r="J48" s="172"/>
      <c r="K48" s="172"/>
      <c r="L48" s="173"/>
      <c r="M48" s="173"/>
      <c r="N48" s="227" t="str">
        <f>IF(planaccion[[#This Row],[Eje Seguridad]]="","",seguimientoplan[[#This Row],[Estado Actual]])</f>
        <v/>
      </c>
    </row>
    <row r="49" spans="2:14" ht="57.6" x14ac:dyDescent="0.3">
      <c r="B49" s="266">
        <v>46</v>
      </c>
      <c r="C49" s="164" t="str">
        <f>IFERROR(INDEX('CONS AUTOEV'!$C$5:$C$204,MATCH('PLAN ACCION'!B49,'CONS AUTOEV'!$Q$5:$Q$204,0)), "")</f>
        <v/>
      </c>
      <c r="D49" s="164" t="str">
        <f>IFERROR(INDEX('CONS AUTOEV'!$D$5:$D$204,MATCH('PLAN ACCION'!B49,'CONS AUTOEV'!$Q$5:$Q$204,0)), "")</f>
        <v/>
      </c>
      <c r="E49" s="164" t="str">
        <f>IFERROR(INDEX('CONS AUTOEV'!$E$5:$E$204,MATCH('PLAN ACCION'!B49,'CONS AUTOEV'!$Q$5:$Q$204,0)), "")</f>
        <v/>
      </c>
      <c r="F49" s="165" t="str">
        <f>IFERROR(INDEX('CONS AUTOEV'!$G$5:$G$204,MATCH('PLAN ACCION'!B49,'CONS AUTOEV'!$Q$5:$Q$204,0)), "")</f>
        <v/>
      </c>
      <c r="G49" s="170" t="s">
        <v>543</v>
      </c>
      <c r="H49" s="172"/>
      <c r="I49" s="172"/>
      <c r="J49" s="172"/>
      <c r="K49" s="172"/>
      <c r="L49" s="173"/>
      <c r="M49" s="173"/>
      <c r="N49" s="227" t="str">
        <f>IF(planaccion[[#This Row],[Eje Seguridad]]="","",seguimientoplan[[#This Row],[Estado Actual]])</f>
        <v/>
      </c>
    </row>
    <row r="50" spans="2:14" ht="57.6" x14ac:dyDescent="0.3">
      <c r="B50" s="266">
        <v>47</v>
      </c>
      <c r="C50" s="164" t="str">
        <f>IFERROR(INDEX('CONS AUTOEV'!$C$5:$C$204,MATCH('PLAN ACCION'!B50,'CONS AUTOEV'!$Q$5:$Q$204,0)), "")</f>
        <v/>
      </c>
      <c r="D50" s="164" t="str">
        <f>IFERROR(INDEX('CONS AUTOEV'!$D$5:$D$204,MATCH('PLAN ACCION'!B50,'CONS AUTOEV'!$Q$5:$Q$204,0)), "")</f>
        <v/>
      </c>
      <c r="E50" s="164" t="str">
        <f>IFERROR(INDEX('CONS AUTOEV'!$E$5:$E$204,MATCH('PLAN ACCION'!B50,'CONS AUTOEV'!$Q$5:$Q$204,0)), "")</f>
        <v/>
      </c>
      <c r="F50" s="165" t="str">
        <f>IFERROR(INDEX('CONS AUTOEV'!$G$5:$G$204,MATCH('PLAN ACCION'!B50,'CONS AUTOEV'!$Q$5:$Q$204,0)), "")</f>
        <v/>
      </c>
      <c r="G50" s="170" t="s">
        <v>543</v>
      </c>
      <c r="H50" s="172"/>
      <c r="I50" s="172"/>
      <c r="J50" s="172"/>
      <c r="K50" s="172"/>
      <c r="L50" s="173"/>
      <c r="M50" s="173"/>
      <c r="N50" s="227" t="str">
        <f>IF(planaccion[[#This Row],[Eje Seguridad]]="","",seguimientoplan[[#This Row],[Estado Actual]])</f>
        <v/>
      </c>
    </row>
    <row r="51" spans="2:14" ht="57.6" x14ac:dyDescent="0.3">
      <c r="B51" s="266">
        <v>48</v>
      </c>
      <c r="C51" s="164" t="str">
        <f>IFERROR(INDEX('CONS AUTOEV'!$C$5:$C$204,MATCH('PLAN ACCION'!B51,'CONS AUTOEV'!$Q$5:$Q$204,0)), "")</f>
        <v/>
      </c>
      <c r="D51" s="164" t="str">
        <f>IFERROR(INDEX('CONS AUTOEV'!$D$5:$D$204,MATCH('PLAN ACCION'!B51,'CONS AUTOEV'!$Q$5:$Q$204,0)), "")</f>
        <v/>
      </c>
      <c r="E51" s="164" t="str">
        <f>IFERROR(INDEX('CONS AUTOEV'!$E$5:$E$204,MATCH('PLAN ACCION'!B51,'CONS AUTOEV'!$Q$5:$Q$204,0)), "")</f>
        <v/>
      </c>
      <c r="F51" s="165" t="str">
        <f>IFERROR(INDEX('CONS AUTOEV'!$G$5:$G$204,MATCH('PLAN ACCION'!B51,'CONS AUTOEV'!$Q$5:$Q$204,0)), "")</f>
        <v/>
      </c>
      <c r="G51" s="170" t="s">
        <v>543</v>
      </c>
      <c r="H51" s="172"/>
      <c r="I51" s="172"/>
      <c r="J51" s="172"/>
      <c r="K51" s="172"/>
      <c r="L51" s="173"/>
      <c r="M51" s="173"/>
      <c r="N51" s="227" t="str">
        <f>IF(planaccion[[#This Row],[Eje Seguridad]]="","",seguimientoplan[[#This Row],[Estado Actual]])</f>
        <v/>
      </c>
    </row>
    <row r="52" spans="2:14" ht="57.6" x14ac:dyDescent="0.3">
      <c r="B52" s="266">
        <v>49</v>
      </c>
      <c r="C52" s="164" t="str">
        <f>IFERROR(INDEX('CONS AUTOEV'!$C$5:$C$204,MATCH('PLAN ACCION'!B52,'CONS AUTOEV'!$Q$5:$Q$204,0)), "")</f>
        <v/>
      </c>
      <c r="D52" s="164" t="str">
        <f>IFERROR(INDEX('CONS AUTOEV'!$D$5:$D$204,MATCH('PLAN ACCION'!B52,'CONS AUTOEV'!$Q$5:$Q$204,0)), "")</f>
        <v/>
      </c>
      <c r="E52" s="164" t="str">
        <f>IFERROR(INDEX('CONS AUTOEV'!$E$5:$E$204,MATCH('PLAN ACCION'!B52,'CONS AUTOEV'!$Q$5:$Q$204,0)), "")</f>
        <v/>
      </c>
      <c r="F52" s="165" t="str">
        <f>IFERROR(INDEX('CONS AUTOEV'!$G$5:$G$204,MATCH('PLAN ACCION'!B52,'CONS AUTOEV'!$Q$5:$Q$204,0)), "")</f>
        <v/>
      </c>
      <c r="G52" s="170" t="s">
        <v>543</v>
      </c>
      <c r="H52" s="172"/>
      <c r="I52" s="172"/>
      <c r="J52" s="172"/>
      <c r="K52" s="172"/>
      <c r="L52" s="173"/>
      <c r="M52" s="173"/>
      <c r="N52" s="227" t="str">
        <f>IF(planaccion[[#This Row],[Eje Seguridad]]="","",seguimientoplan[[#This Row],[Estado Actual]])</f>
        <v/>
      </c>
    </row>
    <row r="53" spans="2:14" ht="57.6" x14ac:dyDescent="0.3">
      <c r="B53" s="266">
        <v>50</v>
      </c>
      <c r="C53" s="164" t="str">
        <f>IFERROR(INDEX('CONS AUTOEV'!$C$5:$C$204,MATCH('PLAN ACCION'!B53,'CONS AUTOEV'!$Q$5:$Q$204,0)), "")</f>
        <v/>
      </c>
      <c r="D53" s="164" t="str">
        <f>IFERROR(INDEX('CONS AUTOEV'!$D$5:$D$204,MATCH('PLAN ACCION'!B53,'CONS AUTOEV'!$Q$5:$Q$204,0)), "")</f>
        <v/>
      </c>
      <c r="E53" s="164" t="str">
        <f>IFERROR(INDEX('CONS AUTOEV'!$E$5:$E$204,MATCH('PLAN ACCION'!B53,'CONS AUTOEV'!$Q$5:$Q$204,0)), "")</f>
        <v/>
      </c>
      <c r="F53" s="165" t="str">
        <f>IFERROR(INDEX('CONS AUTOEV'!$G$5:$G$204,MATCH('PLAN ACCION'!B53,'CONS AUTOEV'!$Q$5:$Q$204,0)), "")</f>
        <v/>
      </c>
      <c r="G53" s="170" t="s">
        <v>543</v>
      </c>
      <c r="H53" s="172"/>
      <c r="I53" s="172"/>
      <c r="J53" s="172"/>
      <c r="K53" s="172"/>
      <c r="L53" s="173"/>
      <c r="M53" s="173"/>
      <c r="N53" s="227" t="str">
        <f>IF(planaccion[[#This Row],[Eje Seguridad]]="","",seguimientoplan[[#This Row],[Estado Actual]])</f>
        <v/>
      </c>
    </row>
    <row r="54" spans="2:14" ht="57.6" x14ac:dyDescent="0.3">
      <c r="B54" s="266">
        <v>51</v>
      </c>
      <c r="C54" s="164" t="str">
        <f>IFERROR(INDEX('CONS AUTOEV'!$C$5:$C$204,MATCH('PLAN ACCION'!B54,'CONS AUTOEV'!$Q$5:$Q$204,0)), "")</f>
        <v/>
      </c>
      <c r="D54" s="164" t="str">
        <f>IFERROR(INDEX('CONS AUTOEV'!$D$5:$D$204,MATCH('PLAN ACCION'!B54,'CONS AUTOEV'!$Q$5:$Q$204,0)), "")</f>
        <v/>
      </c>
      <c r="E54" s="164" t="str">
        <f>IFERROR(INDEX('CONS AUTOEV'!$E$5:$E$204,MATCH('PLAN ACCION'!B54,'CONS AUTOEV'!$Q$5:$Q$204,0)), "")</f>
        <v/>
      </c>
      <c r="F54" s="165" t="str">
        <f>IFERROR(INDEX('CONS AUTOEV'!$G$5:$G$204,MATCH('PLAN ACCION'!B54,'CONS AUTOEV'!$Q$5:$Q$204,0)), "")</f>
        <v/>
      </c>
      <c r="G54" s="170" t="s">
        <v>543</v>
      </c>
      <c r="H54" s="172"/>
      <c r="I54" s="172"/>
      <c r="J54" s="172"/>
      <c r="K54" s="172"/>
      <c r="L54" s="173"/>
      <c r="M54" s="173"/>
      <c r="N54" s="227" t="str">
        <f>IF(planaccion[[#This Row],[Eje Seguridad]]="","",seguimientoplan[[#This Row],[Estado Actual]])</f>
        <v/>
      </c>
    </row>
    <row r="55" spans="2:14" ht="57.6" x14ac:dyDescent="0.3">
      <c r="B55" s="266">
        <v>52</v>
      </c>
      <c r="C55" s="164" t="str">
        <f>IFERROR(INDEX('CONS AUTOEV'!$C$5:$C$204,MATCH('PLAN ACCION'!B55,'CONS AUTOEV'!$Q$5:$Q$204,0)), "")</f>
        <v/>
      </c>
      <c r="D55" s="164" t="str">
        <f>IFERROR(INDEX('CONS AUTOEV'!$D$5:$D$204,MATCH('PLAN ACCION'!B55,'CONS AUTOEV'!$Q$5:$Q$204,0)), "")</f>
        <v/>
      </c>
      <c r="E55" s="164" t="str">
        <f>IFERROR(INDEX('CONS AUTOEV'!$E$5:$E$204,MATCH('PLAN ACCION'!B55,'CONS AUTOEV'!$Q$5:$Q$204,0)), "")</f>
        <v/>
      </c>
      <c r="F55" s="165" t="str">
        <f>IFERROR(INDEX('CONS AUTOEV'!$G$5:$G$204,MATCH('PLAN ACCION'!B55,'CONS AUTOEV'!$Q$5:$Q$204,0)), "")</f>
        <v/>
      </c>
      <c r="G55" s="170" t="s">
        <v>543</v>
      </c>
      <c r="H55" s="172"/>
      <c r="I55" s="172"/>
      <c r="J55" s="172"/>
      <c r="K55" s="172"/>
      <c r="L55" s="173"/>
      <c r="M55" s="173"/>
      <c r="N55" s="227" t="str">
        <f>IF(planaccion[[#This Row],[Eje Seguridad]]="","",seguimientoplan[[#This Row],[Estado Actual]])</f>
        <v/>
      </c>
    </row>
    <row r="56" spans="2:14" ht="57.6" x14ac:dyDescent="0.3">
      <c r="B56" s="266">
        <v>53</v>
      </c>
      <c r="C56" s="164" t="str">
        <f>IFERROR(INDEX('CONS AUTOEV'!$C$5:$C$204,MATCH('PLAN ACCION'!B56,'CONS AUTOEV'!$Q$5:$Q$204,0)), "")</f>
        <v/>
      </c>
      <c r="D56" s="164" t="str">
        <f>IFERROR(INDEX('CONS AUTOEV'!$D$5:$D$204,MATCH('PLAN ACCION'!B56,'CONS AUTOEV'!$Q$5:$Q$204,0)), "")</f>
        <v/>
      </c>
      <c r="E56" s="164" t="str">
        <f>IFERROR(INDEX('CONS AUTOEV'!$E$5:$E$204,MATCH('PLAN ACCION'!B56,'CONS AUTOEV'!$Q$5:$Q$204,0)), "")</f>
        <v/>
      </c>
      <c r="F56" s="165" t="str">
        <f>IFERROR(INDEX('CONS AUTOEV'!$G$5:$G$204,MATCH('PLAN ACCION'!B56,'CONS AUTOEV'!$Q$5:$Q$204,0)), "")</f>
        <v/>
      </c>
      <c r="G56" s="170" t="s">
        <v>543</v>
      </c>
      <c r="H56" s="172"/>
      <c r="I56" s="172"/>
      <c r="J56" s="172"/>
      <c r="K56" s="172"/>
      <c r="L56" s="173"/>
      <c r="M56" s="173"/>
      <c r="N56" s="227" t="str">
        <f>IF(planaccion[[#This Row],[Eje Seguridad]]="","",seguimientoplan[[#This Row],[Estado Actual]])</f>
        <v/>
      </c>
    </row>
    <row r="57" spans="2:14" ht="57.6" x14ac:dyDescent="0.3">
      <c r="B57" s="266">
        <v>54</v>
      </c>
      <c r="C57" s="164" t="str">
        <f>IFERROR(INDEX('CONS AUTOEV'!$C$5:$C$204,MATCH('PLAN ACCION'!B57,'CONS AUTOEV'!$Q$5:$Q$204,0)), "")</f>
        <v/>
      </c>
      <c r="D57" s="164" t="str">
        <f>IFERROR(INDEX('CONS AUTOEV'!$D$5:$D$204,MATCH('PLAN ACCION'!B57,'CONS AUTOEV'!$Q$5:$Q$204,0)), "")</f>
        <v/>
      </c>
      <c r="E57" s="164" t="str">
        <f>IFERROR(INDEX('CONS AUTOEV'!$E$5:$E$204,MATCH('PLAN ACCION'!B57,'CONS AUTOEV'!$Q$5:$Q$204,0)), "")</f>
        <v/>
      </c>
      <c r="F57" s="165" t="str">
        <f>IFERROR(INDEX('CONS AUTOEV'!$G$5:$G$204,MATCH('PLAN ACCION'!B57,'CONS AUTOEV'!$Q$5:$Q$204,0)), "")</f>
        <v/>
      </c>
      <c r="G57" s="170" t="s">
        <v>543</v>
      </c>
      <c r="H57" s="172"/>
      <c r="I57" s="172"/>
      <c r="J57" s="172"/>
      <c r="K57" s="172"/>
      <c r="L57" s="173"/>
      <c r="M57" s="173"/>
      <c r="N57" s="227" t="str">
        <f>IF(planaccion[[#This Row],[Eje Seguridad]]="","",seguimientoplan[[#This Row],[Estado Actual]])</f>
        <v/>
      </c>
    </row>
    <row r="58" spans="2:14" ht="57.6" x14ac:dyDescent="0.3">
      <c r="B58" s="266">
        <v>55</v>
      </c>
      <c r="C58" s="164" t="str">
        <f>IFERROR(INDEX('CONS AUTOEV'!$C$5:$C$204,MATCH('PLAN ACCION'!B58,'CONS AUTOEV'!$Q$5:$Q$204,0)), "")</f>
        <v/>
      </c>
      <c r="D58" s="164" t="str">
        <f>IFERROR(INDEX('CONS AUTOEV'!$D$5:$D$204,MATCH('PLAN ACCION'!B58,'CONS AUTOEV'!$Q$5:$Q$204,0)), "")</f>
        <v/>
      </c>
      <c r="E58" s="164" t="str">
        <f>IFERROR(INDEX('CONS AUTOEV'!$E$5:$E$204,MATCH('PLAN ACCION'!B58,'CONS AUTOEV'!$Q$5:$Q$204,0)), "")</f>
        <v/>
      </c>
      <c r="F58" s="165" t="str">
        <f>IFERROR(INDEX('CONS AUTOEV'!$G$5:$G$204,MATCH('PLAN ACCION'!B58,'CONS AUTOEV'!$Q$5:$Q$204,0)), "")</f>
        <v/>
      </c>
      <c r="G58" s="170" t="s">
        <v>543</v>
      </c>
      <c r="H58" s="172"/>
      <c r="I58" s="172"/>
      <c r="J58" s="172"/>
      <c r="K58" s="172"/>
      <c r="L58" s="173"/>
      <c r="M58" s="173"/>
      <c r="N58" s="227" t="str">
        <f>IF(planaccion[[#This Row],[Eje Seguridad]]="","",seguimientoplan[[#This Row],[Estado Actual]])</f>
        <v/>
      </c>
    </row>
    <row r="59" spans="2:14" ht="57.6" x14ac:dyDescent="0.3">
      <c r="B59" s="266">
        <v>56</v>
      </c>
      <c r="C59" s="164" t="str">
        <f>IFERROR(INDEX('CONS AUTOEV'!$C$5:$C$204,MATCH('PLAN ACCION'!B59,'CONS AUTOEV'!$Q$5:$Q$204,0)), "")</f>
        <v/>
      </c>
      <c r="D59" s="164" t="str">
        <f>IFERROR(INDEX('CONS AUTOEV'!$D$5:$D$204,MATCH('PLAN ACCION'!B59,'CONS AUTOEV'!$Q$5:$Q$204,0)), "")</f>
        <v/>
      </c>
      <c r="E59" s="164" t="str">
        <f>IFERROR(INDEX('CONS AUTOEV'!$E$5:$E$204,MATCH('PLAN ACCION'!B59,'CONS AUTOEV'!$Q$5:$Q$204,0)), "")</f>
        <v/>
      </c>
      <c r="F59" s="165" t="str">
        <f>IFERROR(INDEX('CONS AUTOEV'!$G$5:$G$204,MATCH('PLAN ACCION'!B59,'CONS AUTOEV'!$Q$5:$Q$204,0)), "")</f>
        <v/>
      </c>
      <c r="G59" s="170" t="s">
        <v>543</v>
      </c>
      <c r="H59" s="172"/>
      <c r="I59" s="172"/>
      <c r="J59" s="172"/>
      <c r="K59" s="172"/>
      <c r="L59" s="173"/>
      <c r="M59" s="173"/>
      <c r="N59" s="227" t="str">
        <f>IF(planaccion[[#This Row],[Eje Seguridad]]="","",seguimientoplan[[#This Row],[Estado Actual]])</f>
        <v/>
      </c>
    </row>
    <row r="60" spans="2:14" ht="57.6" x14ac:dyDescent="0.3">
      <c r="B60" s="266">
        <v>57</v>
      </c>
      <c r="C60" s="164" t="str">
        <f>IFERROR(INDEX('CONS AUTOEV'!$C$5:$C$204,MATCH('PLAN ACCION'!B60,'CONS AUTOEV'!$Q$5:$Q$204,0)), "")</f>
        <v/>
      </c>
      <c r="D60" s="164" t="str">
        <f>IFERROR(INDEX('CONS AUTOEV'!$D$5:$D$204,MATCH('PLAN ACCION'!B60,'CONS AUTOEV'!$Q$5:$Q$204,0)), "")</f>
        <v/>
      </c>
      <c r="E60" s="164" t="str">
        <f>IFERROR(INDEX('CONS AUTOEV'!$E$5:$E$204,MATCH('PLAN ACCION'!B60,'CONS AUTOEV'!$Q$5:$Q$204,0)), "")</f>
        <v/>
      </c>
      <c r="F60" s="165" t="str">
        <f>IFERROR(INDEX('CONS AUTOEV'!$G$5:$G$204,MATCH('PLAN ACCION'!B60,'CONS AUTOEV'!$Q$5:$Q$204,0)), "")</f>
        <v/>
      </c>
      <c r="G60" s="170" t="s">
        <v>543</v>
      </c>
      <c r="H60" s="172"/>
      <c r="I60" s="172"/>
      <c r="J60" s="172"/>
      <c r="K60" s="172"/>
      <c r="L60" s="173"/>
      <c r="M60" s="173"/>
      <c r="N60" s="227" t="str">
        <f>IF(planaccion[[#This Row],[Eje Seguridad]]="","",seguimientoplan[[#This Row],[Estado Actual]])</f>
        <v/>
      </c>
    </row>
    <row r="61" spans="2:14" ht="57.6" x14ac:dyDescent="0.3">
      <c r="B61" s="266">
        <v>58</v>
      </c>
      <c r="C61" s="164" t="str">
        <f>IFERROR(INDEX('CONS AUTOEV'!$C$5:$C$204,MATCH('PLAN ACCION'!B61,'CONS AUTOEV'!$Q$5:$Q$204,0)), "")</f>
        <v/>
      </c>
      <c r="D61" s="164" t="str">
        <f>IFERROR(INDEX('CONS AUTOEV'!$D$5:$D$204,MATCH('PLAN ACCION'!B61,'CONS AUTOEV'!$Q$5:$Q$204,0)), "")</f>
        <v/>
      </c>
      <c r="E61" s="164" t="str">
        <f>IFERROR(INDEX('CONS AUTOEV'!$E$5:$E$204,MATCH('PLAN ACCION'!B61,'CONS AUTOEV'!$Q$5:$Q$204,0)), "")</f>
        <v/>
      </c>
      <c r="F61" s="165" t="str">
        <f>IFERROR(INDEX('CONS AUTOEV'!$G$5:$G$204,MATCH('PLAN ACCION'!B61,'CONS AUTOEV'!$Q$5:$Q$204,0)), "")</f>
        <v/>
      </c>
      <c r="G61" s="170" t="s">
        <v>543</v>
      </c>
      <c r="H61" s="172"/>
      <c r="I61" s="172"/>
      <c r="J61" s="172"/>
      <c r="K61" s="172"/>
      <c r="L61" s="173"/>
      <c r="M61" s="173"/>
      <c r="N61" s="227" t="str">
        <f>IF(planaccion[[#This Row],[Eje Seguridad]]="","",seguimientoplan[[#This Row],[Estado Actual]])</f>
        <v/>
      </c>
    </row>
    <row r="62" spans="2:14" ht="57.6" x14ac:dyDescent="0.3">
      <c r="B62" s="266">
        <v>59</v>
      </c>
      <c r="C62" s="164" t="str">
        <f>IFERROR(INDEX('CONS AUTOEV'!$C$5:$C$204,MATCH('PLAN ACCION'!B62,'CONS AUTOEV'!$Q$5:$Q$204,0)), "")</f>
        <v/>
      </c>
      <c r="D62" s="164" t="str">
        <f>IFERROR(INDEX('CONS AUTOEV'!$D$5:$D$204,MATCH('PLAN ACCION'!B62,'CONS AUTOEV'!$Q$5:$Q$204,0)), "")</f>
        <v/>
      </c>
      <c r="E62" s="164" t="str">
        <f>IFERROR(INDEX('CONS AUTOEV'!$E$5:$E$204,MATCH('PLAN ACCION'!B62,'CONS AUTOEV'!$Q$5:$Q$204,0)), "")</f>
        <v/>
      </c>
      <c r="F62" s="165" t="str">
        <f>IFERROR(INDEX('CONS AUTOEV'!$G$5:$G$204,MATCH('PLAN ACCION'!B62,'CONS AUTOEV'!$Q$5:$Q$204,0)), "")</f>
        <v/>
      </c>
      <c r="G62" s="170" t="s">
        <v>543</v>
      </c>
      <c r="H62" s="172"/>
      <c r="I62" s="172"/>
      <c r="J62" s="172"/>
      <c r="K62" s="172"/>
      <c r="L62" s="173"/>
      <c r="M62" s="173"/>
      <c r="N62" s="227" t="str">
        <f>IF(planaccion[[#This Row],[Eje Seguridad]]="","",seguimientoplan[[#This Row],[Estado Actual]])</f>
        <v/>
      </c>
    </row>
    <row r="63" spans="2:14" ht="57.6" x14ac:dyDescent="0.3">
      <c r="B63" s="266">
        <v>60</v>
      </c>
      <c r="C63" s="164" t="str">
        <f>IFERROR(INDEX('CONS AUTOEV'!$C$5:$C$204,MATCH('PLAN ACCION'!B63,'CONS AUTOEV'!$Q$5:$Q$204,0)), "")</f>
        <v/>
      </c>
      <c r="D63" s="164" t="str">
        <f>IFERROR(INDEX('CONS AUTOEV'!$D$5:$D$204,MATCH('PLAN ACCION'!B63,'CONS AUTOEV'!$Q$5:$Q$204,0)), "")</f>
        <v/>
      </c>
      <c r="E63" s="164" t="str">
        <f>IFERROR(INDEX('CONS AUTOEV'!$E$5:$E$204,MATCH('PLAN ACCION'!B63,'CONS AUTOEV'!$Q$5:$Q$204,0)), "")</f>
        <v/>
      </c>
      <c r="F63" s="165" t="str">
        <f>IFERROR(INDEX('CONS AUTOEV'!$G$5:$G$204,MATCH('PLAN ACCION'!B63,'CONS AUTOEV'!$Q$5:$Q$204,0)), "")</f>
        <v/>
      </c>
      <c r="G63" s="170" t="s">
        <v>543</v>
      </c>
      <c r="H63" s="172"/>
      <c r="I63" s="172"/>
      <c r="J63" s="172"/>
      <c r="K63" s="172"/>
      <c r="L63" s="173"/>
      <c r="M63" s="173"/>
      <c r="N63" s="227" t="str">
        <f>IF(planaccion[[#This Row],[Eje Seguridad]]="","",seguimientoplan[[#This Row],[Estado Actual]])</f>
        <v/>
      </c>
    </row>
    <row r="64" spans="2:14" ht="57.6" x14ac:dyDescent="0.3">
      <c r="B64" s="266">
        <v>61</v>
      </c>
      <c r="C64" s="164" t="str">
        <f>IFERROR(INDEX('CONS AUTOEV'!$C$5:$C$204,MATCH('PLAN ACCION'!B64,'CONS AUTOEV'!$Q$5:$Q$204,0)), "")</f>
        <v/>
      </c>
      <c r="D64" s="164" t="str">
        <f>IFERROR(INDEX('CONS AUTOEV'!$D$5:$D$204,MATCH('PLAN ACCION'!B64,'CONS AUTOEV'!$Q$5:$Q$204,0)), "")</f>
        <v/>
      </c>
      <c r="E64" s="164" t="str">
        <f>IFERROR(INDEX('CONS AUTOEV'!$E$5:$E$204,MATCH('PLAN ACCION'!B64,'CONS AUTOEV'!$Q$5:$Q$204,0)), "")</f>
        <v/>
      </c>
      <c r="F64" s="165" t="str">
        <f>IFERROR(INDEX('CONS AUTOEV'!$G$5:$G$204,MATCH('PLAN ACCION'!B64,'CONS AUTOEV'!$Q$5:$Q$204,0)), "")</f>
        <v/>
      </c>
      <c r="G64" s="170" t="s">
        <v>543</v>
      </c>
      <c r="H64" s="172"/>
      <c r="I64" s="172"/>
      <c r="J64" s="172"/>
      <c r="K64" s="172"/>
      <c r="L64" s="173"/>
      <c r="M64" s="173"/>
      <c r="N64" s="227" t="str">
        <f>IF(planaccion[[#This Row],[Eje Seguridad]]="","",seguimientoplan[[#This Row],[Estado Actual]])</f>
        <v/>
      </c>
    </row>
    <row r="65" spans="2:14" ht="57.6" x14ac:dyDescent="0.3">
      <c r="B65" s="266">
        <v>62</v>
      </c>
      <c r="C65" s="164" t="str">
        <f>IFERROR(INDEX('CONS AUTOEV'!$C$5:$C$204,MATCH('PLAN ACCION'!B65,'CONS AUTOEV'!$Q$5:$Q$204,0)), "")</f>
        <v/>
      </c>
      <c r="D65" s="164" t="str">
        <f>IFERROR(INDEX('CONS AUTOEV'!$D$5:$D$204,MATCH('PLAN ACCION'!B65,'CONS AUTOEV'!$Q$5:$Q$204,0)), "")</f>
        <v/>
      </c>
      <c r="E65" s="164" t="str">
        <f>IFERROR(INDEX('CONS AUTOEV'!$E$5:$E$204,MATCH('PLAN ACCION'!B65,'CONS AUTOEV'!$Q$5:$Q$204,0)), "")</f>
        <v/>
      </c>
      <c r="F65" s="165" t="str">
        <f>IFERROR(INDEX('CONS AUTOEV'!$G$5:$G$204,MATCH('PLAN ACCION'!B65,'CONS AUTOEV'!$Q$5:$Q$204,0)), "")</f>
        <v/>
      </c>
      <c r="G65" s="170" t="s">
        <v>543</v>
      </c>
      <c r="H65" s="172"/>
      <c r="I65" s="172"/>
      <c r="J65" s="172"/>
      <c r="K65" s="172"/>
      <c r="L65" s="173"/>
      <c r="M65" s="173"/>
      <c r="N65" s="227" t="str">
        <f>IF(planaccion[[#This Row],[Eje Seguridad]]="","",seguimientoplan[[#This Row],[Estado Actual]])</f>
        <v/>
      </c>
    </row>
    <row r="66" spans="2:14" ht="57.6" x14ac:dyDescent="0.3">
      <c r="B66" s="266">
        <v>63</v>
      </c>
      <c r="C66" s="164" t="str">
        <f>IFERROR(INDEX('CONS AUTOEV'!$C$5:$C$204,MATCH('PLAN ACCION'!B66,'CONS AUTOEV'!$Q$5:$Q$204,0)), "")</f>
        <v/>
      </c>
      <c r="D66" s="164" t="str">
        <f>IFERROR(INDEX('CONS AUTOEV'!$D$5:$D$204,MATCH('PLAN ACCION'!B66,'CONS AUTOEV'!$Q$5:$Q$204,0)), "")</f>
        <v/>
      </c>
      <c r="E66" s="164" t="str">
        <f>IFERROR(INDEX('CONS AUTOEV'!$E$5:$E$204,MATCH('PLAN ACCION'!B66,'CONS AUTOEV'!$Q$5:$Q$204,0)), "")</f>
        <v/>
      </c>
      <c r="F66" s="165" t="str">
        <f>IFERROR(INDEX('CONS AUTOEV'!$G$5:$G$204,MATCH('PLAN ACCION'!B66,'CONS AUTOEV'!$Q$5:$Q$204,0)), "")</f>
        <v/>
      </c>
      <c r="G66" s="170" t="s">
        <v>543</v>
      </c>
      <c r="H66" s="172"/>
      <c r="I66" s="172"/>
      <c r="J66" s="172"/>
      <c r="K66" s="172"/>
      <c r="L66" s="173"/>
      <c r="M66" s="173"/>
      <c r="N66" s="227" t="str">
        <f>IF(planaccion[[#This Row],[Eje Seguridad]]="","",seguimientoplan[[#This Row],[Estado Actual]])</f>
        <v/>
      </c>
    </row>
    <row r="67" spans="2:14" ht="57.6" x14ac:dyDescent="0.3">
      <c r="B67" s="266">
        <v>64</v>
      </c>
      <c r="C67" s="164" t="str">
        <f>IFERROR(INDEX('CONS AUTOEV'!$C$5:$C$204,MATCH('PLAN ACCION'!B67,'CONS AUTOEV'!$Q$5:$Q$204,0)), "")</f>
        <v/>
      </c>
      <c r="D67" s="164" t="str">
        <f>IFERROR(INDEX('CONS AUTOEV'!$D$5:$D$204,MATCH('PLAN ACCION'!B67,'CONS AUTOEV'!$Q$5:$Q$204,0)), "")</f>
        <v/>
      </c>
      <c r="E67" s="164" t="str">
        <f>IFERROR(INDEX('CONS AUTOEV'!$E$5:$E$204,MATCH('PLAN ACCION'!B67,'CONS AUTOEV'!$Q$5:$Q$204,0)), "")</f>
        <v/>
      </c>
      <c r="F67" s="165" t="str">
        <f>IFERROR(INDEX('CONS AUTOEV'!$G$5:$G$204,MATCH('PLAN ACCION'!B67,'CONS AUTOEV'!$Q$5:$Q$204,0)), "")</f>
        <v/>
      </c>
      <c r="G67" s="170" t="s">
        <v>543</v>
      </c>
      <c r="H67" s="172"/>
      <c r="I67" s="172"/>
      <c r="J67" s="172"/>
      <c r="K67" s="172"/>
      <c r="L67" s="173"/>
      <c r="M67" s="173"/>
      <c r="N67" s="227" t="str">
        <f>IF(planaccion[[#This Row],[Eje Seguridad]]="","",seguimientoplan[[#This Row],[Estado Actual]])</f>
        <v/>
      </c>
    </row>
    <row r="68" spans="2:14" ht="57.6" x14ac:dyDescent="0.3">
      <c r="B68" s="266">
        <v>65</v>
      </c>
      <c r="C68" s="164" t="str">
        <f>IFERROR(INDEX('CONS AUTOEV'!$C$5:$C$204,MATCH('PLAN ACCION'!B68,'CONS AUTOEV'!$Q$5:$Q$204,0)), "")</f>
        <v/>
      </c>
      <c r="D68" s="164" t="str">
        <f>IFERROR(INDEX('CONS AUTOEV'!$D$5:$D$204,MATCH('PLAN ACCION'!B68,'CONS AUTOEV'!$Q$5:$Q$204,0)), "")</f>
        <v/>
      </c>
      <c r="E68" s="164" t="str">
        <f>IFERROR(INDEX('CONS AUTOEV'!$E$5:$E$204,MATCH('PLAN ACCION'!B68,'CONS AUTOEV'!$Q$5:$Q$204,0)), "")</f>
        <v/>
      </c>
      <c r="F68" s="165" t="str">
        <f>IFERROR(INDEX('CONS AUTOEV'!$G$5:$G$204,MATCH('PLAN ACCION'!B68,'CONS AUTOEV'!$Q$5:$Q$204,0)), "")</f>
        <v/>
      </c>
      <c r="G68" s="170" t="s">
        <v>543</v>
      </c>
      <c r="H68" s="172"/>
      <c r="I68" s="172"/>
      <c r="J68" s="172"/>
      <c r="K68" s="172"/>
      <c r="L68" s="173"/>
      <c r="M68" s="173"/>
      <c r="N68" s="227" t="str">
        <f>IF(planaccion[[#This Row],[Eje Seguridad]]="","",seguimientoplan[[#This Row],[Estado Actual]])</f>
        <v/>
      </c>
    </row>
    <row r="69" spans="2:14" ht="57.6" x14ac:dyDescent="0.3">
      <c r="B69" s="266">
        <v>66</v>
      </c>
      <c r="C69" s="164" t="str">
        <f>IFERROR(INDEX('CONS AUTOEV'!$C$5:$C$204,MATCH('PLAN ACCION'!B69,'CONS AUTOEV'!$Q$5:$Q$204,0)), "")</f>
        <v/>
      </c>
      <c r="D69" s="164" t="str">
        <f>IFERROR(INDEX('CONS AUTOEV'!$D$5:$D$204,MATCH('PLAN ACCION'!B69,'CONS AUTOEV'!$Q$5:$Q$204,0)), "")</f>
        <v/>
      </c>
      <c r="E69" s="164" t="str">
        <f>IFERROR(INDEX('CONS AUTOEV'!$E$5:$E$204,MATCH('PLAN ACCION'!B69,'CONS AUTOEV'!$Q$5:$Q$204,0)), "")</f>
        <v/>
      </c>
      <c r="F69" s="165" t="str">
        <f>IFERROR(INDEX('CONS AUTOEV'!$G$5:$G$204,MATCH('PLAN ACCION'!B69,'CONS AUTOEV'!$Q$5:$Q$204,0)), "")</f>
        <v/>
      </c>
      <c r="G69" s="170" t="s">
        <v>543</v>
      </c>
      <c r="H69" s="172"/>
      <c r="I69" s="172"/>
      <c r="J69" s="172"/>
      <c r="K69" s="172"/>
      <c r="L69" s="173"/>
      <c r="M69" s="173"/>
      <c r="N69" s="227" t="str">
        <f>IF(planaccion[[#This Row],[Eje Seguridad]]="","",seguimientoplan[[#This Row],[Estado Actual]])</f>
        <v/>
      </c>
    </row>
    <row r="70" spans="2:14" ht="57.6" x14ac:dyDescent="0.3">
      <c r="B70" s="266">
        <v>67</v>
      </c>
      <c r="C70" s="164" t="str">
        <f>IFERROR(INDEX('CONS AUTOEV'!$C$5:$C$204,MATCH('PLAN ACCION'!B70,'CONS AUTOEV'!$Q$5:$Q$204,0)), "")</f>
        <v/>
      </c>
      <c r="D70" s="164" t="str">
        <f>IFERROR(INDEX('CONS AUTOEV'!$D$5:$D$204,MATCH('PLAN ACCION'!B70,'CONS AUTOEV'!$Q$5:$Q$204,0)), "")</f>
        <v/>
      </c>
      <c r="E70" s="164" t="str">
        <f>IFERROR(INDEX('CONS AUTOEV'!$E$5:$E$204,MATCH('PLAN ACCION'!B70,'CONS AUTOEV'!$Q$5:$Q$204,0)), "")</f>
        <v/>
      </c>
      <c r="F70" s="165" t="str">
        <f>IFERROR(INDEX('CONS AUTOEV'!$G$5:$G$204,MATCH('PLAN ACCION'!B70,'CONS AUTOEV'!$Q$5:$Q$204,0)), "")</f>
        <v/>
      </c>
      <c r="G70" s="170" t="s">
        <v>543</v>
      </c>
      <c r="H70" s="172"/>
      <c r="I70" s="172"/>
      <c r="J70" s="172"/>
      <c r="K70" s="172"/>
      <c r="L70" s="173"/>
      <c r="M70" s="173"/>
      <c r="N70" s="227" t="str">
        <f>IF(planaccion[[#This Row],[Eje Seguridad]]="","",seguimientoplan[[#This Row],[Estado Actual]])</f>
        <v/>
      </c>
    </row>
    <row r="71" spans="2:14" ht="57.6" x14ac:dyDescent="0.3">
      <c r="B71" s="266">
        <v>68</v>
      </c>
      <c r="C71" s="164" t="str">
        <f>IFERROR(INDEX('CONS AUTOEV'!$C$5:$C$204,MATCH('PLAN ACCION'!B71,'CONS AUTOEV'!$Q$5:$Q$204,0)), "")</f>
        <v/>
      </c>
      <c r="D71" s="164" t="str">
        <f>IFERROR(INDEX('CONS AUTOEV'!$D$5:$D$204,MATCH('PLAN ACCION'!B71,'CONS AUTOEV'!$Q$5:$Q$204,0)), "")</f>
        <v/>
      </c>
      <c r="E71" s="164" t="str">
        <f>IFERROR(INDEX('CONS AUTOEV'!$E$5:$E$204,MATCH('PLAN ACCION'!B71,'CONS AUTOEV'!$Q$5:$Q$204,0)), "")</f>
        <v/>
      </c>
      <c r="F71" s="165" t="str">
        <f>IFERROR(INDEX('CONS AUTOEV'!$G$5:$G$204,MATCH('PLAN ACCION'!B71,'CONS AUTOEV'!$Q$5:$Q$204,0)), "")</f>
        <v/>
      </c>
      <c r="G71" s="170" t="s">
        <v>543</v>
      </c>
      <c r="H71" s="172"/>
      <c r="I71" s="172"/>
      <c r="J71" s="172"/>
      <c r="K71" s="172"/>
      <c r="L71" s="173"/>
      <c r="M71" s="173"/>
      <c r="N71" s="227" t="str">
        <f>IF(planaccion[[#This Row],[Eje Seguridad]]="","",seguimientoplan[[#This Row],[Estado Actual]])</f>
        <v/>
      </c>
    </row>
    <row r="72" spans="2:14" ht="57.6" x14ac:dyDescent="0.3">
      <c r="B72" s="266">
        <v>69</v>
      </c>
      <c r="C72" s="164" t="str">
        <f>IFERROR(INDEX('CONS AUTOEV'!$C$5:$C$204,MATCH('PLAN ACCION'!B72,'CONS AUTOEV'!$Q$5:$Q$204,0)), "")</f>
        <v/>
      </c>
      <c r="D72" s="164" t="str">
        <f>IFERROR(INDEX('CONS AUTOEV'!$D$5:$D$204,MATCH('PLAN ACCION'!B72,'CONS AUTOEV'!$Q$5:$Q$204,0)), "")</f>
        <v/>
      </c>
      <c r="E72" s="164" t="str">
        <f>IFERROR(INDEX('CONS AUTOEV'!$E$5:$E$204,MATCH('PLAN ACCION'!B72,'CONS AUTOEV'!$Q$5:$Q$204,0)), "")</f>
        <v/>
      </c>
      <c r="F72" s="165" t="str">
        <f>IFERROR(INDEX('CONS AUTOEV'!$G$5:$G$204,MATCH('PLAN ACCION'!B72,'CONS AUTOEV'!$Q$5:$Q$204,0)), "")</f>
        <v/>
      </c>
      <c r="G72" s="170" t="s">
        <v>543</v>
      </c>
      <c r="H72" s="172"/>
      <c r="I72" s="172"/>
      <c r="J72" s="172"/>
      <c r="K72" s="172"/>
      <c r="L72" s="173"/>
      <c r="M72" s="173"/>
      <c r="N72" s="227" t="str">
        <f>IF(planaccion[[#This Row],[Eje Seguridad]]="","",seguimientoplan[[#This Row],[Estado Actual]])</f>
        <v/>
      </c>
    </row>
    <row r="73" spans="2:14" ht="57.6" x14ac:dyDescent="0.3">
      <c r="B73" s="266">
        <v>70</v>
      </c>
      <c r="C73" s="164" t="str">
        <f>IFERROR(INDEX('CONS AUTOEV'!$C$5:$C$204,MATCH('PLAN ACCION'!B73,'CONS AUTOEV'!$Q$5:$Q$204,0)), "")</f>
        <v/>
      </c>
      <c r="D73" s="164" t="str">
        <f>IFERROR(INDEX('CONS AUTOEV'!$D$5:$D$204,MATCH('PLAN ACCION'!B73,'CONS AUTOEV'!$Q$5:$Q$204,0)), "")</f>
        <v/>
      </c>
      <c r="E73" s="164" t="str">
        <f>IFERROR(INDEX('CONS AUTOEV'!$E$5:$E$204,MATCH('PLAN ACCION'!B73,'CONS AUTOEV'!$Q$5:$Q$204,0)), "")</f>
        <v/>
      </c>
      <c r="F73" s="165" t="str">
        <f>IFERROR(INDEX('CONS AUTOEV'!$G$5:$G$204,MATCH('PLAN ACCION'!B73,'CONS AUTOEV'!$Q$5:$Q$204,0)), "")</f>
        <v/>
      </c>
      <c r="G73" s="170" t="s">
        <v>543</v>
      </c>
      <c r="H73" s="172"/>
      <c r="I73" s="172"/>
      <c r="J73" s="172"/>
      <c r="K73" s="172"/>
      <c r="L73" s="173"/>
      <c r="M73" s="173"/>
      <c r="N73" s="227" t="str">
        <f>IF(planaccion[[#This Row],[Eje Seguridad]]="","",seguimientoplan[[#This Row],[Estado Actual]])</f>
        <v/>
      </c>
    </row>
    <row r="74" spans="2:14" ht="57.6" x14ac:dyDescent="0.3">
      <c r="B74" s="266">
        <v>71</v>
      </c>
      <c r="C74" s="164" t="str">
        <f>IFERROR(INDEX('CONS AUTOEV'!$C$5:$C$204,MATCH('PLAN ACCION'!B74,'CONS AUTOEV'!$Q$5:$Q$204,0)), "")</f>
        <v/>
      </c>
      <c r="D74" s="164" t="str">
        <f>IFERROR(INDEX('CONS AUTOEV'!$D$5:$D$204,MATCH('PLAN ACCION'!B74,'CONS AUTOEV'!$Q$5:$Q$204,0)), "")</f>
        <v/>
      </c>
      <c r="E74" s="164" t="str">
        <f>IFERROR(INDEX('CONS AUTOEV'!$E$5:$E$204,MATCH('PLAN ACCION'!B74,'CONS AUTOEV'!$Q$5:$Q$204,0)), "")</f>
        <v/>
      </c>
      <c r="F74" s="165" t="str">
        <f>IFERROR(INDEX('CONS AUTOEV'!$G$5:$G$204,MATCH('PLAN ACCION'!B74,'CONS AUTOEV'!$Q$5:$Q$204,0)), "")</f>
        <v/>
      </c>
      <c r="G74" s="170" t="s">
        <v>543</v>
      </c>
      <c r="H74" s="172"/>
      <c r="I74" s="172"/>
      <c r="J74" s="172"/>
      <c r="K74" s="172"/>
      <c r="L74" s="173"/>
      <c r="M74" s="173"/>
      <c r="N74" s="227" t="str">
        <f>IF(planaccion[[#This Row],[Eje Seguridad]]="","",seguimientoplan[[#This Row],[Estado Actual]])</f>
        <v/>
      </c>
    </row>
    <row r="75" spans="2:14" ht="57.6" x14ac:dyDescent="0.3">
      <c r="B75" s="266">
        <v>72</v>
      </c>
      <c r="C75" s="164" t="str">
        <f>IFERROR(INDEX('CONS AUTOEV'!$C$5:$C$204,MATCH('PLAN ACCION'!B75,'CONS AUTOEV'!$Q$5:$Q$204,0)), "")</f>
        <v/>
      </c>
      <c r="D75" s="164" t="str">
        <f>IFERROR(INDEX('CONS AUTOEV'!$D$5:$D$204,MATCH('PLAN ACCION'!B75,'CONS AUTOEV'!$Q$5:$Q$204,0)), "")</f>
        <v/>
      </c>
      <c r="E75" s="164" t="str">
        <f>IFERROR(INDEX('CONS AUTOEV'!$E$5:$E$204,MATCH('PLAN ACCION'!B75,'CONS AUTOEV'!$Q$5:$Q$204,0)), "")</f>
        <v/>
      </c>
      <c r="F75" s="165" t="str">
        <f>IFERROR(INDEX('CONS AUTOEV'!$G$5:$G$204,MATCH('PLAN ACCION'!B75,'CONS AUTOEV'!$Q$5:$Q$204,0)), "")</f>
        <v/>
      </c>
      <c r="G75" s="170" t="s">
        <v>543</v>
      </c>
      <c r="H75" s="172"/>
      <c r="I75" s="172"/>
      <c r="J75" s="172"/>
      <c r="K75" s="172"/>
      <c r="L75" s="173"/>
      <c r="M75" s="173"/>
      <c r="N75" s="227" t="str">
        <f>IF(planaccion[[#This Row],[Eje Seguridad]]="","",seguimientoplan[[#This Row],[Estado Actual]])</f>
        <v/>
      </c>
    </row>
    <row r="76" spans="2:14" ht="57.6" x14ac:dyDescent="0.3">
      <c r="B76" s="266">
        <v>73</v>
      </c>
      <c r="C76" s="164" t="str">
        <f>IFERROR(INDEX('CONS AUTOEV'!$C$5:$C$204,MATCH('PLAN ACCION'!B76,'CONS AUTOEV'!$Q$5:$Q$204,0)), "")</f>
        <v/>
      </c>
      <c r="D76" s="164" t="str">
        <f>IFERROR(INDEX('CONS AUTOEV'!$D$5:$D$204,MATCH('PLAN ACCION'!B76,'CONS AUTOEV'!$Q$5:$Q$204,0)), "")</f>
        <v/>
      </c>
      <c r="E76" s="164" t="str">
        <f>IFERROR(INDEX('CONS AUTOEV'!$E$5:$E$204,MATCH('PLAN ACCION'!B76,'CONS AUTOEV'!$Q$5:$Q$204,0)), "")</f>
        <v/>
      </c>
      <c r="F76" s="165" t="str">
        <f>IFERROR(INDEX('CONS AUTOEV'!$G$5:$G$204,MATCH('PLAN ACCION'!B76,'CONS AUTOEV'!$Q$5:$Q$204,0)), "")</f>
        <v/>
      </c>
      <c r="G76" s="170" t="s">
        <v>543</v>
      </c>
      <c r="H76" s="172"/>
      <c r="I76" s="172"/>
      <c r="J76" s="172"/>
      <c r="K76" s="172"/>
      <c r="L76" s="173"/>
      <c r="M76" s="173"/>
      <c r="N76" s="227" t="str">
        <f>IF(planaccion[[#This Row],[Eje Seguridad]]="","",seguimientoplan[[#This Row],[Estado Actual]])</f>
        <v/>
      </c>
    </row>
    <row r="77" spans="2:14" ht="57.6" x14ac:dyDescent="0.3">
      <c r="B77" s="266">
        <v>74</v>
      </c>
      <c r="C77" s="164" t="str">
        <f>IFERROR(INDEX('CONS AUTOEV'!$C$5:$C$204,MATCH('PLAN ACCION'!B77,'CONS AUTOEV'!$Q$5:$Q$204,0)), "")</f>
        <v/>
      </c>
      <c r="D77" s="164" t="str">
        <f>IFERROR(INDEX('CONS AUTOEV'!$D$5:$D$204,MATCH('PLAN ACCION'!B77,'CONS AUTOEV'!$Q$5:$Q$204,0)), "")</f>
        <v/>
      </c>
      <c r="E77" s="164" t="str">
        <f>IFERROR(INDEX('CONS AUTOEV'!$E$5:$E$204,MATCH('PLAN ACCION'!B77,'CONS AUTOEV'!$Q$5:$Q$204,0)), "")</f>
        <v/>
      </c>
      <c r="F77" s="165" t="str">
        <f>IFERROR(INDEX('CONS AUTOEV'!$G$5:$G$204,MATCH('PLAN ACCION'!B77,'CONS AUTOEV'!$Q$5:$Q$204,0)), "")</f>
        <v/>
      </c>
      <c r="G77" s="170" t="s">
        <v>543</v>
      </c>
      <c r="H77" s="172"/>
      <c r="I77" s="172"/>
      <c r="J77" s="172"/>
      <c r="K77" s="172"/>
      <c r="L77" s="173"/>
      <c r="M77" s="173"/>
      <c r="N77" s="227" t="str">
        <f>IF(planaccion[[#This Row],[Eje Seguridad]]="","",seguimientoplan[[#This Row],[Estado Actual]])</f>
        <v/>
      </c>
    </row>
    <row r="78" spans="2:14" ht="57.6" x14ac:dyDescent="0.3">
      <c r="B78" s="266">
        <v>75</v>
      </c>
      <c r="C78" s="164" t="str">
        <f>IFERROR(INDEX('CONS AUTOEV'!$C$5:$C$204,MATCH('PLAN ACCION'!B78,'CONS AUTOEV'!$Q$5:$Q$204,0)), "")</f>
        <v/>
      </c>
      <c r="D78" s="164" t="str">
        <f>IFERROR(INDEX('CONS AUTOEV'!$D$5:$D$204,MATCH('PLAN ACCION'!B78,'CONS AUTOEV'!$Q$5:$Q$204,0)), "")</f>
        <v/>
      </c>
      <c r="E78" s="164" t="str">
        <f>IFERROR(INDEX('CONS AUTOEV'!$E$5:$E$204,MATCH('PLAN ACCION'!B78,'CONS AUTOEV'!$Q$5:$Q$204,0)), "")</f>
        <v/>
      </c>
      <c r="F78" s="165" t="str">
        <f>IFERROR(INDEX('CONS AUTOEV'!$G$5:$G$204,MATCH('PLAN ACCION'!B78,'CONS AUTOEV'!$Q$5:$Q$204,0)), "")</f>
        <v/>
      </c>
      <c r="G78" s="170" t="s">
        <v>543</v>
      </c>
      <c r="H78" s="172"/>
      <c r="I78" s="172"/>
      <c r="J78" s="172"/>
      <c r="K78" s="172"/>
      <c r="L78" s="173"/>
      <c r="M78" s="173"/>
      <c r="N78" s="227" t="str">
        <f>IF(planaccion[[#This Row],[Eje Seguridad]]="","",seguimientoplan[[#This Row],[Estado Actual]])</f>
        <v/>
      </c>
    </row>
    <row r="79" spans="2:14" ht="57.6" x14ac:dyDescent="0.3">
      <c r="B79" s="266">
        <v>76</v>
      </c>
      <c r="C79" s="164" t="str">
        <f>IFERROR(INDEX('CONS AUTOEV'!$C$5:$C$204,MATCH('PLAN ACCION'!B79,'CONS AUTOEV'!$Q$5:$Q$204,0)), "")</f>
        <v/>
      </c>
      <c r="D79" s="164" t="str">
        <f>IFERROR(INDEX('CONS AUTOEV'!$D$5:$D$204,MATCH('PLAN ACCION'!B79,'CONS AUTOEV'!$Q$5:$Q$204,0)), "")</f>
        <v/>
      </c>
      <c r="E79" s="164" t="str">
        <f>IFERROR(INDEX('CONS AUTOEV'!$E$5:$E$204,MATCH('PLAN ACCION'!B79,'CONS AUTOEV'!$Q$5:$Q$204,0)), "")</f>
        <v/>
      </c>
      <c r="F79" s="165" t="str">
        <f>IFERROR(INDEX('CONS AUTOEV'!$G$5:$G$204,MATCH('PLAN ACCION'!B79,'CONS AUTOEV'!$Q$5:$Q$204,0)), "")</f>
        <v/>
      </c>
      <c r="G79" s="170" t="s">
        <v>543</v>
      </c>
      <c r="H79" s="172"/>
      <c r="I79" s="172"/>
      <c r="J79" s="172"/>
      <c r="K79" s="172"/>
      <c r="L79" s="173"/>
      <c r="M79" s="173"/>
      <c r="N79" s="227" t="str">
        <f>IF(planaccion[[#This Row],[Eje Seguridad]]="","",seguimientoplan[[#This Row],[Estado Actual]])</f>
        <v/>
      </c>
    </row>
    <row r="80" spans="2:14" ht="57.6" x14ac:dyDescent="0.3">
      <c r="B80" s="266">
        <v>77</v>
      </c>
      <c r="C80" s="164" t="str">
        <f>IFERROR(INDEX('CONS AUTOEV'!$C$5:$C$204,MATCH('PLAN ACCION'!B80,'CONS AUTOEV'!$Q$5:$Q$204,0)), "")</f>
        <v/>
      </c>
      <c r="D80" s="164" t="str">
        <f>IFERROR(INDEX('CONS AUTOEV'!$D$5:$D$204,MATCH('PLAN ACCION'!B80,'CONS AUTOEV'!$Q$5:$Q$204,0)), "")</f>
        <v/>
      </c>
      <c r="E80" s="164" t="str">
        <f>IFERROR(INDEX('CONS AUTOEV'!$E$5:$E$204,MATCH('PLAN ACCION'!B80,'CONS AUTOEV'!$Q$5:$Q$204,0)), "")</f>
        <v/>
      </c>
      <c r="F80" s="165" t="str">
        <f>IFERROR(INDEX('CONS AUTOEV'!$G$5:$G$204,MATCH('PLAN ACCION'!B80,'CONS AUTOEV'!$Q$5:$Q$204,0)), "")</f>
        <v/>
      </c>
      <c r="G80" s="170" t="s">
        <v>543</v>
      </c>
      <c r="H80" s="172"/>
      <c r="I80" s="172"/>
      <c r="J80" s="172"/>
      <c r="K80" s="172"/>
      <c r="L80" s="173"/>
      <c r="M80" s="173"/>
      <c r="N80" s="227" t="str">
        <f>IF(planaccion[[#This Row],[Eje Seguridad]]="","",seguimientoplan[[#This Row],[Estado Actual]])</f>
        <v/>
      </c>
    </row>
    <row r="81" spans="2:14" ht="57.6" x14ac:dyDescent="0.3">
      <c r="B81" s="266">
        <v>78</v>
      </c>
      <c r="C81" s="164" t="str">
        <f>IFERROR(INDEX('CONS AUTOEV'!$C$5:$C$204,MATCH('PLAN ACCION'!B81,'CONS AUTOEV'!$Q$5:$Q$204,0)), "")</f>
        <v/>
      </c>
      <c r="D81" s="164" t="str">
        <f>IFERROR(INDEX('CONS AUTOEV'!$D$5:$D$204,MATCH('PLAN ACCION'!B81,'CONS AUTOEV'!$Q$5:$Q$204,0)), "")</f>
        <v/>
      </c>
      <c r="E81" s="164" t="str">
        <f>IFERROR(INDEX('CONS AUTOEV'!$E$5:$E$204,MATCH('PLAN ACCION'!B81,'CONS AUTOEV'!$Q$5:$Q$204,0)), "")</f>
        <v/>
      </c>
      <c r="F81" s="165" t="str">
        <f>IFERROR(INDEX('CONS AUTOEV'!$G$5:$G$204,MATCH('PLAN ACCION'!B81,'CONS AUTOEV'!$Q$5:$Q$204,0)), "")</f>
        <v/>
      </c>
      <c r="G81" s="170" t="s">
        <v>543</v>
      </c>
      <c r="H81" s="172"/>
      <c r="I81" s="172"/>
      <c r="J81" s="172"/>
      <c r="K81" s="172"/>
      <c r="L81" s="173"/>
      <c r="M81" s="173"/>
      <c r="N81" s="227" t="str">
        <f>IF(planaccion[[#This Row],[Eje Seguridad]]="","",seguimientoplan[[#This Row],[Estado Actual]])</f>
        <v/>
      </c>
    </row>
    <row r="82" spans="2:14" ht="57.6" x14ac:dyDescent="0.3">
      <c r="B82" s="266">
        <v>79</v>
      </c>
      <c r="C82" s="164" t="str">
        <f>IFERROR(INDEX('CONS AUTOEV'!$C$5:$C$204,MATCH('PLAN ACCION'!B82,'CONS AUTOEV'!$Q$5:$Q$204,0)), "")</f>
        <v/>
      </c>
      <c r="D82" s="164" t="str">
        <f>IFERROR(INDEX('CONS AUTOEV'!$D$5:$D$204,MATCH('PLAN ACCION'!B82,'CONS AUTOEV'!$Q$5:$Q$204,0)), "")</f>
        <v/>
      </c>
      <c r="E82" s="164" t="str">
        <f>IFERROR(INDEX('CONS AUTOEV'!$E$5:$E$204,MATCH('PLAN ACCION'!B82,'CONS AUTOEV'!$Q$5:$Q$204,0)), "")</f>
        <v/>
      </c>
      <c r="F82" s="165" t="str">
        <f>IFERROR(INDEX('CONS AUTOEV'!$G$5:$G$204,MATCH('PLAN ACCION'!B82,'CONS AUTOEV'!$Q$5:$Q$204,0)), "")</f>
        <v/>
      </c>
      <c r="G82" s="170" t="s">
        <v>543</v>
      </c>
      <c r="H82" s="172"/>
      <c r="I82" s="172"/>
      <c r="J82" s="172"/>
      <c r="K82" s="172"/>
      <c r="L82" s="173"/>
      <c r="M82" s="173"/>
      <c r="N82" s="227" t="str">
        <f>IF(planaccion[[#This Row],[Eje Seguridad]]="","",seguimientoplan[[#This Row],[Estado Actual]])</f>
        <v/>
      </c>
    </row>
    <row r="83" spans="2:14" ht="57.6" x14ac:dyDescent="0.3">
      <c r="B83" s="266">
        <v>80</v>
      </c>
      <c r="C83" s="164" t="str">
        <f>IFERROR(INDEX('CONS AUTOEV'!$C$5:$C$204,MATCH('PLAN ACCION'!B83,'CONS AUTOEV'!$Q$5:$Q$204,0)), "")</f>
        <v/>
      </c>
      <c r="D83" s="164" t="str">
        <f>IFERROR(INDEX('CONS AUTOEV'!$D$5:$D$204,MATCH('PLAN ACCION'!B83,'CONS AUTOEV'!$Q$5:$Q$204,0)), "")</f>
        <v/>
      </c>
      <c r="E83" s="164" t="str">
        <f>IFERROR(INDEX('CONS AUTOEV'!$E$5:$E$204,MATCH('PLAN ACCION'!B83,'CONS AUTOEV'!$Q$5:$Q$204,0)), "")</f>
        <v/>
      </c>
      <c r="F83" s="165" t="str">
        <f>IFERROR(INDEX('CONS AUTOEV'!$G$5:$G$204,MATCH('PLAN ACCION'!B83,'CONS AUTOEV'!$Q$5:$Q$204,0)), "")</f>
        <v/>
      </c>
      <c r="G83" s="170" t="s">
        <v>543</v>
      </c>
      <c r="H83" s="172"/>
      <c r="I83" s="172"/>
      <c r="J83" s="172"/>
      <c r="K83" s="172"/>
      <c r="L83" s="173"/>
      <c r="M83" s="173"/>
      <c r="N83" s="227" t="str">
        <f>IF(planaccion[[#This Row],[Eje Seguridad]]="","",seguimientoplan[[#This Row],[Estado Actual]])</f>
        <v/>
      </c>
    </row>
    <row r="84" spans="2:14" ht="57.6" x14ac:dyDescent="0.3">
      <c r="B84" s="266">
        <v>81</v>
      </c>
      <c r="C84" s="164" t="str">
        <f>IFERROR(INDEX('CONS AUTOEV'!$C$5:$C$204,MATCH('PLAN ACCION'!B84,'CONS AUTOEV'!$Q$5:$Q$204,0)), "")</f>
        <v/>
      </c>
      <c r="D84" s="164" t="str">
        <f>IFERROR(INDEX('CONS AUTOEV'!$D$5:$D$204,MATCH('PLAN ACCION'!B84,'CONS AUTOEV'!$Q$5:$Q$204,0)), "")</f>
        <v/>
      </c>
      <c r="E84" s="164" t="str">
        <f>IFERROR(INDEX('CONS AUTOEV'!$E$5:$E$204,MATCH('PLAN ACCION'!B84,'CONS AUTOEV'!$Q$5:$Q$204,0)), "")</f>
        <v/>
      </c>
      <c r="F84" s="165" t="str">
        <f>IFERROR(INDEX('CONS AUTOEV'!$G$5:$G$204,MATCH('PLAN ACCION'!B84,'CONS AUTOEV'!$Q$5:$Q$204,0)), "")</f>
        <v/>
      </c>
      <c r="G84" s="170" t="s">
        <v>543</v>
      </c>
      <c r="H84" s="172"/>
      <c r="I84" s="172"/>
      <c r="J84" s="172"/>
      <c r="K84" s="172"/>
      <c r="L84" s="173"/>
      <c r="M84" s="173"/>
      <c r="N84" s="227" t="str">
        <f>IF(planaccion[[#This Row],[Eje Seguridad]]="","",seguimientoplan[[#This Row],[Estado Actual]])</f>
        <v/>
      </c>
    </row>
    <row r="85" spans="2:14" ht="57.6" x14ac:dyDescent="0.3">
      <c r="B85" s="266">
        <v>82</v>
      </c>
      <c r="C85" s="164" t="str">
        <f>IFERROR(INDEX('CONS AUTOEV'!$C$5:$C$204,MATCH('PLAN ACCION'!B85,'CONS AUTOEV'!$Q$5:$Q$204,0)), "")</f>
        <v/>
      </c>
      <c r="D85" s="164" t="str">
        <f>IFERROR(INDEX('CONS AUTOEV'!$D$5:$D$204,MATCH('PLAN ACCION'!B85,'CONS AUTOEV'!$Q$5:$Q$204,0)), "")</f>
        <v/>
      </c>
      <c r="E85" s="164" t="str">
        <f>IFERROR(INDEX('CONS AUTOEV'!$E$5:$E$204,MATCH('PLAN ACCION'!B85,'CONS AUTOEV'!$Q$5:$Q$204,0)), "")</f>
        <v/>
      </c>
      <c r="F85" s="165" t="str">
        <f>IFERROR(INDEX('CONS AUTOEV'!$G$5:$G$204,MATCH('PLAN ACCION'!B85,'CONS AUTOEV'!$Q$5:$Q$204,0)), "")</f>
        <v/>
      </c>
      <c r="G85" s="170" t="s">
        <v>543</v>
      </c>
      <c r="H85" s="172"/>
      <c r="I85" s="172"/>
      <c r="J85" s="172"/>
      <c r="K85" s="172"/>
      <c r="L85" s="173"/>
      <c r="M85" s="173"/>
      <c r="N85" s="227" t="str">
        <f>IF(planaccion[[#This Row],[Eje Seguridad]]="","",seguimientoplan[[#This Row],[Estado Actual]])</f>
        <v/>
      </c>
    </row>
    <row r="86" spans="2:14" ht="57.6" x14ac:dyDescent="0.3">
      <c r="B86" s="266">
        <v>83</v>
      </c>
      <c r="C86" s="164" t="str">
        <f>IFERROR(INDEX('CONS AUTOEV'!$C$5:$C$204,MATCH('PLAN ACCION'!B86,'CONS AUTOEV'!$Q$5:$Q$204,0)), "")</f>
        <v/>
      </c>
      <c r="D86" s="164" t="str">
        <f>IFERROR(INDEX('CONS AUTOEV'!$D$5:$D$204,MATCH('PLAN ACCION'!B86,'CONS AUTOEV'!$Q$5:$Q$204,0)), "")</f>
        <v/>
      </c>
      <c r="E86" s="164" t="str">
        <f>IFERROR(INDEX('CONS AUTOEV'!$E$5:$E$204,MATCH('PLAN ACCION'!B86,'CONS AUTOEV'!$Q$5:$Q$204,0)), "")</f>
        <v/>
      </c>
      <c r="F86" s="165" t="str">
        <f>IFERROR(INDEX('CONS AUTOEV'!$G$5:$G$204,MATCH('PLAN ACCION'!B86,'CONS AUTOEV'!$Q$5:$Q$204,0)), "")</f>
        <v/>
      </c>
      <c r="G86" s="170" t="s">
        <v>543</v>
      </c>
      <c r="H86" s="172"/>
      <c r="I86" s="172"/>
      <c r="J86" s="172"/>
      <c r="K86" s="172"/>
      <c r="L86" s="173"/>
      <c r="M86" s="173"/>
      <c r="N86" s="227" t="str">
        <f>IF(planaccion[[#This Row],[Eje Seguridad]]="","",seguimientoplan[[#This Row],[Estado Actual]])</f>
        <v/>
      </c>
    </row>
    <row r="87" spans="2:14" ht="57.6" x14ac:dyDescent="0.3">
      <c r="B87" s="266">
        <v>84</v>
      </c>
      <c r="C87" s="164" t="str">
        <f>IFERROR(INDEX('CONS AUTOEV'!$C$5:$C$204,MATCH('PLAN ACCION'!B87,'CONS AUTOEV'!$Q$5:$Q$204,0)), "")</f>
        <v/>
      </c>
      <c r="D87" s="164" t="str">
        <f>IFERROR(INDEX('CONS AUTOEV'!$D$5:$D$204,MATCH('PLAN ACCION'!B87,'CONS AUTOEV'!$Q$5:$Q$204,0)), "")</f>
        <v/>
      </c>
      <c r="E87" s="164" t="str">
        <f>IFERROR(INDEX('CONS AUTOEV'!$E$5:$E$204,MATCH('PLAN ACCION'!B87,'CONS AUTOEV'!$Q$5:$Q$204,0)), "")</f>
        <v/>
      </c>
      <c r="F87" s="165" t="str">
        <f>IFERROR(INDEX('CONS AUTOEV'!$G$5:$G$204,MATCH('PLAN ACCION'!B87,'CONS AUTOEV'!$Q$5:$Q$204,0)), "")</f>
        <v/>
      </c>
      <c r="G87" s="170" t="s">
        <v>543</v>
      </c>
      <c r="H87" s="172"/>
      <c r="I87" s="172"/>
      <c r="J87" s="172"/>
      <c r="K87" s="172"/>
      <c r="L87" s="173"/>
      <c r="M87" s="173"/>
      <c r="N87" s="227" t="str">
        <f>IF(planaccion[[#This Row],[Eje Seguridad]]="","",seguimientoplan[[#This Row],[Estado Actual]])</f>
        <v/>
      </c>
    </row>
    <row r="88" spans="2:14" ht="57.6" x14ac:dyDescent="0.3">
      <c r="B88" s="266">
        <v>85</v>
      </c>
      <c r="C88" s="164" t="str">
        <f>IFERROR(INDEX('CONS AUTOEV'!$C$5:$C$204,MATCH('PLAN ACCION'!B88,'CONS AUTOEV'!$Q$5:$Q$204,0)), "")</f>
        <v/>
      </c>
      <c r="D88" s="164" t="str">
        <f>IFERROR(INDEX('CONS AUTOEV'!$D$5:$D$204,MATCH('PLAN ACCION'!B88,'CONS AUTOEV'!$Q$5:$Q$204,0)), "")</f>
        <v/>
      </c>
      <c r="E88" s="164" t="str">
        <f>IFERROR(INDEX('CONS AUTOEV'!$E$5:$E$204,MATCH('PLAN ACCION'!B88,'CONS AUTOEV'!$Q$5:$Q$204,0)), "")</f>
        <v/>
      </c>
      <c r="F88" s="165" t="str">
        <f>IFERROR(INDEX('CONS AUTOEV'!$G$5:$G$204,MATCH('PLAN ACCION'!B88,'CONS AUTOEV'!$Q$5:$Q$204,0)), "")</f>
        <v/>
      </c>
      <c r="G88" s="170" t="s">
        <v>543</v>
      </c>
      <c r="H88" s="172"/>
      <c r="I88" s="172"/>
      <c r="J88" s="172"/>
      <c r="K88" s="172"/>
      <c r="L88" s="173"/>
      <c r="M88" s="173"/>
      <c r="N88" s="227" t="str">
        <f>IF(planaccion[[#This Row],[Eje Seguridad]]="","",seguimientoplan[[#This Row],[Estado Actual]])</f>
        <v/>
      </c>
    </row>
    <row r="89" spans="2:14" ht="57.6" x14ac:dyDescent="0.3">
      <c r="B89" s="266">
        <v>86</v>
      </c>
      <c r="C89" s="164" t="str">
        <f>IFERROR(INDEX('CONS AUTOEV'!$C$5:$C$204,MATCH('PLAN ACCION'!B89,'CONS AUTOEV'!$Q$5:$Q$204,0)), "")</f>
        <v/>
      </c>
      <c r="D89" s="164" t="str">
        <f>IFERROR(INDEX('CONS AUTOEV'!$D$5:$D$204,MATCH('PLAN ACCION'!B89,'CONS AUTOEV'!$Q$5:$Q$204,0)), "")</f>
        <v/>
      </c>
      <c r="E89" s="164" t="str">
        <f>IFERROR(INDEX('CONS AUTOEV'!$E$5:$E$204,MATCH('PLAN ACCION'!B89,'CONS AUTOEV'!$Q$5:$Q$204,0)), "")</f>
        <v/>
      </c>
      <c r="F89" s="165" t="str">
        <f>IFERROR(INDEX('CONS AUTOEV'!$G$5:$G$204,MATCH('PLAN ACCION'!B89,'CONS AUTOEV'!$Q$5:$Q$204,0)), "")</f>
        <v/>
      </c>
      <c r="G89" s="170" t="s">
        <v>543</v>
      </c>
      <c r="H89" s="172"/>
      <c r="I89" s="172"/>
      <c r="J89" s="172"/>
      <c r="K89" s="172"/>
      <c r="L89" s="173"/>
      <c r="M89" s="173"/>
      <c r="N89" s="227" t="str">
        <f>IF(planaccion[[#This Row],[Eje Seguridad]]="","",seguimientoplan[[#This Row],[Estado Actual]])</f>
        <v/>
      </c>
    </row>
    <row r="90" spans="2:14" ht="57.6" x14ac:dyDescent="0.3">
      <c r="B90" s="266">
        <v>87</v>
      </c>
      <c r="C90" s="164" t="str">
        <f>IFERROR(INDEX('CONS AUTOEV'!$C$5:$C$204,MATCH('PLAN ACCION'!B90,'CONS AUTOEV'!$Q$5:$Q$204,0)), "")</f>
        <v/>
      </c>
      <c r="D90" s="164" t="str">
        <f>IFERROR(INDEX('CONS AUTOEV'!$D$5:$D$204,MATCH('PLAN ACCION'!B90,'CONS AUTOEV'!$Q$5:$Q$204,0)), "")</f>
        <v/>
      </c>
      <c r="E90" s="164" t="str">
        <f>IFERROR(INDEX('CONS AUTOEV'!$E$5:$E$204,MATCH('PLAN ACCION'!B90,'CONS AUTOEV'!$Q$5:$Q$204,0)), "")</f>
        <v/>
      </c>
      <c r="F90" s="165" t="str">
        <f>IFERROR(INDEX('CONS AUTOEV'!$G$5:$G$204,MATCH('PLAN ACCION'!B90,'CONS AUTOEV'!$Q$5:$Q$204,0)), "")</f>
        <v/>
      </c>
      <c r="G90" s="170" t="s">
        <v>543</v>
      </c>
      <c r="H90" s="172"/>
      <c r="I90" s="172"/>
      <c r="J90" s="172"/>
      <c r="K90" s="172"/>
      <c r="L90" s="173"/>
      <c r="M90" s="173"/>
      <c r="N90" s="227" t="str">
        <f>IF(planaccion[[#This Row],[Eje Seguridad]]="","",seguimientoplan[[#This Row],[Estado Actual]])</f>
        <v/>
      </c>
    </row>
    <row r="91" spans="2:14" ht="57.6" x14ac:dyDescent="0.3">
      <c r="B91" s="266">
        <v>88</v>
      </c>
      <c r="C91" s="164" t="str">
        <f>IFERROR(INDEX('CONS AUTOEV'!$C$5:$C$204,MATCH('PLAN ACCION'!B91,'CONS AUTOEV'!$Q$5:$Q$204,0)), "")</f>
        <v/>
      </c>
      <c r="D91" s="164" t="str">
        <f>IFERROR(INDEX('CONS AUTOEV'!$D$5:$D$204,MATCH('PLAN ACCION'!B91,'CONS AUTOEV'!$Q$5:$Q$204,0)), "")</f>
        <v/>
      </c>
      <c r="E91" s="164" t="str">
        <f>IFERROR(INDEX('CONS AUTOEV'!$E$5:$E$204,MATCH('PLAN ACCION'!B91,'CONS AUTOEV'!$Q$5:$Q$204,0)), "")</f>
        <v/>
      </c>
      <c r="F91" s="165" t="str">
        <f>IFERROR(INDEX('CONS AUTOEV'!$G$5:$G$204,MATCH('PLAN ACCION'!B91,'CONS AUTOEV'!$Q$5:$Q$204,0)), "")</f>
        <v/>
      </c>
      <c r="G91" s="170" t="s">
        <v>543</v>
      </c>
      <c r="H91" s="172"/>
      <c r="I91" s="172"/>
      <c r="J91" s="172"/>
      <c r="K91" s="172"/>
      <c r="L91" s="173"/>
      <c r="M91" s="173"/>
      <c r="N91" s="227" t="str">
        <f>IF(planaccion[[#This Row],[Eje Seguridad]]="","",seguimientoplan[[#This Row],[Estado Actual]])</f>
        <v/>
      </c>
    </row>
    <row r="92" spans="2:14" ht="57.6" x14ac:dyDescent="0.3">
      <c r="B92" s="266">
        <v>89</v>
      </c>
      <c r="C92" s="164" t="str">
        <f>IFERROR(INDEX('CONS AUTOEV'!$C$5:$C$204,MATCH('PLAN ACCION'!B92,'CONS AUTOEV'!$Q$5:$Q$204,0)), "")</f>
        <v/>
      </c>
      <c r="D92" s="164" t="str">
        <f>IFERROR(INDEX('CONS AUTOEV'!$D$5:$D$204,MATCH('PLAN ACCION'!B92,'CONS AUTOEV'!$Q$5:$Q$204,0)), "")</f>
        <v/>
      </c>
      <c r="E92" s="164" t="str">
        <f>IFERROR(INDEX('CONS AUTOEV'!$E$5:$E$204,MATCH('PLAN ACCION'!B92,'CONS AUTOEV'!$Q$5:$Q$204,0)), "")</f>
        <v/>
      </c>
      <c r="F92" s="165" t="str">
        <f>IFERROR(INDEX('CONS AUTOEV'!$G$5:$G$204,MATCH('PLAN ACCION'!B92,'CONS AUTOEV'!$Q$5:$Q$204,0)), "")</f>
        <v/>
      </c>
      <c r="G92" s="170" t="s">
        <v>543</v>
      </c>
      <c r="H92" s="172"/>
      <c r="I92" s="172"/>
      <c r="J92" s="172"/>
      <c r="K92" s="172"/>
      <c r="L92" s="173"/>
      <c r="M92" s="173"/>
      <c r="N92" s="227" t="str">
        <f>IF(planaccion[[#This Row],[Eje Seguridad]]="","",seguimientoplan[[#This Row],[Estado Actual]])</f>
        <v/>
      </c>
    </row>
    <row r="93" spans="2:14" ht="57.6" x14ac:dyDescent="0.3">
      <c r="B93" s="266">
        <v>90</v>
      </c>
      <c r="C93" s="164" t="str">
        <f>IFERROR(INDEX('CONS AUTOEV'!$C$5:$C$204,MATCH('PLAN ACCION'!B93,'CONS AUTOEV'!$Q$5:$Q$204,0)), "")</f>
        <v/>
      </c>
      <c r="D93" s="164" t="str">
        <f>IFERROR(INDEX('CONS AUTOEV'!$D$5:$D$204,MATCH('PLAN ACCION'!B93,'CONS AUTOEV'!$Q$5:$Q$204,0)), "")</f>
        <v/>
      </c>
      <c r="E93" s="164" t="str">
        <f>IFERROR(INDEX('CONS AUTOEV'!$E$5:$E$204,MATCH('PLAN ACCION'!B93,'CONS AUTOEV'!$Q$5:$Q$204,0)), "")</f>
        <v/>
      </c>
      <c r="F93" s="165" t="str">
        <f>IFERROR(INDEX('CONS AUTOEV'!$G$5:$G$204,MATCH('PLAN ACCION'!B93,'CONS AUTOEV'!$Q$5:$Q$204,0)), "")</f>
        <v/>
      </c>
      <c r="G93" s="170" t="s">
        <v>543</v>
      </c>
      <c r="H93" s="172"/>
      <c r="I93" s="172"/>
      <c r="J93" s="172"/>
      <c r="K93" s="172"/>
      <c r="L93" s="173"/>
      <c r="M93" s="173"/>
      <c r="N93" s="227" t="str">
        <f>IF(planaccion[[#This Row],[Eje Seguridad]]="","",seguimientoplan[[#This Row],[Estado Actual]])</f>
        <v/>
      </c>
    </row>
    <row r="94" spans="2:14" ht="57.6" x14ac:dyDescent="0.3">
      <c r="B94" s="266">
        <v>91</v>
      </c>
      <c r="C94" s="164" t="str">
        <f>IFERROR(INDEX('CONS AUTOEV'!$C$5:$C$204,MATCH('PLAN ACCION'!B94,'CONS AUTOEV'!$Q$5:$Q$204,0)), "")</f>
        <v/>
      </c>
      <c r="D94" s="164" t="str">
        <f>IFERROR(INDEX('CONS AUTOEV'!$D$5:$D$204,MATCH('PLAN ACCION'!B94,'CONS AUTOEV'!$Q$5:$Q$204,0)), "")</f>
        <v/>
      </c>
      <c r="E94" s="164" t="str">
        <f>IFERROR(INDEX('CONS AUTOEV'!$E$5:$E$204,MATCH('PLAN ACCION'!B94,'CONS AUTOEV'!$Q$5:$Q$204,0)), "")</f>
        <v/>
      </c>
      <c r="F94" s="165" t="str">
        <f>IFERROR(INDEX('CONS AUTOEV'!$G$5:$G$204,MATCH('PLAN ACCION'!B94,'CONS AUTOEV'!$Q$5:$Q$204,0)), "")</f>
        <v/>
      </c>
      <c r="G94" s="170" t="s">
        <v>543</v>
      </c>
      <c r="H94" s="172"/>
      <c r="I94" s="172"/>
      <c r="J94" s="172"/>
      <c r="K94" s="172"/>
      <c r="L94" s="173"/>
      <c r="M94" s="173"/>
      <c r="N94" s="227" t="str">
        <f>IF(planaccion[[#This Row],[Eje Seguridad]]="","",seguimientoplan[[#This Row],[Estado Actual]])</f>
        <v/>
      </c>
    </row>
    <row r="95" spans="2:14" ht="57.6" x14ac:dyDescent="0.3">
      <c r="B95" s="266">
        <v>92</v>
      </c>
      <c r="C95" s="164" t="str">
        <f>IFERROR(INDEX('CONS AUTOEV'!$C$5:$C$204,MATCH('PLAN ACCION'!B95,'CONS AUTOEV'!$Q$5:$Q$204,0)), "")</f>
        <v/>
      </c>
      <c r="D95" s="164" t="str">
        <f>IFERROR(INDEX('CONS AUTOEV'!$D$5:$D$204,MATCH('PLAN ACCION'!B95,'CONS AUTOEV'!$Q$5:$Q$204,0)), "")</f>
        <v/>
      </c>
      <c r="E95" s="164" t="str">
        <f>IFERROR(INDEX('CONS AUTOEV'!$E$5:$E$204,MATCH('PLAN ACCION'!B95,'CONS AUTOEV'!$Q$5:$Q$204,0)), "")</f>
        <v/>
      </c>
      <c r="F95" s="165" t="str">
        <f>IFERROR(INDEX('CONS AUTOEV'!$G$5:$G$204,MATCH('PLAN ACCION'!B95,'CONS AUTOEV'!$Q$5:$Q$204,0)), "")</f>
        <v/>
      </c>
      <c r="G95" s="170" t="s">
        <v>543</v>
      </c>
      <c r="H95" s="172"/>
      <c r="I95" s="172"/>
      <c r="J95" s="172"/>
      <c r="K95" s="172"/>
      <c r="L95" s="173"/>
      <c r="M95" s="173"/>
      <c r="N95" s="227" t="str">
        <f>IF(planaccion[[#This Row],[Eje Seguridad]]="","",seguimientoplan[[#This Row],[Estado Actual]])</f>
        <v/>
      </c>
    </row>
    <row r="96" spans="2:14" ht="57.6" x14ac:dyDescent="0.3">
      <c r="B96" s="266">
        <v>93</v>
      </c>
      <c r="C96" s="164" t="str">
        <f>IFERROR(INDEX('CONS AUTOEV'!$C$5:$C$204,MATCH('PLAN ACCION'!B96,'CONS AUTOEV'!$Q$5:$Q$204,0)), "")</f>
        <v/>
      </c>
      <c r="D96" s="164" t="str">
        <f>IFERROR(INDEX('CONS AUTOEV'!$D$5:$D$204,MATCH('PLAN ACCION'!B96,'CONS AUTOEV'!$Q$5:$Q$204,0)), "")</f>
        <v/>
      </c>
      <c r="E96" s="164" t="str">
        <f>IFERROR(INDEX('CONS AUTOEV'!$E$5:$E$204,MATCH('PLAN ACCION'!B96,'CONS AUTOEV'!$Q$5:$Q$204,0)), "")</f>
        <v/>
      </c>
      <c r="F96" s="165" t="str">
        <f>IFERROR(INDEX('CONS AUTOEV'!$G$5:$G$204,MATCH('PLAN ACCION'!B96,'CONS AUTOEV'!$Q$5:$Q$204,0)), "")</f>
        <v/>
      </c>
      <c r="G96" s="170" t="s">
        <v>543</v>
      </c>
      <c r="H96" s="172"/>
      <c r="I96" s="172"/>
      <c r="J96" s="172"/>
      <c r="K96" s="172"/>
      <c r="L96" s="173"/>
      <c r="M96" s="173"/>
      <c r="N96" s="227" t="str">
        <f>IF(planaccion[[#This Row],[Eje Seguridad]]="","",seguimientoplan[[#This Row],[Estado Actual]])</f>
        <v/>
      </c>
    </row>
    <row r="97" spans="2:14" ht="57.6" x14ac:dyDescent="0.3">
      <c r="B97" s="266">
        <v>94</v>
      </c>
      <c r="C97" s="164" t="str">
        <f>IFERROR(INDEX('CONS AUTOEV'!$C$5:$C$204,MATCH('PLAN ACCION'!B97,'CONS AUTOEV'!$Q$5:$Q$204,0)), "")</f>
        <v/>
      </c>
      <c r="D97" s="164" t="str">
        <f>IFERROR(INDEX('CONS AUTOEV'!$D$5:$D$204,MATCH('PLAN ACCION'!B97,'CONS AUTOEV'!$Q$5:$Q$204,0)), "")</f>
        <v/>
      </c>
      <c r="E97" s="164" t="str">
        <f>IFERROR(INDEX('CONS AUTOEV'!$E$5:$E$204,MATCH('PLAN ACCION'!B97,'CONS AUTOEV'!$Q$5:$Q$204,0)), "")</f>
        <v/>
      </c>
      <c r="F97" s="165" t="str">
        <f>IFERROR(INDEX('CONS AUTOEV'!$G$5:$G$204,MATCH('PLAN ACCION'!B97,'CONS AUTOEV'!$Q$5:$Q$204,0)), "")</f>
        <v/>
      </c>
      <c r="G97" s="170" t="s">
        <v>543</v>
      </c>
      <c r="H97" s="172"/>
      <c r="I97" s="172"/>
      <c r="J97" s="172"/>
      <c r="K97" s="172"/>
      <c r="L97" s="173"/>
      <c r="M97" s="173"/>
      <c r="N97" s="227" t="str">
        <f>IF(planaccion[[#This Row],[Eje Seguridad]]="","",seguimientoplan[[#This Row],[Estado Actual]])</f>
        <v/>
      </c>
    </row>
    <row r="98" spans="2:14" ht="57.6" x14ac:dyDescent="0.3">
      <c r="B98" s="266">
        <v>95</v>
      </c>
      <c r="C98" s="164" t="str">
        <f>IFERROR(INDEX('CONS AUTOEV'!$C$5:$C$204,MATCH('PLAN ACCION'!B98,'CONS AUTOEV'!$Q$5:$Q$204,0)), "")</f>
        <v/>
      </c>
      <c r="D98" s="164" t="str">
        <f>IFERROR(INDEX('CONS AUTOEV'!$D$5:$D$204,MATCH('PLAN ACCION'!B98,'CONS AUTOEV'!$Q$5:$Q$204,0)), "")</f>
        <v/>
      </c>
      <c r="E98" s="164" t="str">
        <f>IFERROR(INDEX('CONS AUTOEV'!$E$5:$E$204,MATCH('PLAN ACCION'!B98,'CONS AUTOEV'!$Q$5:$Q$204,0)), "")</f>
        <v/>
      </c>
      <c r="F98" s="165" t="str">
        <f>IFERROR(INDEX('CONS AUTOEV'!$G$5:$G$204,MATCH('PLAN ACCION'!B98,'CONS AUTOEV'!$Q$5:$Q$204,0)), "")</f>
        <v/>
      </c>
      <c r="G98" s="170" t="s">
        <v>543</v>
      </c>
      <c r="H98" s="172"/>
      <c r="I98" s="172"/>
      <c r="J98" s="172"/>
      <c r="K98" s="172"/>
      <c r="L98" s="173"/>
      <c r="M98" s="173"/>
      <c r="N98" s="227" t="str">
        <f>IF(planaccion[[#This Row],[Eje Seguridad]]="","",seguimientoplan[[#This Row],[Estado Actual]])</f>
        <v/>
      </c>
    </row>
    <row r="99" spans="2:14" ht="57.6" x14ac:dyDescent="0.3">
      <c r="B99" s="266">
        <v>96</v>
      </c>
      <c r="C99" s="164" t="str">
        <f>IFERROR(INDEX('CONS AUTOEV'!$C$5:$C$204,MATCH('PLAN ACCION'!B99,'CONS AUTOEV'!$Q$5:$Q$204,0)), "")</f>
        <v/>
      </c>
      <c r="D99" s="164" t="str">
        <f>IFERROR(INDEX('CONS AUTOEV'!$D$5:$D$204,MATCH('PLAN ACCION'!B99,'CONS AUTOEV'!$Q$5:$Q$204,0)), "")</f>
        <v/>
      </c>
      <c r="E99" s="164" t="str">
        <f>IFERROR(INDEX('CONS AUTOEV'!$E$5:$E$204,MATCH('PLAN ACCION'!B99,'CONS AUTOEV'!$Q$5:$Q$204,0)), "")</f>
        <v/>
      </c>
      <c r="F99" s="165" t="str">
        <f>IFERROR(INDEX('CONS AUTOEV'!$G$5:$G$204,MATCH('PLAN ACCION'!B99,'CONS AUTOEV'!$Q$5:$Q$204,0)), "")</f>
        <v/>
      </c>
      <c r="G99" s="170" t="s">
        <v>543</v>
      </c>
      <c r="H99" s="172"/>
      <c r="I99" s="172"/>
      <c r="J99" s="172"/>
      <c r="K99" s="172"/>
      <c r="L99" s="173"/>
      <c r="M99" s="173"/>
      <c r="N99" s="227" t="str">
        <f>IF(planaccion[[#This Row],[Eje Seguridad]]="","",seguimientoplan[[#This Row],[Estado Actual]])</f>
        <v/>
      </c>
    </row>
    <row r="100" spans="2:14" ht="57.6" x14ac:dyDescent="0.3">
      <c r="B100" s="266">
        <v>97</v>
      </c>
      <c r="C100" s="164" t="str">
        <f>IFERROR(INDEX('CONS AUTOEV'!$C$5:$C$204,MATCH('PLAN ACCION'!B100,'CONS AUTOEV'!$Q$5:$Q$204,0)), "")</f>
        <v/>
      </c>
      <c r="D100" s="164" t="str">
        <f>IFERROR(INDEX('CONS AUTOEV'!$D$5:$D$204,MATCH('PLAN ACCION'!B100,'CONS AUTOEV'!$Q$5:$Q$204,0)), "")</f>
        <v/>
      </c>
      <c r="E100" s="164" t="str">
        <f>IFERROR(INDEX('CONS AUTOEV'!$E$5:$E$204,MATCH('PLAN ACCION'!B100,'CONS AUTOEV'!$Q$5:$Q$204,0)), "")</f>
        <v/>
      </c>
      <c r="F100" s="165" t="str">
        <f>IFERROR(INDEX('CONS AUTOEV'!$G$5:$G$204,MATCH('PLAN ACCION'!B100,'CONS AUTOEV'!$Q$5:$Q$204,0)), "")</f>
        <v/>
      </c>
      <c r="G100" s="170" t="s">
        <v>543</v>
      </c>
      <c r="H100" s="172"/>
      <c r="I100" s="172"/>
      <c r="J100" s="172"/>
      <c r="K100" s="172"/>
      <c r="L100" s="173"/>
      <c r="M100" s="173"/>
      <c r="N100" s="227" t="str">
        <f>IF(planaccion[[#This Row],[Eje Seguridad]]="","",seguimientoplan[[#This Row],[Estado Actual]])</f>
        <v/>
      </c>
    </row>
    <row r="101" spans="2:14" ht="57.6" x14ac:dyDescent="0.3">
      <c r="B101" s="266">
        <v>98</v>
      </c>
      <c r="C101" s="164" t="str">
        <f>IFERROR(INDEX('CONS AUTOEV'!$C$5:$C$204,MATCH('PLAN ACCION'!B101,'CONS AUTOEV'!$Q$5:$Q$204,0)), "")</f>
        <v/>
      </c>
      <c r="D101" s="164" t="str">
        <f>IFERROR(INDEX('CONS AUTOEV'!$D$5:$D$204,MATCH('PLAN ACCION'!B101,'CONS AUTOEV'!$Q$5:$Q$204,0)), "")</f>
        <v/>
      </c>
      <c r="E101" s="164" t="str">
        <f>IFERROR(INDEX('CONS AUTOEV'!$E$5:$E$204,MATCH('PLAN ACCION'!B101,'CONS AUTOEV'!$Q$5:$Q$204,0)), "")</f>
        <v/>
      </c>
      <c r="F101" s="165" t="str">
        <f>IFERROR(INDEX('CONS AUTOEV'!$G$5:$G$204,MATCH('PLAN ACCION'!B101,'CONS AUTOEV'!$Q$5:$Q$204,0)), "")</f>
        <v/>
      </c>
      <c r="G101" s="170" t="s">
        <v>543</v>
      </c>
      <c r="H101" s="172"/>
      <c r="I101" s="172"/>
      <c r="J101" s="172"/>
      <c r="K101" s="172"/>
      <c r="L101" s="173"/>
      <c r="M101" s="173"/>
      <c r="N101" s="227" t="str">
        <f>IF(planaccion[[#This Row],[Eje Seguridad]]="","",seguimientoplan[[#This Row],[Estado Actual]])</f>
        <v/>
      </c>
    </row>
    <row r="102" spans="2:14" ht="57.6" x14ac:dyDescent="0.3">
      <c r="B102" s="266">
        <v>99</v>
      </c>
      <c r="C102" s="164" t="str">
        <f>IFERROR(INDEX('CONS AUTOEV'!$C$5:$C$204,MATCH('PLAN ACCION'!B102,'CONS AUTOEV'!$Q$5:$Q$204,0)), "")</f>
        <v/>
      </c>
      <c r="D102" s="164" t="str">
        <f>IFERROR(INDEX('CONS AUTOEV'!$D$5:$D$204,MATCH('PLAN ACCION'!B102,'CONS AUTOEV'!$Q$5:$Q$204,0)), "")</f>
        <v/>
      </c>
      <c r="E102" s="164" t="str">
        <f>IFERROR(INDEX('CONS AUTOEV'!$E$5:$E$204,MATCH('PLAN ACCION'!B102,'CONS AUTOEV'!$Q$5:$Q$204,0)), "")</f>
        <v/>
      </c>
      <c r="F102" s="165" t="str">
        <f>IFERROR(INDEX('CONS AUTOEV'!$G$5:$G$204,MATCH('PLAN ACCION'!B102,'CONS AUTOEV'!$Q$5:$Q$204,0)), "")</f>
        <v/>
      </c>
      <c r="G102" s="170" t="s">
        <v>543</v>
      </c>
      <c r="H102" s="172"/>
      <c r="I102" s="172"/>
      <c r="J102" s="172"/>
      <c r="K102" s="172"/>
      <c r="L102" s="173"/>
      <c r="M102" s="173"/>
      <c r="N102" s="227" t="str">
        <f>IF(planaccion[[#This Row],[Eje Seguridad]]="","",seguimientoplan[[#This Row],[Estado Actual]])</f>
        <v/>
      </c>
    </row>
    <row r="103" spans="2:14" ht="57.6" x14ac:dyDescent="0.3">
      <c r="B103" s="266">
        <v>100</v>
      </c>
      <c r="C103" s="164" t="str">
        <f>IFERROR(INDEX('CONS AUTOEV'!$C$5:$C$204,MATCH('PLAN ACCION'!B103,'CONS AUTOEV'!$Q$5:$Q$204,0)), "")</f>
        <v/>
      </c>
      <c r="D103" s="164" t="str">
        <f>IFERROR(INDEX('CONS AUTOEV'!$D$5:$D$204,MATCH('PLAN ACCION'!B103,'CONS AUTOEV'!$Q$5:$Q$204,0)), "")</f>
        <v/>
      </c>
      <c r="E103" s="164" t="str">
        <f>IFERROR(INDEX('CONS AUTOEV'!$E$5:$E$204,MATCH('PLAN ACCION'!B103,'CONS AUTOEV'!$Q$5:$Q$204,0)), "")</f>
        <v/>
      </c>
      <c r="F103" s="165" t="str">
        <f>IFERROR(INDEX('CONS AUTOEV'!$G$5:$G$204,MATCH('PLAN ACCION'!B103,'CONS AUTOEV'!$Q$5:$Q$204,0)), "")</f>
        <v/>
      </c>
      <c r="G103" s="170" t="s">
        <v>543</v>
      </c>
      <c r="H103" s="172"/>
      <c r="I103" s="172"/>
      <c r="J103" s="172"/>
      <c r="K103" s="172"/>
      <c r="L103" s="173"/>
      <c r="M103" s="173"/>
      <c r="N103" s="227" t="str">
        <f>IF(planaccion[[#This Row],[Eje Seguridad]]="","",seguimientoplan[[#This Row],[Estado Actual]])</f>
        <v/>
      </c>
    </row>
    <row r="104" spans="2:14" ht="57.6" x14ac:dyDescent="0.3">
      <c r="B104" s="266">
        <v>101</v>
      </c>
      <c r="C104" s="164" t="str">
        <f>IFERROR(INDEX('CONS AUTOEV'!$C$5:$C$204,MATCH('PLAN ACCION'!B104,'CONS AUTOEV'!$Q$5:$Q$204,0)), "")</f>
        <v/>
      </c>
      <c r="D104" s="164" t="str">
        <f>IFERROR(INDEX('CONS AUTOEV'!$D$5:$D$204,MATCH('PLAN ACCION'!B104,'CONS AUTOEV'!$Q$5:$Q$204,0)), "")</f>
        <v/>
      </c>
      <c r="E104" s="164" t="str">
        <f>IFERROR(INDEX('CONS AUTOEV'!$E$5:$E$204,MATCH('PLAN ACCION'!B104,'CONS AUTOEV'!$Q$5:$Q$204,0)), "")</f>
        <v/>
      </c>
      <c r="F104" s="165" t="str">
        <f>IFERROR(INDEX('CONS AUTOEV'!$G$5:$G$204,MATCH('PLAN ACCION'!B104,'CONS AUTOEV'!$Q$5:$Q$204,0)), "")</f>
        <v/>
      </c>
      <c r="G104" s="170" t="s">
        <v>543</v>
      </c>
      <c r="H104" s="172"/>
      <c r="I104" s="172"/>
      <c r="J104" s="172"/>
      <c r="K104" s="172"/>
      <c r="L104" s="173"/>
      <c r="M104" s="173"/>
      <c r="N104" s="227" t="str">
        <f>IF(planaccion[[#This Row],[Eje Seguridad]]="","",seguimientoplan[[#This Row],[Estado Actual]])</f>
        <v/>
      </c>
    </row>
    <row r="105" spans="2:14" ht="57.6" x14ac:dyDescent="0.3">
      <c r="B105" s="266">
        <v>102</v>
      </c>
      <c r="C105" s="164" t="str">
        <f>IFERROR(INDEX('CONS AUTOEV'!$C$5:$C$204,MATCH('PLAN ACCION'!B105,'CONS AUTOEV'!$Q$5:$Q$204,0)), "")</f>
        <v/>
      </c>
      <c r="D105" s="164" t="str">
        <f>IFERROR(INDEX('CONS AUTOEV'!$D$5:$D$204,MATCH('PLAN ACCION'!B105,'CONS AUTOEV'!$Q$5:$Q$204,0)), "")</f>
        <v/>
      </c>
      <c r="E105" s="164" t="str">
        <f>IFERROR(INDEX('CONS AUTOEV'!$E$5:$E$204,MATCH('PLAN ACCION'!B105,'CONS AUTOEV'!$Q$5:$Q$204,0)), "")</f>
        <v/>
      </c>
      <c r="F105" s="165" t="str">
        <f>IFERROR(INDEX('CONS AUTOEV'!$G$5:$G$204,MATCH('PLAN ACCION'!B105,'CONS AUTOEV'!$Q$5:$Q$204,0)), "")</f>
        <v/>
      </c>
      <c r="G105" s="170" t="s">
        <v>543</v>
      </c>
      <c r="H105" s="172"/>
      <c r="I105" s="172"/>
      <c r="J105" s="172"/>
      <c r="K105" s="172"/>
      <c r="L105" s="173"/>
      <c r="M105" s="173"/>
      <c r="N105" s="227" t="str">
        <f>IF(planaccion[[#This Row],[Eje Seguridad]]="","",seguimientoplan[[#This Row],[Estado Actual]])</f>
        <v/>
      </c>
    </row>
    <row r="106" spans="2:14" ht="57.6" x14ac:dyDescent="0.3">
      <c r="B106" s="266">
        <v>103</v>
      </c>
      <c r="C106" s="164" t="str">
        <f>IFERROR(INDEX('CONS AUTOEV'!$C$5:$C$204,MATCH('PLAN ACCION'!B106,'CONS AUTOEV'!$Q$5:$Q$204,0)), "")</f>
        <v/>
      </c>
      <c r="D106" s="164" t="str">
        <f>IFERROR(INDEX('CONS AUTOEV'!$D$5:$D$204,MATCH('PLAN ACCION'!B106,'CONS AUTOEV'!$Q$5:$Q$204,0)), "")</f>
        <v/>
      </c>
      <c r="E106" s="164" t="str">
        <f>IFERROR(INDEX('CONS AUTOEV'!$E$5:$E$204,MATCH('PLAN ACCION'!B106,'CONS AUTOEV'!$Q$5:$Q$204,0)), "")</f>
        <v/>
      </c>
      <c r="F106" s="165" t="str">
        <f>IFERROR(INDEX('CONS AUTOEV'!$G$5:$G$204,MATCH('PLAN ACCION'!B106,'CONS AUTOEV'!$Q$5:$Q$204,0)), "")</f>
        <v/>
      </c>
      <c r="G106" s="170" t="s">
        <v>543</v>
      </c>
      <c r="H106" s="172"/>
      <c r="I106" s="172"/>
      <c r="J106" s="172"/>
      <c r="K106" s="172"/>
      <c r="L106" s="173"/>
      <c r="M106" s="173"/>
      <c r="N106" s="227" t="str">
        <f>IF(planaccion[[#This Row],[Eje Seguridad]]="","",seguimientoplan[[#This Row],[Estado Actual]])</f>
        <v/>
      </c>
    </row>
    <row r="107" spans="2:14" ht="57.6" x14ac:dyDescent="0.3">
      <c r="B107" s="266">
        <v>104</v>
      </c>
      <c r="C107" s="164" t="str">
        <f>IFERROR(INDEX('CONS AUTOEV'!$C$5:$C$204,MATCH('PLAN ACCION'!B107,'CONS AUTOEV'!$Q$5:$Q$204,0)), "")</f>
        <v/>
      </c>
      <c r="D107" s="164" t="str">
        <f>IFERROR(INDEX('CONS AUTOEV'!$D$5:$D$204,MATCH('PLAN ACCION'!B107,'CONS AUTOEV'!$Q$5:$Q$204,0)), "")</f>
        <v/>
      </c>
      <c r="E107" s="164" t="str">
        <f>IFERROR(INDEX('CONS AUTOEV'!$E$5:$E$204,MATCH('PLAN ACCION'!B107,'CONS AUTOEV'!$Q$5:$Q$204,0)), "")</f>
        <v/>
      </c>
      <c r="F107" s="165" t="str">
        <f>IFERROR(INDEX('CONS AUTOEV'!$G$5:$G$204,MATCH('PLAN ACCION'!B107,'CONS AUTOEV'!$Q$5:$Q$204,0)), "")</f>
        <v/>
      </c>
      <c r="G107" s="170" t="s">
        <v>543</v>
      </c>
      <c r="H107" s="172"/>
      <c r="I107" s="172"/>
      <c r="J107" s="172"/>
      <c r="K107" s="172"/>
      <c r="L107" s="173"/>
      <c r="M107" s="173"/>
      <c r="N107" s="227" t="str">
        <f>IF(planaccion[[#This Row],[Eje Seguridad]]="","",seguimientoplan[[#This Row],[Estado Actual]])</f>
        <v/>
      </c>
    </row>
    <row r="108" spans="2:14" ht="57.6" x14ac:dyDescent="0.3">
      <c r="B108" s="266">
        <v>105</v>
      </c>
      <c r="C108" s="164" t="str">
        <f>IFERROR(INDEX('CONS AUTOEV'!$C$5:$C$204,MATCH('PLAN ACCION'!B108,'CONS AUTOEV'!$Q$5:$Q$204,0)), "")</f>
        <v/>
      </c>
      <c r="D108" s="164" t="str">
        <f>IFERROR(INDEX('CONS AUTOEV'!$D$5:$D$204,MATCH('PLAN ACCION'!B108,'CONS AUTOEV'!$Q$5:$Q$204,0)), "")</f>
        <v/>
      </c>
      <c r="E108" s="164" t="str">
        <f>IFERROR(INDEX('CONS AUTOEV'!$E$5:$E$204,MATCH('PLAN ACCION'!B108,'CONS AUTOEV'!$Q$5:$Q$204,0)), "")</f>
        <v/>
      </c>
      <c r="F108" s="165" t="str">
        <f>IFERROR(INDEX('CONS AUTOEV'!$G$5:$G$204,MATCH('PLAN ACCION'!B108,'CONS AUTOEV'!$Q$5:$Q$204,0)), "")</f>
        <v/>
      </c>
      <c r="G108" s="170" t="s">
        <v>543</v>
      </c>
      <c r="H108" s="172"/>
      <c r="I108" s="172"/>
      <c r="J108" s="172"/>
      <c r="K108" s="172"/>
      <c r="L108" s="173"/>
      <c r="M108" s="173"/>
      <c r="N108" s="227" t="str">
        <f>IF(planaccion[[#This Row],[Eje Seguridad]]="","",seguimientoplan[[#This Row],[Estado Actual]])</f>
        <v/>
      </c>
    </row>
    <row r="109" spans="2:14" ht="57.6" x14ac:dyDescent="0.3">
      <c r="B109" s="266">
        <v>106</v>
      </c>
      <c r="C109" s="164" t="str">
        <f>IFERROR(INDEX('CONS AUTOEV'!$C$5:$C$204,MATCH('PLAN ACCION'!B109,'CONS AUTOEV'!$Q$5:$Q$204,0)), "")</f>
        <v/>
      </c>
      <c r="D109" s="164" t="str">
        <f>IFERROR(INDEX('CONS AUTOEV'!$D$5:$D$204,MATCH('PLAN ACCION'!B109,'CONS AUTOEV'!$Q$5:$Q$204,0)), "")</f>
        <v/>
      </c>
      <c r="E109" s="164" t="str">
        <f>IFERROR(INDEX('CONS AUTOEV'!$E$5:$E$204,MATCH('PLAN ACCION'!B109,'CONS AUTOEV'!$Q$5:$Q$204,0)), "")</f>
        <v/>
      </c>
      <c r="F109" s="165" t="str">
        <f>IFERROR(INDEX('CONS AUTOEV'!$G$5:$G$204,MATCH('PLAN ACCION'!B109,'CONS AUTOEV'!$Q$5:$Q$204,0)), "")</f>
        <v/>
      </c>
      <c r="G109" s="170" t="s">
        <v>543</v>
      </c>
      <c r="H109" s="172"/>
      <c r="I109" s="172"/>
      <c r="J109" s="172"/>
      <c r="K109" s="172"/>
      <c r="L109" s="173"/>
      <c r="M109" s="173"/>
      <c r="N109" s="227" t="str">
        <f>IF(planaccion[[#This Row],[Eje Seguridad]]="","",seguimientoplan[[#This Row],[Estado Actual]])</f>
        <v/>
      </c>
    </row>
    <row r="110" spans="2:14" ht="57.6" x14ac:dyDescent="0.3">
      <c r="B110" s="266">
        <v>107</v>
      </c>
      <c r="C110" s="164" t="str">
        <f>IFERROR(INDEX('CONS AUTOEV'!$C$5:$C$204,MATCH('PLAN ACCION'!B110,'CONS AUTOEV'!$Q$5:$Q$204,0)), "")</f>
        <v/>
      </c>
      <c r="D110" s="164" t="str">
        <f>IFERROR(INDEX('CONS AUTOEV'!$D$5:$D$204,MATCH('PLAN ACCION'!B110,'CONS AUTOEV'!$Q$5:$Q$204,0)), "")</f>
        <v/>
      </c>
      <c r="E110" s="164" t="str">
        <f>IFERROR(INDEX('CONS AUTOEV'!$E$5:$E$204,MATCH('PLAN ACCION'!B110,'CONS AUTOEV'!$Q$5:$Q$204,0)), "")</f>
        <v/>
      </c>
      <c r="F110" s="165" t="str">
        <f>IFERROR(INDEX('CONS AUTOEV'!$G$5:$G$204,MATCH('PLAN ACCION'!B110,'CONS AUTOEV'!$Q$5:$Q$204,0)), "")</f>
        <v/>
      </c>
      <c r="G110" s="170" t="s">
        <v>543</v>
      </c>
      <c r="H110" s="172"/>
      <c r="I110" s="172"/>
      <c r="J110" s="172"/>
      <c r="K110" s="172"/>
      <c r="L110" s="173"/>
      <c r="M110" s="173"/>
      <c r="N110" s="227" t="str">
        <f>IF(planaccion[[#This Row],[Eje Seguridad]]="","",seguimientoplan[[#This Row],[Estado Actual]])</f>
        <v/>
      </c>
    </row>
    <row r="111" spans="2:14" ht="57.6" x14ac:dyDescent="0.3">
      <c r="B111" s="266">
        <v>108</v>
      </c>
      <c r="C111" s="164" t="str">
        <f>IFERROR(INDEX('CONS AUTOEV'!$C$5:$C$204,MATCH('PLAN ACCION'!B111,'CONS AUTOEV'!$Q$5:$Q$204,0)), "")</f>
        <v/>
      </c>
      <c r="D111" s="164" t="str">
        <f>IFERROR(INDEX('CONS AUTOEV'!$D$5:$D$204,MATCH('PLAN ACCION'!B111,'CONS AUTOEV'!$Q$5:$Q$204,0)), "")</f>
        <v/>
      </c>
      <c r="E111" s="164" t="str">
        <f>IFERROR(INDEX('CONS AUTOEV'!$E$5:$E$204,MATCH('PLAN ACCION'!B111,'CONS AUTOEV'!$Q$5:$Q$204,0)), "")</f>
        <v/>
      </c>
      <c r="F111" s="165" t="str">
        <f>IFERROR(INDEX('CONS AUTOEV'!$G$5:$G$204,MATCH('PLAN ACCION'!B111,'CONS AUTOEV'!$Q$5:$Q$204,0)), "")</f>
        <v/>
      </c>
      <c r="G111" s="170" t="s">
        <v>543</v>
      </c>
      <c r="H111" s="172"/>
      <c r="I111" s="172"/>
      <c r="J111" s="172"/>
      <c r="K111" s="172"/>
      <c r="L111" s="173"/>
      <c r="M111" s="173"/>
      <c r="N111" s="227" t="str">
        <f>IF(planaccion[[#This Row],[Eje Seguridad]]="","",seguimientoplan[[#This Row],[Estado Actual]])</f>
        <v/>
      </c>
    </row>
    <row r="112" spans="2:14" ht="57.6" x14ac:dyDescent="0.3">
      <c r="B112" s="266">
        <v>109</v>
      </c>
      <c r="C112" s="164" t="str">
        <f>IFERROR(INDEX('CONS AUTOEV'!$C$5:$C$204,MATCH('PLAN ACCION'!B112,'CONS AUTOEV'!$Q$5:$Q$204,0)), "")</f>
        <v/>
      </c>
      <c r="D112" s="164" t="str">
        <f>IFERROR(INDEX('CONS AUTOEV'!$D$5:$D$204,MATCH('PLAN ACCION'!B112,'CONS AUTOEV'!$Q$5:$Q$204,0)), "")</f>
        <v/>
      </c>
      <c r="E112" s="164" t="str">
        <f>IFERROR(INDEX('CONS AUTOEV'!$E$5:$E$204,MATCH('PLAN ACCION'!B112,'CONS AUTOEV'!$Q$5:$Q$204,0)), "")</f>
        <v/>
      </c>
      <c r="F112" s="165" t="str">
        <f>IFERROR(INDEX('CONS AUTOEV'!$G$5:$G$204,MATCH('PLAN ACCION'!B112,'CONS AUTOEV'!$Q$5:$Q$204,0)), "")</f>
        <v/>
      </c>
      <c r="G112" s="170" t="s">
        <v>543</v>
      </c>
      <c r="H112" s="172"/>
      <c r="I112" s="172"/>
      <c r="J112" s="172"/>
      <c r="K112" s="172"/>
      <c r="L112" s="173"/>
      <c r="M112" s="173"/>
      <c r="N112" s="227" t="str">
        <f>IF(planaccion[[#This Row],[Eje Seguridad]]="","",seguimientoplan[[#This Row],[Estado Actual]])</f>
        <v/>
      </c>
    </row>
    <row r="113" spans="2:14" ht="57.6" x14ac:dyDescent="0.3">
      <c r="B113" s="266">
        <v>110</v>
      </c>
      <c r="C113" s="164" t="str">
        <f>IFERROR(INDEX('CONS AUTOEV'!$C$5:$C$204,MATCH('PLAN ACCION'!B113,'CONS AUTOEV'!$Q$5:$Q$204,0)), "")</f>
        <v/>
      </c>
      <c r="D113" s="164" t="str">
        <f>IFERROR(INDEX('CONS AUTOEV'!$D$5:$D$204,MATCH('PLAN ACCION'!B113,'CONS AUTOEV'!$Q$5:$Q$204,0)), "")</f>
        <v/>
      </c>
      <c r="E113" s="164" t="str">
        <f>IFERROR(INDEX('CONS AUTOEV'!$E$5:$E$204,MATCH('PLAN ACCION'!B113,'CONS AUTOEV'!$Q$5:$Q$204,0)), "")</f>
        <v/>
      </c>
      <c r="F113" s="165" t="str">
        <f>IFERROR(INDEX('CONS AUTOEV'!$G$5:$G$204,MATCH('PLAN ACCION'!B113,'CONS AUTOEV'!$Q$5:$Q$204,0)), "")</f>
        <v/>
      </c>
      <c r="G113" s="170" t="s">
        <v>543</v>
      </c>
      <c r="H113" s="172"/>
      <c r="I113" s="172"/>
      <c r="J113" s="172"/>
      <c r="K113" s="172"/>
      <c r="L113" s="173"/>
      <c r="M113" s="173"/>
      <c r="N113" s="227" t="str">
        <f>IF(planaccion[[#This Row],[Eje Seguridad]]="","",seguimientoplan[[#This Row],[Estado Actual]])</f>
        <v/>
      </c>
    </row>
    <row r="114" spans="2:14" ht="57.6" x14ac:dyDescent="0.3">
      <c r="B114" s="266">
        <v>111</v>
      </c>
      <c r="C114" s="164" t="str">
        <f>IFERROR(INDEX('CONS AUTOEV'!$C$5:$C$204,MATCH('PLAN ACCION'!B114,'CONS AUTOEV'!$Q$5:$Q$204,0)), "")</f>
        <v/>
      </c>
      <c r="D114" s="164" t="str">
        <f>IFERROR(INDEX('CONS AUTOEV'!$D$5:$D$204,MATCH('PLAN ACCION'!B114,'CONS AUTOEV'!$Q$5:$Q$204,0)), "")</f>
        <v/>
      </c>
      <c r="E114" s="164" t="str">
        <f>IFERROR(INDEX('CONS AUTOEV'!$E$5:$E$204,MATCH('PLAN ACCION'!B114,'CONS AUTOEV'!$Q$5:$Q$204,0)), "")</f>
        <v/>
      </c>
      <c r="F114" s="165" t="str">
        <f>IFERROR(INDEX('CONS AUTOEV'!$G$5:$G$204,MATCH('PLAN ACCION'!B114,'CONS AUTOEV'!$Q$5:$Q$204,0)), "")</f>
        <v/>
      </c>
      <c r="G114" s="170" t="s">
        <v>543</v>
      </c>
      <c r="H114" s="172"/>
      <c r="I114" s="172"/>
      <c r="J114" s="172"/>
      <c r="K114" s="172"/>
      <c r="L114" s="173"/>
      <c r="M114" s="173"/>
      <c r="N114" s="227" t="str">
        <f>IF(planaccion[[#This Row],[Eje Seguridad]]="","",seguimientoplan[[#This Row],[Estado Actual]])</f>
        <v/>
      </c>
    </row>
    <row r="115" spans="2:14" ht="57.6" x14ac:dyDescent="0.3">
      <c r="B115" s="266">
        <v>112</v>
      </c>
      <c r="C115" s="164" t="str">
        <f>IFERROR(INDEX('CONS AUTOEV'!$C$5:$C$204,MATCH('PLAN ACCION'!B115,'CONS AUTOEV'!$Q$5:$Q$204,0)), "")</f>
        <v/>
      </c>
      <c r="D115" s="164" t="str">
        <f>IFERROR(INDEX('CONS AUTOEV'!$D$5:$D$204,MATCH('PLAN ACCION'!B115,'CONS AUTOEV'!$Q$5:$Q$204,0)), "")</f>
        <v/>
      </c>
      <c r="E115" s="164" t="str">
        <f>IFERROR(INDEX('CONS AUTOEV'!$E$5:$E$204,MATCH('PLAN ACCION'!B115,'CONS AUTOEV'!$Q$5:$Q$204,0)), "")</f>
        <v/>
      </c>
      <c r="F115" s="165" t="str">
        <f>IFERROR(INDEX('CONS AUTOEV'!$G$5:$G$204,MATCH('PLAN ACCION'!B115,'CONS AUTOEV'!$Q$5:$Q$204,0)), "")</f>
        <v/>
      </c>
      <c r="G115" s="170" t="s">
        <v>543</v>
      </c>
      <c r="H115" s="172"/>
      <c r="I115" s="172"/>
      <c r="J115" s="172"/>
      <c r="K115" s="172"/>
      <c r="L115" s="173"/>
      <c r="M115" s="173"/>
      <c r="N115" s="227" t="str">
        <f>IF(planaccion[[#This Row],[Eje Seguridad]]="","",seguimientoplan[[#This Row],[Estado Actual]])</f>
        <v/>
      </c>
    </row>
    <row r="116" spans="2:14" ht="57.6" x14ac:dyDescent="0.3">
      <c r="B116" s="266">
        <v>113</v>
      </c>
      <c r="C116" s="164" t="str">
        <f>IFERROR(INDEX('CONS AUTOEV'!$C$5:$C$204,MATCH('PLAN ACCION'!B116,'CONS AUTOEV'!$Q$5:$Q$204,0)), "")</f>
        <v/>
      </c>
      <c r="D116" s="164" t="str">
        <f>IFERROR(INDEX('CONS AUTOEV'!$D$5:$D$204,MATCH('PLAN ACCION'!B116,'CONS AUTOEV'!$Q$5:$Q$204,0)), "")</f>
        <v/>
      </c>
      <c r="E116" s="164" t="str">
        <f>IFERROR(INDEX('CONS AUTOEV'!$E$5:$E$204,MATCH('PLAN ACCION'!B116,'CONS AUTOEV'!$Q$5:$Q$204,0)), "")</f>
        <v/>
      </c>
      <c r="F116" s="165" t="str">
        <f>IFERROR(INDEX('CONS AUTOEV'!$G$5:$G$204,MATCH('PLAN ACCION'!B116,'CONS AUTOEV'!$Q$5:$Q$204,0)), "")</f>
        <v/>
      </c>
      <c r="G116" s="170" t="s">
        <v>543</v>
      </c>
      <c r="H116" s="172"/>
      <c r="I116" s="172"/>
      <c r="J116" s="172"/>
      <c r="K116" s="172"/>
      <c r="L116" s="173"/>
      <c r="M116" s="173"/>
      <c r="N116" s="227" t="str">
        <f>IF(planaccion[[#This Row],[Eje Seguridad]]="","",seguimientoplan[[#This Row],[Estado Actual]])</f>
        <v/>
      </c>
    </row>
    <row r="117" spans="2:14" ht="57.6" x14ac:dyDescent="0.3">
      <c r="B117" s="266">
        <v>114</v>
      </c>
      <c r="C117" s="164" t="str">
        <f>IFERROR(INDEX('CONS AUTOEV'!$C$5:$C$204,MATCH('PLAN ACCION'!B117,'CONS AUTOEV'!$Q$5:$Q$204,0)), "")</f>
        <v/>
      </c>
      <c r="D117" s="164" t="str">
        <f>IFERROR(INDEX('CONS AUTOEV'!$D$5:$D$204,MATCH('PLAN ACCION'!B117,'CONS AUTOEV'!$Q$5:$Q$204,0)), "")</f>
        <v/>
      </c>
      <c r="E117" s="164" t="str">
        <f>IFERROR(INDEX('CONS AUTOEV'!$E$5:$E$204,MATCH('PLAN ACCION'!B117,'CONS AUTOEV'!$Q$5:$Q$204,0)), "")</f>
        <v/>
      </c>
      <c r="F117" s="165" t="str">
        <f>IFERROR(INDEX('CONS AUTOEV'!$G$5:$G$204,MATCH('PLAN ACCION'!B117,'CONS AUTOEV'!$Q$5:$Q$204,0)), "")</f>
        <v/>
      </c>
      <c r="G117" s="170" t="s">
        <v>543</v>
      </c>
      <c r="H117" s="172"/>
      <c r="I117" s="172"/>
      <c r="J117" s="172"/>
      <c r="K117" s="172"/>
      <c r="L117" s="173"/>
      <c r="M117" s="173"/>
      <c r="N117" s="227" t="str">
        <f>IF(planaccion[[#This Row],[Eje Seguridad]]="","",seguimientoplan[[#This Row],[Estado Actual]])</f>
        <v/>
      </c>
    </row>
    <row r="118" spans="2:14" ht="57.6" x14ac:dyDescent="0.3">
      <c r="B118" s="266">
        <v>115</v>
      </c>
      <c r="C118" s="164" t="str">
        <f>IFERROR(INDEX('CONS AUTOEV'!$C$5:$C$204,MATCH('PLAN ACCION'!B118,'CONS AUTOEV'!$Q$5:$Q$204,0)), "")</f>
        <v/>
      </c>
      <c r="D118" s="164" t="str">
        <f>IFERROR(INDEX('CONS AUTOEV'!$D$5:$D$204,MATCH('PLAN ACCION'!B118,'CONS AUTOEV'!$Q$5:$Q$204,0)), "")</f>
        <v/>
      </c>
      <c r="E118" s="164" t="str">
        <f>IFERROR(INDEX('CONS AUTOEV'!$E$5:$E$204,MATCH('PLAN ACCION'!B118,'CONS AUTOEV'!$Q$5:$Q$204,0)), "")</f>
        <v/>
      </c>
      <c r="F118" s="165" t="str">
        <f>IFERROR(INDEX('CONS AUTOEV'!$G$5:$G$204,MATCH('PLAN ACCION'!B118,'CONS AUTOEV'!$Q$5:$Q$204,0)), "")</f>
        <v/>
      </c>
      <c r="G118" s="170" t="s">
        <v>543</v>
      </c>
      <c r="H118" s="172"/>
      <c r="I118" s="172"/>
      <c r="J118" s="172"/>
      <c r="K118" s="172"/>
      <c r="L118" s="173"/>
      <c r="M118" s="173"/>
      <c r="N118" s="227" t="str">
        <f>IF(planaccion[[#This Row],[Eje Seguridad]]="","",seguimientoplan[[#This Row],[Estado Actual]])</f>
        <v/>
      </c>
    </row>
    <row r="119" spans="2:14" ht="57.6" x14ac:dyDescent="0.3">
      <c r="B119" s="266">
        <v>116</v>
      </c>
      <c r="C119" s="164" t="str">
        <f>IFERROR(INDEX('CONS AUTOEV'!$C$5:$C$204,MATCH('PLAN ACCION'!B119,'CONS AUTOEV'!$Q$5:$Q$204,0)), "")</f>
        <v/>
      </c>
      <c r="D119" s="164" t="str">
        <f>IFERROR(INDEX('CONS AUTOEV'!$D$5:$D$204,MATCH('PLAN ACCION'!B119,'CONS AUTOEV'!$Q$5:$Q$204,0)), "")</f>
        <v/>
      </c>
      <c r="E119" s="164" t="str">
        <f>IFERROR(INDEX('CONS AUTOEV'!$E$5:$E$204,MATCH('PLAN ACCION'!B119,'CONS AUTOEV'!$Q$5:$Q$204,0)), "")</f>
        <v/>
      </c>
      <c r="F119" s="165" t="str">
        <f>IFERROR(INDEX('CONS AUTOEV'!$G$5:$G$204,MATCH('PLAN ACCION'!B119,'CONS AUTOEV'!$Q$5:$Q$204,0)), "")</f>
        <v/>
      </c>
      <c r="G119" s="170" t="s">
        <v>543</v>
      </c>
      <c r="H119" s="172"/>
      <c r="I119" s="172"/>
      <c r="J119" s="172"/>
      <c r="K119" s="172"/>
      <c r="L119" s="173"/>
      <c r="M119" s="173"/>
      <c r="N119" s="227" t="str">
        <f>IF(planaccion[[#This Row],[Eje Seguridad]]="","",seguimientoplan[[#This Row],[Estado Actual]])</f>
        <v/>
      </c>
    </row>
    <row r="120" spans="2:14" ht="57.6" x14ac:dyDescent="0.3">
      <c r="B120" s="266">
        <v>117</v>
      </c>
      <c r="C120" s="164" t="str">
        <f>IFERROR(INDEX('CONS AUTOEV'!$C$5:$C$204,MATCH('PLAN ACCION'!B120,'CONS AUTOEV'!$Q$5:$Q$204,0)), "")</f>
        <v/>
      </c>
      <c r="D120" s="164" t="str">
        <f>IFERROR(INDEX('CONS AUTOEV'!$D$5:$D$204,MATCH('PLAN ACCION'!B120,'CONS AUTOEV'!$Q$5:$Q$204,0)), "")</f>
        <v/>
      </c>
      <c r="E120" s="164" t="str">
        <f>IFERROR(INDEX('CONS AUTOEV'!$E$5:$E$204,MATCH('PLAN ACCION'!B120,'CONS AUTOEV'!$Q$5:$Q$204,0)), "")</f>
        <v/>
      </c>
      <c r="F120" s="165" t="str">
        <f>IFERROR(INDEX('CONS AUTOEV'!$G$5:$G$204,MATCH('PLAN ACCION'!B120,'CONS AUTOEV'!$Q$5:$Q$204,0)), "")</f>
        <v/>
      </c>
      <c r="G120" s="170" t="s">
        <v>543</v>
      </c>
      <c r="H120" s="172"/>
      <c r="I120" s="172"/>
      <c r="J120" s="172"/>
      <c r="K120" s="172"/>
      <c r="L120" s="173"/>
      <c r="M120" s="173"/>
      <c r="N120" s="227" t="str">
        <f>IF(planaccion[[#This Row],[Eje Seguridad]]="","",seguimientoplan[[#This Row],[Estado Actual]])</f>
        <v/>
      </c>
    </row>
    <row r="121" spans="2:14" ht="57.6" x14ac:dyDescent="0.3">
      <c r="B121" s="266">
        <v>118</v>
      </c>
      <c r="C121" s="164" t="str">
        <f>IFERROR(INDEX('CONS AUTOEV'!$C$5:$C$204,MATCH('PLAN ACCION'!B121,'CONS AUTOEV'!$Q$5:$Q$204,0)), "")</f>
        <v/>
      </c>
      <c r="D121" s="164" t="str">
        <f>IFERROR(INDEX('CONS AUTOEV'!$D$5:$D$204,MATCH('PLAN ACCION'!B121,'CONS AUTOEV'!$Q$5:$Q$204,0)), "")</f>
        <v/>
      </c>
      <c r="E121" s="164" t="str">
        <f>IFERROR(INDEX('CONS AUTOEV'!$E$5:$E$204,MATCH('PLAN ACCION'!B121,'CONS AUTOEV'!$Q$5:$Q$204,0)), "")</f>
        <v/>
      </c>
      <c r="F121" s="165" t="str">
        <f>IFERROR(INDEX('CONS AUTOEV'!$G$5:$G$204,MATCH('PLAN ACCION'!B121,'CONS AUTOEV'!$Q$5:$Q$204,0)), "")</f>
        <v/>
      </c>
      <c r="G121" s="170" t="s">
        <v>543</v>
      </c>
      <c r="H121" s="172"/>
      <c r="I121" s="172"/>
      <c r="J121" s="172"/>
      <c r="K121" s="172"/>
      <c r="L121" s="173"/>
      <c r="M121" s="173"/>
      <c r="N121" s="227" t="str">
        <f>IF(planaccion[[#This Row],[Eje Seguridad]]="","",seguimientoplan[[#This Row],[Estado Actual]])</f>
        <v/>
      </c>
    </row>
    <row r="122" spans="2:14" ht="57.6" x14ac:dyDescent="0.3">
      <c r="B122" s="266">
        <v>119</v>
      </c>
      <c r="C122" s="164" t="str">
        <f>IFERROR(INDEX('CONS AUTOEV'!$C$5:$C$204,MATCH('PLAN ACCION'!B122,'CONS AUTOEV'!$Q$5:$Q$204,0)), "")</f>
        <v/>
      </c>
      <c r="D122" s="164" t="str">
        <f>IFERROR(INDEX('CONS AUTOEV'!$D$5:$D$204,MATCH('PLAN ACCION'!B122,'CONS AUTOEV'!$Q$5:$Q$204,0)), "")</f>
        <v/>
      </c>
      <c r="E122" s="164" t="str">
        <f>IFERROR(INDEX('CONS AUTOEV'!$E$5:$E$204,MATCH('PLAN ACCION'!B122,'CONS AUTOEV'!$Q$5:$Q$204,0)), "")</f>
        <v/>
      </c>
      <c r="F122" s="165" t="str">
        <f>IFERROR(INDEX('CONS AUTOEV'!$G$5:$G$204,MATCH('PLAN ACCION'!B122,'CONS AUTOEV'!$Q$5:$Q$204,0)), "")</f>
        <v/>
      </c>
      <c r="G122" s="170" t="s">
        <v>543</v>
      </c>
      <c r="H122" s="172"/>
      <c r="I122" s="172"/>
      <c r="J122" s="172"/>
      <c r="K122" s="172"/>
      <c r="L122" s="173"/>
      <c r="M122" s="173"/>
      <c r="N122" s="227" t="str">
        <f>IF(planaccion[[#This Row],[Eje Seguridad]]="","",seguimientoplan[[#This Row],[Estado Actual]])</f>
        <v/>
      </c>
    </row>
    <row r="123" spans="2:14" ht="57.6" x14ac:dyDescent="0.3">
      <c r="B123" s="266">
        <v>120</v>
      </c>
      <c r="C123" s="164" t="str">
        <f>IFERROR(INDEX('CONS AUTOEV'!$C$5:$C$204,MATCH('PLAN ACCION'!B123,'CONS AUTOEV'!$Q$5:$Q$204,0)), "")</f>
        <v/>
      </c>
      <c r="D123" s="164" t="str">
        <f>IFERROR(INDEX('CONS AUTOEV'!$D$5:$D$204,MATCH('PLAN ACCION'!B123,'CONS AUTOEV'!$Q$5:$Q$204,0)), "")</f>
        <v/>
      </c>
      <c r="E123" s="164" t="str">
        <f>IFERROR(INDEX('CONS AUTOEV'!$E$5:$E$204,MATCH('PLAN ACCION'!B123,'CONS AUTOEV'!$Q$5:$Q$204,0)), "")</f>
        <v/>
      </c>
      <c r="F123" s="165" t="str">
        <f>IFERROR(INDEX('CONS AUTOEV'!$G$5:$G$204,MATCH('PLAN ACCION'!B123,'CONS AUTOEV'!$Q$5:$Q$204,0)), "")</f>
        <v/>
      </c>
      <c r="G123" s="170" t="s">
        <v>543</v>
      </c>
      <c r="H123" s="172"/>
      <c r="I123" s="172"/>
      <c r="J123" s="172"/>
      <c r="K123" s="172"/>
      <c r="L123" s="173"/>
      <c r="M123" s="173"/>
      <c r="N123" s="227" t="str">
        <f>IF(planaccion[[#This Row],[Eje Seguridad]]="","",seguimientoplan[[#This Row],[Estado Actual]])</f>
        <v/>
      </c>
    </row>
    <row r="124" spans="2:14" ht="57.6" x14ac:dyDescent="0.3">
      <c r="B124" s="266">
        <v>121</v>
      </c>
      <c r="C124" s="164" t="str">
        <f>IFERROR(INDEX('CONS AUTOEV'!$C$5:$C$204,MATCH('PLAN ACCION'!B124,'CONS AUTOEV'!$Q$5:$Q$204,0)), "")</f>
        <v/>
      </c>
      <c r="D124" s="164" t="str">
        <f>IFERROR(INDEX('CONS AUTOEV'!$D$5:$D$204,MATCH('PLAN ACCION'!B124,'CONS AUTOEV'!$Q$5:$Q$204,0)), "")</f>
        <v/>
      </c>
      <c r="E124" s="164" t="str">
        <f>IFERROR(INDEX('CONS AUTOEV'!$E$5:$E$204,MATCH('PLAN ACCION'!B124,'CONS AUTOEV'!$Q$5:$Q$204,0)), "")</f>
        <v/>
      </c>
      <c r="F124" s="165" t="str">
        <f>IFERROR(INDEX('CONS AUTOEV'!$G$5:$G$204,MATCH('PLAN ACCION'!B124,'CONS AUTOEV'!$Q$5:$Q$204,0)), "")</f>
        <v/>
      </c>
      <c r="G124" s="170" t="s">
        <v>543</v>
      </c>
      <c r="H124" s="172"/>
      <c r="I124" s="172"/>
      <c r="J124" s="172"/>
      <c r="K124" s="172"/>
      <c r="L124" s="173"/>
      <c r="M124" s="173"/>
      <c r="N124" s="227" t="str">
        <f>IF(planaccion[[#This Row],[Eje Seguridad]]="","",seguimientoplan[[#This Row],[Estado Actual]])</f>
        <v/>
      </c>
    </row>
    <row r="125" spans="2:14" ht="57.6" x14ac:dyDescent="0.3">
      <c r="B125" s="266">
        <v>122</v>
      </c>
      <c r="C125" s="164" t="str">
        <f>IFERROR(INDEX('CONS AUTOEV'!$C$5:$C$204,MATCH('PLAN ACCION'!B125,'CONS AUTOEV'!$Q$5:$Q$204,0)), "")</f>
        <v/>
      </c>
      <c r="D125" s="164" t="str">
        <f>IFERROR(INDEX('CONS AUTOEV'!$D$5:$D$204,MATCH('PLAN ACCION'!B125,'CONS AUTOEV'!$Q$5:$Q$204,0)), "")</f>
        <v/>
      </c>
      <c r="E125" s="164" t="str">
        <f>IFERROR(INDEX('CONS AUTOEV'!$E$5:$E$204,MATCH('PLAN ACCION'!B125,'CONS AUTOEV'!$Q$5:$Q$204,0)), "")</f>
        <v/>
      </c>
      <c r="F125" s="165" t="str">
        <f>IFERROR(INDEX('CONS AUTOEV'!$G$5:$G$204,MATCH('PLAN ACCION'!B125,'CONS AUTOEV'!$Q$5:$Q$204,0)), "")</f>
        <v/>
      </c>
      <c r="G125" s="170" t="s">
        <v>543</v>
      </c>
      <c r="H125" s="172"/>
      <c r="I125" s="172"/>
      <c r="J125" s="172"/>
      <c r="K125" s="172"/>
      <c r="L125" s="173"/>
      <c r="M125" s="173"/>
      <c r="N125" s="227" t="str">
        <f>IF(planaccion[[#This Row],[Eje Seguridad]]="","",seguimientoplan[[#This Row],[Estado Actual]])</f>
        <v/>
      </c>
    </row>
    <row r="126" spans="2:14" ht="57.6" x14ac:dyDescent="0.3">
      <c r="B126" s="266">
        <v>123</v>
      </c>
      <c r="C126" s="164" t="str">
        <f>IFERROR(INDEX('CONS AUTOEV'!$C$5:$C$204,MATCH('PLAN ACCION'!B126,'CONS AUTOEV'!$Q$5:$Q$204,0)), "")</f>
        <v/>
      </c>
      <c r="D126" s="164" t="str">
        <f>IFERROR(INDEX('CONS AUTOEV'!$D$5:$D$204,MATCH('PLAN ACCION'!B126,'CONS AUTOEV'!$Q$5:$Q$204,0)), "")</f>
        <v/>
      </c>
      <c r="E126" s="164" t="str">
        <f>IFERROR(INDEX('CONS AUTOEV'!$E$5:$E$204,MATCH('PLAN ACCION'!B126,'CONS AUTOEV'!$Q$5:$Q$204,0)), "")</f>
        <v/>
      </c>
      <c r="F126" s="165" t="str">
        <f>IFERROR(INDEX('CONS AUTOEV'!$G$5:$G$204,MATCH('PLAN ACCION'!B126,'CONS AUTOEV'!$Q$5:$Q$204,0)), "")</f>
        <v/>
      </c>
      <c r="G126" s="170" t="s">
        <v>543</v>
      </c>
      <c r="H126" s="172"/>
      <c r="I126" s="172"/>
      <c r="J126" s="172"/>
      <c r="K126" s="172"/>
      <c r="L126" s="173"/>
      <c r="M126" s="173"/>
      <c r="N126" s="227" t="str">
        <f>IF(planaccion[[#This Row],[Eje Seguridad]]="","",seguimientoplan[[#This Row],[Estado Actual]])</f>
        <v/>
      </c>
    </row>
    <row r="127" spans="2:14" ht="57.6" x14ac:dyDescent="0.3">
      <c r="B127" s="266">
        <v>124</v>
      </c>
      <c r="C127" s="164" t="str">
        <f>IFERROR(INDEX('CONS AUTOEV'!$C$5:$C$204,MATCH('PLAN ACCION'!B127,'CONS AUTOEV'!$Q$5:$Q$204,0)), "")</f>
        <v/>
      </c>
      <c r="D127" s="164" t="str">
        <f>IFERROR(INDEX('CONS AUTOEV'!$D$5:$D$204,MATCH('PLAN ACCION'!B127,'CONS AUTOEV'!$Q$5:$Q$204,0)), "")</f>
        <v/>
      </c>
      <c r="E127" s="164" t="str">
        <f>IFERROR(INDEX('CONS AUTOEV'!$E$5:$E$204,MATCH('PLAN ACCION'!B127,'CONS AUTOEV'!$Q$5:$Q$204,0)), "")</f>
        <v/>
      </c>
      <c r="F127" s="165" t="str">
        <f>IFERROR(INDEX('CONS AUTOEV'!$G$5:$G$204,MATCH('PLAN ACCION'!B127,'CONS AUTOEV'!$Q$5:$Q$204,0)), "")</f>
        <v/>
      </c>
      <c r="G127" s="170" t="s">
        <v>543</v>
      </c>
      <c r="H127" s="172"/>
      <c r="I127" s="172"/>
      <c r="J127" s="172"/>
      <c r="K127" s="172"/>
      <c r="L127" s="173"/>
      <c r="M127" s="173"/>
      <c r="N127" s="227" t="str">
        <f>IF(planaccion[[#This Row],[Eje Seguridad]]="","",seguimientoplan[[#This Row],[Estado Actual]])</f>
        <v/>
      </c>
    </row>
    <row r="128" spans="2:14" ht="57.6" x14ac:dyDescent="0.3">
      <c r="B128" s="266">
        <v>125</v>
      </c>
      <c r="C128" s="164" t="str">
        <f>IFERROR(INDEX('CONS AUTOEV'!$C$5:$C$204,MATCH('PLAN ACCION'!B128,'CONS AUTOEV'!$Q$5:$Q$204,0)), "")</f>
        <v/>
      </c>
      <c r="D128" s="164" t="str">
        <f>IFERROR(INDEX('CONS AUTOEV'!$D$5:$D$204,MATCH('PLAN ACCION'!B128,'CONS AUTOEV'!$Q$5:$Q$204,0)), "")</f>
        <v/>
      </c>
      <c r="E128" s="164" t="str">
        <f>IFERROR(INDEX('CONS AUTOEV'!$E$5:$E$204,MATCH('PLAN ACCION'!B128,'CONS AUTOEV'!$Q$5:$Q$204,0)), "")</f>
        <v/>
      </c>
      <c r="F128" s="165" t="str">
        <f>IFERROR(INDEX('CONS AUTOEV'!$G$5:$G$204,MATCH('PLAN ACCION'!B128,'CONS AUTOEV'!$Q$5:$Q$204,0)), "")</f>
        <v/>
      </c>
      <c r="G128" s="170" t="s">
        <v>543</v>
      </c>
      <c r="H128" s="172"/>
      <c r="I128" s="172"/>
      <c r="J128" s="172"/>
      <c r="K128" s="172"/>
      <c r="L128" s="173"/>
      <c r="M128" s="173"/>
      <c r="N128" s="227" t="str">
        <f>IF(planaccion[[#This Row],[Eje Seguridad]]="","",seguimientoplan[[#This Row],[Estado Actual]])</f>
        <v/>
      </c>
    </row>
    <row r="129" spans="2:14" ht="57.6" x14ac:dyDescent="0.3">
      <c r="B129" s="266">
        <v>126</v>
      </c>
      <c r="C129" s="164" t="str">
        <f>IFERROR(INDEX('CONS AUTOEV'!$C$5:$C$204,MATCH('PLAN ACCION'!B129,'CONS AUTOEV'!$Q$5:$Q$204,0)), "")</f>
        <v/>
      </c>
      <c r="D129" s="164" t="str">
        <f>IFERROR(INDEX('CONS AUTOEV'!$D$5:$D$204,MATCH('PLAN ACCION'!B129,'CONS AUTOEV'!$Q$5:$Q$204,0)), "")</f>
        <v/>
      </c>
      <c r="E129" s="164" t="str">
        <f>IFERROR(INDEX('CONS AUTOEV'!$E$5:$E$204,MATCH('PLAN ACCION'!B129,'CONS AUTOEV'!$Q$5:$Q$204,0)), "")</f>
        <v/>
      </c>
      <c r="F129" s="165" t="str">
        <f>IFERROR(INDEX('CONS AUTOEV'!$G$5:$G$204,MATCH('PLAN ACCION'!B129,'CONS AUTOEV'!$Q$5:$Q$204,0)), "")</f>
        <v/>
      </c>
      <c r="G129" s="170" t="s">
        <v>543</v>
      </c>
      <c r="H129" s="172"/>
      <c r="I129" s="172"/>
      <c r="J129" s="172"/>
      <c r="K129" s="172"/>
      <c r="L129" s="173"/>
      <c r="M129" s="173"/>
      <c r="N129" s="227" t="str">
        <f>IF(planaccion[[#This Row],[Eje Seguridad]]="","",seguimientoplan[[#This Row],[Estado Actual]])</f>
        <v/>
      </c>
    </row>
    <row r="130" spans="2:14" ht="57.6" x14ac:dyDescent="0.3">
      <c r="B130" s="266">
        <v>127</v>
      </c>
      <c r="C130" s="164" t="str">
        <f>IFERROR(INDEX('CONS AUTOEV'!$C$5:$C$204,MATCH('PLAN ACCION'!B130,'CONS AUTOEV'!$Q$5:$Q$204,0)), "")</f>
        <v/>
      </c>
      <c r="D130" s="164" t="str">
        <f>IFERROR(INDEX('CONS AUTOEV'!$D$5:$D$204,MATCH('PLAN ACCION'!B130,'CONS AUTOEV'!$Q$5:$Q$204,0)), "")</f>
        <v/>
      </c>
      <c r="E130" s="164" t="str">
        <f>IFERROR(INDEX('CONS AUTOEV'!$E$5:$E$204,MATCH('PLAN ACCION'!B130,'CONS AUTOEV'!$Q$5:$Q$204,0)), "")</f>
        <v/>
      </c>
      <c r="F130" s="165" t="str">
        <f>IFERROR(INDEX('CONS AUTOEV'!$G$5:$G$204,MATCH('PLAN ACCION'!B130,'CONS AUTOEV'!$Q$5:$Q$204,0)), "")</f>
        <v/>
      </c>
      <c r="G130" s="170" t="s">
        <v>543</v>
      </c>
      <c r="H130" s="172"/>
      <c r="I130" s="172"/>
      <c r="J130" s="172"/>
      <c r="K130" s="172"/>
      <c r="L130" s="173"/>
      <c r="M130" s="173"/>
      <c r="N130" s="227" t="str">
        <f>IF(planaccion[[#This Row],[Eje Seguridad]]="","",seguimientoplan[[#This Row],[Estado Actual]])</f>
        <v/>
      </c>
    </row>
    <row r="131" spans="2:14" ht="57.6" x14ac:dyDescent="0.3">
      <c r="B131" s="266">
        <v>128</v>
      </c>
      <c r="C131" s="164" t="str">
        <f>IFERROR(INDEX('CONS AUTOEV'!$C$5:$C$204,MATCH('PLAN ACCION'!B131,'CONS AUTOEV'!$Q$5:$Q$204,0)), "")</f>
        <v/>
      </c>
      <c r="D131" s="164" t="str">
        <f>IFERROR(INDEX('CONS AUTOEV'!$D$5:$D$204,MATCH('PLAN ACCION'!B131,'CONS AUTOEV'!$Q$5:$Q$204,0)), "")</f>
        <v/>
      </c>
      <c r="E131" s="164" t="str">
        <f>IFERROR(INDEX('CONS AUTOEV'!$E$5:$E$204,MATCH('PLAN ACCION'!B131,'CONS AUTOEV'!$Q$5:$Q$204,0)), "")</f>
        <v/>
      </c>
      <c r="F131" s="165" t="str">
        <f>IFERROR(INDEX('CONS AUTOEV'!$G$5:$G$204,MATCH('PLAN ACCION'!B131,'CONS AUTOEV'!$Q$5:$Q$204,0)), "")</f>
        <v/>
      </c>
      <c r="G131" s="170" t="s">
        <v>543</v>
      </c>
      <c r="H131" s="172"/>
      <c r="I131" s="172"/>
      <c r="J131" s="172"/>
      <c r="K131" s="172"/>
      <c r="L131" s="173"/>
      <c r="M131" s="173"/>
      <c r="N131" s="227" t="str">
        <f>IF(planaccion[[#This Row],[Eje Seguridad]]="","",seguimientoplan[[#This Row],[Estado Actual]])</f>
        <v/>
      </c>
    </row>
    <row r="132" spans="2:14" ht="57.6" x14ac:dyDescent="0.3">
      <c r="B132" s="266">
        <v>129</v>
      </c>
      <c r="C132" s="164" t="str">
        <f>IFERROR(INDEX('CONS AUTOEV'!$C$5:$C$204,MATCH('PLAN ACCION'!B132,'CONS AUTOEV'!$Q$5:$Q$204,0)), "")</f>
        <v/>
      </c>
      <c r="D132" s="164" t="str">
        <f>IFERROR(INDEX('CONS AUTOEV'!$D$5:$D$204,MATCH('PLAN ACCION'!B132,'CONS AUTOEV'!$Q$5:$Q$204,0)), "")</f>
        <v/>
      </c>
      <c r="E132" s="164" t="str">
        <f>IFERROR(INDEX('CONS AUTOEV'!$E$5:$E$204,MATCH('PLAN ACCION'!B132,'CONS AUTOEV'!$Q$5:$Q$204,0)), "")</f>
        <v/>
      </c>
      <c r="F132" s="165" t="str">
        <f>IFERROR(INDEX('CONS AUTOEV'!$G$5:$G$204,MATCH('PLAN ACCION'!B132,'CONS AUTOEV'!$Q$5:$Q$204,0)), "")</f>
        <v/>
      </c>
      <c r="G132" s="170" t="s">
        <v>543</v>
      </c>
      <c r="H132" s="172"/>
      <c r="I132" s="172"/>
      <c r="J132" s="172"/>
      <c r="K132" s="172"/>
      <c r="L132" s="173"/>
      <c r="M132" s="173"/>
      <c r="N132" s="227" t="str">
        <f>IF(planaccion[[#This Row],[Eje Seguridad]]="","",seguimientoplan[[#This Row],[Estado Actual]])</f>
        <v/>
      </c>
    </row>
    <row r="133" spans="2:14" ht="57.6" x14ac:dyDescent="0.3">
      <c r="B133" s="266">
        <v>130</v>
      </c>
      <c r="C133" s="164" t="str">
        <f>IFERROR(INDEX('CONS AUTOEV'!$C$5:$C$204,MATCH('PLAN ACCION'!B133,'CONS AUTOEV'!$Q$5:$Q$204,0)), "")</f>
        <v/>
      </c>
      <c r="D133" s="164" t="str">
        <f>IFERROR(INDEX('CONS AUTOEV'!$D$5:$D$204,MATCH('PLAN ACCION'!B133,'CONS AUTOEV'!$Q$5:$Q$204,0)), "")</f>
        <v/>
      </c>
      <c r="E133" s="164" t="str">
        <f>IFERROR(INDEX('CONS AUTOEV'!$E$5:$E$204,MATCH('PLAN ACCION'!B133,'CONS AUTOEV'!$Q$5:$Q$204,0)), "")</f>
        <v/>
      </c>
      <c r="F133" s="165" t="str">
        <f>IFERROR(INDEX('CONS AUTOEV'!$G$5:$G$204,MATCH('PLAN ACCION'!B133,'CONS AUTOEV'!$Q$5:$Q$204,0)), "")</f>
        <v/>
      </c>
      <c r="G133" s="170" t="s">
        <v>543</v>
      </c>
      <c r="H133" s="172"/>
      <c r="I133" s="172"/>
      <c r="J133" s="172"/>
      <c r="K133" s="172"/>
      <c r="L133" s="173"/>
      <c r="M133" s="173"/>
      <c r="N133" s="227" t="str">
        <f>IF(planaccion[[#This Row],[Eje Seguridad]]="","",seguimientoplan[[#This Row],[Estado Actual]])</f>
        <v/>
      </c>
    </row>
    <row r="134" spans="2:14" ht="57.6" x14ac:dyDescent="0.3">
      <c r="B134" s="266">
        <v>131</v>
      </c>
      <c r="C134" s="164" t="str">
        <f>IFERROR(INDEX('CONS AUTOEV'!$C$5:$C$204,MATCH('PLAN ACCION'!B134,'CONS AUTOEV'!$Q$5:$Q$204,0)), "")</f>
        <v/>
      </c>
      <c r="D134" s="164" t="str">
        <f>IFERROR(INDEX('CONS AUTOEV'!$D$5:$D$204,MATCH('PLAN ACCION'!B134,'CONS AUTOEV'!$Q$5:$Q$204,0)), "")</f>
        <v/>
      </c>
      <c r="E134" s="164" t="str">
        <f>IFERROR(INDEX('CONS AUTOEV'!$E$5:$E$204,MATCH('PLAN ACCION'!B134,'CONS AUTOEV'!$Q$5:$Q$204,0)), "")</f>
        <v/>
      </c>
      <c r="F134" s="165" t="str">
        <f>IFERROR(INDEX('CONS AUTOEV'!$G$5:$G$204,MATCH('PLAN ACCION'!B134,'CONS AUTOEV'!$Q$5:$Q$204,0)), "")</f>
        <v/>
      </c>
      <c r="G134" s="170" t="s">
        <v>543</v>
      </c>
      <c r="H134" s="172"/>
      <c r="I134" s="172"/>
      <c r="J134" s="172"/>
      <c r="K134" s="172"/>
      <c r="L134" s="173"/>
      <c r="M134" s="173"/>
      <c r="N134" s="227" t="str">
        <f>IF(planaccion[[#This Row],[Eje Seguridad]]="","",seguimientoplan[[#This Row],[Estado Actual]])</f>
        <v/>
      </c>
    </row>
    <row r="135" spans="2:14" ht="57.6" x14ac:dyDescent="0.3">
      <c r="B135" s="266">
        <v>132</v>
      </c>
      <c r="C135" s="164" t="str">
        <f>IFERROR(INDEX('CONS AUTOEV'!$C$5:$C$204,MATCH('PLAN ACCION'!B135,'CONS AUTOEV'!$Q$5:$Q$204,0)), "")</f>
        <v/>
      </c>
      <c r="D135" s="164" t="str">
        <f>IFERROR(INDEX('CONS AUTOEV'!$D$5:$D$204,MATCH('PLAN ACCION'!B135,'CONS AUTOEV'!$Q$5:$Q$204,0)), "")</f>
        <v/>
      </c>
      <c r="E135" s="164" t="str">
        <f>IFERROR(INDEX('CONS AUTOEV'!$E$5:$E$204,MATCH('PLAN ACCION'!B135,'CONS AUTOEV'!$Q$5:$Q$204,0)), "")</f>
        <v/>
      </c>
      <c r="F135" s="165" t="str">
        <f>IFERROR(INDEX('CONS AUTOEV'!$G$5:$G$204,MATCH('PLAN ACCION'!B135,'CONS AUTOEV'!$Q$5:$Q$204,0)), "")</f>
        <v/>
      </c>
      <c r="G135" s="170" t="s">
        <v>543</v>
      </c>
      <c r="H135" s="172"/>
      <c r="I135" s="172"/>
      <c r="J135" s="172"/>
      <c r="K135" s="172"/>
      <c r="L135" s="173"/>
      <c r="M135" s="173"/>
      <c r="N135" s="227" t="str">
        <f>IF(planaccion[[#This Row],[Eje Seguridad]]="","",seguimientoplan[[#This Row],[Estado Actual]])</f>
        <v/>
      </c>
    </row>
    <row r="136" spans="2:14" ht="57.6" x14ac:dyDescent="0.3">
      <c r="B136" s="266">
        <v>133</v>
      </c>
      <c r="C136" s="164" t="str">
        <f>IFERROR(INDEX('CONS AUTOEV'!$C$5:$C$204,MATCH('PLAN ACCION'!B136,'CONS AUTOEV'!$Q$5:$Q$204,0)), "")</f>
        <v/>
      </c>
      <c r="D136" s="164" t="str">
        <f>IFERROR(INDEX('CONS AUTOEV'!$D$5:$D$204,MATCH('PLAN ACCION'!B136,'CONS AUTOEV'!$Q$5:$Q$204,0)), "")</f>
        <v/>
      </c>
      <c r="E136" s="164" t="str">
        <f>IFERROR(INDEX('CONS AUTOEV'!$E$5:$E$204,MATCH('PLAN ACCION'!B136,'CONS AUTOEV'!$Q$5:$Q$204,0)), "")</f>
        <v/>
      </c>
      <c r="F136" s="165" t="str">
        <f>IFERROR(INDEX('CONS AUTOEV'!$G$5:$G$204,MATCH('PLAN ACCION'!B136,'CONS AUTOEV'!$Q$5:$Q$204,0)), "")</f>
        <v/>
      </c>
      <c r="G136" s="170" t="s">
        <v>543</v>
      </c>
      <c r="H136" s="172"/>
      <c r="I136" s="172"/>
      <c r="J136" s="172"/>
      <c r="K136" s="172"/>
      <c r="L136" s="173"/>
      <c r="M136" s="173"/>
      <c r="N136" s="227" t="str">
        <f>IF(planaccion[[#This Row],[Eje Seguridad]]="","",seguimientoplan[[#This Row],[Estado Actual]])</f>
        <v/>
      </c>
    </row>
    <row r="137" spans="2:14" ht="57.6" x14ac:dyDescent="0.3">
      <c r="B137" s="266">
        <v>134</v>
      </c>
      <c r="C137" s="164" t="str">
        <f>IFERROR(INDEX('CONS AUTOEV'!$C$5:$C$204,MATCH('PLAN ACCION'!B137,'CONS AUTOEV'!$Q$5:$Q$204,0)), "")</f>
        <v/>
      </c>
      <c r="D137" s="164" t="str">
        <f>IFERROR(INDEX('CONS AUTOEV'!$D$5:$D$204,MATCH('PLAN ACCION'!B137,'CONS AUTOEV'!$Q$5:$Q$204,0)), "")</f>
        <v/>
      </c>
      <c r="E137" s="164" t="str">
        <f>IFERROR(INDEX('CONS AUTOEV'!$E$5:$E$204,MATCH('PLAN ACCION'!B137,'CONS AUTOEV'!$Q$5:$Q$204,0)), "")</f>
        <v/>
      </c>
      <c r="F137" s="165" t="str">
        <f>IFERROR(INDEX('CONS AUTOEV'!$G$5:$G$204,MATCH('PLAN ACCION'!B137,'CONS AUTOEV'!$Q$5:$Q$204,0)), "")</f>
        <v/>
      </c>
      <c r="G137" s="170" t="s">
        <v>543</v>
      </c>
      <c r="H137" s="172"/>
      <c r="I137" s="172"/>
      <c r="J137" s="172"/>
      <c r="K137" s="172"/>
      <c r="L137" s="173"/>
      <c r="M137" s="173"/>
      <c r="N137" s="227" t="str">
        <f>IF(planaccion[[#This Row],[Eje Seguridad]]="","",seguimientoplan[[#This Row],[Estado Actual]])</f>
        <v/>
      </c>
    </row>
    <row r="138" spans="2:14" ht="57.6" x14ac:dyDescent="0.3">
      <c r="B138" s="266">
        <v>135</v>
      </c>
      <c r="C138" s="164" t="str">
        <f>IFERROR(INDEX('CONS AUTOEV'!$C$5:$C$204,MATCH('PLAN ACCION'!B138,'CONS AUTOEV'!$Q$5:$Q$204,0)), "")</f>
        <v/>
      </c>
      <c r="D138" s="164" t="str">
        <f>IFERROR(INDEX('CONS AUTOEV'!$D$5:$D$204,MATCH('PLAN ACCION'!B138,'CONS AUTOEV'!$Q$5:$Q$204,0)), "")</f>
        <v/>
      </c>
      <c r="E138" s="164" t="str">
        <f>IFERROR(INDEX('CONS AUTOEV'!$E$5:$E$204,MATCH('PLAN ACCION'!B138,'CONS AUTOEV'!$Q$5:$Q$204,0)), "")</f>
        <v/>
      </c>
      <c r="F138" s="165" t="str">
        <f>IFERROR(INDEX('CONS AUTOEV'!$G$5:$G$204,MATCH('PLAN ACCION'!B138,'CONS AUTOEV'!$Q$5:$Q$204,0)), "")</f>
        <v/>
      </c>
      <c r="G138" s="170" t="s">
        <v>543</v>
      </c>
      <c r="H138" s="172"/>
      <c r="I138" s="172"/>
      <c r="J138" s="172"/>
      <c r="K138" s="172"/>
      <c r="L138" s="173"/>
      <c r="M138" s="173"/>
      <c r="N138" s="227" t="str">
        <f>IF(planaccion[[#This Row],[Eje Seguridad]]="","",seguimientoplan[[#This Row],[Estado Actual]])</f>
        <v/>
      </c>
    </row>
    <row r="139" spans="2:14" ht="57.6" x14ac:dyDescent="0.3">
      <c r="B139" s="266">
        <v>136</v>
      </c>
      <c r="C139" s="164" t="str">
        <f>IFERROR(INDEX('CONS AUTOEV'!$C$5:$C$204,MATCH('PLAN ACCION'!B139,'CONS AUTOEV'!$Q$5:$Q$204,0)), "")</f>
        <v/>
      </c>
      <c r="D139" s="164" t="str">
        <f>IFERROR(INDEX('CONS AUTOEV'!$D$5:$D$204,MATCH('PLAN ACCION'!B139,'CONS AUTOEV'!$Q$5:$Q$204,0)), "")</f>
        <v/>
      </c>
      <c r="E139" s="164" t="str">
        <f>IFERROR(INDEX('CONS AUTOEV'!$E$5:$E$204,MATCH('PLAN ACCION'!B139,'CONS AUTOEV'!$Q$5:$Q$204,0)), "")</f>
        <v/>
      </c>
      <c r="F139" s="165" t="str">
        <f>IFERROR(INDEX('CONS AUTOEV'!$G$5:$G$204,MATCH('PLAN ACCION'!B139,'CONS AUTOEV'!$Q$5:$Q$204,0)), "")</f>
        <v/>
      </c>
      <c r="G139" s="170" t="s">
        <v>543</v>
      </c>
      <c r="H139" s="172"/>
      <c r="I139" s="172"/>
      <c r="J139" s="172"/>
      <c r="K139" s="172"/>
      <c r="L139" s="173"/>
      <c r="M139" s="173"/>
      <c r="N139" s="227" t="str">
        <f>IF(planaccion[[#This Row],[Eje Seguridad]]="","",seguimientoplan[[#This Row],[Estado Actual]])</f>
        <v/>
      </c>
    </row>
    <row r="140" spans="2:14" ht="57.6" x14ac:dyDescent="0.3">
      <c r="B140" s="266">
        <v>137</v>
      </c>
      <c r="C140" s="164" t="str">
        <f>IFERROR(INDEX('CONS AUTOEV'!$C$5:$C$204,MATCH('PLAN ACCION'!B140,'CONS AUTOEV'!$Q$5:$Q$204,0)), "")</f>
        <v/>
      </c>
      <c r="D140" s="164" t="str">
        <f>IFERROR(INDEX('CONS AUTOEV'!$D$5:$D$204,MATCH('PLAN ACCION'!B140,'CONS AUTOEV'!$Q$5:$Q$204,0)), "")</f>
        <v/>
      </c>
      <c r="E140" s="164" t="str">
        <f>IFERROR(INDEX('CONS AUTOEV'!$E$5:$E$204,MATCH('PLAN ACCION'!B140,'CONS AUTOEV'!$Q$5:$Q$204,0)), "")</f>
        <v/>
      </c>
      <c r="F140" s="165" t="str">
        <f>IFERROR(INDEX('CONS AUTOEV'!$G$5:$G$204,MATCH('PLAN ACCION'!B140,'CONS AUTOEV'!$Q$5:$Q$204,0)), "")</f>
        <v/>
      </c>
      <c r="G140" s="170" t="s">
        <v>543</v>
      </c>
      <c r="H140" s="172"/>
      <c r="I140" s="172"/>
      <c r="J140" s="172"/>
      <c r="K140" s="172"/>
      <c r="L140" s="173"/>
      <c r="M140" s="173"/>
      <c r="N140" s="227" t="str">
        <f>IF(planaccion[[#This Row],[Eje Seguridad]]="","",seguimientoplan[[#This Row],[Estado Actual]])</f>
        <v/>
      </c>
    </row>
    <row r="141" spans="2:14" ht="57.6" x14ac:dyDescent="0.3">
      <c r="B141" s="266">
        <v>138</v>
      </c>
      <c r="C141" s="164" t="str">
        <f>IFERROR(INDEX('CONS AUTOEV'!$C$5:$C$204,MATCH('PLAN ACCION'!B141,'CONS AUTOEV'!$Q$5:$Q$204,0)), "")</f>
        <v/>
      </c>
      <c r="D141" s="164" t="str">
        <f>IFERROR(INDEX('CONS AUTOEV'!$D$5:$D$204,MATCH('PLAN ACCION'!B141,'CONS AUTOEV'!$Q$5:$Q$204,0)), "")</f>
        <v/>
      </c>
      <c r="E141" s="164" t="str">
        <f>IFERROR(INDEX('CONS AUTOEV'!$E$5:$E$204,MATCH('PLAN ACCION'!B141,'CONS AUTOEV'!$Q$5:$Q$204,0)), "")</f>
        <v/>
      </c>
      <c r="F141" s="165" t="str">
        <f>IFERROR(INDEX('CONS AUTOEV'!$G$5:$G$204,MATCH('PLAN ACCION'!B141,'CONS AUTOEV'!$Q$5:$Q$204,0)), "")</f>
        <v/>
      </c>
      <c r="G141" s="170" t="s">
        <v>543</v>
      </c>
      <c r="H141" s="172"/>
      <c r="I141" s="172"/>
      <c r="J141" s="172"/>
      <c r="K141" s="172"/>
      <c r="L141" s="173"/>
      <c r="M141" s="173"/>
      <c r="N141" s="227" t="str">
        <f>IF(planaccion[[#This Row],[Eje Seguridad]]="","",seguimientoplan[[#This Row],[Estado Actual]])</f>
        <v/>
      </c>
    </row>
    <row r="142" spans="2:14" ht="57.6" x14ac:dyDescent="0.3">
      <c r="B142" s="266">
        <v>139</v>
      </c>
      <c r="C142" s="164" t="str">
        <f>IFERROR(INDEX('CONS AUTOEV'!$C$5:$C$204,MATCH('PLAN ACCION'!B142,'CONS AUTOEV'!$Q$5:$Q$204,0)), "")</f>
        <v/>
      </c>
      <c r="D142" s="164" t="str">
        <f>IFERROR(INDEX('CONS AUTOEV'!$D$5:$D$204,MATCH('PLAN ACCION'!B142,'CONS AUTOEV'!$Q$5:$Q$204,0)), "")</f>
        <v/>
      </c>
      <c r="E142" s="164" t="str">
        <f>IFERROR(INDEX('CONS AUTOEV'!$E$5:$E$204,MATCH('PLAN ACCION'!B142,'CONS AUTOEV'!$Q$5:$Q$204,0)), "")</f>
        <v/>
      </c>
      <c r="F142" s="165" t="str">
        <f>IFERROR(INDEX('CONS AUTOEV'!$G$5:$G$204,MATCH('PLAN ACCION'!B142,'CONS AUTOEV'!$Q$5:$Q$204,0)), "")</f>
        <v/>
      </c>
      <c r="G142" s="170" t="s">
        <v>543</v>
      </c>
      <c r="H142" s="172"/>
      <c r="I142" s="172"/>
      <c r="J142" s="172"/>
      <c r="K142" s="172"/>
      <c r="L142" s="173"/>
      <c r="M142" s="173"/>
      <c r="N142" s="227" t="str">
        <f>IF(planaccion[[#This Row],[Eje Seguridad]]="","",seguimientoplan[[#This Row],[Estado Actual]])</f>
        <v/>
      </c>
    </row>
    <row r="143" spans="2:14" ht="57.6" x14ac:dyDescent="0.3">
      <c r="B143" s="266">
        <v>140</v>
      </c>
      <c r="C143" s="164" t="str">
        <f>IFERROR(INDEX('CONS AUTOEV'!$C$5:$C$204,MATCH('PLAN ACCION'!B143,'CONS AUTOEV'!$Q$5:$Q$204,0)), "")</f>
        <v/>
      </c>
      <c r="D143" s="164" t="str">
        <f>IFERROR(INDEX('CONS AUTOEV'!$D$5:$D$204,MATCH('PLAN ACCION'!B143,'CONS AUTOEV'!$Q$5:$Q$204,0)), "")</f>
        <v/>
      </c>
      <c r="E143" s="164" t="str">
        <f>IFERROR(INDEX('CONS AUTOEV'!$E$5:$E$204,MATCH('PLAN ACCION'!B143,'CONS AUTOEV'!$Q$5:$Q$204,0)), "")</f>
        <v/>
      </c>
      <c r="F143" s="165" t="str">
        <f>IFERROR(INDEX('CONS AUTOEV'!$G$5:$G$204,MATCH('PLAN ACCION'!B143,'CONS AUTOEV'!$Q$5:$Q$204,0)), "")</f>
        <v/>
      </c>
      <c r="G143" s="170" t="s">
        <v>543</v>
      </c>
      <c r="H143" s="172"/>
      <c r="I143" s="172"/>
      <c r="J143" s="172"/>
      <c r="K143" s="172"/>
      <c r="L143" s="173"/>
      <c r="M143" s="173"/>
      <c r="N143" s="227" t="str">
        <f>IF(planaccion[[#This Row],[Eje Seguridad]]="","",seguimientoplan[[#This Row],[Estado Actual]])</f>
        <v/>
      </c>
    </row>
    <row r="144" spans="2:14" ht="57.6" x14ac:dyDescent="0.3">
      <c r="B144" s="266">
        <v>141</v>
      </c>
      <c r="C144" s="164" t="str">
        <f>IFERROR(INDEX('CONS AUTOEV'!$C$5:$C$204,MATCH('PLAN ACCION'!B144,'CONS AUTOEV'!$Q$5:$Q$204,0)), "")</f>
        <v/>
      </c>
      <c r="D144" s="164" t="str">
        <f>IFERROR(INDEX('CONS AUTOEV'!$D$5:$D$204,MATCH('PLAN ACCION'!B144,'CONS AUTOEV'!$Q$5:$Q$204,0)), "")</f>
        <v/>
      </c>
      <c r="E144" s="164" t="str">
        <f>IFERROR(INDEX('CONS AUTOEV'!$E$5:$E$204,MATCH('PLAN ACCION'!B144,'CONS AUTOEV'!$Q$5:$Q$204,0)), "")</f>
        <v/>
      </c>
      <c r="F144" s="165" t="str">
        <f>IFERROR(INDEX('CONS AUTOEV'!$G$5:$G$204,MATCH('PLAN ACCION'!B144,'CONS AUTOEV'!$Q$5:$Q$204,0)), "")</f>
        <v/>
      </c>
      <c r="G144" s="170" t="s">
        <v>543</v>
      </c>
      <c r="H144" s="172"/>
      <c r="I144" s="172"/>
      <c r="J144" s="172"/>
      <c r="K144" s="172"/>
      <c r="L144" s="173"/>
      <c r="M144" s="173"/>
      <c r="N144" s="227" t="str">
        <f>IF(planaccion[[#This Row],[Eje Seguridad]]="","",seguimientoplan[[#This Row],[Estado Actual]])</f>
        <v/>
      </c>
    </row>
    <row r="145" spans="2:14" ht="57.6" x14ac:dyDescent="0.3">
      <c r="B145" s="266">
        <v>142</v>
      </c>
      <c r="C145" s="164" t="str">
        <f>IFERROR(INDEX('CONS AUTOEV'!$C$5:$C$204,MATCH('PLAN ACCION'!B145,'CONS AUTOEV'!$Q$5:$Q$204,0)), "")</f>
        <v/>
      </c>
      <c r="D145" s="164" t="str">
        <f>IFERROR(INDEX('CONS AUTOEV'!$D$5:$D$204,MATCH('PLAN ACCION'!B145,'CONS AUTOEV'!$Q$5:$Q$204,0)), "")</f>
        <v/>
      </c>
      <c r="E145" s="164" t="str">
        <f>IFERROR(INDEX('CONS AUTOEV'!$E$5:$E$204,MATCH('PLAN ACCION'!B145,'CONS AUTOEV'!$Q$5:$Q$204,0)), "")</f>
        <v/>
      </c>
      <c r="F145" s="165" t="str">
        <f>IFERROR(INDEX('CONS AUTOEV'!$G$5:$G$204,MATCH('PLAN ACCION'!B145,'CONS AUTOEV'!$Q$5:$Q$204,0)), "")</f>
        <v/>
      </c>
      <c r="G145" s="170" t="s">
        <v>543</v>
      </c>
      <c r="H145" s="172"/>
      <c r="I145" s="172"/>
      <c r="J145" s="172"/>
      <c r="K145" s="172"/>
      <c r="L145" s="173"/>
      <c r="M145" s="173"/>
      <c r="N145" s="227" t="str">
        <f>IF(planaccion[[#This Row],[Eje Seguridad]]="","",seguimientoplan[[#This Row],[Estado Actual]])</f>
        <v/>
      </c>
    </row>
    <row r="146" spans="2:14" ht="57.6" x14ac:dyDescent="0.3">
      <c r="B146" s="266">
        <v>143</v>
      </c>
      <c r="C146" s="164" t="str">
        <f>IFERROR(INDEX('CONS AUTOEV'!$C$5:$C$204,MATCH('PLAN ACCION'!B146,'CONS AUTOEV'!$Q$5:$Q$204,0)), "")</f>
        <v/>
      </c>
      <c r="D146" s="164" t="str">
        <f>IFERROR(INDEX('CONS AUTOEV'!$D$5:$D$204,MATCH('PLAN ACCION'!B146,'CONS AUTOEV'!$Q$5:$Q$204,0)), "")</f>
        <v/>
      </c>
      <c r="E146" s="164" t="str">
        <f>IFERROR(INDEX('CONS AUTOEV'!$E$5:$E$204,MATCH('PLAN ACCION'!B146,'CONS AUTOEV'!$Q$5:$Q$204,0)), "")</f>
        <v/>
      </c>
      <c r="F146" s="165" t="str">
        <f>IFERROR(INDEX('CONS AUTOEV'!$G$5:$G$204,MATCH('PLAN ACCION'!B146,'CONS AUTOEV'!$Q$5:$Q$204,0)), "")</f>
        <v/>
      </c>
      <c r="G146" s="170" t="s">
        <v>543</v>
      </c>
      <c r="H146" s="172"/>
      <c r="I146" s="172"/>
      <c r="J146" s="172"/>
      <c r="K146" s="172"/>
      <c r="L146" s="173"/>
      <c r="M146" s="173"/>
      <c r="N146" s="227" t="str">
        <f>IF(planaccion[[#This Row],[Eje Seguridad]]="","",seguimientoplan[[#This Row],[Estado Actual]])</f>
        <v/>
      </c>
    </row>
    <row r="147" spans="2:14" ht="57.6" x14ac:dyDescent="0.3">
      <c r="B147" s="266">
        <v>144</v>
      </c>
      <c r="C147" s="164" t="str">
        <f>IFERROR(INDEX('CONS AUTOEV'!$C$5:$C$204,MATCH('PLAN ACCION'!B147,'CONS AUTOEV'!$Q$5:$Q$204,0)), "")</f>
        <v/>
      </c>
      <c r="D147" s="164" t="str">
        <f>IFERROR(INDEX('CONS AUTOEV'!$D$5:$D$204,MATCH('PLAN ACCION'!B147,'CONS AUTOEV'!$Q$5:$Q$204,0)), "")</f>
        <v/>
      </c>
      <c r="E147" s="164" t="str">
        <f>IFERROR(INDEX('CONS AUTOEV'!$E$5:$E$204,MATCH('PLAN ACCION'!B147,'CONS AUTOEV'!$Q$5:$Q$204,0)), "")</f>
        <v/>
      </c>
      <c r="F147" s="165" t="str">
        <f>IFERROR(INDEX('CONS AUTOEV'!$G$5:$G$204,MATCH('PLAN ACCION'!B147,'CONS AUTOEV'!$Q$5:$Q$204,0)), "")</f>
        <v/>
      </c>
      <c r="G147" s="170" t="s">
        <v>543</v>
      </c>
      <c r="H147" s="172"/>
      <c r="I147" s="172"/>
      <c r="J147" s="172"/>
      <c r="K147" s="172"/>
      <c r="L147" s="173"/>
      <c r="M147" s="173"/>
      <c r="N147" s="227" t="str">
        <f>IF(planaccion[[#This Row],[Eje Seguridad]]="","",seguimientoplan[[#This Row],[Estado Actual]])</f>
        <v/>
      </c>
    </row>
    <row r="148" spans="2:14" ht="57.6" x14ac:dyDescent="0.3">
      <c r="B148" s="266">
        <v>145</v>
      </c>
      <c r="C148" s="164" t="str">
        <f>IFERROR(INDEX('CONS AUTOEV'!$C$5:$C$204,MATCH('PLAN ACCION'!B148,'CONS AUTOEV'!$Q$5:$Q$204,0)), "")</f>
        <v/>
      </c>
      <c r="D148" s="164" t="str">
        <f>IFERROR(INDEX('CONS AUTOEV'!$D$5:$D$204,MATCH('PLAN ACCION'!B148,'CONS AUTOEV'!$Q$5:$Q$204,0)), "")</f>
        <v/>
      </c>
      <c r="E148" s="164" t="str">
        <f>IFERROR(INDEX('CONS AUTOEV'!$E$5:$E$204,MATCH('PLAN ACCION'!B148,'CONS AUTOEV'!$Q$5:$Q$204,0)), "")</f>
        <v/>
      </c>
      <c r="F148" s="165" t="str">
        <f>IFERROR(INDEX('CONS AUTOEV'!$G$5:$G$204,MATCH('PLAN ACCION'!B148,'CONS AUTOEV'!$Q$5:$Q$204,0)), "")</f>
        <v/>
      </c>
      <c r="G148" s="170" t="s">
        <v>543</v>
      </c>
      <c r="H148" s="172"/>
      <c r="I148" s="172"/>
      <c r="J148" s="172"/>
      <c r="K148" s="172"/>
      <c r="L148" s="173"/>
      <c r="M148" s="173"/>
      <c r="N148" s="227" t="str">
        <f>IF(planaccion[[#This Row],[Eje Seguridad]]="","",seguimientoplan[[#This Row],[Estado Actual]])</f>
        <v/>
      </c>
    </row>
    <row r="149" spans="2:14" ht="57.6" x14ac:dyDescent="0.3">
      <c r="B149" s="266">
        <v>146</v>
      </c>
      <c r="C149" s="164" t="str">
        <f>IFERROR(INDEX('CONS AUTOEV'!$C$5:$C$204,MATCH('PLAN ACCION'!B149,'CONS AUTOEV'!$Q$5:$Q$204,0)), "")</f>
        <v/>
      </c>
      <c r="D149" s="164" t="str">
        <f>IFERROR(INDEX('CONS AUTOEV'!$D$5:$D$204,MATCH('PLAN ACCION'!B149,'CONS AUTOEV'!$Q$5:$Q$204,0)), "")</f>
        <v/>
      </c>
      <c r="E149" s="164" t="str">
        <f>IFERROR(INDEX('CONS AUTOEV'!$E$5:$E$204,MATCH('PLAN ACCION'!B149,'CONS AUTOEV'!$Q$5:$Q$204,0)), "")</f>
        <v/>
      </c>
      <c r="F149" s="165" t="str">
        <f>IFERROR(INDEX('CONS AUTOEV'!$G$5:$G$204,MATCH('PLAN ACCION'!B149,'CONS AUTOEV'!$Q$5:$Q$204,0)), "")</f>
        <v/>
      </c>
      <c r="G149" s="170" t="s">
        <v>543</v>
      </c>
      <c r="H149" s="172"/>
      <c r="I149" s="172"/>
      <c r="J149" s="172"/>
      <c r="K149" s="172"/>
      <c r="L149" s="173"/>
      <c r="M149" s="173"/>
      <c r="N149" s="227" t="str">
        <f>IF(planaccion[[#This Row],[Eje Seguridad]]="","",seguimientoplan[[#This Row],[Estado Actual]])</f>
        <v/>
      </c>
    </row>
    <row r="150" spans="2:14" ht="57.6" x14ac:dyDescent="0.3">
      <c r="B150" s="266">
        <v>147</v>
      </c>
      <c r="C150" s="164" t="str">
        <f>IFERROR(INDEX('CONS AUTOEV'!$C$5:$C$204,MATCH('PLAN ACCION'!B150,'CONS AUTOEV'!$Q$5:$Q$204,0)), "")</f>
        <v/>
      </c>
      <c r="D150" s="164" t="str">
        <f>IFERROR(INDEX('CONS AUTOEV'!$D$5:$D$204,MATCH('PLAN ACCION'!B150,'CONS AUTOEV'!$Q$5:$Q$204,0)), "")</f>
        <v/>
      </c>
      <c r="E150" s="164" t="str">
        <f>IFERROR(INDEX('CONS AUTOEV'!$E$5:$E$204,MATCH('PLAN ACCION'!B150,'CONS AUTOEV'!$Q$5:$Q$204,0)), "")</f>
        <v/>
      </c>
      <c r="F150" s="165" t="str">
        <f>IFERROR(INDEX('CONS AUTOEV'!$G$5:$G$204,MATCH('PLAN ACCION'!B150,'CONS AUTOEV'!$Q$5:$Q$204,0)), "")</f>
        <v/>
      </c>
      <c r="G150" s="170" t="s">
        <v>543</v>
      </c>
      <c r="H150" s="172"/>
      <c r="I150" s="172"/>
      <c r="J150" s="172"/>
      <c r="K150" s="172"/>
      <c r="L150" s="173"/>
      <c r="M150" s="173"/>
      <c r="N150" s="227" t="str">
        <f>IF(planaccion[[#This Row],[Eje Seguridad]]="","",seguimientoplan[[#This Row],[Estado Actual]])</f>
        <v/>
      </c>
    </row>
    <row r="151" spans="2:14" ht="57.6" x14ac:dyDescent="0.3">
      <c r="B151" s="266">
        <v>148</v>
      </c>
      <c r="C151" s="164" t="str">
        <f>IFERROR(INDEX('CONS AUTOEV'!$C$5:$C$204,MATCH('PLAN ACCION'!B151,'CONS AUTOEV'!$Q$5:$Q$204,0)), "")</f>
        <v/>
      </c>
      <c r="D151" s="164" t="str">
        <f>IFERROR(INDEX('CONS AUTOEV'!$D$5:$D$204,MATCH('PLAN ACCION'!B151,'CONS AUTOEV'!$Q$5:$Q$204,0)), "")</f>
        <v/>
      </c>
      <c r="E151" s="164" t="str">
        <f>IFERROR(INDEX('CONS AUTOEV'!$E$5:$E$204,MATCH('PLAN ACCION'!B151,'CONS AUTOEV'!$Q$5:$Q$204,0)), "")</f>
        <v/>
      </c>
      <c r="F151" s="165" t="str">
        <f>IFERROR(INDEX('CONS AUTOEV'!$G$5:$G$204,MATCH('PLAN ACCION'!B151,'CONS AUTOEV'!$Q$5:$Q$204,0)), "")</f>
        <v/>
      </c>
      <c r="G151" s="170" t="s">
        <v>543</v>
      </c>
      <c r="H151" s="172"/>
      <c r="I151" s="172"/>
      <c r="J151" s="172"/>
      <c r="K151" s="172"/>
      <c r="L151" s="173"/>
      <c r="M151" s="173"/>
      <c r="N151" s="227" t="str">
        <f>IF(planaccion[[#This Row],[Eje Seguridad]]="","",seguimientoplan[[#This Row],[Estado Actual]])</f>
        <v/>
      </c>
    </row>
    <row r="152" spans="2:14" ht="57.6" x14ac:dyDescent="0.3">
      <c r="B152" s="266">
        <v>149</v>
      </c>
      <c r="C152" s="164" t="str">
        <f>IFERROR(INDEX('CONS AUTOEV'!$C$5:$C$204,MATCH('PLAN ACCION'!B152,'CONS AUTOEV'!$Q$5:$Q$204,0)), "")</f>
        <v/>
      </c>
      <c r="D152" s="164" t="str">
        <f>IFERROR(INDEX('CONS AUTOEV'!$D$5:$D$204,MATCH('PLAN ACCION'!B152,'CONS AUTOEV'!$Q$5:$Q$204,0)), "")</f>
        <v/>
      </c>
      <c r="E152" s="164" t="str">
        <f>IFERROR(INDEX('CONS AUTOEV'!$E$5:$E$204,MATCH('PLAN ACCION'!B152,'CONS AUTOEV'!$Q$5:$Q$204,0)), "")</f>
        <v/>
      </c>
      <c r="F152" s="165" t="str">
        <f>IFERROR(INDEX('CONS AUTOEV'!$G$5:$G$204,MATCH('PLAN ACCION'!B152,'CONS AUTOEV'!$Q$5:$Q$204,0)), "")</f>
        <v/>
      </c>
      <c r="G152" s="170" t="s">
        <v>543</v>
      </c>
      <c r="H152" s="172"/>
      <c r="I152" s="172"/>
      <c r="J152" s="172"/>
      <c r="K152" s="172"/>
      <c r="L152" s="173"/>
      <c r="M152" s="173"/>
      <c r="N152" s="227" t="str">
        <f>IF(planaccion[[#This Row],[Eje Seguridad]]="","",seguimientoplan[[#This Row],[Estado Actual]])</f>
        <v/>
      </c>
    </row>
    <row r="153" spans="2:14" ht="57.6" x14ac:dyDescent="0.3">
      <c r="B153" s="266">
        <v>150</v>
      </c>
      <c r="C153" s="164" t="str">
        <f>IFERROR(INDEX('CONS AUTOEV'!$C$5:$C$204,MATCH('PLAN ACCION'!B153,'CONS AUTOEV'!$Q$5:$Q$204,0)), "")</f>
        <v/>
      </c>
      <c r="D153" s="164" t="str">
        <f>IFERROR(INDEX('CONS AUTOEV'!$D$5:$D$204,MATCH('PLAN ACCION'!B153,'CONS AUTOEV'!$Q$5:$Q$204,0)), "")</f>
        <v/>
      </c>
      <c r="E153" s="164" t="str">
        <f>IFERROR(INDEX('CONS AUTOEV'!$E$5:$E$204,MATCH('PLAN ACCION'!B153,'CONS AUTOEV'!$Q$5:$Q$204,0)), "")</f>
        <v/>
      </c>
      <c r="F153" s="165" t="str">
        <f>IFERROR(INDEX('CONS AUTOEV'!$G$5:$G$204,MATCH('PLAN ACCION'!B153,'CONS AUTOEV'!$Q$5:$Q$204,0)), "")</f>
        <v/>
      </c>
      <c r="G153" s="170" t="s">
        <v>543</v>
      </c>
      <c r="H153" s="172"/>
      <c r="I153" s="172"/>
      <c r="J153" s="172"/>
      <c r="K153" s="172"/>
      <c r="L153" s="173"/>
      <c r="M153" s="173"/>
      <c r="N153" s="227" t="str">
        <f>IF(planaccion[[#This Row],[Eje Seguridad]]="","",seguimientoplan[[#This Row],[Estado Actual]])</f>
        <v/>
      </c>
    </row>
    <row r="154" spans="2:14" ht="57.6" x14ac:dyDescent="0.3">
      <c r="B154" s="266">
        <v>151</v>
      </c>
      <c r="C154" s="164" t="str">
        <f>IFERROR(INDEX('CONS AUTOEV'!$C$5:$C$204,MATCH('PLAN ACCION'!B154,'CONS AUTOEV'!$Q$5:$Q$204,0)), "")</f>
        <v/>
      </c>
      <c r="D154" s="164" t="str">
        <f>IFERROR(INDEX('CONS AUTOEV'!$D$5:$D$204,MATCH('PLAN ACCION'!B154,'CONS AUTOEV'!$Q$5:$Q$204,0)), "")</f>
        <v/>
      </c>
      <c r="E154" s="164" t="str">
        <f>IFERROR(INDEX('CONS AUTOEV'!$E$5:$E$204,MATCH('PLAN ACCION'!B154,'CONS AUTOEV'!$Q$5:$Q$204,0)), "")</f>
        <v/>
      </c>
      <c r="F154" s="165" t="str">
        <f>IFERROR(INDEX('CONS AUTOEV'!$G$5:$G$204,MATCH('PLAN ACCION'!B154,'CONS AUTOEV'!$Q$5:$Q$204,0)), "")</f>
        <v/>
      </c>
      <c r="G154" s="170" t="s">
        <v>543</v>
      </c>
      <c r="H154" s="172"/>
      <c r="I154" s="172"/>
      <c r="J154" s="172"/>
      <c r="K154" s="172"/>
      <c r="L154" s="173"/>
      <c r="M154" s="173"/>
      <c r="N154" s="227" t="str">
        <f>IF(planaccion[[#This Row],[Eje Seguridad]]="","",seguimientoplan[[#This Row],[Estado Actual]])</f>
        <v/>
      </c>
    </row>
    <row r="155" spans="2:14" ht="57.6" x14ac:dyDescent="0.3">
      <c r="B155" s="266">
        <v>152</v>
      </c>
      <c r="C155" s="164" t="str">
        <f>IFERROR(INDEX('CONS AUTOEV'!$C$5:$C$204,MATCH('PLAN ACCION'!B155,'CONS AUTOEV'!$Q$5:$Q$204,0)), "")</f>
        <v/>
      </c>
      <c r="D155" s="164" t="str">
        <f>IFERROR(INDEX('CONS AUTOEV'!$D$5:$D$204,MATCH('PLAN ACCION'!B155,'CONS AUTOEV'!$Q$5:$Q$204,0)), "")</f>
        <v/>
      </c>
      <c r="E155" s="164" t="str">
        <f>IFERROR(INDEX('CONS AUTOEV'!$E$5:$E$204,MATCH('PLAN ACCION'!B155,'CONS AUTOEV'!$Q$5:$Q$204,0)), "")</f>
        <v/>
      </c>
      <c r="F155" s="165" t="str">
        <f>IFERROR(INDEX('CONS AUTOEV'!$G$5:$G$204,MATCH('PLAN ACCION'!B155,'CONS AUTOEV'!$Q$5:$Q$204,0)), "")</f>
        <v/>
      </c>
      <c r="G155" s="170" t="s">
        <v>543</v>
      </c>
      <c r="H155" s="172"/>
      <c r="I155" s="172"/>
      <c r="J155" s="172"/>
      <c r="K155" s="172"/>
      <c r="L155" s="173"/>
      <c r="M155" s="173"/>
      <c r="N155" s="227" t="str">
        <f>IF(planaccion[[#This Row],[Eje Seguridad]]="","",seguimientoplan[[#This Row],[Estado Actual]])</f>
        <v/>
      </c>
    </row>
    <row r="156" spans="2:14" ht="57.6" x14ac:dyDescent="0.3">
      <c r="B156" s="266">
        <v>153</v>
      </c>
      <c r="C156" s="164" t="str">
        <f>IFERROR(INDEX('CONS AUTOEV'!$C$5:$C$204,MATCH('PLAN ACCION'!B156,'CONS AUTOEV'!$Q$5:$Q$204,0)), "")</f>
        <v/>
      </c>
      <c r="D156" s="164" t="str">
        <f>IFERROR(INDEX('CONS AUTOEV'!$D$5:$D$204,MATCH('PLAN ACCION'!B156,'CONS AUTOEV'!$Q$5:$Q$204,0)), "")</f>
        <v/>
      </c>
      <c r="E156" s="164" t="str">
        <f>IFERROR(INDEX('CONS AUTOEV'!$E$5:$E$204,MATCH('PLAN ACCION'!B156,'CONS AUTOEV'!$Q$5:$Q$204,0)), "")</f>
        <v/>
      </c>
      <c r="F156" s="165" t="str">
        <f>IFERROR(INDEX('CONS AUTOEV'!$G$5:$G$204,MATCH('PLAN ACCION'!B156,'CONS AUTOEV'!$Q$5:$Q$204,0)), "")</f>
        <v/>
      </c>
      <c r="G156" s="170" t="s">
        <v>543</v>
      </c>
      <c r="H156" s="172"/>
      <c r="I156" s="172"/>
      <c r="J156" s="172"/>
      <c r="K156" s="172"/>
      <c r="L156" s="173"/>
      <c r="M156" s="173"/>
      <c r="N156" s="227" t="str">
        <f>IF(planaccion[[#This Row],[Eje Seguridad]]="","",seguimientoplan[[#This Row],[Estado Actual]])</f>
        <v/>
      </c>
    </row>
    <row r="157" spans="2:14" ht="57.6" x14ac:dyDescent="0.3">
      <c r="B157" s="266">
        <v>154</v>
      </c>
      <c r="C157" s="164" t="str">
        <f>IFERROR(INDEX('CONS AUTOEV'!$C$5:$C$204,MATCH('PLAN ACCION'!B157,'CONS AUTOEV'!$Q$5:$Q$204,0)), "")</f>
        <v/>
      </c>
      <c r="D157" s="164" t="str">
        <f>IFERROR(INDEX('CONS AUTOEV'!$D$5:$D$204,MATCH('PLAN ACCION'!B157,'CONS AUTOEV'!$Q$5:$Q$204,0)), "")</f>
        <v/>
      </c>
      <c r="E157" s="164" t="str">
        <f>IFERROR(INDEX('CONS AUTOEV'!$E$5:$E$204,MATCH('PLAN ACCION'!B157,'CONS AUTOEV'!$Q$5:$Q$204,0)), "")</f>
        <v/>
      </c>
      <c r="F157" s="165" t="str">
        <f>IFERROR(INDEX('CONS AUTOEV'!$G$5:$G$204,MATCH('PLAN ACCION'!B157,'CONS AUTOEV'!$Q$5:$Q$204,0)), "")</f>
        <v/>
      </c>
      <c r="G157" s="170" t="s">
        <v>543</v>
      </c>
      <c r="H157" s="172"/>
      <c r="I157" s="172"/>
      <c r="J157" s="172"/>
      <c r="K157" s="172"/>
      <c r="L157" s="173"/>
      <c r="M157" s="173"/>
      <c r="N157" s="227" t="str">
        <f>IF(planaccion[[#This Row],[Eje Seguridad]]="","",seguimientoplan[[#This Row],[Estado Actual]])</f>
        <v/>
      </c>
    </row>
    <row r="158" spans="2:14" ht="57.6" x14ac:dyDescent="0.3">
      <c r="B158" s="266">
        <v>155</v>
      </c>
      <c r="C158" s="164" t="str">
        <f>IFERROR(INDEX('CONS AUTOEV'!$C$5:$C$204,MATCH('PLAN ACCION'!B158,'CONS AUTOEV'!$Q$5:$Q$204,0)), "")</f>
        <v/>
      </c>
      <c r="D158" s="164" t="str">
        <f>IFERROR(INDEX('CONS AUTOEV'!$D$5:$D$204,MATCH('PLAN ACCION'!B158,'CONS AUTOEV'!$Q$5:$Q$204,0)), "")</f>
        <v/>
      </c>
      <c r="E158" s="164" t="str">
        <f>IFERROR(INDEX('CONS AUTOEV'!$E$5:$E$204,MATCH('PLAN ACCION'!B158,'CONS AUTOEV'!$Q$5:$Q$204,0)), "")</f>
        <v/>
      </c>
      <c r="F158" s="165" t="str">
        <f>IFERROR(INDEX('CONS AUTOEV'!$G$5:$G$204,MATCH('PLAN ACCION'!B158,'CONS AUTOEV'!$Q$5:$Q$204,0)), "")</f>
        <v/>
      </c>
      <c r="G158" s="170" t="s">
        <v>543</v>
      </c>
      <c r="H158" s="172"/>
      <c r="I158" s="172"/>
      <c r="J158" s="172"/>
      <c r="K158" s="172"/>
      <c r="L158" s="173"/>
      <c r="M158" s="173"/>
      <c r="N158" s="227" t="str">
        <f>IF(planaccion[[#This Row],[Eje Seguridad]]="","",seguimientoplan[[#This Row],[Estado Actual]])</f>
        <v/>
      </c>
    </row>
    <row r="159" spans="2:14" ht="57.6" x14ac:dyDescent="0.3">
      <c r="B159" s="266">
        <v>156</v>
      </c>
      <c r="C159" s="164" t="str">
        <f>IFERROR(INDEX('CONS AUTOEV'!$C$5:$C$204,MATCH('PLAN ACCION'!B159,'CONS AUTOEV'!$Q$5:$Q$204,0)), "")</f>
        <v/>
      </c>
      <c r="D159" s="164" t="str">
        <f>IFERROR(INDEX('CONS AUTOEV'!$D$5:$D$204,MATCH('PLAN ACCION'!B159,'CONS AUTOEV'!$Q$5:$Q$204,0)), "")</f>
        <v/>
      </c>
      <c r="E159" s="164" t="str">
        <f>IFERROR(INDEX('CONS AUTOEV'!$E$5:$E$204,MATCH('PLAN ACCION'!B159,'CONS AUTOEV'!$Q$5:$Q$204,0)), "")</f>
        <v/>
      </c>
      <c r="F159" s="165" t="str">
        <f>IFERROR(INDEX('CONS AUTOEV'!$G$5:$G$204,MATCH('PLAN ACCION'!B159,'CONS AUTOEV'!$Q$5:$Q$204,0)), "")</f>
        <v/>
      </c>
      <c r="G159" s="170" t="s">
        <v>543</v>
      </c>
      <c r="H159" s="172"/>
      <c r="I159" s="172"/>
      <c r="J159" s="172"/>
      <c r="K159" s="172"/>
      <c r="L159" s="173"/>
      <c r="M159" s="173"/>
      <c r="N159" s="227" t="str">
        <f>IF(planaccion[[#This Row],[Eje Seguridad]]="","",seguimientoplan[[#This Row],[Estado Actual]])</f>
        <v/>
      </c>
    </row>
    <row r="160" spans="2:14" ht="57.6" x14ac:dyDescent="0.3">
      <c r="B160" s="266">
        <v>157</v>
      </c>
      <c r="C160" s="164" t="str">
        <f>IFERROR(INDEX('CONS AUTOEV'!$C$5:$C$204,MATCH('PLAN ACCION'!B160,'CONS AUTOEV'!$Q$5:$Q$204,0)), "")</f>
        <v/>
      </c>
      <c r="D160" s="164" t="str">
        <f>IFERROR(INDEX('CONS AUTOEV'!$D$5:$D$204,MATCH('PLAN ACCION'!B160,'CONS AUTOEV'!$Q$5:$Q$204,0)), "")</f>
        <v/>
      </c>
      <c r="E160" s="164" t="str">
        <f>IFERROR(INDEX('CONS AUTOEV'!$E$5:$E$204,MATCH('PLAN ACCION'!B160,'CONS AUTOEV'!$Q$5:$Q$204,0)), "")</f>
        <v/>
      </c>
      <c r="F160" s="165" t="str">
        <f>IFERROR(INDEX('CONS AUTOEV'!$G$5:$G$204,MATCH('PLAN ACCION'!B160,'CONS AUTOEV'!$Q$5:$Q$204,0)), "")</f>
        <v/>
      </c>
      <c r="G160" s="170" t="s">
        <v>543</v>
      </c>
      <c r="H160" s="172"/>
      <c r="I160" s="172"/>
      <c r="J160" s="172"/>
      <c r="K160" s="172"/>
      <c r="L160" s="173"/>
      <c r="M160" s="173"/>
      <c r="N160" s="227" t="str">
        <f>IF(planaccion[[#This Row],[Eje Seguridad]]="","",seguimientoplan[[#This Row],[Estado Actual]])</f>
        <v/>
      </c>
    </row>
    <row r="161" spans="2:14" ht="57.6" x14ac:dyDescent="0.3">
      <c r="B161" s="266">
        <v>158</v>
      </c>
      <c r="C161" s="164" t="str">
        <f>IFERROR(INDEX('CONS AUTOEV'!$C$5:$C$204,MATCH('PLAN ACCION'!B161,'CONS AUTOEV'!$Q$5:$Q$204,0)), "")</f>
        <v/>
      </c>
      <c r="D161" s="164" t="str">
        <f>IFERROR(INDEX('CONS AUTOEV'!$D$5:$D$204,MATCH('PLAN ACCION'!B161,'CONS AUTOEV'!$Q$5:$Q$204,0)), "")</f>
        <v/>
      </c>
      <c r="E161" s="164" t="str">
        <f>IFERROR(INDEX('CONS AUTOEV'!$E$5:$E$204,MATCH('PLAN ACCION'!B161,'CONS AUTOEV'!$Q$5:$Q$204,0)), "")</f>
        <v/>
      </c>
      <c r="F161" s="165" t="str">
        <f>IFERROR(INDEX('CONS AUTOEV'!$G$5:$G$204,MATCH('PLAN ACCION'!B161,'CONS AUTOEV'!$Q$5:$Q$204,0)), "")</f>
        <v/>
      </c>
      <c r="G161" s="170" t="s">
        <v>543</v>
      </c>
      <c r="H161" s="172"/>
      <c r="I161" s="172"/>
      <c r="J161" s="172"/>
      <c r="K161" s="172"/>
      <c r="L161" s="173"/>
      <c r="M161" s="173"/>
      <c r="N161" s="227" t="str">
        <f>IF(planaccion[[#This Row],[Eje Seguridad]]="","",seguimientoplan[[#This Row],[Estado Actual]])</f>
        <v/>
      </c>
    </row>
    <row r="162" spans="2:14" ht="57.6" x14ac:dyDescent="0.3">
      <c r="B162" s="266">
        <v>159</v>
      </c>
      <c r="C162" s="164" t="str">
        <f>IFERROR(INDEX('CONS AUTOEV'!$C$5:$C$204,MATCH('PLAN ACCION'!B162,'CONS AUTOEV'!$Q$5:$Q$204,0)), "")</f>
        <v/>
      </c>
      <c r="D162" s="164" t="str">
        <f>IFERROR(INDEX('CONS AUTOEV'!$D$5:$D$204,MATCH('PLAN ACCION'!B162,'CONS AUTOEV'!$Q$5:$Q$204,0)), "")</f>
        <v/>
      </c>
      <c r="E162" s="164" t="str">
        <f>IFERROR(INDEX('CONS AUTOEV'!$E$5:$E$204,MATCH('PLAN ACCION'!B162,'CONS AUTOEV'!$Q$5:$Q$204,0)), "")</f>
        <v/>
      </c>
      <c r="F162" s="165" t="str">
        <f>IFERROR(INDEX('CONS AUTOEV'!$G$5:$G$204,MATCH('PLAN ACCION'!B162,'CONS AUTOEV'!$Q$5:$Q$204,0)), "")</f>
        <v/>
      </c>
      <c r="G162" s="170" t="s">
        <v>543</v>
      </c>
      <c r="H162" s="172"/>
      <c r="I162" s="172"/>
      <c r="J162" s="172"/>
      <c r="K162" s="172"/>
      <c r="L162" s="173"/>
      <c r="M162" s="173"/>
      <c r="N162" s="227" t="str">
        <f>IF(planaccion[[#This Row],[Eje Seguridad]]="","",seguimientoplan[[#This Row],[Estado Actual]])</f>
        <v/>
      </c>
    </row>
    <row r="163" spans="2:14" ht="57.6" x14ac:dyDescent="0.3">
      <c r="B163" s="266">
        <v>160</v>
      </c>
      <c r="C163" s="164" t="str">
        <f>IFERROR(INDEX('CONS AUTOEV'!$C$5:$C$204,MATCH('PLAN ACCION'!B163,'CONS AUTOEV'!$Q$5:$Q$204,0)), "")</f>
        <v/>
      </c>
      <c r="D163" s="164" t="str">
        <f>IFERROR(INDEX('CONS AUTOEV'!$D$5:$D$204,MATCH('PLAN ACCION'!B163,'CONS AUTOEV'!$Q$5:$Q$204,0)), "")</f>
        <v/>
      </c>
      <c r="E163" s="164" t="str">
        <f>IFERROR(INDEX('CONS AUTOEV'!$E$5:$E$204,MATCH('PLAN ACCION'!B163,'CONS AUTOEV'!$Q$5:$Q$204,0)), "")</f>
        <v/>
      </c>
      <c r="F163" s="165" t="str">
        <f>IFERROR(INDEX('CONS AUTOEV'!$G$5:$G$204,MATCH('PLAN ACCION'!B163,'CONS AUTOEV'!$Q$5:$Q$204,0)), "")</f>
        <v/>
      </c>
      <c r="G163" s="170" t="s">
        <v>543</v>
      </c>
      <c r="H163" s="172"/>
      <c r="I163" s="172"/>
      <c r="J163" s="172"/>
      <c r="K163" s="172"/>
      <c r="L163" s="173"/>
      <c r="M163" s="173"/>
      <c r="N163" s="227" t="str">
        <f>IF(planaccion[[#This Row],[Eje Seguridad]]="","",seguimientoplan[[#This Row],[Estado Actual]])</f>
        <v/>
      </c>
    </row>
    <row r="164" spans="2:14" ht="57.6" x14ac:dyDescent="0.3">
      <c r="B164" s="266">
        <v>161</v>
      </c>
      <c r="C164" s="164" t="str">
        <f>IFERROR(INDEX('CONS AUTOEV'!$C$5:$C$204,MATCH('PLAN ACCION'!B164,'CONS AUTOEV'!$Q$5:$Q$204,0)), "")</f>
        <v/>
      </c>
      <c r="D164" s="164" t="str">
        <f>IFERROR(INDEX('CONS AUTOEV'!$D$5:$D$204,MATCH('PLAN ACCION'!B164,'CONS AUTOEV'!$Q$5:$Q$204,0)), "")</f>
        <v/>
      </c>
      <c r="E164" s="164" t="str">
        <f>IFERROR(INDEX('CONS AUTOEV'!$E$5:$E$204,MATCH('PLAN ACCION'!B164,'CONS AUTOEV'!$Q$5:$Q$204,0)), "")</f>
        <v/>
      </c>
      <c r="F164" s="165" t="str">
        <f>IFERROR(INDEX('CONS AUTOEV'!$G$5:$G$204,MATCH('PLAN ACCION'!B164,'CONS AUTOEV'!$Q$5:$Q$204,0)), "")</f>
        <v/>
      </c>
      <c r="G164" s="170" t="s">
        <v>543</v>
      </c>
      <c r="H164" s="172"/>
      <c r="I164" s="172"/>
      <c r="J164" s="172"/>
      <c r="K164" s="172"/>
      <c r="L164" s="173"/>
      <c r="M164" s="173"/>
      <c r="N164" s="227" t="str">
        <f>IF(planaccion[[#This Row],[Eje Seguridad]]="","",seguimientoplan[[#This Row],[Estado Actual]])</f>
        <v/>
      </c>
    </row>
    <row r="165" spans="2:14" ht="57.6" x14ac:dyDescent="0.3">
      <c r="B165" s="266">
        <v>162</v>
      </c>
      <c r="C165" s="164" t="str">
        <f>IFERROR(INDEX('CONS AUTOEV'!$C$5:$C$204,MATCH('PLAN ACCION'!B165,'CONS AUTOEV'!$Q$5:$Q$204,0)), "")</f>
        <v/>
      </c>
      <c r="D165" s="164" t="str">
        <f>IFERROR(INDEX('CONS AUTOEV'!$D$5:$D$204,MATCH('PLAN ACCION'!B165,'CONS AUTOEV'!$Q$5:$Q$204,0)), "")</f>
        <v/>
      </c>
      <c r="E165" s="164" t="str">
        <f>IFERROR(INDEX('CONS AUTOEV'!$E$5:$E$204,MATCH('PLAN ACCION'!B165,'CONS AUTOEV'!$Q$5:$Q$204,0)), "")</f>
        <v/>
      </c>
      <c r="F165" s="165" t="str">
        <f>IFERROR(INDEX('CONS AUTOEV'!$G$5:$G$204,MATCH('PLAN ACCION'!B165,'CONS AUTOEV'!$Q$5:$Q$204,0)), "")</f>
        <v/>
      </c>
      <c r="G165" s="170" t="s">
        <v>543</v>
      </c>
      <c r="H165" s="172"/>
      <c r="I165" s="172"/>
      <c r="J165" s="172"/>
      <c r="K165" s="172"/>
      <c r="L165" s="173"/>
      <c r="M165" s="173"/>
      <c r="N165" s="227" t="str">
        <f>IF(planaccion[[#This Row],[Eje Seguridad]]="","",seguimientoplan[[#This Row],[Estado Actual]])</f>
        <v/>
      </c>
    </row>
    <row r="166" spans="2:14" ht="57.6" x14ac:dyDescent="0.3">
      <c r="B166" s="266">
        <v>163</v>
      </c>
      <c r="C166" s="164" t="str">
        <f>IFERROR(INDEX('CONS AUTOEV'!$C$5:$C$204,MATCH('PLAN ACCION'!B166,'CONS AUTOEV'!$Q$5:$Q$204,0)), "")</f>
        <v/>
      </c>
      <c r="D166" s="164" t="str">
        <f>IFERROR(INDEX('CONS AUTOEV'!$D$5:$D$204,MATCH('PLAN ACCION'!B166,'CONS AUTOEV'!$Q$5:$Q$204,0)), "")</f>
        <v/>
      </c>
      <c r="E166" s="164" t="str">
        <f>IFERROR(INDEX('CONS AUTOEV'!$E$5:$E$204,MATCH('PLAN ACCION'!B166,'CONS AUTOEV'!$Q$5:$Q$204,0)), "")</f>
        <v/>
      </c>
      <c r="F166" s="165" t="str">
        <f>IFERROR(INDEX('CONS AUTOEV'!$G$5:$G$204,MATCH('PLAN ACCION'!B166,'CONS AUTOEV'!$Q$5:$Q$204,0)), "")</f>
        <v/>
      </c>
      <c r="G166" s="170" t="s">
        <v>543</v>
      </c>
      <c r="H166" s="172"/>
      <c r="I166" s="172"/>
      <c r="J166" s="172"/>
      <c r="K166" s="172"/>
      <c r="L166" s="173"/>
      <c r="M166" s="173"/>
      <c r="N166" s="227" t="str">
        <f>IF(planaccion[[#This Row],[Eje Seguridad]]="","",seguimientoplan[[#This Row],[Estado Actual]])</f>
        <v/>
      </c>
    </row>
    <row r="167" spans="2:14" ht="57.6" x14ac:dyDescent="0.3">
      <c r="B167" s="266">
        <v>164</v>
      </c>
      <c r="C167" s="164" t="str">
        <f>IFERROR(INDEX('CONS AUTOEV'!$C$5:$C$204,MATCH('PLAN ACCION'!B167,'CONS AUTOEV'!$Q$5:$Q$204,0)), "")</f>
        <v/>
      </c>
      <c r="D167" s="164" t="str">
        <f>IFERROR(INDEX('CONS AUTOEV'!$D$5:$D$204,MATCH('PLAN ACCION'!B167,'CONS AUTOEV'!$Q$5:$Q$204,0)), "")</f>
        <v/>
      </c>
      <c r="E167" s="164" t="str">
        <f>IFERROR(INDEX('CONS AUTOEV'!$E$5:$E$204,MATCH('PLAN ACCION'!B167,'CONS AUTOEV'!$Q$5:$Q$204,0)), "")</f>
        <v/>
      </c>
      <c r="F167" s="165" t="str">
        <f>IFERROR(INDEX('CONS AUTOEV'!$G$5:$G$204,MATCH('PLAN ACCION'!B167,'CONS AUTOEV'!$Q$5:$Q$204,0)), "")</f>
        <v/>
      </c>
      <c r="G167" s="170" t="s">
        <v>543</v>
      </c>
      <c r="H167" s="172"/>
      <c r="I167" s="172"/>
      <c r="J167" s="172"/>
      <c r="K167" s="172"/>
      <c r="L167" s="173"/>
      <c r="M167" s="173"/>
      <c r="N167" s="227" t="str">
        <f>IF(planaccion[[#This Row],[Eje Seguridad]]="","",seguimientoplan[[#This Row],[Estado Actual]])</f>
        <v/>
      </c>
    </row>
    <row r="168" spans="2:14" ht="57.6" x14ac:dyDescent="0.3">
      <c r="B168" s="266">
        <v>165</v>
      </c>
      <c r="C168" s="164" t="str">
        <f>IFERROR(INDEX('CONS AUTOEV'!$C$5:$C$204,MATCH('PLAN ACCION'!B168,'CONS AUTOEV'!$Q$5:$Q$204,0)), "")</f>
        <v/>
      </c>
      <c r="D168" s="164" t="str">
        <f>IFERROR(INDEX('CONS AUTOEV'!$D$5:$D$204,MATCH('PLAN ACCION'!B168,'CONS AUTOEV'!$Q$5:$Q$204,0)), "")</f>
        <v/>
      </c>
      <c r="E168" s="164" t="str">
        <f>IFERROR(INDEX('CONS AUTOEV'!$E$5:$E$204,MATCH('PLAN ACCION'!B168,'CONS AUTOEV'!$Q$5:$Q$204,0)), "")</f>
        <v/>
      </c>
      <c r="F168" s="165" t="str">
        <f>IFERROR(INDEX('CONS AUTOEV'!$G$5:$G$204,MATCH('PLAN ACCION'!B168,'CONS AUTOEV'!$Q$5:$Q$204,0)), "")</f>
        <v/>
      </c>
      <c r="G168" s="170" t="s">
        <v>543</v>
      </c>
      <c r="H168" s="172"/>
      <c r="I168" s="172"/>
      <c r="J168" s="172"/>
      <c r="K168" s="172"/>
      <c r="L168" s="173"/>
      <c r="M168" s="173"/>
      <c r="N168" s="227" t="str">
        <f>IF(planaccion[[#This Row],[Eje Seguridad]]="","",seguimientoplan[[#This Row],[Estado Actual]])</f>
        <v/>
      </c>
    </row>
    <row r="169" spans="2:14" ht="57.6" x14ac:dyDescent="0.3">
      <c r="B169" s="266">
        <v>166</v>
      </c>
      <c r="C169" s="164" t="str">
        <f>IFERROR(INDEX('CONS AUTOEV'!$C$5:$C$204,MATCH('PLAN ACCION'!B169,'CONS AUTOEV'!$Q$5:$Q$204,0)), "")</f>
        <v/>
      </c>
      <c r="D169" s="164" t="str">
        <f>IFERROR(INDEX('CONS AUTOEV'!$D$5:$D$204,MATCH('PLAN ACCION'!B169,'CONS AUTOEV'!$Q$5:$Q$204,0)), "")</f>
        <v/>
      </c>
      <c r="E169" s="164" t="str">
        <f>IFERROR(INDEX('CONS AUTOEV'!$E$5:$E$204,MATCH('PLAN ACCION'!B169,'CONS AUTOEV'!$Q$5:$Q$204,0)), "")</f>
        <v/>
      </c>
      <c r="F169" s="165" t="str">
        <f>IFERROR(INDEX('CONS AUTOEV'!$G$5:$G$204,MATCH('PLAN ACCION'!B169,'CONS AUTOEV'!$Q$5:$Q$204,0)), "")</f>
        <v/>
      </c>
      <c r="G169" s="170" t="s">
        <v>543</v>
      </c>
      <c r="H169" s="172"/>
      <c r="I169" s="172"/>
      <c r="J169" s="172"/>
      <c r="K169" s="172"/>
      <c r="L169" s="173"/>
      <c r="M169" s="173"/>
      <c r="N169" s="227" t="str">
        <f>IF(planaccion[[#This Row],[Eje Seguridad]]="","",seguimientoplan[[#This Row],[Estado Actual]])</f>
        <v/>
      </c>
    </row>
    <row r="170" spans="2:14" ht="57.6" x14ac:dyDescent="0.3">
      <c r="B170" s="266">
        <v>167</v>
      </c>
      <c r="C170" s="164" t="str">
        <f>IFERROR(INDEX('CONS AUTOEV'!$C$5:$C$204,MATCH('PLAN ACCION'!B170,'CONS AUTOEV'!$Q$5:$Q$204,0)), "")</f>
        <v/>
      </c>
      <c r="D170" s="164" t="str">
        <f>IFERROR(INDEX('CONS AUTOEV'!$D$5:$D$204,MATCH('PLAN ACCION'!B170,'CONS AUTOEV'!$Q$5:$Q$204,0)), "")</f>
        <v/>
      </c>
      <c r="E170" s="164" t="str">
        <f>IFERROR(INDEX('CONS AUTOEV'!$E$5:$E$204,MATCH('PLAN ACCION'!B170,'CONS AUTOEV'!$Q$5:$Q$204,0)), "")</f>
        <v/>
      </c>
      <c r="F170" s="165" t="str">
        <f>IFERROR(INDEX('CONS AUTOEV'!$G$5:$G$204,MATCH('PLAN ACCION'!B170,'CONS AUTOEV'!$Q$5:$Q$204,0)), "")</f>
        <v/>
      </c>
      <c r="G170" s="170" t="s">
        <v>543</v>
      </c>
      <c r="H170" s="172"/>
      <c r="I170" s="172"/>
      <c r="J170" s="172"/>
      <c r="K170" s="172"/>
      <c r="L170" s="173"/>
      <c r="M170" s="173"/>
      <c r="N170" s="227" t="str">
        <f>IF(planaccion[[#This Row],[Eje Seguridad]]="","",seguimientoplan[[#This Row],[Estado Actual]])</f>
        <v/>
      </c>
    </row>
    <row r="171" spans="2:14" ht="57.6" x14ac:dyDescent="0.3">
      <c r="B171" s="266">
        <v>168</v>
      </c>
      <c r="C171" s="164" t="str">
        <f>IFERROR(INDEX('CONS AUTOEV'!$C$5:$C$204,MATCH('PLAN ACCION'!B171,'CONS AUTOEV'!$Q$5:$Q$204,0)), "")</f>
        <v/>
      </c>
      <c r="D171" s="164" t="str">
        <f>IFERROR(INDEX('CONS AUTOEV'!$D$5:$D$204,MATCH('PLAN ACCION'!B171,'CONS AUTOEV'!$Q$5:$Q$204,0)), "")</f>
        <v/>
      </c>
      <c r="E171" s="164" t="str">
        <f>IFERROR(INDEX('CONS AUTOEV'!$E$5:$E$204,MATCH('PLAN ACCION'!B171,'CONS AUTOEV'!$Q$5:$Q$204,0)), "")</f>
        <v/>
      </c>
      <c r="F171" s="165" t="str">
        <f>IFERROR(INDEX('CONS AUTOEV'!$G$5:$G$204,MATCH('PLAN ACCION'!B171,'CONS AUTOEV'!$Q$5:$Q$204,0)), "")</f>
        <v/>
      </c>
      <c r="G171" s="170" t="s">
        <v>543</v>
      </c>
      <c r="H171" s="172"/>
      <c r="I171" s="172"/>
      <c r="J171" s="172"/>
      <c r="K171" s="172"/>
      <c r="L171" s="173"/>
      <c r="M171" s="173"/>
      <c r="N171" s="227" t="str">
        <f>IF(planaccion[[#This Row],[Eje Seguridad]]="","",seguimientoplan[[#This Row],[Estado Actual]])</f>
        <v/>
      </c>
    </row>
    <row r="172" spans="2:14" ht="57.6" x14ac:dyDescent="0.3">
      <c r="B172" s="266">
        <v>169</v>
      </c>
      <c r="C172" s="164" t="str">
        <f>IFERROR(INDEX('CONS AUTOEV'!$C$5:$C$204,MATCH('PLAN ACCION'!B172,'CONS AUTOEV'!$Q$5:$Q$204,0)), "")</f>
        <v/>
      </c>
      <c r="D172" s="164" t="str">
        <f>IFERROR(INDEX('CONS AUTOEV'!$D$5:$D$204,MATCH('PLAN ACCION'!B172,'CONS AUTOEV'!$Q$5:$Q$204,0)), "")</f>
        <v/>
      </c>
      <c r="E172" s="164" t="str">
        <f>IFERROR(INDEX('CONS AUTOEV'!$E$5:$E$204,MATCH('PLAN ACCION'!B172,'CONS AUTOEV'!$Q$5:$Q$204,0)), "")</f>
        <v/>
      </c>
      <c r="F172" s="165" t="str">
        <f>IFERROR(INDEX('CONS AUTOEV'!$G$5:$G$204,MATCH('PLAN ACCION'!B172,'CONS AUTOEV'!$Q$5:$Q$204,0)), "")</f>
        <v/>
      </c>
      <c r="G172" s="170" t="s">
        <v>543</v>
      </c>
      <c r="H172" s="172"/>
      <c r="I172" s="172"/>
      <c r="J172" s="172"/>
      <c r="K172" s="172"/>
      <c r="L172" s="173"/>
      <c r="M172" s="173"/>
      <c r="N172" s="227" t="str">
        <f>IF(planaccion[[#This Row],[Eje Seguridad]]="","",seguimientoplan[[#This Row],[Estado Actual]])</f>
        <v/>
      </c>
    </row>
    <row r="173" spans="2:14" ht="57.6" x14ac:dyDescent="0.3">
      <c r="B173" s="266">
        <v>170</v>
      </c>
      <c r="C173" s="164" t="str">
        <f>IFERROR(INDEX('CONS AUTOEV'!$C$5:$C$204,MATCH('PLAN ACCION'!B173,'CONS AUTOEV'!$Q$5:$Q$204,0)), "")</f>
        <v/>
      </c>
      <c r="D173" s="164" t="str">
        <f>IFERROR(INDEX('CONS AUTOEV'!$D$5:$D$204,MATCH('PLAN ACCION'!B173,'CONS AUTOEV'!$Q$5:$Q$204,0)), "")</f>
        <v/>
      </c>
      <c r="E173" s="164" t="str">
        <f>IFERROR(INDEX('CONS AUTOEV'!$E$5:$E$204,MATCH('PLAN ACCION'!B173,'CONS AUTOEV'!$Q$5:$Q$204,0)), "")</f>
        <v/>
      </c>
      <c r="F173" s="165" t="str">
        <f>IFERROR(INDEX('CONS AUTOEV'!$G$5:$G$204,MATCH('PLAN ACCION'!B173,'CONS AUTOEV'!$Q$5:$Q$204,0)), "")</f>
        <v/>
      </c>
      <c r="G173" s="170" t="s">
        <v>543</v>
      </c>
      <c r="H173" s="172"/>
      <c r="I173" s="172"/>
      <c r="J173" s="172"/>
      <c r="K173" s="172"/>
      <c r="L173" s="173"/>
      <c r="M173" s="173"/>
      <c r="N173" s="227" t="str">
        <f>IF(planaccion[[#This Row],[Eje Seguridad]]="","",seguimientoplan[[#This Row],[Estado Actual]])</f>
        <v/>
      </c>
    </row>
    <row r="174" spans="2:14" ht="57.6" x14ac:dyDescent="0.3">
      <c r="B174" s="266">
        <v>171</v>
      </c>
      <c r="C174" s="164" t="str">
        <f>IFERROR(INDEX('CONS AUTOEV'!$C$5:$C$204,MATCH('PLAN ACCION'!B174,'CONS AUTOEV'!$Q$5:$Q$204,0)), "")</f>
        <v/>
      </c>
      <c r="D174" s="164" t="str">
        <f>IFERROR(INDEX('CONS AUTOEV'!$D$5:$D$204,MATCH('PLAN ACCION'!B174,'CONS AUTOEV'!$Q$5:$Q$204,0)), "")</f>
        <v/>
      </c>
      <c r="E174" s="164" t="str">
        <f>IFERROR(INDEX('CONS AUTOEV'!$E$5:$E$204,MATCH('PLAN ACCION'!B174,'CONS AUTOEV'!$Q$5:$Q$204,0)), "")</f>
        <v/>
      </c>
      <c r="F174" s="165" t="str">
        <f>IFERROR(INDEX('CONS AUTOEV'!$G$5:$G$204,MATCH('PLAN ACCION'!B174,'CONS AUTOEV'!$Q$5:$Q$204,0)), "")</f>
        <v/>
      </c>
      <c r="G174" s="170" t="s">
        <v>543</v>
      </c>
      <c r="H174" s="172"/>
      <c r="I174" s="172"/>
      <c r="J174" s="172"/>
      <c r="K174" s="172"/>
      <c r="L174" s="173"/>
      <c r="M174" s="173"/>
      <c r="N174" s="227" t="str">
        <f>IF(planaccion[[#This Row],[Eje Seguridad]]="","",seguimientoplan[[#This Row],[Estado Actual]])</f>
        <v/>
      </c>
    </row>
    <row r="175" spans="2:14" ht="57.6" x14ac:dyDescent="0.3">
      <c r="B175" s="266">
        <v>172</v>
      </c>
      <c r="C175" s="164" t="str">
        <f>IFERROR(INDEX('CONS AUTOEV'!$C$5:$C$204,MATCH('PLAN ACCION'!B175,'CONS AUTOEV'!$Q$5:$Q$204,0)), "")</f>
        <v/>
      </c>
      <c r="D175" s="164" t="str">
        <f>IFERROR(INDEX('CONS AUTOEV'!$D$5:$D$204,MATCH('PLAN ACCION'!B175,'CONS AUTOEV'!$Q$5:$Q$204,0)), "")</f>
        <v/>
      </c>
      <c r="E175" s="164" t="str">
        <f>IFERROR(INDEX('CONS AUTOEV'!$E$5:$E$204,MATCH('PLAN ACCION'!B175,'CONS AUTOEV'!$Q$5:$Q$204,0)), "")</f>
        <v/>
      </c>
      <c r="F175" s="165" t="str">
        <f>IFERROR(INDEX('CONS AUTOEV'!$G$5:$G$204,MATCH('PLAN ACCION'!B175,'CONS AUTOEV'!$Q$5:$Q$204,0)), "")</f>
        <v/>
      </c>
      <c r="G175" s="170" t="s">
        <v>543</v>
      </c>
      <c r="H175" s="172"/>
      <c r="I175" s="172"/>
      <c r="J175" s="172"/>
      <c r="K175" s="172"/>
      <c r="L175" s="173"/>
      <c r="M175" s="173"/>
      <c r="N175" s="227" t="str">
        <f>IF(planaccion[[#This Row],[Eje Seguridad]]="","",seguimientoplan[[#This Row],[Estado Actual]])</f>
        <v/>
      </c>
    </row>
    <row r="176" spans="2:14" ht="57.6" x14ac:dyDescent="0.3">
      <c r="B176" s="266">
        <v>173</v>
      </c>
      <c r="C176" s="164" t="str">
        <f>IFERROR(INDEX('CONS AUTOEV'!$C$5:$C$204,MATCH('PLAN ACCION'!B176,'CONS AUTOEV'!$Q$5:$Q$204,0)), "")</f>
        <v/>
      </c>
      <c r="D176" s="164" t="str">
        <f>IFERROR(INDEX('CONS AUTOEV'!$D$5:$D$204,MATCH('PLAN ACCION'!B176,'CONS AUTOEV'!$Q$5:$Q$204,0)), "")</f>
        <v/>
      </c>
      <c r="E176" s="164" t="str">
        <f>IFERROR(INDEX('CONS AUTOEV'!$E$5:$E$204,MATCH('PLAN ACCION'!B176,'CONS AUTOEV'!$Q$5:$Q$204,0)), "")</f>
        <v/>
      </c>
      <c r="F176" s="165" t="str">
        <f>IFERROR(INDEX('CONS AUTOEV'!$G$5:$G$204,MATCH('PLAN ACCION'!B176,'CONS AUTOEV'!$Q$5:$Q$204,0)), "")</f>
        <v/>
      </c>
      <c r="G176" s="170" t="s">
        <v>543</v>
      </c>
      <c r="H176" s="172"/>
      <c r="I176" s="172"/>
      <c r="J176" s="172"/>
      <c r="K176" s="172"/>
      <c r="L176" s="173"/>
      <c r="M176" s="173"/>
      <c r="N176" s="227" t="str">
        <f>IF(planaccion[[#This Row],[Eje Seguridad]]="","",seguimientoplan[[#This Row],[Estado Actual]])</f>
        <v/>
      </c>
    </row>
    <row r="177" spans="2:14" ht="57.6" x14ac:dyDescent="0.3">
      <c r="B177" s="266">
        <v>174</v>
      </c>
      <c r="C177" s="164" t="str">
        <f>IFERROR(INDEX('CONS AUTOEV'!$C$5:$C$204,MATCH('PLAN ACCION'!B177,'CONS AUTOEV'!$Q$5:$Q$204,0)), "")</f>
        <v/>
      </c>
      <c r="D177" s="164" t="str">
        <f>IFERROR(INDEX('CONS AUTOEV'!$D$5:$D$204,MATCH('PLAN ACCION'!B177,'CONS AUTOEV'!$Q$5:$Q$204,0)), "")</f>
        <v/>
      </c>
      <c r="E177" s="164" t="str">
        <f>IFERROR(INDEX('CONS AUTOEV'!$E$5:$E$204,MATCH('PLAN ACCION'!B177,'CONS AUTOEV'!$Q$5:$Q$204,0)), "")</f>
        <v/>
      </c>
      <c r="F177" s="165" t="str">
        <f>IFERROR(INDEX('CONS AUTOEV'!$G$5:$G$204,MATCH('PLAN ACCION'!B177,'CONS AUTOEV'!$Q$5:$Q$204,0)), "")</f>
        <v/>
      </c>
      <c r="G177" s="170" t="s">
        <v>543</v>
      </c>
      <c r="H177" s="172"/>
      <c r="I177" s="172"/>
      <c r="J177" s="172"/>
      <c r="K177" s="172"/>
      <c r="L177" s="173"/>
      <c r="M177" s="173"/>
      <c r="N177" s="227" t="str">
        <f>IF(planaccion[[#This Row],[Eje Seguridad]]="","",seguimientoplan[[#This Row],[Estado Actual]])</f>
        <v/>
      </c>
    </row>
    <row r="178" spans="2:14" ht="57.6" x14ac:dyDescent="0.3">
      <c r="B178" s="266">
        <v>175</v>
      </c>
      <c r="C178" s="164" t="str">
        <f>IFERROR(INDEX('CONS AUTOEV'!$C$5:$C$204,MATCH('PLAN ACCION'!B178,'CONS AUTOEV'!$Q$5:$Q$204,0)), "")</f>
        <v/>
      </c>
      <c r="D178" s="164" t="str">
        <f>IFERROR(INDEX('CONS AUTOEV'!$D$5:$D$204,MATCH('PLAN ACCION'!B178,'CONS AUTOEV'!$Q$5:$Q$204,0)), "")</f>
        <v/>
      </c>
      <c r="E178" s="164" t="str">
        <f>IFERROR(INDEX('CONS AUTOEV'!$E$5:$E$204,MATCH('PLAN ACCION'!B178,'CONS AUTOEV'!$Q$5:$Q$204,0)), "")</f>
        <v/>
      </c>
      <c r="F178" s="165" t="str">
        <f>IFERROR(INDEX('CONS AUTOEV'!$G$5:$G$204,MATCH('PLAN ACCION'!B178,'CONS AUTOEV'!$Q$5:$Q$204,0)), "")</f>
        <v/>
      </c>
      <c r="G178" s="170" t="s">
        <v>543</v>
      </c>
      <c r="H178" s="172"/>
      <c r="I178" s="172"/>
      <c r="J178" s="172"/>
      <c r="K178" s="172"/>
      <c r="L178" s="173"/>
      <c r="M178" s="173"/>
      <c r="N178" s="227" t="str">
        <f>IF(planaccion[[#This Row],[Eje Seguridad]]="","",seguimientoplan[[#This Row],[Estado Actual]])</f>
        <v/>
      </c>
    </row>
    <row r="179" spans="2:14" ht="57.6" x14ac:dyDescent="0.3">
      <c r="B179" s="266">
        <v>176</v>
      </c>
      <c r="C179" s="164" t="str">
        <f>IFERROR(INDEX('CONS AUTOEV'!$C$5:$C$204,MATCH('PLAN ACCION'!B179,'CONS AUTOEV'!$Q$5:$Q$204,0)), "")</f>
        <v/>
      </c>
      <c r="D179" s="164" t="str">
        <f>IFERROR(INDEX('CONS AUTOEV'!$D$5:$D$204,MATCH('PLAN ACCION'!B179,'CONS AUTOEV'!$Q$5:$Q$204,0)), "")</f>
        <v/>
      </c>
      <c r="E179" s="164" t="str">
        <f>IFERROR(INDEX('CONS AUTOEV'!$E$5:$E$204,MATCH('PLAN ACCION'!B179,'CONS AUTOEV'!$Q$5:$Q$204,0)), "")</f>
        <v/>
      </c>
      <c r="F179" s="165" t="str">
        <f>IFERROR(INDEX('CONS AUTOEV'!$G$5:$G$204,MATCH('PLAN ACCION'!B179,'CONS AUTOEV'!$Q$5:$Q$204,0)), "")</f>
        <v/>
      </c>
      <c r="G179" s="170" t="s">
        <v>543</v>
      </c>
      <c r="H179" s="172"/>
      <c r="I179" s="172"/>
      <c r="J179" s="172"/>
      <c r="K179" s="172"/>
      <c r="L179" s="173"/>
      <c r="M179" s="173"/>
      <c r="N179" s="227" t="str">
        <f>IF(planaccion[[#This Row],[Eje Seguridad]]="","",seguimientoplan[[#This Row],[Estado Actual]])</f>
        <v/>
      </c>
    </row>
    <row r="180" spans="2:14" ht="57.6" x14ac:dyDescent="0.3">
      <c r="B180" s="266">
        <v>177</v>
      </c>
      <c r="C180" s="164" t="str">
        <f>IFERROR(INDEX('CONS AUTOEV'!$C$5:$C$204,MATCH('PLAN ACCION'!B180,'CONS AUTOEV'!$Q$5:$Q$204,0)), "")</f>
        <v/>
      </c>
      <c r="D180" s="164" t="str">
        <f>IFERROR(INDEX('CONS AUTOEV'!$D$5:$D$204,MATCH('PLAN ACCION'!B180,'CONS AUTOEV'!$Q$5:$Q$204,0)), "")</f>
        <v/>
      </c>
      <c r="E180" s="164" t="str">
        <f>IFERROR(INDEX('CONS AUTOEV'!$E$5:$E$204,MATCH('PLAN ACCION'!B180,'CONS AUTOEV'!$Q$5:$Q$204,0)), "")</f>
        <v/>
      </c>
      <c r="F180" s="165" t="str">
        <f>IFERROR(INDEX('CONS AUTOEV'!$G$5:$G$204,MATCH('PLAN ACCION'!B180,'CONS AUTOEV'!$Q$5:$Q$204,0)), "")</f>
        <v/>
      </c>
      <c r="G180" s="170" t="s">
        <v>543</v>
      </c>
      <c r="H180" s="172"/>
      <c r="I180" s="172"/>
      <c r="J180" s="172"/>
      <c r="K180" s="172"/>
      <c r="L180" s="173"/>
      <c r="M180" s="173"/>
      <c r="N180" s="227" t="str">
        <f>IF(planaccion[[#This Row],[Eje Seguridad]]="","",seguimientoplan[[#This Row],[Estado Actual]])</f>
        <v/>
      </c>
    </row>
    <row r="181" spans="2:14" ht="57.6" x14ac:dyDescent="0.3">
      <c r="B181" s="266">
        <v>178</v>
      </c>
      <c r="C181" s="164" t="str">
        <f>IFERROR(INDEX('CONS AUTOEV'!$C$5:$C$204,MATCH('PLAN ACCION'!B181,'CONS AUTOEV'!$Q$5:$Q$204,0)), "")</f>
        <v/>
      </c>
      <c r="D181" s="164" t="str">
        <f>IFERROR(INDEX('CONS AUTOEV'!$D$5:$D$204,MATCH('PLAN ACCION'!B181,'CONS AUTOEV'!$Q$5:$Q$204,0)), "")</f>
        <v/>
      </c>
      <c r="E181" s="164" t="str">
        <f>IFERROR(INDEX('CONS AUTOEV'!$E$5:$E$204,MATCH('PLAN ACCION'!B181,'CONS AUTOEV'!$Q$5:$Q$204,0)), "")</f>
        <v/>
      </c>
      <c r="F181" s="165" t="str">
        <f>IFERROR(INDEX('CONS AUTOEV'!$G$5:$G$204,MATCH('PLAN ACCION'!B181,'CONS AUTOEV'!$Q$5:$Q$204,0)), "")</f>
        <v/>
      </c>
      <c r="G181" s="170" t="s">
        <v>543</v>
      </c>
      <c r="H181" s="172"/>
      <c r="I181" s="172"/>
      <c r="J181" s="172"/>
      <c r="K181" s="172"/>
      <c r="L181" s="173"/>
      <c r="M181" s="173"/>
      <c r="N181" s="227" t="str">
        <f>IF(planaccion[[#This Row],[Eje Seguridad]]="","",seguimientoplan[[#This Row],[Estado Actual]])</f>
        <v/>
      </c>
    </row>
    <row r="182" spans="2:14" ht="57.6" x14ac:dyDescent="0.3">
      <c r="B182" s="266">
        <v>179</v>
      </c>
      <c r="C182" s="164" t="str">
        <f>IFERROR(INDEX('CONS AUTOEV'!$C$5:$C$204,MATCH('PLAN ACCION'!B182,'CONS AUTOEV'!$Q$5:$Q$204,0)), "")</f>
        <v/>
      </c>
      <c r="D182" s="164" t="str">
        <f>IFERROR(INDEX('CONS AUTOEV'!$D$5:$D$204,MATCH('PLAN ACCION'!B182,'CONS AUTOEV'!$Q$5:$Q$204,0)), "")</f>
        <v/>
      </c>
      <c r="E182" s="164" t="str">
        <f>IFERROR(INDEX('CONS AUTOEV'!$E$5:$E$204,MATCH('PLAN ACCION'!B182,'CONS AUTOEV'!$Q$5:$Q$204,0)), "")</f>
        <v/>
      </c>
      <c r="F182" s="165" t="str">
        <f>IFERROR(INDEX('CONS AUTOEV'!$G$5:$G$204,MATCH('PLAN ACCION'!B182,'CONS AUTOEV'!$Q$5:$Q$204,0)), "")</f>
        <v/>
      </c>
      <c r="G182" s="170" t="s">
        <v>543</v>
      </c>
      <c r="H182" s="172"/>
      <c r="I182" s="172"/>
      <c r="J182" s="172"/>
      <c r="K182" s="172"/>
      <c r="L182" s="173"/>
      <c r="M182" s="173"/>
      <c r="N182" s="227" t="str">
        <f>IF(planaccion[[#This Row],[Eje Seguridad]]="","",seguimientoplan[[#This Row],[Estado Actual]])</f>
        <v/>
      </c>
    </row>
    <row r="183" spans="2:14" ht="57.6" x14ac:dyDescent="0.3">
      <c r="B183" s="266">
        <v>180</v>
      </c>
      <c r="C183" s="164" t="str">
        <f>IFERROR(INDEX('CONS AUTOEV'!$C$5:$C$204,MATCH('PLAN ACCION'!B183,'CONS AUTOEV'!$Q$5:$Q$204,0)), "")</f>
        <v/>
      </c>
      <c r="D183" s="164" t="str">
        <f>IFERROR(INDEX('CONS AUTOEV'!$D$5:$D$204,MATCH('PLAN ACCION'!B183,'CONS AUTOEV'!$Q$5:$Q$204,0)), "")</f>
        <v/>
      </c>
      <c r="E183" s="164" t="str">
        <f>IFERROR(INDEX('CONS AUTOEV'!$E$5:$E$204,MATCH('PLAN ACCION'!B183,'CONS AUTOEV'!$Q$5:$Q$204,0)), "")</f>
        <v/>
      </c>
      <c r="F183" s="165" t="str">
        <f>IFERROR(INDEX('CONS AUTOEV'!$G$5:$G$204,MATCH('PLAN ACCION'!B183,'CONS AUTOEV'!$Q$5:$Q$204,0)), "")</f>
        <v/>
      </c>
      <c r="G183" s="170" t="s">
        <v>543</v>
      </c>
      <c r="H183" s="172"/>
      <c r="I183" s="172"/>
      <c r="J183" s="172"/>
      <c r="K183" s="172"/>
      <c r="L183" s="173"/>
      <c r="M183" s="173"/>
      <c r="N183" s="227" t="str">
        <f>IF(planaccion[[#This Row],[Eje Seguridad]]="","",seguimientoplan[[#This Row],[Estado Actual]])</f>
        <v/>
      </c>
    </row>
    <row r="184" spans="2:14" ht="57.6" x14ac:dyDescent="0.3">
      <c r="B184" s="266">
        <v>181</v>
      </c>
      <c r="C184" s="164" t="str">
        <f>IFERROR(INDEX('CONS AUTOEV'!$C$5:$C$204,MATCH('PLAN ACCION'!B184,'CONS AUTOEV'!$Q$5:$Q$204,0)), "")</f>
        <v/>
      </c>
      <c r="D184" s="164" t="str">
        <f>IFERROR(INDEX('CONS AUTOEV'!$D$5:$D$204,MATCH('PLAN ACCION'!B184,'CONS AUTOEV'!$Q$5:$Q$204,0)), "")</f>
        <v/>
      </c>
      <c r="E184" s="164" t="str">
        <f>IFERROR(INDEX('CONS AUTOEV'!$E$5:$E$204,MATCH('PLAN ACCION'!B184,'CONS AUTOEV'!$Q$5:$Q$204,0)), "")</f>
        <v/>
      </c>
      <c r="F184" s="165" t="str">
        <f>IFERROR(INDEX('CONS AUTOEV'!$G$5:$G$204,MATCH('PLAN ACCION'!B184,'CONS AUTOEV'!$Q$5:$Q$204,0)), "")</f>
        <v/>
      </c>
      <c r="G184" s="170" t="s">
        <v>543</v>
      </c>
      <c r="H184" s="172"/>
      <c r="I184" s="172"/>
      <c r="J184" s="172"/>
      <c r="K184" s="172"/>
      <c r="L184" s="173"/>
      <c r="M184" s="173"/>
      <c r="N184" s="227" t="str">
        <f>IF(planaccion[[#This Row],[Eje Seguridad]]="","",seguimientoplan[[#This Row],[Estado Actual]])</f>
        <v/>
      </c>
    </row>
    <row r="185" spans="2:14" ht="57.6" x14ac:dyDescent="0.3">
      <c r="B185" s="266">
        <v>182</v>
      </c>
      <c r="C185" s="164" t="str">
        <f>IFERROR(INDEX('CONS AUTOEV'!$C$5:$C$204,MATCH('PLAN ACCION'!B185,'CONS AUTOEV'!$Q$5:$Q$204,0)), "")</f>
        <v/>
      </c>
      <c r="D185" s="164" t="str">
        <f>IFERROR(INDEX('CONS AUTOEV'!$D$5:$D$204,MATCH('PLAN ACCION'!B185,'CONS AUTOEV'!$Q$5:$Q$204,0)), "")</f>
        <v/>
      </c>
      <c r="E185" s="164" t="str">
        <f>IFERROR(INDEX('CONS AUTOEV'!$E$5:$E$204,MATCH('PLAN ACCION'!B185,'CONS AUTOEV'!$Q$5:$Q$204,0)), "")</f>
        <v/>
      </c>
      <c r="F185" s="165" t="str">
        <f>IFERROR(INDEX('CONS AUTOEV'!$G$5:$G$204,MATCH('PLAN ACCION'!B185,'CONS AUTOEV'!$Q$5:$Q$204,0)), "")</f>
        <v/>
      </c>
      <c r="G185" s="170" t="s">
        <v>543</v>
      </c>
      <c r="H185" s="172"/>
      <c r="I185" s="172"/>
      <c r="J185" s="172"/>
      <c r="K185" s="172"/>
      <c r="L185" s="173"/>
      <c r="M185" s="173"/>
      <c r="N185" s="227" t="str">
        <f>IF(planaccion[[#This Row],[Eje Seguridad]]="","",seguimientoplan[[#This Row],[Estado Actual]])</f>
        <v/>
      </c>
    </row>
    <row r="186" spans="2:14" ht="57.6" x14ac:dyDescent="0.3">
      <c r="B186" s="266">
        <v>183</v>
      </c>
      <c r="C186" s="164" t="str">
        <f>IFERROR(INDEX('CONS AUTOEV'!$C$5:$C$204,MATCH('PLAN ACCION'!B186,'CONS AUTOEV'!$Q$5:$Q$204,0)), "")</f>
        <v/>
      </c>
      <c r="D186" s="164" t="str">
        <f>IFERROR(INDEX('CONS AUTOEV'!$D$5:$D$204,MATCH('PLAN ACCION'!B186,'CONS AUTOEV'!$Q$5:$Q$204,0)), "")</f>
        <v/>
      </c>
      <c r="E186" s="164" t="str">
        <f>IFERROR(INDEX('CONS AUTOEV'!$E$5:$E$204,MATCH('PLAN ACCION'!B186,'CONS AUTOEV'!$Q$5:$Q$204,0)), "")</f>
        <v/>
      </c>
      <c r="F186" s="165" t="str">
        <f>IFERROR(INDEX('CONS AUTOEV'!$G$5:$G$204,MATCH('PLAN ACCION'!B186,'CONS AUTOEV'!$Q$5:$Q$204,0)), "")</f>
        <v/>
      </c>
      <c r="G186" s="170" t="s">
        <v>543</v>
      </c>
      <c r="H186" s="172"/>
      <c r="I186" s="172"/>
      <c r="J186" s="172"/>
      <c r="K186" s="172"/>
      <c r="L186" s="173"/>
      <c r="M186" s="173"/>
      <c r="N186" s="227" t="str">
        <f>IF(planaccion[[#This Row],[Eje Seguridad]]="","",seguimientoplan[[#This Row],[Estado Actual]])</f>
        <v/>
      </c>
    </row>
    <row r="187" spans="2:14" ht="57.6" x14ac:dyDescent="0.3">
      <c r="B187" s="266">
        <v>184</v>
      </c>
      <c r="C187" s="164" t="str">
        <f>IFERROR(INDEX('CONS AUTOEV'!$C$5:$C$204,MATCH('PLAN ACCION'!B187,'CONS AUTOEV'!$Q$5:$Q$204,0)), "")</f>
        <v/>
      </c>
      <c r="D187" s="164" t="str">
        <f>IFERROR(INDEX('CONS AUTOEV'!$D$5:$D$204,MATCH('PLAN ACCION'!B187,'CONS AUTOEV'!$Q$5:$Q$204,0)), "")</f>
        <v/>
      </c>
      <c r="E187" s="164" t="str">
        <f>IFERROR(INDEX('CONS AUTOEV'!$E$5:$E$204,MATCH('PLAN ACCION'!B187,'CONS AUTOEV'!$Q$5:$Q$204,0)), "")</f>
        <v/>
      </c>
      <c r="F187" s="165" t="str">
        <f>IFERROR(INDEX('CONS AUTOEV'!$G$5:$G$204,MATCH('PLAN ACCION'!B187,'CONS AUTOEV'!$Q$5:$Q$204,0)), "")</f>
        <v/>
      </c>
      <c r="G187" s="170" t="s">
        <v>543</v>
      </c>
      <c r="H187" s="172"/>
      <c r="I187" s="172"/>
      <c r="J187" s="172"/>
      <c r="K187" s="172"/>
      <c r="L187" s="173"/>
      <c r="M187" s="173"/>
      <c r="N187" s="227" t="str">
        <f>IF(planaccion[[#This Row],[Eje Seguridad]]="","",seguimientoplan[[#This Row],[Estado Actual]])</f>
        <v/>
      </c>
    </row>
    <row r="188" spans="2:14" ht="57.6" x14ac:dyDescent="0.3">
      <c r="B188" s="266">
        <v>185</v>
      </c>
      <c r="C188" s="164" t="str">
        <f>IFERROR(INDEX('CONS AUTOEV'!$C$5:$C$204,MATCH('PLAN ACCION'!B188,'CONS AUTOEV'!$Q$5:$Q$204,0)), "")</f>
        <v/>
      </c>
      <c r="D188" s="164" t="str">
        <f>IFERROR(INDEX('CONS AUTOEV'!$D$5:$D$204,MATCH('PLAN ACCION'!B188,'CONS AUTOEV'!$Q$5:$Q$204,0)), "")</f>
        <v/>
      </c>
      <c r="E188" s="164" t="str">
        <f>IFERROR(INDEX('CONS AUTOEV'!$E$5:$E$204,MATCH('PLAN ACCION'!B188,'CONS AUTOEV'!$Q$5:$Q$204,0)), "")</f>
        <v/>
      </c>
      <c r="F188" s="165" t="str">
        <f>IFERROR(INDEX('CONS AUTOEV'!$G$5:$G$204,MATCH('PLAN ACCION'!B188,'CONS AUTOEV'!$Q$5:$Q$204,0)), "")</f>
        <v/>
      </c>
      <c r="G188" s="170" t="s">
        <v>543</v>
      </c>
      <c r="H188" s="172"/>
      <c r="I188" s="172"/>
      <c r="J188" s="172"/>
      <c r="K188" s="172"/>
      <c r="L188" s="173"/>
      <c r="M188" s="173"/>
      <c r="N188" s="227" t="str">
        <f>IF(planaccion[[#This Row],[Eje Seguridad]]="","",seguimientoplan[[#This Row],[Estado Actual]])</f>
        <v/>
      </c>
    </row>
    <row r="189" spans="2:14" ht="57.6" x14ac:dyDescent="0.3">
      <c r="B189" s="266">
        <v>186</v>
      </c>
      <c r="C189" s="164" t="str">
        <f>IFERROR(INDEX('CONS AUTOEV'!$C$5:$C$204,MATCH('PLAN ACCION'!B189,'CONS AUTOEV'!$Q$5:$Q$204,0)), "")</f>
        <v/>
      </c>
      <c r="D189" s="164" t="str">
        <f>IFERROR(INDEX('CONS AUTOEV'!$D$5:$D$204,MATCH('PLAN ACCION'!B189,'CONS AUTOEV'!$Q$5:$Q$204,0)), "")</f>
        <v/>
      </c>
      <c r="E189" s="164" t="str">
        <f>IFERROR(INDEX('CONS AUTOEV'!$E$5:$E$204,MATCH('PLAN ACCION'!B189,'CONS AUTOEV'!$Q$5:$Q$204,0)), "")</f>
        <v/>
      </c>
      <c r="F189" s="165" t="str">
        <f>IFERROR(INDEX('CONS AUTOEV'!$G$5:$G$204,MATCH('PLAN ACCION'!B189,'CONS AUTOEV'!$Q$5:$Q$204,0)), "")</f>
        <v/>
      </c>
      <c r="G189" s="170" t="s">
        <v>543</v>
      </c>
      <c r="H189" s="172"/>
      <c r="I189" s="172"/>
      <c r="J189" s="172"/>
      <c r="K189" s="172"/>
      <c r="L189" s="173"/>
      <c r="M189" s="173"/>
      <c r="N189" s="227" t="str">
        <f>IF(planaccion[[#This Row],[Eje Seguridad]]="","",seguimientoplan[[#This Row],[Estado Actual]])</f>
        <v/>
      </c>
    </row>
    <row r="190" spans="2:14" ht="57.6" x14ac:dyDescent="0.3">
      <c r="B190" s="266">
        <v>187</v>
      </c>
      <c r="C190" s="164" t="str">
        <f>IFERROR(INDEX('CONS AUTOEV'!$C$5:$C$204,MATCH('PLAN ACCION'!B190,'CONS AUTOEV'!$Q$5:$Q$204,0)), "")</f>
        <v/>
      </c>
      <c r="D190" s="164" t="str">
        <f>IFERROR(INDEX('CONS AUTOEV'!$D$5:$D$204,MATCH('PLAN ACCION'!B190,'CONS AUTOEV'!$Q$5:$Q$204,0)), "")</f>
        <v/>
      </c>
      <c r="E190" s="164" t="str">
        <f>IFERROR(INDEX('CONS AUTOEV'!$E$5:$E$204,MATCH('PLAN ACCION'!B190,'CONS AUTOEV'!$Q$5:$Q$204,0)), "")</f>
        <v/>
      </c>
      <c r="F190" s="165" t="str">
        <f>IFERROR(INDEX('CONS AUTOEV'!$G$5:$G$204,MATCH('PLAN ACCION'!B190,'CONS AUTOEV'!$Q$5:$Q$204,0)), "")</f>
        <v/>
      </c>
      <c r="G190" s="170" t="s">
        <v>543</v>
      </c>
      <c r="H190" s="172"/>
      <c r="I190" s="172"/>
      <c r="J190" s="172"/>
      <c r="K190" s="172"/>
      <c r="L190" s="173"/>
      <c r="M190" s="173"/>
      <c r="N190" s="227" t="str">
        <f>IF(planaccion[[#This Row],[Eje Seguridad]]="","",seguimientoplan[[#This Row],[Estado Actual]])</f>
        <v/>
      </c>
    </row>
    <row r="191" spans="2:14" ht="57.6" x14ac:dyDescent="0.3">
      <c r="B191" s="266">
        <v>188</v>
      </c>
      <c r="C191" s="164" t="str">
        <f>IFERROR(INDEX('CONS AUTOEV'!$C$5:$C$204,MATCH('PLAN ACCION'!B191,'CONS AUTOEV'!$Q$5:$Q$204,0)), "")</f>
        <v/>
      </c>
      <c r="D191" s="164" t="str">
        <f>IFERROR(INDEX('CONS AUTOEV'!$D$5:$D$204,MATCH('PLAN ACCION'!B191,'CONS AUTOEV'!$Q$5:$Q$204,0)), "")</f>
        <v/>
      </c>
      <c r="E191" s="164" t="str">
        <f>IFERROR(INDEX('CONS AUTOEV'!$E$5:$E$204,MATCH('PLAN ACCION'!B191,'CONS AUTOEV'!$Q$5:$Q$204,0)), "")</f>
        <v/>
      </c>
      <c r="F191" s="165" t="str">
        <f>IFERROR(INDEX('CONS AUTOEV'!$G$5:$G$204,MATCH('PLAN ACCION'!B191,'CONS AUTOEV'!$Q$5:$Q$204,0)), "")</f>
        <v/>
      </c>
      <c r="G191" s="170" t="s">
        <v>543</v>
      </c>
      <c r="H191" s="172"/>
      <c r="I191" s="172"/>
      <c r="J191" s="172"/>
      <c r="K191" s="172"/>
      <c r="L191" s="173"/>
      <c r="M191" s="173"/>
      <c r="N191" s="227" t="str">
        <f>IF(planaccion[[#This Row],[Eje Seguridad]]="","",seguimientoplan[[#This Row],[Estado Actual]])</f>
        <v/>
      </c>
    </row>
    <row r="192" spans="2:14" ht="57.6" x14ac:dyDescent="0.3">
      <c r="B192" s="266">
        <v>189</v>
      </c>
      <c r="C192" s="164" t="str">
        <f>IFERROR(INDEX('CONS AUTOEV'!$C$5:$C$204,MATCH('PLAN ACCION'!B192,'CONS AUTOEV'!$Q$5:$Q$204,0)), "")</f>
        <v/>
      </c>
      <c r="D192" s="164" t="str">
        <f>IFERROR(INDEX('CONS AUTOEV'!$D$5:$D$204,MATCH('PLAN ACCION'!B192,'CONS AUTOEV'!$Q$5:$Q$204,0)), "")</f>
        <v/>
      </c>
      <c r="E192" s="164" t="str">
        <f>IFERROR(INDEX('CONS AUTOEV'!$E$5:$E$204,MATCH('PLAN ACCION'!B192,'CONS AUTOEV'!$Q$5:$Q$204,0)), "")</f>
        <v/>
      </c>
      <c r="F192" s="165" t="str">
        <f>IFERROR(INDEX('CONS AUTOEV'!$G$5:$G$204,MATCH('PLAN ACCION'!B192,'CONS AUTOEV'!$Q$5:$Q$204,0)), "")</f>
        <v/>
      </c>
      <c r="G192" s="170" t="s">
        <v>543</v>
      </c>
      <c r="H192" s="172"/>
      <c r="I192" s="172"/>
      <c r="J192" s="172"/>
      <c r="K192" s="172"/>
      <c r="L192" s="173"/>
      <c r="M192" s="173"/>
      <c r="N192" s="227" t="str">
        <f>IF(planaccion[[#This Row],[Eje Seguridad]]="","",seguimientoplan[[#This Row],[Estado Actual]])</f>
        <v/>
      </c>
    </row>
    <row r="193" spans="2:14" ht="57.6" x14ac:dyDescent="0.3">
      <c r="B193" s="266">
        <v>190</v>
      </c>
      <c r="C193" s="164" t="str">
        <f>IFERROR(INDEX('CONS AUTOEV'!$C$5:$C$204,MATCH('PLAN ACCION'!B193,'CONS AUTOEV'!$Q$5:$Q$204,0)), "")</f>
        <v/>
      </c>
      <c r="D193" s="164" t="str">
        <f>IFERROR(INDEX('CONS AUTOEV'!$D$5:$D$204,MATCH('PLAN ACCION'!B193,'CONS AUTOEV'!$Q$5:$Q$204,0)), "")</f>
        <v/>
      </c>
      <c r="E193" s="164" t="str">
        <f>IFERROR(INDEX('CONS AUTOEV'!$E$5:$E$204,MATCH('PLAN ACCION'!B193,'CONS AUTOEV'!$Q$5:$Q$204,0)), "")</f>
        <v/>
      </c>
      <c r="F193" s="165" t="str">
        <f>IFERROR(INDEX('CONS AUTOEV'!$G$5:$G$204,MATCH('PLAN ACCION'!B193,'CONS AUTOEV'!$Q$5:$Q$204,0)), "")</f>
        <v/>
      </c>
      <c r="G193" s="170" t="s">
        <v>543</v>
      </c>
      <c r="H193" s="172"/>
      <c r="I193" s="172"/>
      <c r="J193" s="172"/>
      <c r="K193" s="172"/>
      <c r="L193" s="173"/>
      <c r="M193" s="173"/>
      <c r="N193" s="227" t="str">
        <f>IF(planaccion[[#This Row],[Eje Seguridad]]="","",seguimientoplan[[#This Row],[Estado Actual]])</f>
        <v/>
      </c>
    </row>
    <row r="194" spans="2:14" ht="57.6" x14ac:dyDescent="0.3">
      <c r="B194" s="266">
        <v>191</v>
      </c>
      <c r="C194" s="164" t="str">
        <f>IFERROR(INDEX('CONS AUTOEV'!$C$5:$C$204,MATCH('PLAN ACCION'!B194,'CONS AUTOEV'!$Q$5:$Q$204,0)), "")</f>
        <v/>
      </c>
      <c r="D194" s="164" t="str">
        <f>IFERROR(INDEX('CONS AUTOEV'!$D$5:$D$204,MATCH('PLAN ACCION'!B194,'CONS AUTOEV'!$Q$5:$Q$204,0)), "")</f>
        <v/>
      </c>
      <c r="E194" s="164" t="str">
        <f>IFERROR(INDEX('CONS AUTOEV'!$E$5:$E$204,MATCH('PLAN ACCION'!B194,'CONS AUTOEV'!$Q$5:$Q$204,0)), "")</f>
        <v/>
      </c>
      <c r="F194" s="165" t="str">
        <f>IFERROR(INDEX('CONS AUTOEV'!$G$5:$G$204,MATCH('PLAN ACCION'!B194,'CONS AUTOEV'!$Q$5:$Q$204,0)), "")</f>
        <v/>
      </c>
      <c r="G194" s="170" t="s">
        <v>543</v>
      </c>
      <c r="H194" s="172"/>
      <c r="I194" s="172"/>
      <c r="J194" s="172"/>
      <c r="K194" s="172"/>
      <c r="L194" s="173"/>
      <c r="M194" s="173"/>
      <c r="N194" s="227" t="str">
        <f>IF(planaccion[[#This Row],[Eje Seguridad]]="","",seguimientoplan[[#This Row],[Estado Actual]])</f>
        <v/>
      </c>
    </row>
    <row r="195" spans="2:14" ht="57.6" x14ac:dyDescent="0.3">
      <c r="B195" s="266">
        <v>192</v>
      </c>
      <c r="C195" s="164" t="str">
        <f>IFERROR(INDEX('CONS AUTOEV'!$C$5:$C$204,MATCH('PLAN ACCION'!B195,'CONS AUTOEV'!$Q$5:$Q$204,0)), "")</f>
        <v/>
      </c>
      <c r="D195" s="164" t="str">
        <f>IFERROR(INDEX('CONS AUTOEV'!$D$5:$D$204,MATCH('PLAN ACCION'!B195,'CONS AUTOEV'!$Q$5:$Q$204,0)), "")</f>
        <v/>
      </c>
      <c r="E195" s="164" t="str">
        <f>IFERROR(INDEX('CONS AUTOEV'!$E$5:$E$204,MATCH('PLAN ACCION'!B195,'CONS AUTOEV'!$Q$5:$Q$204,0)), "")</f>
        <v/>
      </c>
      <c r="F195" s="165" t="str">
        <f>IFERROR(INDEX('CONS AUTOEV'!$G$5:$G$204,MATCH('PLAN ACCION'!B195,'CONS AUTOEV'!$Q$5:$Q$204,0)), "")</f>
        <v/>
      </c>
      <c r="G195" s="170" t="s">
        <v>543</v>
      </c>
      <c r="H195" s="172"/>
      <c r="I195" s="172"/>
      <c r="J195" s="172"/>
      <c r="K195" s="172"/>
      <c r="L195" s="173"/>
      <c r="M195" s="173"/>
      <c r="N195" s="227" t="str">
        <f>IF(planaccion[[#This Row],[Eje Seguridad]]="","",seguimientoplan[[#This Row],[Estado Actual]])</f>
        <v/>
      </c>
    </row>
    <row r="196" spans="2:14" ht="57.6" x14ac:dyDescent="0.3">
      <c r="B196" s="266">
        <v>193</v>
      </c>
      <c r="C196" s="164" t="str">
        <f>IFERROR(INDEX('CONS AUTOEV'!$C$5:$C$204,MATCH('PLAN ACCION'!B196,'CONS AUTOEV'!$Q$5:$Q$204,0)), "")</f>
        <v/>
      </c>
      <c r="D196" s="164" t="str">
        <f>IFERROR(INDEX('CONS AUTOEV'!$D$5:$D$204,MATCH('PLAN ACCION'!B196,'CONS AUTOEV'!$Q$5:$Q$204,0)), "")</f>
        <v/>
      </c>
      <c r="E196" s="164" t="str">
        <f>IFERROR(INDEX('CONS AUTOEV'!$E$5:$E$204,MATCH('PLAN ACCION'!B196,'CONS AUTOEV'!$Q$5:$Q$204,0)), "")</f>
        <v/>
      </c>
      <c r="F196" s="165" t="str">
        <f>IFERROR(INDEX('CONS AUTOEV'!$G$5:$G$204,MATCH('PLAN ACCION'!B196,'CONS AUTOEV'!$Q$5:$Q$204,0)), "")</f>
        <v/>
      </c>
      <c r="G196" s="170" t="s">
        <v>543</v>
      </c>
      <c r="H196" s="172"/>
      <c r="I196" s="172"/>
      <c r="J196" s="172"/>
      <c r="K196" s="172"/>
      <c r="L196" s="173"/>
      <c r="M196" s="173"/>
      <c r="N196" s="227" t="str">
        <f>IF(planaccion[[#This Row],[Eje Seguridad]]="","",seguimientoplan[[#This Row],[Estado Actual]])</f>
        <v/>
      </c>
    </row>
    <row r="197" spans="2:14" ht="57.6" x14ac:dyDescent="0.3">
      <c r="B197" s="266">
        <v>194</v>
      </c>
      <c r="C197" s="164" t="str">
        <f>IFERROR(INDEX('CONS AUTOEV'!$C$5:$C$204,MATCH('PLAN ACCION'!B197,'CONS AUTOEV'!$Q$5:$Q$204,0)), "")</f>
        <v/>
      </c>
      <c r="D197" s="164" t="str">
        <f>IFERROR(INDEX('CONS AUTOEV'!$D$5:$D$204,MATCH('PLAN ACCION'!B197,'CONS AUTOEV'!$Q$5:$Q$204,0)), "")</f>
        <v/>
      </c>
      <c r="E197" s="164" t="str">
        <f>IFERROR(INDEX('CONS AUTOEV'!$E$5:$E$204,MATCH('PLAN ACCION'!B197,'CONS AUTOEV'!$Q$5:$Q$204,0)), "")</f>
        <v/>
      </c>
      <c r="F197" s="165" t="str">
        <f>IFERROR(INDEX('CONS AUTOEV'!$G$5:$G$204,MATCH('PLAN ACCION'!B197,'CONS AUTOEV'!$Q$5:$Q$204,0)), "")</f>
        <v/>
      </c>
      <c r="G197" s="170" t="s">
        <v>543</v>
      </c>
      <c r="H197" s="172"/>
      <c r="I197" s="172"/>
      <c r="J197" s="172"/>
      <c r="K197" s="172"/>
      <c r="L197" s="173"/>
      <c r="M197" s="173"/>
      <c r="N197" s="227" t="str">
        <f>IF(planaccion[[#This Row],[Eje Seguridad]]="","",seguimientoplan[[#This Row],[Estado Actual]])</f>
        <v/>
      </c>
    </row>
    <row r="198" spans="2:14" ht="57.6" x14ac:dyDescent="0.3">
      <c r="B198" s="266">
        <v>195</v>
      </c>
      <c r="C198" s="164" t="str">
        <f>IFERROR(INDEX('CONS AUTOEV'!$C$5:$C$204,MATCH('PLAN ACCION'!B198,'CONS AUTOEV'!$Q$5:$Q$204,0)), "")</f>
        <v/>
      </c>
      <c r="D198" s="164" t="str">
        <f>IFERROR(INDEX('CONS AUTOEV'!$D$5:$D$204,MATCH('PLAN ACCION'!B198,'CONS AUTOEV'!$Q$5:$Q$204,0)), "")</f>
        <v/>
      </c>
      <c r="E198" s="164" t="str">
        <f>IFERROR(INDEX('CONS AUTOEV'!$E$5:$E$204,MATCH('PLAN ACCION'!B198,'CONS AUTOEV'!$Q$5:$Q$204,0)), "")</f>
        <v/>
      </c>
      <c r="F198" s="165" t="str">
        <f>IFERROR(INDEX('CONS AUTOEV'!$G$5:$G$204,MATCH('PLAN ACCION'!B198,'CONS AUTOEV'!$Q$5:$Q$204,0)), "")</f>
        <v/>
      </c>
      <c r="G198" s="170" t="s">
        <v>543</v>
      </c>
      <c r="H198" s="172"/>
      <c r="I198" s="172"/>
      <c r="J198" s="172"/>
      <c r="K198" s="172"/>
      <c r="L198" s="173"/>
      <c r="M198" s="173"/>
      <c r="N198" s="227" t="str">
        <f>IF(planaccion[[#This Row],[Eje Seguridad]]="","",seguimientoplan[[#This Row],[Estado Actual]])</f>
        <v/>
      </c>
    </row>
    <row r="199" spans="2:14" ht="57.6" x14ac:dyDescent="0.3">
      <c r="B199" s="266">
        <v>196</v>
      </c>
      <c r="C199" s="164" t="str">
        <f>IFERROR(INDEX('CONS AUTOEV'!$C$5:$C$204,MATCH('PLAN ACCION'!B199,'CONS AUTOEV'!$Q$5:$Q$204,0)), "")</f>
        <v/>
      </c>
      <c r="D199" s="164" t="str">
        <f>IFERROR(INDEX('CONS AUTOEV'!$D$5:$D$204,MATCH('PLAN ACCION'!B199,'CONS AUTOEV'!$Q$5:$Q$204,0)), "")</f>
        <v/>
      </c>
      <c r="E199" s="164" t="str">
        <f>IFERROR(INDEX('CONS AUTOEV'!$E$5:$E$204,MATCH('PLAN ACCION'!B199,'CONS AUTOEV'!$Q$5:$Q$204,0)), "")</f>
        <v/>
      </c>
      <c r="F199" s="165" t="str">
        <f>IFERROR(INDEX('CONS AUTOEV'!$G$5:$G$204,MATCH('PLAN ACCION'!B199,'CONS AUTOEV'!$Q$5:$Q$204,0)), "")</f>
        <v/>
      </c>
      <c r="G199" s="170" t="s">
        <v>543</v>
      </c>
      <c r="H199" s="172"/>
      <c r="I199" s="172"/>
      <c r="J199" s="172"/>
      <c r="K199" s="172"/>
      <c r="L199" s="173"/>
      <c r="M199" s="173"/>
      <c r="N199" s="227" t="str">
        <f>IF(planaccion[[#This Row],[Eje Seguridad]]="","",seguimientoplan[[#This Row],[Estado Actual]])</f>
        <v/>
      </c>
    </row>
    <row r="200" spans="2:14" ht="57.6" x14ac:dyDescent="0.3">
      <c r="B200" s="266">
        <v>197</v>
      </c>
      <c r="C200" s="164" t="str">
        <f>IFERROR(INDEX('CONS AUTOEV'!$C$5:$C$204,MATCH('PLAN ACCION'!B200,'CONS AUTOEV'!$Q$5:$Q$204,0)), "")</f>
        <v/>
      </c>
      <c r="D200" s="164" t="str">
        <f>IFERROR(INDEX('CONS AUTOEV'!$D$5:$D$204,MATCH('PLAN ACCION'!B200,'CONS AUTOEV'!$Q$5:$Q$204,0)), "")</f>
        <v/>
      </c>
      <c r="E200" s="164" t="str">
        <f>IFERROR(INDEX('CONS AUTOEV'!$E$5:$E$204,MATCH('PLAN ACCION'!B200,'CONS AUTOEV'!$Q$5:$Q$204,0)), "")</f>
        <v/>
      </c>
      <c r="F200" s="165" t="str">
        <f>IFERROR(INDEX('CONS AUTOEV'!$G$5:$G$204,MATCH('PLAN ACCION'!B200,'CONS AUTOEV'!$Q$5:$Q$204,0)), "")</f>
        <v/>
      </c>
      <c r="G200" s="170" t="s">
        <v>543</v>
      </c>
      <c r="H200" s="172"/>
      <c r="I200" s="172"/>
      <c r="J200" s="172"/>
      <c r="K200" s="172"/>
      <c r="L200" s="173"/>
      <c r="M200" s="173"/>
      <c r="N200" s="227" t="str">
        <f>IF(planaccion[[#This Row],[Eje Seguridad]]="","",seguimientoplan[[#This Row],[Estado Actual]])</f>
        <v/>
      </c>
    </row>
    <row r="201" spans="2:14" ht="57.6" x14ac:dyDescent="0.3">
      <c r="B201" s="266">
        <v>198</v>
      </c>
      <c r="C201" s="164" t="str">
        <f>IFERROR(INDEX('CONS AUTOEV'!$C$5:$C$204,MATCH('PLAN ACCION'!B201,'CONS AUTOEV'!$Q$5:$Q$204,0)), "")</f>
        <v/>
      </c>
      <c r="D201" s="164" t="str">
        <f>IFERROR(INDEX('CONS AUTOEV'!$D$5:$D$204,MATCH('PLAN ACCION'!B201,'CONS AUTOEV'!$Q$5:$Q$204,0)), "")</f>
        <v/>
      </c>
      <c r="E201" s="164" t="str">
        <f>IFERROR(INDEX('CONS AUTOEV'!$E$5:$E$204,MATCH('PLAN ACCION'!B201,'CONS AUTOEV'!$Q$5:$Q$204,0)), "")</f>
        <v/>
      </c>
      <c r="F201" s="165" t="str">
        <f>IFERROR(INDEX('CONS AUTOEV'!$G$5:$G$204,MATCH('PLAN ACCION'!B201,'CONS AUTOEV'!$Q$5:$Q$204,0)), "")</f>
        <v/>
      </c>
      <c r="G201" s="170" t="s">
        <v>543</v>
      </c>
      <c r="H201" s="172"/>
      <c r="I201" s="172"/>
      <c r="J201" s="172"/>
      <c r="K201" s="172"/>
      <c r="L201" s="173"/>
      <c r="M201" s="173"/>
      <c r="N201" s="227" t="str">
        <f>IF(planaccion[[#This Row],[Eje Seguridad]]="","",seguimientoplan[[#This Row],[Estado Actual]])</f>
        <v/>
      </c>
    </row>
    <row r="202" spans="2:14" ht="57.6" x14ac:dyDescent="0.3">
      <c r="B202" s="266">
        <v>199</v>
      </c>
      <c r="C202" s="164" t="str">
        <f>IFERROR(INDEX('CONS AUTOEV'!$C$5:$C$204,MATCH('PLAN ACCION'!B202,'CONS AUTOEV'!$Q$5:$Q$204,0)), "")</f>
        <v/>
      </c>
      <c r="D202" s="164" t="str">
        <f>IFERROR(INDEX('CONS AUTOEV'!$D$5:$D$204,MATCH('PLAN ACCION'!B202,'CONS AUTOEV'!$Q$5:$Q$204,0)), "")</f>
        <v/>
      </c>
      <c r="E202" s="164" t="str">
        <f>IFERROR(INDEX('CONS AUTOEV'!$E$5:$E$204,MATCH('PLAN ACCION'!B202,'CONS AUTOEV'!$Q$5:$Q$204,0)), "")</f>
        <v/>
      </c>
      <c r="F202" s="165" t="str">
        <f>IFERROR(INDEX('CONS AUTOEV'!$G$5:$G$204,MATCH('PLAN ACCION'!B202,'CONS AUTOEV'!$Q$5:$Q$204,0)), "")</f>
        <v/>
      </c>
      <c r="G202" s="170" t="s">
        <v>543</v>
      </c>
      <c r="H202" s="172"/>
      <c r="I202" s="172"/>
      <c r="J202" s="172"/>
      <c r="K202" s="172"/>
      <c r="L202" s="173"/>
      <c r="M202" s="173"/>
      <c r="N202" s="227" t="str">
        <f>IF(planaccion[[#This Row],[Eje Seguridad]]="","",seguimientoplan[[#This Row],[Estado Actual]])</f>
        <v/>
      </c>
    </row>
    <row r="203" spans="2:14" ht="57.6" x14ac:dyDescent="0.3">
      <c r="B203" s="267">
        <v>200</v>
      </c>
      <c r="C203" s="168" t="str">
        <f>IFERROR(INDEX('CONS AUTOEV'!$C$5:$C$204,MATCH('PLAN ACCION'!B203,'CONS AUTOEV'!$Q$5:$Q$204,0)), "")</f>
        <v/>
      </c>
      <c r="D203" s="168" t="str">
        <f>IFERROR(INDEX('CONS AUTOEV'!$D$5:$D$204,MATCH('PLAN ACCION'!B203,'CONS AUTOEV'!$Q$5:$Q$204,0)), "")</f>
        <v/>
      </c>
      <c r="E203" s="168" t="str">
        <f>IFERROR(INDEX('CONS AUTOEV'!$E$5:$E$204,MATCH('PLAN ACCION'!B203,'CONS AUTOEV'!$Q$5:$Q$204,0)), "")</f>
        <v/>
      </c>
      <c r="F203" s="169" t="str">
        <f>IFERROR(INDEX('CONS AUTOEV'!$G$5:$G$204,MATCH('PLAN ACCION'!B203,'CONS AUTOEV'!$Q$5:$Q$204,0)), "")</f>
        <v/>
      </c>
      <c r="G203" s="170" t="s">
        <v>543</v>
      </c>
      <c r="H203" s="174"/>
      <c r="I203" s="174"/>
      <c r="J203" s="174"/>
      <c r="K203" s="174"/>
      <c r="L203" s="175"/>
      <c r="M203" s="175"/>
      <c r="N203" s="228" t="str">
        <f>IF(planaccion[[#This Row],[Eje Seguridad]]="","",seguimientoplan[[#This Row],[Estado Actual]])</f>
        <v/>
      </c>
    </row>
    <row r="204" spans="2:14" x14ac:dyDescent="0.3"/>
  </sheetData>
  <sheetProtection sheet="1" formatCells="0" formatColumns="0" formatRows="0" autoFilter="0" pivotTables="0"/>
  <mergeCells count="2">
    <mergeCell ref="B1:C1"/>
    <mergeCell ref="D1:M1"/>
  </mergeCells>
  <dataValidations count="2">
    <dataValidation type="date" allowBlank="1" showInputMessage="1" showErrorMessage="1" errorTitle="Error registro" error="Registre fechas en el formato dd/mm/aaaa por ejemplo 01/05/2023 (1 mayo de 2023)" promptTitle="Registre fecha" prompt="Registre fechas en el formato dd/mm/aaaa por ejemplo 01/05/2023 (1 mayo de 2023)" sqref="L4:L203" xr:uid="{8C1D0C79-0164-4CBA-8B61-F9827F4AC7FC}">
      <formula1>44927</formula1>
      <formula2>47848</formula2>
    </dataValidation>
    <dataValidation type="date" allowBlank="1" showInputMessage="1" showErrorMessage="1" errorTitle="Error" error="Registre fechas en el formato dd/mm/aaaa por ejemplo 01/05/2023 (1 mayo de 2023)" promptTitle="Registre fecha" prompt="Registre fechas en el formato dd/mm/aaaa por ejemplo 01/05/2023 (1 mayo de 2023)" sqref="M4:M203" xr:uid="{00622929-B03F-49ED-9750-F4FF078A800B}">
      <formula1>44927</formula1>
      <formula2>47848</formula2>
    </dataValidation>
  </dataValidations>
  <pageMargins left="0.31496062992125984" right="0.31496062992125984" top="0.35433070866141736" bottom="0.35433070866141736" header="0.31496062992125984" footer="0.31496062992125984"/>
  <pageSetup scale="40" fitToHeight="50" orientation="landscape" r:id="rId1"/>
  <drawing r:id="rId2"/>
  <legacyDrawing r:id="rId3"/>
  <tableParts count="1">
    <tablePart r:id="rId4"/>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02DDB-5165-4238-8FA5-4770B42A7FDE}">
  <sheetPr codeName="Hoja50">
    <pageSetUpPr fitToPage="1"/>
  </sheetPr>
  <dimension ref="B1:BD203"/>
  <sheetViews>
    <sheetView showGridLines="0" showZeros="0" zoomScale="85" zoomScaleNormal="85" zoomScaleSheetLayoutView="80" workbookViewId="0">
      <pane xSplit="6" ySplit="3" topLeftCell="G4" activePane="bottomRight" state="frozen"/>
      <selection pane="topRight" activeCell="G1" sqref="G1"/>
      <selection pane="bottomLeft" activeCell="A4" sqref="A4"/>
      <selection pane="bottomRight" activeCell="G4" sqref="G4"/>
    </sheetView>
  </sheetViews>
  <sheetFormatPr baseColWidth="10" defaultRowHeight="14.4" x14ac:dyDescent="0.3"/>
  <cols>
    <col min="1" max="1" width="2.21875" customWidth="1"/>
    <col min="2" max="2" width="7.88671875" customWidth="1"/>
    <col min="3" max="3" width="25.88671875" customWidth="1"/>
    <col min="4" max="4" width="30.88671875" customWidth="1"/>
    <col min="5" max="5" width="32.33203125" customWidth="1"/>
    <col min="6" max="6" width="33" customWidth="1"/>
    <col min="7" max="7" width="14.21875" customWidth="1"/>
    <col min="8" max="8" width="14.109375" customWidth="1"/>
    <col min="9" max="9" width="17.6640625" customWidth="1"/>
    <col min="10" max="10" width="23.6640625" customWidth="1"/>
    <col min="11" max="11" width="23.33203125" customWidth="1"/>
    <col min="12" max="12" width="24.109375" customWidth="1"/>
    <col min="13" max="13" width="19.88671875" customWidth="1"/>
    <col min="14" max="14" width="27.21875" customWidth="1"/>
    <col min="15" max="15" width="23" customWidth="1"/>
    <col min="16" max="16" width="18.33203125" customWidth="1"/>
    <col min="17" max="17" width="23.21875" customWidth="1"/>
    <col min="18" max="18" width="13.77734375" customWidth="1"/>
    <col min="19" max="19" width="24.77734375" customWidth="1"/>
    <col min="20" max="20" width="13" customWidth="1"/>
    <col min="21" max="21" width="20.77734375" customWidth="1"/>
    <col min="22" max="22" width="13.77734375" customWidth="1"/>
    <col min="23" max="23" width="22.77734375" customWidth="1"/>
    <col min="25" max="25" width="20.77734375" customWidth="1"/>
    <col min="26" max="26" width="13.77734375" customWidth="1"/>
    <col min="27" max="27" width="23.6640625" customWidth="1"/>
    <col min="29" max="29" width="20.77734375" customWidth="1"/>
    <col min="30" max="30" width="13.77734375" customWidth="1"/>
    <col min="31" max="31" width="24" customWidth="1"/>
    <col min="33" max="33" width="20.77734375" customWidth="1"/>
    <col min="34" max="34" width="13.77734375" customWidth="1"/>
    <col min="35" max="35" width="26.77734375" customWidth="1"/>
    <col min="37" max="37" width="20.77734375" customWidth="1"/>
    <col min="38" max="38" width="13.77734375" customWidth="1"/>
    <col min="39" max="39" width="25.33203125" customWidth="1"/>
    <col min="41" max="41" width="20.77734375" customWidth="1"/>
    <col min="42" max="42" width="13.77734375" customWidth="1"/>
    <col min="43" max="43" width="24.21875" customWidth="1"/>
    <col min="45" max="45" width="20.77734375" customWidth="1"/>
    <col min="46" max="46" width="13.77734375" customWidth="1"/>
    <col min="47" max="47" width="23.6640625" customWidth="1"/>
    <col min="49" max="49" width="20.77734375" customWidth="1"/>
    <col min="50" max="50" width="13.77734375" customWidth="1"/>
    <col min="51" max="51" width="23.21875" customWidth="1"/>
    <col min="53" max="53" width="20.77734375" customWidth="1"/>
    <col min="54" max="54" width="13.77734375" customWidth="1"/>
    <col min="55" max="55" width="24.88671875" customWidth="1"/>
    <col min="56" max="56" width="11.88671875" bestFit="1" customWidth="1"/>
  </cols>
  <sheetData>
    <row r="1" spans="2:56" ht="72.75" customHeight="1" x14ac:dyDescent="0.3">
      <c r="B1" s="356"/>
      <c r="C1" s="386"/>
      <c r="D1" s="385" t="s">
        <v>596</v>
      </c>
      <c r="E1" s="385"/>
      <c r="F1" s="385"/>
      <c r="G1" s="385"/>
      <c r="H1" s="385"/>
      <c r="I1" s="385"/>
      <c r="J1" s="385"/>
      <c r="K1" s="385"/>
      <c r="L1" s="385"/>
      <c r="M1" s="385"/>
    </row>
    <row r="2" spans="2:56" ht="76.5" customHeight="1" thickBot="1" x14ac:dyDescent="0.35"/>
    <row r="3" spans="2:56" ht="57.6" x14ac:dyDescent="0.3">
      <c r="B3" s="104" t="s">
        <v>530</v>
      </c>
      <c r="C3" s="104" t="s">
        <v>590</v>
      </c>
      <c r="D3" s="38" t="s">
        <v>301</v>
      </c>
      <c r="E3" s="39" t="s">
        <v>303</v>
      </c>
      <c r="F3" s="39" t="s">
        <v>533</v>
      </c>
      <c r="G3" s="222" t="s">
        <v>614</v>
      </c>
      <c r="H3" s="271" t="s">
        <v>698</v>
      </c>
      <c r="I3" s="105" t="s">
        <v>541</v>
      </c>
      <c r="J3" s="106" t="s">
        <v>542</v>
      </c>
      <c r="K3" s="106" t="s">
        <v>545</v>
      </c>
      <c r="L3" s="107" t="s">
        <v>544</v>
      </c>
      <c r="M3" s="108" t="s">
        <v>548</v>
      </c>
      <c r="N3" s="109" t="s">
        <v>549</v>
      </c>
      <c r="O3" s="109" t="s">
        <v>550</v>
      </c>
      <c r="P3" s="110" t="s">
        <v>551</v>
      </c>
      <c r="Q3" s="105" t="s">
        <v>552</v>
      </c>
      <c r="R3" s="106" t="s">
        <v>553</v>
      </c>
      <c r="S3" s="106" t="s">
        <v>554</v>
      </c>
      <c r="T3" s="107" t="s">
        <v>555</v>
      </c>
      <c r="U3" s="38" t="s">
        <v>556</v>
      </c>
      <c r="V3" s="38" t="s">
        <v>557</v>
      </c>
      <c r="W3" s="38" t="s">
        <v>558</v>
      </c>
      <c r="X3" s="38" t="s">
        <v>559</v>
      </c>
      <c r="Y3" s="105" t="s">
        <v>560</v>
      </c>
      <c r="Z3" s="106" t="s">
        <v>561</v>
      </c>
      <c r="AA3" s="106" t="s">
        <v>562</v>
      </c>
      <c r="AB3" s="107" t="s">
        <v>563</v>
      </c>
      <c r="AC3" s="38" t="s">
        <v>564</v>
      </c>
      <c r="AD3" s="38" t="s">
        <v>565</v>
      </c>
      <c r="AE3" s="38" t="s">
        <v>566</v>
      </c>
      <c r="AF3" s="38" t="s">
        <v>567</v>
      </c>
      <c r="AG3" s="105" t="s">
        <v>568</v>
      </c>
      <c r="AH3" s="106" t="s">
        <v>569</v>
      </c>
      <c r="AI3" s="106" t="s">
        <v>570</v>
      </c>
      <c r="AJ3" s="107" t="s">
        <v>571</v>
      </c>
      <c r="AK3" s="38" t="s">
        <v>572</v>
      </c>
      <c r="AL3" s="38" t="s">
        <v>573</v>
      </c>
      <c r="AM3" s="38" t="s">
        <v>574</v>
      </c>
      <c r="AN3" s="38" t="s">
        <v>575</v>
      </c>
      <c r="AO3" s="105" t="s">
        <v>576</v>
      </c>
      <c r="AP3" s="106" t="s">
        <v>577</v>
      </c>
      <c r="AQ3" s="106" t="s">
        <v>578</v>
      </c>
      <c r="AR3" s="107" t="s">
        <v>579</v>
      </c>
      <c r="AS3" s="38" t="s">
        <v>580</v>
      </c>
      <c r="AT3" s="38" t="s">
        <v>581</v>
      </c>
      <c r="AU3" s="38" t="s">
        <v>582</v>
      </c>
      <c r="AV3" s="38" t="s">
        <v>583</v>
      </c>
      <c r="AW3" s="105" t="s">
        <v>584</v>
      </c>
      <c r="AX3" s="106" t="s">
        <v>585</v>
      </c>
      <c r="AY3" s="106" t="s">
        <v>586</v>
      </c>
      <c r="AZ3" s="107" t="s">
        <v>587</v>
      </c>
      <c r="BA3" s="38" t="s">
        <v>546</v>
      </c>
      <c r="BB3" s="38" t="s">
        <v>588</v>
      </c>
      <c r="BC3" s="38" t="s">
        <v>547</v>
      </c>
      <c r="BD3" s="38" t="s">
        <v>589</v>
      </c>
    </row>
    <row r="4" spans="2:56" ht="57.6" x14ac:dyDescent="0.3">
      <c r="B4" s="163">
        <v>1</v>
      </c>
      <c r="C4" s="164" t="str">
        <f>planaccion[[#This Row],[Práctica Segura]]</f>
        <v/>
      </c>
      <c r="D4" s="164" t="str">
        <f>planaccion[[#This Row],[Criterio]]</f>
        <v/>
      </c>
      <c r="E4" s="165" t="str">
        <f>planaccion[[#This Row],[Oportunidad de Mejora]]</f>
        <v/>
      </c>
      <c r="F4" s="176" t="str">
        <f>planaccion[[#This Row],[Qué /  Acción]]</f>
        <v>P:
H:
V:
A:</v>
      </c>
      <c r="G4" s="223">
        <f>planaccion[[#This Row],[Cuándo inicia]]</f>
        <v>0</v>
      </c>
      <c r="H4" s="272" t="str">
        <f>IF(seguimientoplan[[#This Row],[Práctica segura]]="","",IFERROR(IF(MATCH("Cerrada",seguimientoplan[[#This Row],[Estado Acción Seg. 1]:[Estado Acción Seg. 12]],0),"Cerrada"),"Abierta"))</f>
        <v/>
      </c>
      <c r="I4" s="177"/>
      <c r="J4" s="170"/>
      <c r="K4" s="170"/>
      <c r="L4" s="178"/>
      <c r="M4" s="179"/>
      <c r="N4" s="172"/>
      <c r="O4" s="172"/>
      <c r="P4" s="180"/>
      <c r="Q4" s="181"/>
      <c r="R4" s="182"/>
      <c r="S4" s="182"/>
      <c r="T4" s="183"/>
      <c r="U4" s="184"/>
      <c r="V4" s="185"/>
      <c r="W4" s="185"/>
      <c r="X4" s="186"/>
      <c r="Y4" s="184"/>
      <c r="Z4" s="185"/>
      <c r="AA4" s="185"/>
      <c r="AB4" s="186"/>
      <c r="AC4" s="184"/>
      <c r="AD4" s="185"/>
      <c r="AE4" s="185"/>
      <c r="AF4" s="186"/>
      <c r="AG4" s="184"/>
      <c r="AH4" s="185"/>
      <c r="AI4" s="185"/>
      <c r="AJ4" s="186"/>
      <c r="AK4" s="184"/>
      <c r="AL4" s="185"/>
      <c r="AM4" s="185"/>
      <c r="AN4" s="186"/>
      <c r="AO4" s="184"/>
      <c r="AP4" s="185"/>
      <c r="AQ4" s="185"/>
      <c r="AR4" s="186"/>
      <c r="AS4" s="184"/>
      <c r="AT4" s="185"/>
      <c r="AU4" s="185"/>
      <c r="AV4" s="186"/>
      <c r="AW4" s="184"/>
      <c r="AX4" s="185"/>
      <c r="AY4" s="185"/>
      <c r="AZ4" s="186"/>
      <c r="BA4" s="184"/>
      <c r="BB4" s="185"/>
      <c r="BC4" s="185"/>
      <c r="BD4" s="186"/>
    </row>
    <row r="5" spans="2:56" ht="57.6" x14ac:dyDescent="0.3">
      <c r="B5" s="166">
        <v>2</v>
      </c>
      <c r="C5" s="164" t="str">
        <f>planaccion[[#This Row],[Práctica Segura]]</f>
        <v/>
      </c>
      <c r="D5" s="164" t="str">
        <f>planaccion[[#This Row],[Criterio]]</f>
        <v/>
      </c>
      <c r="E5" s="165" t="str">
        <f>planaccion[[#This Row],[Oportunidad de Mejora]]</f>
        <v/>
      </c>
      <c r="F5" s="165" t="str">
        <f>planaccion[[#This Row],[Qué /  Acción]]</f>
        <v>P:
H:
V:
A:</v>
      </c>
      <c r="G5" s="224">
        <f>planaccion[[#This Row],[Cuándo inicia]]</f>
        <v>0</v>
      </c>
      <c r="H5" s="272" t="str">
        <f>IF(seguimientoplan[[#This Row],[Práctica segura]]="","",IFERROR(IF(MATCH("Cerrada",seguimientoplan[[#This Row],[Estado Acción Seg. 1]:[Estado Acción Seg. 12]],0),"Cerrada"),"Abierta"))</f>
        <v/>
      </c>
      <c r="I5" s="187"/>
      <c r="J5" s="172"/>
      <c r="K5" s="170"/>
      <c r="L5" s="188"/>
      <c r="M5" s="179"/>
      <c r="N5" s="172"/>
      <c r="O5" s="172"/>
      <c r="P5" s="180"/>
      <c r="Q5" s="189"/>
      <c r="R5" s="190"/>
      <c r="S5" s="182"/>
      <c r="T5" s="180"/>
      <c r="U5" s="189"/>
      <c r="V5" s="190"/>
      <c r="W5" s="190"/>
      <c r="X5" s="180"/>
      <c r="Y5" s="189"/>
      <c r="Z5" s="190"/>
      <c r="AA5" s="190"/>
      <c r="AB5" s="180"/>
      <c r="AC5" s="189"/>
      <c r="AD5" s="190"/>
      <c r="AE5" s="190"/>
      <c r="AF5" s="180"/>
      <c r="AG5" s="189"/>
      <c r="AH5" s="190"/>
      <c r="AI5" s="190"/>
      <c r="AJ5" s="180"/>
      <c r="AK5" s="189"/>
      <c r="AL5" s="190"/>
      <c r="AM5" s="190"/>
      <c r="AN5" s="180"/>
      <c r="AO5" s="189"/>
      <c r="AP5" s="190"/>
      <c r="AQ5" s="190"/>
      <c r="AR5" s="180"/>
      <c r="AS5" s="189"/>
      <c r="AT5" s="190"/>
      <c r="AU5" s="190"/>
      <c r="AV5" s="180"/>
      <c r="AW5" s="189"/>
      <c r="AX5" s="190"/>
      <c r="AY5" s="190"/>
      <c r="AZ5" s="180"/>
      <c r="BA5" s="189"/>
      <c r="BB5" s="190"/>
      <c r="BC5" s="190"/>
      <c r="BD5" s="180"/>
    </row>
    <row r="6" spans="2:56" ht="57.6" x14ac:dyDescent="0.3">
      <c r="B6" s="166">
        <v>3</v>
      </c>
      <c r="C6" s="164" t="str">
        <f>planaccion[[#This Row],[Práctica Segura]]</f>
        <v/>
      </c>
      <c r="D6" s="164" t="str">
        <f>planaccion[[#This Row],[Criterio]]</f>
        <v/>
      </c>
      <c r="E6" s="165" t="str">
        <f>planaccion[[#This Row],[Oportunidad de Mejora]]</f>
        <v/>
      </c>
      <c r="F6" s="165" t="str">
        <f>planaccion[[#This Row],[Qué /  Acción]]</f>
        <v>P:
H:
V:
A:</v>
      </c>
      <c r="G6" s="224">
        <f>planaccion[[#This Row],[Cuándo inicia]]</f>
        <v>0</v>
      </c>
      <c r="H6" s="272" t="str">
        <f>IF(seguimientoplan[[#This Row],[Práctica segura]]="","",IFERROR(IF(MATCH("Cerrada",seguimientoplan[[#This Row],[Estado Acción Seg. 1]:[Estado Acción Seg. 12]],0),"Cerrada"),"Abierta"))</f>
        <v/>
      </c>
      <c r="I6" s="187"/>
      <c r="J6" s="172"/>
      <c r="K6" s="170"/>
      <c r="L6" s="188"/>
      <c r="M6" s="179"/>
      <c r="N6" s="172"/>
      <c r="O6" s="172"/>
      <c r="P6" s="180"/>
      <c r="Q6" s="189"/>
      <c r="R6" s="190"/>
      <c r="S6" s="182"/>
      <c r="T6" s="180"/>
      <c r="U6" s="191"/>
      <c r="V6" s="192"/>
      <c r="W6" s="192"/>
      <c r="X6" s="193"/>
      <c r="Y6" s="191"/>
      <c r="Z6" s="192"/>
      <c r="AA6" s="192"/>
      <c r="AB6" s="193"/>
      <c r="AC6" s="191"/>
      <c r="AD6" s="192"/>
      <c r="AE6" s="192"/>
      <c r="AF6" s="193"/>
      <c r="AG6" s="191"/>
      <c r="AH6" s="192"/>
      <c r="AI6" s="192"/>
      <c r="AJ6" s="193"/>
      <c r="AK6" s="191"/>
      <c r="AL6" s="192"/>
      <c r="AM6" s="192"/>
      <c r="AN6" s="193"/>
      <c r="AO6" s="191"/>
      <c r="AP6" s="192"/>
      <c r="AQ6" s="192"/>
      <c r="AR6" s="193"/>
      <c r="AS6" s="191"/>
      <c r="AT6" s="192"/>
      <c r="AU6" s="192"/>
      <c r="AV6" s="193"/>
      <c r="AW6" s="191"/>
      <c r="AX6" s="192"/>
      <c r="AY6" s="192"/>
      <c r="AZ6" s="193"/>
      <c r="BA6" s="191"/>
      <c r="BB6" s="192"/>
      <c r="BC6" s="192"/>
      <c r="BD6" s="193"/>
    </row>
    <row r="7" spans="2:56" ht="57.6" x14ac:dyDescent="0.3">
      <c r="B7" s="166">
        <v>4</v>
      </c>
      <c r="C7" s="164" t="str">
        <f>planaccion[[#This Row],[Práctica Segura]]</f>
        <v/>
      </c>
      <c r="D7" s="164" t="str">
        <f>planaccion[[#This Row],[Criterio]]</f>
        <v/>
      </c>
      <c r="E7" s="165" t="str">
        <f>planaccion[[#This Row],[Oportunidad de Mejora]]</f>
        <v/>
      </c>
      <c r="F7" s="165" t="str">
        <f>planaccion[[#This Row],[Qué /  Acción]]</f>
        <v>P:
H:
V:
A:</v>
      </c>
      <c r="G7" s="224">
        <f>planaccion[[#This Row],[Cuándo inicia]]</f>
        <v>0</v>
      </c>
      <c r="H7" s="272" t="str">
        <f>IF(seguimientoplan[[#This Row],[Práctica segura]]="","",IFERROR(IF(MATCH("Cerrada",seguimientoplan[[#This Row],[Estado Acción Seg. 1]:[Estado Acción Seg. 12]],0),"Cerrada"),"Abierta"))</f>
        <v/>
      </c>
      <c r="I7" s="187"/>
      <c r="J7" s="172"/>
      <c r="K7" s="170"/>
      <c r="L7" s="188"/>
      <c r="M7" s="179"/>
      <c r="N7" s="172"/>
      <c r="O7" s="172"/>
      <c r="P7" s="180"/>
      <c r="Q7" s="189"/>
      <c r="R7" s="190"/>
      <c r="S7" s="182"/>
      <c r="T7" s="180"/>
      <c r="U7" s="189"/>
      <c r="V7" s="190"/>
      <c r="W7" s="190"/>
      <c r="X7" s="180"/>
      <c r="Y7" s="189"/>
      <c r="Z7" s="190"/>
      <c r="AA7" s="190"/>
      <c r="AB7" s="180"/>
      <c r="AC7" s="189"/>
      <c r="AD7" s="190"/>
      <c r="AE7" s="190"/>
      <c r="AF7" s="180"/>
      <c r="AG7" s="189"/>
      <c r="AH7" s="190"/>
      <c r="AI7" s="190"/>
      <c r="AJ7" s="180"/>
      <c r="AK7" s="189"/>
      <c r="AL7" s="190"/>
      <c r="AM7" s="190"/>
      <c r="AN7" s="180"/>
      <c r="AO7" s="189"/>
      <c r="AP7" s="190"/>
      <c r="AQ7" s="190"/>
      <c r="AR7" s="180"/>
      <c r="AS7" s="189"/>
      <c r="AT7" s="190"/>
      <c r="AU7" s="190"/>
      <c r="AV7" s="180"/>
      <c r="AW7" s="189"/>
      <c r="AX7" s="190"/>
      <c r="AY7" s="190"/>
      <c r="AZ7" s="180"/>
      <c r="BA7" s="189"/>
      <c r="BB7" s="190"/>
      <c r="BC7" s="190"/>
      <c r="BD7" s="180"/>
    </row>
    <row r="8" spans="2:56" ht="57.6" x14ac:dyDescent="0.3">
      <c r="B8" s="166">
        <v>5</v>
      </c>
      <c r="C8" s="164" t="str">
        <f>planaccion[[#This Row],[Práctica Segura]]</f>
        <v/>
      </c>
      <c r="D8" s="164" t="str">
        <f>planaccion[[#This Row],[Criterio]]</f>
        <v/>
      </c>
      <c r="E8" s="165" t="str">
        <f>planaccion[[#This Row],[Oportunidad de Mejora]]</f>
        <v/>
      </c>
      <c r="F8" s="165" t="str">
        <f>planaccion[[#This Row],[Qué /  Acción]]</f>
        <v>P:
H:
V:
A:</v>
      </c>
      <c r="G8" s="224">
        <f>planaccion[[#This Row],[Cuándo inicia]]</f>
        <v>0</v>
      </c>
      <c r="H8" s="272" t="str">
        <f>IF(seguimientoplan[[#This Row],[Práctica segura]]="","",IFERROR(IF(MATCH("Cerrada",seguimientoplan[[#This Row],[Estado Acción Seg. 1]:[Estado Acción Seg. 12]],0),"Cerrada"),"Abierta"))</f>
        <v/>
      </c>
      <c r="I8" s="187"/>
      <c r="J8" s="172"/>
      <c r="K8" s="170"/>
      <c r="L8" s="188"/>
      <c r="M8" s="179"/>
      <c r="N8" s="172"/>
      <c r="O8" s="172"/>
      <c r="P8" s="180"/>
      <c r="Q8" s="189"/>
      <c r="R8" s="190"/>
      <c r="S8" s="182"/>
      <c r="T8" s="180"/>
      <c r="U8" s="191"/>
      <c r="V8" s="192"/>
      <c r="W8" s="192"/>
      <c r="X8" s="193"/>
      <c r="Y8" s="191"/>
      <c r="Z8" s="192"/>
      <c r="AA8" s="192"/>
      <c r="AB8" s="193"/>
      <c r="AC8" s="191"/>
      <c r="AD8" s="192"/>
      <c r="AE8" s="192"/>
      <c r="AF8" s="193"/>
      <c r="AG8" s="191"/>
      <c r="AH8" s="192"/>
      <c r="AI8" s="192"/>
      <c r="AJ8" s="193"/>
      <c r="AK8" s="191"/>
      <c r="AL8" s="192"/>
      <c r="AM8" s="192"/>
      <c r="AN8" s="193"/>
      <c r="AO8" s="191"/>
      <c r="AP8" s="192"/>
      <c r="AQ8" s="192"/>
      <c r="AR8" s="193"/>
      <c r="AS8" s="191"/>
      <c r="AT8" s="192"/>
      <c r="AU8" s="192"/>
      <c r="AV8" s="193"/>
      <c r="AW8" s="191"/>
      <c r="AX8" s="192"/>
      <c r="AY8" s="192"/>
      <c r="AZ8" s="193"/>
      <c r="BA8" s="191"/>
      <c r="BB8" s="192"/>
      <c r="BC8" s="192"/>
      <c r="BD8" s="193"/>
    </row>
    <row r="9" spans="2:56" ht="57.6" x14ac:dyDescent="0.3">
      <c r="B9" s="166">
        <v>6</v>
      </c>
      <c r="C9" s="164" t="str">
        <f>planaccion[[#This Row],[Práctica Segura]]</f>
        <v/>
      </c>
      <c r="D9" s="164" t="str">
        <f>planaccion[[#This Row],[Criterio]]</f>
        <v/>
      </c>
      <c r="E9" s="165" t="str">
        <f>planaccion[[#This Row],[Oportunidad de Mejora]]</f>
        <v/>
      </c>
      <c r="F9" s="165" t="str">
        <f>planaccion[[#This Row],[Qué /  Acción]]</f>
        <v>P:
H:
V:
A:</v>
      </c>
      <c r="G9" s="224">
        <f>planaccion[[#This Row],[Cuándo inicia]]</f>
        <v>0</v>
      </c>
      <c r="H9" s="272" t="str">
        <f>IF(seguimientoplan[[#This Row],[Práctica segura]]="","",IFERROR(IF(MATCH("Cerrada",seguimientoplan[[#This Row],[Estado Acción Seg. 1]:[Estado Acción Seg. 12]],0),"Cerrada"),"Abierta"))</f>
        <v/>
      </c>
      <c r="I9" s="187"/>
      <c r="J9" s="172"/>
      <c r="K9" s="170"/>
      <c r="L9" s="188"/>
      <c r="M9" s="179"/>
      <c r="N9" s="172"/>
      <c r="O9" s="172"/>
      <c r="P9" s="180"/>
      <c r="Q9" s="189"/>
      <c r="R9" s="190"/>
      <c r="S9" s="182"/>
      <c r="T9" s="180"/>
      <c r="U9" s="189"/>
      <c r="V9" s="190"/>
      <c r="W9" s="190"/>
      <c r="X9" s="180"/>
      <c r="Y9" s="189"/>
      <c r="Z9" s="190"/>
      <c r="AA9" s="190"/>
      <c r="AB9" s="180"/>
      <c r="AC9" s="189"/>
      <c r="AD9" s="190"/>
      <c r="AE9" s="190"/>
      <c r="AF9" s="180"/>
      <c r="AG9" s="189"/>
      <c r="AH9" s="190"/>
      <c r="AI9" s="190"/>
      <c r="AJ9" s="180"/>
      <c r="AK9" s="189"/>
      <c r="AL9" s="190"/>
      <c r="AM9" s="190"/>
      <c r="AN9" s="180"/>
      <c r="AO9" s="189"/>
      <c r="AP9" s="190"/>
      <c r="AQ9" s="190"/>
      <c r="AR9" s="180"/>
      <c r="AS9" s="189"/>
      <c r="AT9" s="190"/>
      <c r="AU9" s="190"/>
      <c r="AV9" s="180"/>
      <c r="AW9" s="189"/>
      <c r="AX9" s="190"/>
      <c r="AY9" s="190"/>
      <c r="AZ9" s="180"/>
      <c r="BA9" s="189"/>
      <c r="BB9" s="190"/>
      <c r="BC9" s="190"/>
      <c r="BD9" s="180"/>
    </row>
    <row r="10" spans="2:56" ht="57.6" x14ac:dyDescent="0.3">
      <c r="B10" s="166">
        <v>7</v>
      </c>
      <c r="C10" s="164" t="str">
        <f>planaccion[[#This Row],[Práctica Segura]]</f>
        <v/>
      </c>
      <c r="D10" s="164" t="str">
        <f>planaccion[[#This Row],[Criterio]]</f>
        <v/>
      </c>
      <c r="E10" s="165" t="str">
        <f>planaccion[[#This Row],[Oportunidad de Mejora]]</f>
        <v/>
      </c>
      <c r="F10" s="165" t="str">
        <f>planaccion[[#This Row],[Qué /  Acción]]</f>
        <v>P:
H:
V:
A:</v>
      </c>
      <c r="G10" s="224">
        <f>planaccion[[#This Row],[Cuándo inicia]]</f>
        <v>0</v>
      </c>
      <c r="H10" s="272" t="str">
        <f>IF(seguimientoplan[[#This Row],[Práctica segura]]="","",IFERROR(IF(MATCH("Cerrada",seguimientoplan[[#This Row],[Estado Acción Seg. 1]:[Estado Acción Seg. 12]],0),"Cerrada"),"Abierta"))</f>
        <v/>
      </c>
      <c r="I10" s="187"/>
      <c r="J10" s="172"/>
      <c r="K10" s="170"/>
      <c r="L10" s="188"/>
      <c r="M10" s="179"/>
      <c r="N10" s="172"/>
      <c r="O10" s="172"/>
      <c r="P10" s="180"/>
      <c r="Q10" s="189"/>
      <c r="R10" s="190"/>
      <c r="S10" s="182"/>
      <c r="T10" s="180"/>
      <c r="U10" s="191"/>
      <c r="V10" s="192"/>
      <c r="W10" s="192"/>
      <c r="X10" s="193"/>
      <c r="Y10" s="191"/>
      <c r="Z10" s="192"/>
      <c r="AA10" s="192"/>
      <c r="AB10" s="193"/>
      <c r="AC10" s="191"/>
      <c r="AD10" s="192"/>
      <c r="AE10" s="192"/>
      <c r="AF10" s="193"/>
      <c r="AG10" s="191"/>
      <c r="AH10" s="192"/>
      <c r="AI10" s="192"/>
      <c r="AJ10" s="193"/>
      <c r="AK10" s="191"/>
      <c r="AL10" s="192"/>
      <c r="AM10" s="192"/>
      <c r="AN10" s="193"/>
      <c r="AO10" s="191"/>
      <c r="AP10" s="192"/>
      <c r="AQ10" s="192"/>
      <c r="AR10" s="193"/>
      <c r="AS10" s="191"/>
      <c r="AT10" s="192"/>
      <c r="AU10" s="192"/>
      <c r="AV10" s="193"/>
      <c r="AW10" s="191"/>
      <c r="AX10" s="192"/>
      <c r="AY10" s="192"/>
      <c r="AZ10" s="193"/>
      <c r="BA10" s="191"/>
      <c r="BB10" s="192"/>
      <c r="BC10" s="192"/>
      <c r="BD10" s="193"/>
    </row>
    <row r="11" spans="2:56" ht="57.6" x14ac:dyDescent="0.3">
      <c r="B11" s="166">
        <v>8</v>
      </c>
      <c r="C11" s="164" t="str">
        <f>planaccion[[#This Row],[Práctica Segura]]</f>
        <v/>
      </c>
      <c r="D11" s="164" t="str">
        <f>planaccion[[#This Row],[Criterio]]</f>
        <v/>
      </c>
      <c r="E11" s="165" t="str">
        <f>planaccion[[#This Row],[Oportunidad de Mejora]]</f>
        <v/>
      </c>
      <c r="F11" s="165" t="str">
        <f>planaccion[[#This Row],[Qué /  Acción]]</f>
        <v>P:
H:
V:
A:</v>
      </c>
      <c r="G11" s="224">
        <f>planaccion[[#This Row],[Cuándo inicia]]</f>
        <v>0</v>
      </c>
      <c r="H11" s="272" t="str">
        <f>IF(seguimientoplan[[#This Row],[Práctica segura]]="","",IFERROR(IF(MATCH("Cerrada",seguimientoplan[[#This Row],[Estado Acción Seg. 1]:[Estado Acción Seg. 12]],0),"Cerrada"),"Abierta"))</f>
        <v/>
      </c>
      <c r="I11" s="187"/>
      <c r="J11" s="172"/>
      <c r="K11" s="170"/>
      <c r="L11" s="188"/>
      <c r="M11" s="179"/>
      <c r="N11" s="172"/>
      <c r="O11" s="172"/>
      <c r="P11" s="180"/>
      <c r="Q11" s="189"/>
      <c r="R11" s="190"/>
      <c r="S11" s="182"/>
      <c r="T11" s="180"/>
      <c r="U11" s="189"/>
      <c r="V11" s="190"/>
      <c r="W11" s="190"/>
      <c r="X11" s="180"/>
      <c r="Y11" s="189"/>
      <c r="Z11" s="190"/>
      <c r="AA11" s="190"/>
      <c r="AB11" s="180"/>
      <c r="AC11" s="189"/>
      <c r="AD11" s="190"/>
      <c r="AE11" s="190"/>
      <c r="AF11" s="180"/>
      <c r="AG11" s="189"/>
      <c r="AH11" s="190"/>
      <c r="AI11" s="190"/>
      <c r="AJ11" s="180"/>
      <c r="AK11" s="189"/>
      <c r="AL11" s="190"/>
      <c r="AM11" s="190"/>
      <c r="AN11" s="180"/>
      <c r="AO11" s="189"/>
      <c r="AP11" s="190"/>
      <c r="AQ11" s="190"/>
      <c r="AR11" s="180"/>
      <c r="AS11" s="189"/>
      <c r="AT11" s="190"/>
      <c r="AU11" s="190"/>
      <c r="AV11" s="180"/>
      <c r="AW11" s="189"/>
      <c r="AX11" s="190"/>
      <c r="AY11" s="190"/>
      <c r="AZ11" s="180"/>
      <c r="BA11" s="189"/>
      <c r="BB11" s="190"/>
      <c r="BC11" s="190"/>
      <c r="BD11" s="180"/>
    </row>
    <row r="12" spans="2:56" ht="57.6" x14ac:dyDescent="0.3">
      <c r="B12" s="166">
        <v>9</v>
      </c>
      <c r="C12" s="164" t="str">
        <f>planaccion[[#This Row],[Práctica Segura]]</f>
        <v/>
      </c>
      <c r="D12" s="164" t="str">
        <f>planaccion[[#This Row],[Criterio]]</f>
        <v/>
      </c>
      <c r="E12" s="165" t="str">
        <f>planaccion[[#This Row],[Oportunidad de Mejora]]</f>
        <v/>
      </c>
      <c r="F12" s="165" t="str">
        <f>planaccion[[#This Row],[Qué /  Acción]]</f>
        <v>P:
H:
V:
A:</v>
      </c>
      <c r="G12" s="224">
        <f>planaccion[[#This Row],[Cuándo inicia]]</f>
        <v>0</v>
      </c>
      <c r="H12" s="272" t="str">
        <f>IF(seguimientoplan[[#This Row],[Práctica segura]]="","",IFERROR(IF(MATCH("Cerrada",seguimientoplan[[#This Row],[Estado Acción Seg. 1]:[Estado Acción Seg. 12]],0),"Cerrada"),"Abierta"))</f>
        <v/>
      </c>
      <c r="I12" s="187"/>
      <c r="J12" s="172"/>
      <c r="K12" s="170"/>
      <c r="L12" s="188"/>
      <c r="M12" s="179"/>
      <c r="N12" s="172"/>
      <c r="O12" s="172"/>
      <c r="P12" s="180"/>
      <c r="Q12" s="189"/>
      <c r="R12" s="190"/>
      <c r="S12" s="182"/>
      <c r="T12" s="180"/>
      <c r="U12" s="191"/>
      <c r="V12" s="192"/>
      <c r="W12" s="192"/>
      <c r="X12" s="193"/>
      <c r="Y12" s="191"/>
      <c r="Z12" s="192"/>
      <c r="AA12" s="192"/>
      <c r="AB12" s="193"/>
      <c r="AC12" s="191"/>
      <c r="AD12" s="192"/>
      <c r="AE12" s="192"/>
      <c r="AF12" s="193"/>
      <c r="AG12" s="191"/>
      <c r="AH12" s="192"/>
      <c r="AI12" s="192"/>
      <c r="AJ12" s="193"/>
      <c r="AK12" s="191"/>
      <c r="AL12" s="192"/>
      <c r="AM12" s="192"/>
      <c r="AN12" s="193"/>
      <c r="AO12" s="191"/>
      <c r="AP12" s="192"/>
      <c r="AQ12" s="192"/>
      <c r="AR12" s="193"/>
      <c r="AS12" s="191"/>
      <c r="AT12" s="192"/>
      <c r="AU12" s="192"/>
      <c r="AV12" s="193"/>
      <c r="AW12" s="191"/>
      <c r="AX12" s="192"/>
      <c r="AY12" s="192"/>
      <c r="AZ12" s="193"/>
      <c r="BA12" s="191"/>
      <c r="BB12" s="192"/>
      <c r="BC12" s="192"/>
      <c r="BD12" s="193"/>
    </row>
    <row r="13" spans="2:56" ht="57.6" x14ac:dyDescent="0.3">
      <c r="B13" s="166">
        <v>10</v>
      </c>
      <c r="C13" s="164" t="str">
        <f>planaccion[[#This Row],[Práctica Segura]]</f>
        <v/>
      </c>
      <c r="D13" s="164" t="str">
        <f>planaccion[[#This Row],[Criterio]]</f>
        <v/>
      </c>
      <c r="E13" s="165" t="str">
        <f>planaccion[[#This Row],[Oportunidad de Mejora]]</f>
        <v/>
      </c>
      <c r="F13" s="165" t="str">
        <f>planaccion[[#This Row],[Qué /  Acción]]</f>
        <v>P:
H:
V:
A:</v>
      </c>
      <c r="G13" s="224">
        <f>planaccion[[#This Row],[Cuándo inicia]]</f>
        <v>0</v>
      </c>
      <c r="H13" s="272" t="str">
        <f>IF(seguimientoplan[[#This Row],[Práctica segura]]="","",IFERROR(IF(MATCH("Cerrada",seguimientoplan[[#This Row],[Estado Acción Seg. 1]:[Estado Acción Seg. 12]],0),"Cerrada"),"Abierta"))</f>
        <v/>
      </c>
      <c r="I13" s="187"/>
      <c r="J13" s="172"/>
      <c r="K13" s="170"/>
      <c r="L13" s="188"/>
      <c r="M13" s="179"/>
      <c r="N13" s="172"/>
      <c r="O13" s="172"/>
      <c r="P13" s="180"/>
      <c r="Q13" s="189"/>
      <c r="R13" s="190"/>
      <c r="S13" s="182"/>
      <c r="T13" s="180"/>
      <c r="U13" s="189"/>
      <c r="V13" s="190"/>
      <c r="W13" s="190"/>
      <c r="X13" s="180"/>
      <c r="Y13" s="189"/>
      <c r="Z13" s="190"/>
      <c r="AA13" s="190"/>
      <c r="AB13" s="180"/>
      <c r="AC13" s="189"/>
      <c r="AD13" s="190"/>
      <c r="AE13" s="190"/>
      <c r="AF13" s="180"/>
      <c r="AG13" s="189"/>
      <c r="AH13" s="190"/>
      <c r="AI13" s="190"/>
      <c r="AJ13" s="180"/>
      <c r="AK13" s="189"/>
      <c r="AL13" s="190"/>
      <c r="AM13" s="190"/>
      <c r="AN13" s="180"/>
      <c r="AO13" s="189"/>
      <c r="AP13" s="190"/>
      <c r="AQ13" s="190"/>
      <c r="AR13" s="180"/>
      <c r="AS13" s="189"/>
      <c r="AT13" s="190"/>
      <c r="AU13" s="190"/>
      <c r="AV13" s="180"/>
      <c r="AW13" s="189"/>
      <c r="AX13" s="190"/>
      <c r="AY13" s="190"/>
      <c r="AZ13" s="180"/>
      <c r="BA13" s="189"/>
      <c r="BB13" s="190"/>
      <c r="BC13" s="190"/>
      <c r="BD13" s="180"/>
    </row>
    <row r="14" spans="2:56" ht="57.6" x14ac:dyDescent="0.3">
      <c r="B14" s="166">
        <v>11</v>
      </c>
      <c r="C14" s="164" t="str">
        <f>planaccion[[#This Row],[Práctica Segura]]</f>
        <v/>
      </c>
      <c r="D14" s="164" t="str">
        <f>planaccion[[#This Row],[Criterio]]</f>
        <v/>
      </c>
      <c r="E14" s="165" t="str">
        <f>planaccion[[#This Row],[Oportunidad de Mejora]]</f>
        <v/>
      </c>
      <c r="F14" s="165" t="str">
        <f>planaccion[[#This Row],[Qué /  Acción]]</f>
        <v>P:
H:
V:
A:</v>
      </c>
      <c r="G14" s="224">
        <f>planaccion[[#This Row],[Cuándo inicia]]</f>
        <v>0</v>
      </c>
      <c r="H14" s="272" t="str">
        <f>IF(seguimientoplan[[#This Row],[Práctica segura]]="","",IFERROR(IF(MATCH("Cerrada",seguimientoplan[[#This Row],[Estado Acción Seg. 1]:[Estado Acción Seg. 12]],0),"Cerrada"),"Abierta"))</f>
        <v/>
      </c>
      <c r="I14" s="187"/>
      <c r="J14" s="172"/>
      <c r="K14" s="170"/>
      <c r="L14" s="188"/>
      <c r="M14" s="179"/>
      <c r="N14" s="172"/>
      <c r="O14" s="172"/>
      <c r="P14" s="180"/>
      <c r="Q14" s="189"/>
      <c r="R14" s="190"/>
      <c r="S14" s="182"/>
      <c r="T14" s="180"/>
      <c r="U14" s="191"/>
      <c r="V14" s="192"/>
      <c r="W14" s="192"/>
      <c r="X14" s="193"/>
      <c r="Y14" s="191"/>
      <c r="Z14" s="192"/>
      <c r="AA14" s="192"/>
      <c r="AB14" s="193"/>
      <c r="AC14" s="191"/>
      <c r="AD14" s="192"/>
      <c r="AE14" s="192"/>
      <c r="AF14" s="193"/>
      <c r="AG14" s="191"/>
      <c r="AH14" s="192"/>
      <c r="AI14" s="192"/>
      <c r="AJ14" s="193"/>
      <c r="AK14" s="191"/>
      <c r="AL14" s="192"/>
      <c r="AM14" s="192"/>
      <c r="AN14" s="193"/>
      <c r="AO14" s="191"/>
      <c r="AP14" s="192"/>
      <c r="AQ14" s="192"/>
      <c r="AR14" s="193"/>
      <c r="AS14" s="191"/>
      <c r="AT14" s="192"/>
      <c r="AU14" s="192"/>
      <c r="AV14" s="193"/>
      <c r="AW14" s="191"/>
      <c r="AX14" s="192"/>
      <c r="AY14" s="192"/>
      <c r="AZ14" s="193"/>
      <c r="BA14" s="191"/>
      <c r="BB14" s="192"/>
      <c r="BC14" s="192"/>
      <c r="BD14" s="193"/>
    </row>
    <row r="15" spans="2:56" ht="57.6" x14ac:dyDescent="0.3">
      <c r="B15" s="166">
        <v>12</v>
      </c>
      <c r="C15" s="164" t="str">
        <f>planaccion[[#This Row],[Práctica Segura]]</f>
        <v/>
      </c>
      <c r="D15" s="164" t="str">
        <f>planaccion[[#This Row],[Criterio]]</f>
        <v/>
      </c>
      <c r="E15" s="165" t="str">
        <f>planaccion[[#This Row],[Oportunidad de Mejora]]</f>
        <v/>
      </c>
      <c r="F15" s="165" t="str">
        <f>planaccion[[#This Row],[Qué /  Acción]]</f>
        <v>P:
H:
V:
A:</v>
      </c>
      <c r="G15" s="224">
        <f>planaccion[[#This Row],[Cuándo inicia]]</f>
        <v>0</v>
      </c>
      <c r="H15" s="272" t="str">
        <f>IF(seguimientoplan[[#This Row],[Práctica segura]]="","",IFERROR(IF(MATCH("Cerrada",seguimientoplan[[#This Row],[Estado Acción Seg. 1]:[Estado Acción Seg. 12]],0),"Cerrada"),"Abierta"))</f>
        <v/>
      </c>
      <c r="I15" s="187"/>
      <c r="J15" s="172"/>
      <c r="K15" s="170"/>
      <c r="L15" s="188"/>
      <c r="M15" s="179"/>
      <c r="N15" s="172"/>
      <c r="O15" s="172"/>
      <c r="P15" s="180"/>
      <c r="Q15" s="189"/>
      <c r="R15" s="190"/>
      <c r="S15" s="182"/>
      <c r="T15" s="180"/>
      <c r="U15" s="189"/>
      <c r="V15" s="190"/>
      <c r="W15" s="190"/>
      <c r="X15" s="180"/>
      <c r="Y15" s="189"/>
      <c r="Z15" s="190"/>
      <c r="AA15" s="190"/>
      <c r="AB15" s="180"/>
      <c r="AC15" s="189"/>
      <c r="AD15" s="190"/>
      <c r="AE15" s="190"/>
      <c r="AF15" s="180"/>
      <c r="AG15" s="189"/>
      <c r="AH15" s="190"/>
      <c r="AI15" s="190"/>
      <c r="AJ15" s="180"/>
      <c r="AK15" s="189"/>
      <c r="AL15" s="190"/>
      <c r="AM15" s="190"/>
      <c r="AN15" s="180"/>
      <c r="AO15" s="189"/>
      <c r="AP15" s="190"/>
      <c r="AQ15" s="190"/>
      <c r="AR15" s="180"/>
      <c r="AS15" s="189"/>
      <c r="AT15" s="190"/>
      <c r="AU15" s="190"/>
      <c r="AV15" s="180"/>
      <c r="AW15" s="189"/>
      <c r="AX15" s="190"/>
      <c r="AY15" s="190"/>
      <c r="AZ15" s="180"/>
      <c r="BA15" s="189"/>
      <c r="BB15" s="190"/>
      <c r="BC15" s="190"/>
      <c r="BD15" s="180"/>
    </row>
    <row r="16" spans="2:56" ht="57.6" x14ac:dyDescent="0.3">
      <c r="B16" s="166">
        <v>13</v>
      </c>
      <c r="C16" s="164" t="str">
        <f>planaccion[[#This Row],[Práctica Segura]]</f>
        <v/>
      </c>
      <c r="D16" s="164" t="str">
        <f>planaccion[[#This Row],[Criterio]]</f>
        <v/>
      </c>
      <c r="E16" s="165" t="str">
        <f>planaccion[[#This Row],[Oportunidad de Mejora]]</f>
        <v/>
      </c>
      <c r="F16" s="165" t="str">
        <f>planaccion[[#This Row],[Qué /  Acción]]</f>
        <v>P:
H:
V:
A:</v>
      </c>
      <c r="G16" s="224">
        <f>planaccion[[#This Row],[Cuándo inicia]]</f>
        <v>0</v>
      </c>
      <c r="H16" s="272" t="str">
        <f>IF(seguimientoplan[[#This Row],[Práctica segura]]="","",IFERROR(IF(MATCH("Cerrada",seguimientoplan[[#This Row],[Estado Acción Seg. 1]:[Estado Acción Seg. 12]],0),"Cerrada"),"Abierta"))</f>
        <v/>
      </c>
      <c r="I16" s="187"/>
      <c r="J16" s="172"/>
      <c r="K16" s="170"/>
      <c r="L16" s="188"/>
      <c r="M16" s="179"/>
      <c r="N16" s="172"/>
      <c r="O16" s="172"/>
      <c r="P16" s="180"/>
      <c r="Q16" s="189"/>
      <c r="R16" s="190"/>
      <c r="S16" s="182"/>
      <c r="T16" s="180"/>
      <c r="U16" s="191"/>
      <c r="V16" s="192"/>
      <c r="W16" s="192"/>
      <c r="X16" s="193"/>
      <c r="Y16" s="191"/>
      <c r="Z16" s="192"/>
      <c r="AA16" s="192"/>
      <c r="AB16" s="193"/>
      <c r="AC16" s="191"/>
      <c r="AD16" s="192"/>
      <c r="AE16" s="192"/>
      <c r="AF16" s="193"/>
      <c r="AG16" s="191"/>
      <c r="AH16" s="192"/>
      <c r="AI16" s="192"/>
      <c r="AJ16" s="193"/>
      <c r="AK16" s="191"/>
      <c r="AL16" s="192"/>
      <c r="AM16" s="192"/>
      <c r="AN16" s="193"/>
      <c r="AO16" s="191"/>
      <c r="AP16" s="192"/>
      <c r="AQ16" s="192"/>
      <c r="AR16" s="193"/>
      <c r="AS16" s="191"/>
      <c r="AT16" s="192"/>
      <c r="AU16" s="192"/>
      <c r="AV16" s="193"/>
      <c r="AW16" s="191"/>
      <c r="AX16" s="192"/>
      <c r="AY16" s="192"/>
      <c r="AZ16" s="193"/>
      <c r="BA16" s="191"/>
      <c r="BB16" s="192"/>
      <c r="BC16" s="192"/>
      <c r="BD16" s="193"/>
    </row>
    <row r="17" spans="2:56" ht="57.6" x14ac:dyDescent="0.3">
      <c r="B17" s="166">
        <v>14</v>
      </c>
      <c r="C17" s="164" t="str">
        <f>planaccion[[#This Row],[Práctica Segura]]</f>
        <v/>
      </c>
      <c r="D17" s="164" t="str">
        <f>planaccion[[#This Row],[Criterio]]</f>
        <v/>
      </c>
      <c r="E17" s="165" t="str">
        <f>planaccion[[#This Row],[Oportunidad de Mejora]]</f>
        <v/>
      </c>
      <c r="F17" s="165" t="str">
        <f>planaccion[[#This Row],[Qué /  Acción]]</f>
        <v>P:
H:
V:
A:</v>
      </c>
      <c r="G17" s="224">
        <f>planaccion[[#This Row],[Cuándo inicia]]</f>
        <v>0</v>
      </c>
      <c r="H17" s="272" t="str">
        <f>IF(seguimientoplan[[#This Row],[Práctica segura]]="","",IFERROR(IF(MATCH("Cerrada",seguimientoplan[[#This Row],[Estado Acción Seg. 1]:[Estado Acción Seg. 12]],0),"Cerrada"),"Abierta"))</f>
        <v/>
      </c>
      <c r="I17" s="187"/>
      <c r="J17" s="172"/>
      <c r="K17" s="170"/>
      <c r="L17" s="188"/>
      <c r="M17" s="179"/>
      <c r="N17" s="172"/>
      <c r="O17" s="172"/>
      <c r="P17" s="180"/>
      <c r="Q17" s="189"/>
      <c r="R17" s="190"/>
      <c r="S17" s="182"/>
      <c r="T17" s="180"/>
      <c r="U17" s="189"/>
      <c r="V17" s="190"/>
      <c r="W17" s="190"/>
      <c r="X17" s="180"/>
      <c r="Y17" s="189"/>
      <c r="Z17" s="190"/>
      <c r="AA17" s="190"/>
      <c r="AB17" s="180"/>
      <c r="AC17" s="189"/>
      <c r="AD17" s="190"/>
      <c r="AE17" s="190"/>
      <c r="AF17" s="180"/>
      <c r="AG17" s="189"/>
      <c r="AH17" s="190"/>
      <c r="AI17" s="190"/>
      <c r="AJ17" s="180"/>
      <c r="AK17" s="189"/>
      <c r="AL17" s="190"/>
      <c r="AM17" s="190"/>
      <c r="AN17" s="180"/>
      <c r="AO17" s="189"/>
      <c r="AP17" s="190"/>
      <c r="AQ17" s="190"/>
      <c r="AR17" s="180"/>
      <c r="AS17" s="189"/>
      <c r="AT17" s="190"/>
      <c r="AU17" s="190"/>
      <c r="AV17" s="180"/>
      <c r="AW17" s="189"/>
      <c r="AX17" s="190"/>
      <c r="AY17" s="190"/>
      <c r="AZ17" s="180"/>
      <c r="BA17" s="189"/>
      <c r="BB17" s="190"/>
      <c r="BC17" s="190"/>
      <c r="BD17" s="180"/>
    </row>
    <row r="18" spans="2:56" ht="57.6" x14ac:dyDescent="0.3">
      <c r="B18" s="166">
        <v>15</v>
      </c>
      <c r="C18" s="164" t="str">
        <f>planaccion[[#This Row],[Práctica Segura]]</f>
        <v/>
      </c>
      <c r="D18" s="164" t="str">
        <f>planaccion[[#This Row],[Criterio]]</f>
        <v/>
      </c>
      <c r="E18" s="165" t="str">
        <f>planaccion[[#This Row],[Oportunidad de Mejora]]</f>
        <v/>
      </c>
      <c r="F18" s="165" t="str">
        <f>planaccion[[#This Row],[Qué /  Acción]]</f>
        <v>P:
H:
V:
A:</v>
      </c>
      <c r="G18" s="224">
        <f>planaccion[[#This Row],[Cuándo inicia]]</f>
        <v>0</v>
      </c>
      <c r="H18" s="272" t="str">
        <f>IF(seguimientoplan[[#This Row],[Práctica segura]]="","",IFERROR(IF(MATCH("Cerrada",seguimientoplan[[#This Row],[Estado Acción Seg. 1]:[Estado Acción Seg. 12]],0),"Cerrada"),"Abierta"))</f>
        <v/>
      </c>
      <c r="I18" s="187"/>
      <c r="J18" s="172"/>
      <c r="K18" s="170"/>
      <c r="L18" s="188"/>
      <c r="M18" s="179"/>
      <c r="N18" s="172"/>
      <c r="O18" s="172"/>
      <c r="P18" s="180"/>
      <c r="Q18" s="189"/>
      <c r="R18" s="190"/>
      <c r="S18" s="182"/>
      <c r="T18" s="180"/>
      <c r="U18" s="191"/>
      <c r="V18" s="192"/>
      <c r="W18" s="192"/>
      <c r="X18" s="193"/>
      <c r="Y18" s="191"/>
      <c r="Z18" s="192"/>
      <c r="AA18" s="192"/>
      <c r="AB18" s="193"/>
      <c r="AC18" s="191"/>
      <c r="AD18" s="192"/>
      <c r="AE18" s="192"/>
      <c r="AF18" s="193"/>
      <c r="AG18" s="191"/>
      <c r="AH18" s="192"/>
      <c r="AI18" s="192"/>
      <c r="AJ18" s="193"/>
      <c r="AK18" s="191"/>
      <c r="AL18" s="192"/>
      <c r="AM18" s="192"/>
      <c r="AN18" s="193"/>
      <c r="AO18" s="191"/>
      <c r="AP18" s="192"/>
      <c r="AQ18" s="192"/>
      <c r="AR18" s="193"/>
      <c r="AS18" s="191"/>
      <c r="AT18" s="192"/>
      <c r="AU18" s="192"/>
      <c r="AV18" s="193"/>
      <c r="AW18" s="191"/>
      <c r="AX18" s="192"/>
      <c r="AY18" s="192"/>
      <c r="AZ18" s="193"/>
      <c r="BA18" s="191"/>
      <c r="BB18" s="192"/>
      <c r="BC18" s="192"/>
      <c r="BD18" s="193"/>
    </row>
    <row r="19" spans="2:56" ht="57.6" x14ac:dyDescent="0.3">
      <c r="B19" s="166">
        <v>16</v>
      </c>
      <c r="C19" s="164" t="str">
        <f>planaccion[[#This Row],[Práctica Segura]]</f>
        <v/>
      </c>
      <c r="D19" s="164" t="str">
        <f>planaccion[[#This Row],[Criterio]]</f>
        <v/>
      </c>
      <c r="E19" s="165" t="str">
        <f>planaccion[[#This Row],[Oportunidad de Mejora]]</f>
        <v/>
      </c>
      <c r="F19" s="165" t="str">
        <f>planaccion[[#This Row],[Qué /  Acción]]</f>
        <v>P:
H:
V:
A:</v>
      </c>
      <c r="G19" s="224">
        <f>planaccion[[#This Row],[Cuándo inicia]]</f>
        <v>0</v>
      </c>
      <c r="H19" s="272" t="str">
        <f>IF(seguimientoplan[[#This Row],[Práctica segura]]="","",IFERROR(IF(MATCH("Cerrada",seguimientoplan[[#This Row],[Estado Acción Seg. 1]:[Estado Acción Seg. 12]],0),"Cerrada"),"Abierta"))</f>
        <v/>
      </c>
      <c r="I19" s="187"/>
      <c r="J19" s="172"/>
      <c r="K19" s="170"/>
      <c r="L19" s="188"/>
      <c r="M19" s="179"/>
      <c r="N19" s="172"/>
      <c r="O19" s="172"/>
      <c r="P19" s="180"/>
      <c r="Q19" s="189"/>
      <c r="R19" s="190"/>
      <c r="S19" s="182"/>
      <c r="T19" s="180"/>
      <c r="U19" s="189"/>
      <c r="V19" s="190"/>
      <c r="W19" s="190"/>
      <c r="X19" s="180"/>
      <c r="Y19" s="189"/>
      <c r="Z19" s="190"/>
      <c r="AA19" s="190"/>
      <c r="AB19" s="180"/>
      <c r="AC19" s="189"/>
      <c r="AD19" s="190"/>
      <c r="AE19" s="190"/>
      <c r="AF19" s="180"/>
      <c r="AG19" s="189"/>
      <c r="AH19" s="190"/>
      <c r="AI19" s="190"/>
      <c r="AJ19" s="180"/>
      <c r="AK19" s="189"/>
      <c r="AL19" s="190"/>
      <c r="AM19" s="190"/>
      <c r="AN19" s="180"/>
      <c r="AO19" s="189"/>
      <c r="AP19" s="190"/>
      <c r="AQ19" s="190"/>
      <c r="AR19" s="180"/>
      <c r="AS19" s="189"/>
      <c r="AT19" s="190"/>
      <c r="AU19" s="190"/>
      <c r="AV19" s="180"/>
      <c r="AW19" s="189"/>
      <c r="AX19" s="190"/>
      <c r="AY19" s="190"/>
      <c r="AZ19" s="180"/>
      <c r="BA19" s="189"/>
      <c r="BB19" s="190"/>
      <c r="BC19" s="190"/>
      <c r="BD19" s="180"/>
    </row>
    <row r="20" spans="2:56" ht="57.6" x14ac:dyDescent="0.3">
      <c r="B20" s="166">
        <v>17</v>
      </c>
      <c r="C20" s="164" t="str">
        <f>planaccion[[#This Row],[Práctica Segura]]</f>
        <v/>
      </c>
      <c r="D20" s="164" t="str">
        <f>planaccion[[#This Row],[Criterio]]</f>
        <v/>
      </c>
      <c r="E20" s="165" t="str">
        <f>planaccion[[#This Row],[Oportunidad de Mejora]]</f>
        <v/>
      </c>
      <c r="F20" s="165" t="str">
        <f>planaccion[[#This Row],[Qué /  Acción]]</f>
        <v>P:
H:
V:
A:</v>
      </c>
      <c r="G20" s="224">
        <f>planaccion[[#This Row],[Cuándo inicia]]</f>
        <v>0</v>
      </c>
      <c r="H20" s="272" t="str">
        <f>IF(seguimientoplan[[#This Row],[Práctica segura]]="","",IFERROR(IF(MATCH("Cerrada",seguimientoplan[[#This Row],[Estado Acción Seg. 1]:[Estado Acción Seg. 12]],0),"Cerrada"),"Abierta"))</f>
        <v/>
      </c>
      <c r="I20" s="187"/>
      <c r="J20" s="172"/>
      <c r="K20" s="170"/>
      <c r="L20" s="188"/>
      <c r="M20" s="179"/>
      <c r="N20" s="172"/>
      <c r="O20" s="172"/>
      <c r="P20" s="180"/>
      <c r="Q20" s="189"/>
      <c r="R20" s="190"/>
      <c r="S20" s="182"/>
      <c r="T20" s="180"/>
      <c r="U20" s="191"/>
      <c r="V20" s="192"/>
      <c r="W20" s="192"/>
      <c r="X20" s="193"/>
      <c r="Y20" s="191"/>
      <c r="Z20" s="192"/>
      <c r="AA20" s="192"/>
      <c r="AB20" s="193"/>
      <c r="AC20" s="191"/>
      <c r="AD20" s="192"/>
      <c r="AE20" s="192"/>
      <c r="AF20" s="193"/>
      <c r="AG20" s="191"/>
      <c r="AH20" s="192"/>
      <c r="AI20" s="192"/>
      <c r="AJ20" s="193"/>
      <c r="AK20" s="191"/>
      <c r="AL20" s="192"/>
      <c r="AM20" s="192"/>
      <c r="AN20" s="193"/>
      <c r="AO20" s="191"/>
      <c r="AP20" s="192"/>
      <c r="AQ20" s="192"/>
      <c r="AR20" s="193"/>
      <c r="AS20" s="191"/>
      <c r="AT20" s="192"/>
      <c r="AU20" s="192"/>
      <c r="AV20" s="193"/>
      <c r="AW20" s="191"/>
      <c r="AX20" s="192"/>
      <c r="AY20" s="192"/>
      <c r="AZ20" s="193"/>
      <c r="BA20" s="191"/>
      <c r="BB20" s="192"/>
      <c r="BC20" s="192"/>
      <c r="BD20" s="193"/>
    </row>
    <row r="21" spans="2:56" ht="57.6" x14ac:dyDescent="0.3">
      <c r="B21" s="166">
        <v>18</v>
      </c>
      <c r="C21" s="164" t="str">
        <f>planaccion[[#This Row],[Práctica Segura]]</f>
        <v/>
      </c>
      <c r="D21" s="164" t="str">
        <f>planaccion[[#This Row],[Criterio]]</f>
        <v/>
      </c>
      <c r="E21" s="165" t="str">
        <f>planaccion[[#This Row],[Oportunidad de Mejora]]</f>
        <v/>
      </c>
      <c r="F21" s="165" t="str">
        <f>planaccion[[#This Row],[Qué /  Acción]]</f>
        <v>P:
H:
V:
A:</v>
      </c>
      <c r="G21" s="224">
        <f>planaccion[[#This Row],[Cuándo inicia]]</f>
        <v>0</v>
      </c>
      <c r="H21" s="272" t="str">
        <f>IF(seguimientoplan[[#This Row],[Práctica segura]]="","",IFERROR(IF(MATCH("Cerrada",seguimientoplan[[#This Row],[Estado Acción Seg. 1]:[Estado Acción Seg. 12]],0),"Cerrada"),"Abierta"))</f>
        <v/>
      </c>
      <c r="I21" s="187"/>
      <c r="J21" s="172"/>
      <c r="K21" s="170"/>
      <c r="L21" s="188"/>
      <c r="M21" s="179"/>
      <c r="N21" s="172"/>
      <c r="O21" s="172"/>
      <c r="P21" s="180"/>
      <c r="Q21" s="189"/>
      <c r="R21" s="190"/>
      <c r="S21" s="182"/>
      <c r="T21" s="180"/>
      <c r="U21" s="189"/>
      <c r="V21" s="190"/>
      <c r="W21" s="190"/>
      <c r="X21" s="180"/>
      <c r="Y21" s="189"/>
      <c r="Z21" s="190"/>
      <c r="AA21" s="190"/>
      <c r="AB21" s="180"/>
      <c r="AC21" s="189"/>
      <c r="AD21" s="190"/>
      <c r="AE21" s="190"/>
      <c r="AF21" s="180"/>
      <c r="AG21" s="189"/>
      <c r="AH21" s="190"/>
      <c r="AI21" s="190"/>
      <c r="AJ21" s="180"/>
      <c r="AK21" s="189"/>
      <c r="AL21" s="190"/>
      <c r="AM21" s="190"/>
      <c r="AN21" s="180"/>
      <c r="AO21" s="189"/>
      <c r="AP21" s="190"/>
      <c r="AQ21" s="190"/>
      <c r="AR21" s="180"/>
      <c r="AS21" s="189"/>
      <c r="AT21" s="190"/>
      <c r="AU21" s="190"/>
      <c r="AV21" s="180"/>
      <c r="AW21" s="189"/>
      <c r="AX21" s="190"/>
      <c r="AY21" s="190"/>
      <c r="AZ21" s="180"/>
      <c r="BA21" s="189"/>
      <c r="BB21" s="190"/>
      <c r="BC21" s="190"/>
      <c r="BD21" s="180"/>
    </row>
    <row r="22" spans="2:56" ht="57.6" x14ac:dyDescent="0.3">
      <c r="B22" s="166">
        <v>19</v>
      </c>
      <c r="C22" s="164" t="str">
        <f>planaccion[[#This Row],[Práctica Segura]]</f>
        <v/>
      </c>
      <c r="D22" s="164" t="str">
        <f>planaccion[[#This Row],[Criterio]]</f>
        <v/>
      </c>
      <c r="E22" s="165" t="str">
        <f>planaccion[[#This Row],[Oportunidad de Mejora]]</f>
        <v/>
      </c>
      <c r="F22" s="165" t="str">
        <f>planaccion[[#This Row],[Qué /  Acción]]</f>
        <v>P:
H:
V:
A:</v>
      </c>
      <c r="G22" s="224">
        <f>planaccion[[#This Row],[Cuándo inicia]]</f>
        <v>0</v>
      </c>
      <c r="H22" s="272" t="str">
        <f>IF(seguimientoplan[[#This Row],[Práctica segura]]="","",IFERROR(IF(MATCH("Cerrada",seguimientoplan[[#This Row],[Estado Acción Seg. 1]:[Estado Acción Seg. 12]],0),"Cerrada"),"Abierta"))</f>
        <v/>
      </c>
      <c r="I22" s="187"/>
      <c r="J22" s="172"/>
      <c r="K22" s="170"/>
      <c r="L22" s="188"/>
      <c r="M22" s="179"/>
      <c r="N22" s="172"/>
      <c r="O22" s="172"/>
      <c r="P22" s="180"/>
      <c r="Q22" s="189"/>
      <c r="R22" s="190"/>
      <c r="S22" s="182"/>
      <c r="T22" s="180"/>
      <c r="U22" s="191"/>
      <c r="V22" s="192"/>
      <c r="W22" s="192"/>
      <c r="X22" s="193"/>
      <c r="Y22" s="191"/>
      <c r="Z22" s="192"/>
      <c r="AA22" s="192"/>
      <c r="AB22" s="193"/>
      <c r="AC22" s="191"/>
      <c r="AD22" s="192"/>
      <c r="AE22" s="192"/>
      <c r="AF22" s="193"/>
      <c r="AG22" s="191"/>
      <c r="AH22" s="192"/>
      <c r="AI22" s="192"/>
      <c r="AJ22" s="193"/>
      <c r="AK22" s="191"/>
      <c r="AL22" s="192"/>
      <c r="AM22" s="192"/>
      <c r="AN22" s="193"/>
      <c r="AO22" s="191"/>
      <c r="AP22" s="192"/>
      <c r="AQ22" s="192"/>
      <c r="AR22" s="193"/>
      <c r="AS22" s="191"/>
      <c r="AT22" s="192"/>
      <c r="AU22" s="192"/>
      <c r="AV22" s="193"/>
      <c r="AW22" s="191"/>
      <c r="AX22" s="192"/>
      <c r="AY22" s="192"/>
      <c r="AZ22" s="193"/>
      <c r="BA22" s="191"/>
      <c r="BB22" s="192"/>
      <c r="BC22" s="192"/>
      <c r="BD22" s="193"/>
    </row>
    <row r="23" spans="2:56" ht="57.6" x14ac:dyDescent="0.3">
      <c r="B23" s="166">
        <v>20</v>
      </c>
      <c r="C23" s="164" t="str">
        <f>planaccion[[#This Row],[Práctica Segura]]</f>
        <v/>
      </c>
      <c r="D23" s="164" t="str">
        <f>planaccion[[#This Row],[Criterio]]</f>
        <v/>
      </c>
      <c r="E23" s="165" t="str">
        <f>planaccion[[#This Row],[Oportunidad de Mejora]]</f>
        <v/>
      </c>
      <c r="F23" s="165" t="str">
        <f>planaccion[[#This Row],[Qué /  Acción]]</f>
        <v>P:
H:
V:
A:</v>
      </c>
      <c r="G23" s="224">
        <f>planaccion[[#This Row],[Cuándo inicia]]</f>
        <v>0</v>
      </c>
      <c r="H23" s="272" t="str">
        <f>IF(seguimientoplan[[#This Row],[Práctica segura]]="","",IFERROR(IF(MATCH("Cerrada",seguimientoplan[[#This Row],[Estado Acción Seg. 1]:[Estado Acción Seg. 12]],0),"Cerrada"),"Abierta"))</f>
        <v/>
      </c>
      <c r="I23" s="187"/>
      <c r="J23" s="172"/>
      <c r="K23" s="170"/>
      <c r="L23" s="188"/>
      <c r="M23" s="179"/>
      <c r="N23" s="172"/>
      <c r="O23" s="172"/>
      <c r="P23" s="180"/>
      <c r="Q23" s="189"/>
      <c r="R23" s="190"/>
      <c r="S23" s="182"/>
      <c r="T23" s="180"/>
      <c r="U23" s="189"/>
      <c r="V23" s="190"/>
      <c r="W23" s="190"/>
      <c r="X23" s="180"/>
      <c r="Y23" s="189"/>
      <c r="Z23" s="190"/>
      <c r="AA23" s="190"/>
      <c r="AB23" s="180"/>
      <c r="AC23" s="189"/>
      <c r="AD23" s="190"/>
      <c r="AE23" s="190"/>
      <c r="AF23" s="180"/>
      <c r="AG23" s="189"/>
      <c r="AH23" s="190"/>
      <c r="AI23" s="190"/>
      <c r="AJ23" s="180"/>
      <c r="AK23" s="189"/>
      <c r="AL23" s="190"/>
      <c r="AM23" s="190"/>
      <c r="AN23" s="180"/>
      <c r="AO23" s="189"/>
      <c r="AP23" s="190"/>
      <c r="AQ23" s="190"/>
      <c r="AR23" s="180"/>
      <c r="AS23" s="189"/>
      <c r="AT23" s="190"/>
      <c r="AU23" s="190"/>
      <c r="AV23" s="180"/>
      <c r="AW23" s="189"/>
      <c r="AX23" s="190"/>
      <c r="AY23" s="190"/>
      <c r="AZ23" s="180"/>
      <c r="BA23" s="189"/>
      <c r="BB23" s="190"/>
      <c r="BC23" s="190"/>
      <c r="BD23" s="180"/>
    </row>
    <row r="24" spans="2:56" ht="57.6" x14ac:dyDescent="0.3">
      <c r="B24" s="166">
        <v>21</v>
      </c>
      <c r="C24" s="164" t="str">
        <f>planaccion[[#This Row],[Práctica Segura]]</f>
        <v/>
      </c>
      <c r="D24" s="164" t="str">
        <f>planaccion[[#This Row],[Criterio]]</f>
        <v/>
      </c>
      <c r="E24" s="165" t="str">
        <f>planaccion[[#This Row],[Oportunidad de Mejora]]</f>
        <v/>
      </c>
      <c r="F24" s="165" t="str">
        <f>planaccion[[#This Row],[Qué /  Acción]]</f>
        <v>P:
H:
V:
A:</v>
      </c>
      <c r="G24" s="224">
        <f>planaccion[[#This Row],[Cuándo inicia]]</f>
        <v>0</v>
      </c>
      <c r="H24" s="272" t="str">
        <f>IF(seguimientoplan[[#This Row],[Práctica segura]]="","",IFERROR(IF(MATCH("Cerrada",seguimientoplan[[#This Row],[Estado Acción Seg. 1]:[Estado Acción Seg. 12]],0),"Cerrada"),"Abierta"))</f>
        <v/>
      </c>
      <c r="I24" s="187"/>
      <c r="J24" s="172"/>
      <c r="K24" s="170"/>
      <c r="L24" s="188"/>
      <c r="M24" s="179"/>
      <c r="N24" s="172"/>
      <c r="O24" s="172"/>
      <c r="P24" s="180"/>
      <c r="Q24" s="189"/>
      <c r="R24" s="190"/>
      <c r="S24" s="182"/>
      <c r="T24" s="180"/>
      <c r="U24" s="191"/>
      <c r="V24" s="192"/>
      <c r="W24" s="192"/>
      <c r="X24" s="193"/>
      <c r="Y24" s="191"/>
      <c r="Z24" s="192"/>
      <c r="AA24" s="192"/>
      <c r="AB24" s="193"/>
      <c r="AC24" s="191"/>
      <c r="AD24" s="192"/>
      <c r="AE24" s="192"/>
      <c r="AF24" s="193"/>
      <c r="AG24" s="191"/>
      <c r="AH24" s="192"/>
      <c r="AI24" s="192"/>
      <c r="AJ24" s="193"/>
      <c r="AK24" s="191"/>
      <c r="AL24" s="192"/>
      <c r="AM24" s="192"/>
      <c r="AN24" s="193"/>
      <c r="AO24" s="191"/>
      <c r="AP24" s="192"/>
      <c r="AQ24" s="192"/>
      <c r="AR24" s="193"/>
      <c r="AS24" s="191"/>
      <c r="AT24" s="192"/>
      <c r="AU24" s="192"/>
      <c r="AV24" s="193"/>
      <c r="AW24" s="191"/>
      <c r="AX24" s="192"/>
      <c r="AY24" s="192"/>
      <c r="AZ24" s="193"/>
      <c r="BA24" s="191"/>
      <c r="BB24" s="192"/>
      <c r="BC24" s="192"/>
      <c r="BD24" s="193"/>
    </row>
    <row r="25" spans="2:56" ht="57.6" x14ac:dyDescent="0.3">
      <c r="B25" s="166">
        <v>22</v>
      </c>
      <c r="C25" s="164" t="str">
        <f>planaccion[[#This Row],[Práctica Segura]]</f>
        <v/>
      </c>
      <c r="D25" s="164" t="str">
        <f>planaccion[[#This Row],[Criterio]]</f>
        <v/>
      </c>
      <c r="E25" s="165" t="str">
        <f>planaccion[[#This Row],[Oportunidad de Mejora]]</f>
        <v/>
      </c>
      <c r="F25" s="165" t="str">
        <f>planaccion[[#This Row],[Qué /  Acción]]</f>
        <v>P:
H:
V:
A:</v>
      </c>
      <c r="G25" s="224">
        <f>planaccion[[#This Row],[Cuándo inicia]]</f>
        <v>0</v>
      </c>
      <c r="H25" s="272" t="str">
        <f>IF(seguimientoplan[[#This Row],[Práctica segura]]="","",IFERROR(IF(MATCH("Cerrada",seguimientoplan[[#This Row],[Estado Acción Seg. 1]:[Estado Acción Seg. 12]],0),"Cerrada"),"Abierta"))</f>
        <v/>
      </c>
      <c r="I25" s="187"/>
      <c r="J25" s="172"/>
      <c r="K25" s="170"/>
      <c r="L25" s="188"/>
      <c r="M25" s="179"/>
      <c r="N25" s="172"/>
      <c r="O25" s="172"/>
      <c r="P25" s="180"/>
      <c r="Q25" s="189"/>
      <c r="R25" s="190"/>
      <c r="S25" s="182"/>
      <c r="T25" s="180"/>
      <c r="U25" s="189"/>
      <c r="V25" s="190"/>
      <c r="W25" s="190"/>
      <c r="X25" s="180"/>
      <c r="Y25" s="189"/>
      <c r="Z25" s="190"/>
      <c r="AA25" s="190"/>
      <c r="AB25" s="180"/>
      <c r="AC25" s="189"/>
      <c r="AD25" s="190"/>
      <c r="AE25" s="190"/>
      <c r="AF25" s="180"/>
      <c r="AG25" s="189"/>
      <c r="AH25" s="190"/>
      <c r="AI25" s="190"/>
      <c r="AJ25" s="180"/>
      <c r="AK25" s="189"/>
      <c r="AL25" s="190"/>
      <c r="AM25" s="190"/>
      <c r="AN25" s="180"/>
      <c r="AO25" s="189"/>
      <c r="AP25" s="190"/>
      <c r="AQ25" s="190"/>
      <c r="AR25" s="180"/>
      <c r="AS25" s="189"/>
      <c r="AT25" s="190"/>
      <c r="AU25" s="190"/>
      <c r="AV25" s="180"/>
      <c r="AW25" s="189"/>
      <c r="AX25" s="190"/>
      <c r="AY25" s="190"/>
      <c r="AZ25" s="180"/>
      <c r="BA25" s="189"/>
      <c r="BB25" s="190"/>
      <c r="BC25" s="190"/>
      <c r="BD25" s="180"/>
    </row>
    <row r="26" spans="2:56" ht="57.6" x14ac:dyDescent="0.3">
      <c r="B26" s="166">
        <v>23</v>
      </c>
      <c r="C26" s="164" t="str">
        <f>planaccion[[#This Row],[Práctica Segura]]</f>
        <v/>
      </c>
      <c r="D26" s="164" t="str">
        <f>planaccion[[#This Row],[Criterio]]</f>
        <v/>
      </c>
      <c r="E26" s="165" t="str">
        <f>planaccion[[#This Row],[Oportunidad de Mejora]]</f>
        <v/>
      </c>
      <c r="F26" s="165" t="str">
        <f>planaccion[[#This Row],[Qué /  Acción]]</f>
        <v>P:
H:
V:
A:</v>
      </c>
      <c r="G26" s="224">
        <f>planaccion[[#This Row],[Cuándo inicia]]</f>
        <v>0</v>
      </c>
      <c r="H26" s="272" t="str">
        <f>IF(seguimientoplan[[#This Row],[Práctica segura]]="","",IFERROR(IF(MATCH("Cerrada",seguimientoplan[[#This Row],[Estado Acción Seg. 1]:[Estado Acción Seg. 12]],0),"Cerrada"),"Abierta"))</f>
        <v/>
      </c>
      <c r="I26" s="187"/>
      <c r="J26" s="172"/>
      <c r="K26" s="170"/>
      <c r="L26" s="188"/>
      <c r="M26" s="179"/>
      <c r="N26" s="172"/>
      <c r="O26" s="172"/>
      <c r="P26" s="180"/>
      <c r="Q26" s="189"/>
      <c r="R26" s="190"/>
      <c r="S26" s="182"/>
      <c r="T26" s="180"/>
      <c r="U26" s="191"/>
      <c r="V26" s="192"/>
      <c r="W26" s="192"/>
      <c r="X26" s="193"/>
      <c r="Y26" s="191"/>
      <c r="Z26" s="192"/>
      <c r="AA26" s="192"/>
      <c r="AB26" s="193"/>
      <c r="AC26" s="191"/>
      <c r="AD26" s="192"/>
      <c r="AE26" s="192"/>
      <c r="AF26" s="193"/>
      <c r="AG26" s="191"/>
      <c r="AH26" s="192"/>
      <c r="AI26" s="192"/>
      <c r="AJ26" s="193"/>
      <c r="AK26" s="191"/>
      <c r="AL26" s="192"/>
      <c r="AM26" s="192"/>
      <c r="AN26" s="193"/>
      <c r="AO26" s="191"/>
      <c r="AP26" s="192"/>
      <c r="AQ26" s="192"/>
      <c r="AR26" s="193"/>
      <c r="AS26" s="191"/>
      <c r="AT26" s="192"/>
      <c r="AU26" s="192"/>
      <c r="AV26" s="193"/>
      <c r="AW26" s="191"/>
      <c r="AX26" s="192"/>
      <c r="AY26" s="192"/>
      <c r="AZ26" s="193"/>
      <c r="BA26" s="191"/>
      <c r="BB26" s="192"/>
      <c r="BC26" s="192"/>
      <c r="BD26" s="193"/>
    </row>
    <row r="27" spans="2:56" ht="57.6" x14ac:dyDescent="0.3">
      <c r="B27" s="166">
        <v>24</v>
      </c>
      <c r="C27" s="164" t="str">
        <f>planaccion[[#This Row],[Práctica Segura]]</f>
        <v/>
      </c>
      <c r="D27" s="164" t="str">
        <f>planaccion[[#This Row],[Criterio]]</f>
        <v/>
      </c>
      <c r="E27" s="165" t="str">
        <f>planaccion[[#This Row],[Oportunidad de Mejora]]</f>
        <v/>
      </c>
      <c r="F27" s="165" t="str">
        <f>planaccion[[#This Row],[Qué /  Acción]]</f>
        <v>P:
H:
V:
A:</v>
      </c>
      <c r="G27" s="224">
        <f>planaccion[[#This Row],[Cuándo inicia]]</f>
        <v>0</v>
      </c>
      <c r="H27" s="272" t="str">
        <f>IF(seguimientoplan[[#This Row],[Práctica segura]]="","",IFERROR(IF(MATCH("Cerrada",seguimientoplan[[#This Row],[Estado Acción Seg. 1]:[Estado Acción Seg. 12]],0),"Cerrada"),"Abierta"))</f>
        <v/>
      </c>
      <c r="I27" s="187"/>
      <c r="J27" s="172"/>
      <c r="K27" s="170"/>
      <c r="L27" s="188"/>
      <c r="M27" s="179"/>
      <c r="N27" s="172"/>
      <c r="O27" s="172"/>
      <c r="P27" s="180"/>
      <c r="Q27" s="189"/>
      <c r="R27" s="190"/>
      <c r="S27" s="182"/>
      <c r="T27" s="180"/>
      <c r="U27" s="189"/>
      <c r="V27" s="190"/>
      <c r="W27" s="190"/>
      <c r="X27" s="180"/>
      <c r="Y27" s="189"/>
      <c r="Z27" s="190"/>
      <c r="AA27" s="190"/>
      <c r="AB27" s="180"/>
      <c r="AC27" s="189"/>
      <c r="AD27" s="190"/>
      <c r="AE27" s="190"/>
      <c r="AF27" s="180"/>
      <c r="AG27" s="189"/>
      <c r="AH27" s="190"/>
      <c r="AI27" s="190"/>
      <c r="AJ27" s="180"/>
      <c r="AK27" s="189"/>
      <c r="AL27" s="190"/>
      <c r="AM27" s="190"/>
      <c r="AN27" s="180"/>
      <c r="AO27" s="189"/>
      <c r="AP27" s="190"/>
      <c r="AQ27" s="190"/>
      <c r="AR27" s="180"/>
      <c r="AS27" s="189"/>
      <c r="AT27" s="190"/>
      <c r="AU27" s="190"/>
      <c r="AV27" s="180"/>
      <c r="AW27" s="189"/>
      <c r="AX27" s="190"/>
      <c r="AY27" s="190"/>
      <c r="AZ27" s="180"/>
      <c r="BA27" s="189"/>
      <c r="BB27" s="190"/>
      <c r="BC27" s="190"/>
      <c r="BD27" s="180"/>
    </row>
    <row r="28" spans="2:56" ht="57.6" x14ac:dyDescent="0.3">
      <c r="B28" s="166">
        <v>25</v>
      </c>
      <c r="C28" s="164" t="str">
        <f>planaccion[[#This Row],[Práctica Segura]]</f>
        <v/>
      </c>
      <c r="D28" s="164" t="str">
        <f>planaccion[[#This Row],[Criterio]]</f>
        <v/>
      </c>
      <c r="E28" s="165" t="str">
        <f>planaccion[[#This Row],[Oportunidad de Mejora]]</f>
        <v/>
      </c>
      <c r="F28" s="165" t="str">
        <f>planaccion[[#This Row],[Qué /  Acción]]</f>
        <v>P:
H:
V:
A:</v>
      </c>
      <c r="G28" s="224">
        <f>planaccion[[#This Row],[Cuándo inicia]]</f>
        <v>0</v>
      </c>
      <c r="H28" s="272" t="str">
        <f>IF(seguimientoplan[[#This Row],[Práctica segura]]="","",IFERROR(IF(MATCH("Cerrada",seguimientoplan[[#This Row],[Estado Acción Seg. 1]:[Estado Acción Seg. 12]],0),"Cerrada"),"Abierta"))</f>
        <v/>
      </c>
      <c r="I28" s="187"/>
      <c r="J28" s="172"/>
      <c r="K28" s="170"/>
      <c r="L28" s="188"/>
      <c r="M28" s="179"/>
      <c r="N28" s="172"/>
      <c r="O28" s="172"/>
      <c r="P28" s="180"/>
      <c r="Q28" s="189"/>
      <c r="R28" s="190"/>
      <c r="S28" s="182"/>
      <c r="T28" s="180"/>
      <c r="U28" s="191"/>
      <c r="V28" s="192"/>
      <c r="W28" s="192"/>
      <c r="X28" s="193"/>
      <c r="Y28" s="191"/>
      <c r="Z28" s="192"/>
      <c r="AA28" s="192"/>
      <c r="AB28" s="193"/>
      <c r="AC28" s="191"/>
      <c r="AD28" s="192"/>
      <c r="AE28" s="192"/>
      <c r="AF28" s="193"/>
      <c r="AG28" s="191"/>
      <c r="AH28" s="192"/>
      <c r="AI28" s="192"/>
      <c r="AJ28" s="193"/>
      <c r="AK28" s="191"/>
      <c r="AL28" s="192"/>
      <c r="AM28" s="192"/>
      <c r="AN28" s="193"/>
      <c r="AO28" s="191"/>
      <c r="AP28" s="192"/>
      <c r="AQ28" s="192"/>
      <c r="AR28" s="193"/>
      <c r="AS28" s="191"/>
      <c r="AT28" s="192"/>
      <c r="AU28" s="192"/>
      <c r="AV28" s="193"/>
      <c r="AW28" s="191"/>
      <c r="AX28" s="192"/>
      <c r="AY28" s="192"/>
      <c r="AZ28" s="193"/>
      <c r="BA28" s="191"/>
      <c r="BB28" s="192"/>
      <c r="BC28" s="192"/>
      <c r="BD28" s="193"/>
    </row>
    <row r="29" spans="2:56" ht="57.6" x14ac:dyDescent="0.3">
      <c r="B29" s="166">
        <v>26</v>
      </c>
      <c r="C29" s="164" t="str">
        <f>planaccion[[#This Row],[Práctica Segura]]</f>
        <v/>
      </c>
      <c r="D29" s="164" t="str">
        <f>planaccion[[#This Row],[Criterio]]</f>
        <v/>
      </c>
      <c r="E29" s="165" t="str">
        <f>planaccion[[#This Row],[Oportunidad de Mejora]]</f>
        <v/>
      </c>
      <c r="F29" s="165" t="str">
        <f>planaccion[[#This Row],[Qué /  Acción]]</f>
        <v>P:
H:
V:
A:</v>
      </c>
      <c r="G29" s="224">
        <f>planaccion[[#This Row],[Cuándo inicia]]</f>
        <v>0</v>
      </c>
      <c r="H29" s="272" t="str">
        <f>IF(seguimientoplan[[#This Row],[Práctica segura]]="","",IFERROR(IF(MATCH("Cerrada",seguimientoplan[[#This Row],[Estado Acción Seg. 1]:[Estado Acción Seg. 12]],0),"Cerrada"),"Abierta"))</f>
        <v/>
      </c>
      <c r="I29" s="187"/>
      <c r="J29" s="172"/>
      <c r="K29" s="170"/>
      <c r="L29" s="188"/>
      <c r="M29" s="179"/>
      <c r="N29" s="172"/>
      <c r="O29" s="172"/>
      <c r="P29" s="180"/>
      <c r="Q29" s="189"/>
      <c r="R29" s="190"/>
      <c r="S29" s="182"/>
      <c r="T29" s="180"/>
      <c r="U29" s="189"/>
      <c r="V29" s="190"/>
      <c r="W29" s="190"/>
      <c r="X29" s="180"/>
      <c r="Y29" s="189"/>
      <c r="Z29" s="190"/>
      <c r="AA29" s="190"/>
      <c r="AB29" s="180"/>
      <c r="AC29" s="189"/>
      <c r="AD29" s="190"/>
      <c r="AE29" s="190"/>
      <c r="AF29" s="180"/>
      <c r="AG29" s="189"/>
      <c r="AH29" s="190"/>
      <c r="AI29" s="190"/>
      <c r="AJ29" s="180"/>
      <c r="AK29" s="189"/>
      <c r="AL29" s="190"/>
      <c r="AM29" s="190"/>
      <c r="AN29" s="180"/>
      <c r="AO29" s="189"/>
      <c r="AP29" s="190"/>
      <c r="AQ29" s="190"/>
      <c r="AR29" s="180"/>
      <c r="AS29" s="189"/>
      <c r="AT29" s="190"/>
      <c r="AU29" s="190"/>
      <c r="AV29" s="180"/>
      <c r="AW29" s="189"/>
      <c r="AX29" s="190"/>
      <c r="AY29" s="190"/>
      <c r="AZ29" s="180"/>
      <c r="BA29" s="189"/>
      <c r="BB29" s="190"/>
      <c r="BC29" s="190"/>
      <c r="BD29" s="180"/>
    </row>
    <row r="30" spans="2:56" ht="57.6" x14ac:dyDescent="0.3">
      <c r="B30" s="166">
        <v>27</v>
      </c>
      <c r="C30" s="164" t="str">
        <f>planaccion[[#This Row],[Práctica Segura]]</f>
        <v/>
      </c>
      <c r="D30" s="164" t="str">
        <f>planaccion[[#This Row],[Criterio]]</f>
        <v/>
      </c>
      <c r="E30" s="165" t="str">
        <f>planaccion[[#This Row],[Oportunidad de Mejora]]</f>
        <v/>
      </c>
      <c r="F30" s="165" t="str">
        <f>planaccion[[#This Row],[Qué /  Acción]]</f>
        <v>P:
H:
V:
A:</v>
      </c>
      <c r="G30" s="224">
        <f>planaccion[[#This Row],[Cuándo inicia]]</f>
        <v>0</v>
      </c>
      <c r="H30" s="272" t="str">
        <f>IF(seguimientoplan[[#This Row],[Práctica segura]]="","",IFERROR(IF(MATCH("Cerrada",seguimientoplan[[#This Row],[Estado Acción Seg. 1]:[Estado Acción Seg. 12]],0),"Cerrada"),"Abierta"))</f>
        <v/>
      </c>
      <c r="I30" s="187"/>
      <c r="J30" s="172"/>
      <c r="K30" s="170"/>
      <c r="L30" s="188"/>
      <c r="M30" s="179"/>
      <c r="N30" s="172"/>
      <c r="O30" s="172"/>
      <c r="P30" s="180"/>
      <c r="Q30" s="189"/>
      <c r="R30" s="190"/>
      <c r="S30" s="182"/>
      <c r="T30" s="180"/>
      <c r="U30" s="191"/>
      <c r="V30" s="192"/>
      <c r="W30" s="192"/>
      <c r="X30" s="193"/>
      <c r="Y30" s="191"/>
      <c r="Z30" s="192"/>
      <c r="AA30" s="192"/>
      <c r="AB30" s="193"/>
      <c r="AC30" s="191"/>
      <c r="AD30" s="192"/>
      <c r="AE30" s="192"/>
      <c r="AF30" s="193"/>
      <c r="AG30" s="191"/>
      <c r="AH30" s="192"/>
      <c r="AI30" s="192"/>
      <c r="AJ30" s="193"/>
      <c r="AK30" s="191"/>
      <c r="AL30" s="192"/>
      <c r="AM30" s="192"/>
      <c r="AN30" s="193"/>
      <c r="AO30" s="191"/>
      <c r="AP30" s="192"/>
      <c r="AQ30" s="192"/>
      <c r="AR30" s="193"/>
      <c r="AS30" s="191"/>
      <c r="AT30" s="192"/>
      <c r="AU30" s="192"/>
      <c r="AV30" s="193"/>
      <c r="AW30" s="191"/>
      <c r="AX30" s="192"/>
      <c r="AY30" s="192"/>
      <c r="AZ30" s="193"/>
      <c r="BA30" s="191"/>
      <c r="BB30" s="192"/>
      <c r="BC30" s="192"/>
      <c r="BD30" s="193"/>
    </row>
    <row r="31" spans="2:56" ht="57.6" x14ac:dyDescent="0.3">
      <c r="B31" s="166">
        <v>28</v>
      </c>
      <c r="C31" s="164" t="str">
        <f>planaccion[[#This Row],[Práctica Segura]]</f>
        <v/>
      </c>
      <c r="D31" s="164" t="str">
        <f>planaccion[[#This Row],[Criterio]]</f>
        <v/>
      </c>
      <c r="E31" s="165" t="str">
        <f>planaccion[[#This Row],[Oportunidad de Mejora]]</f>
        <v/>
      </c>
      <c r="F31" s="165" t="str">
        <f>planaccion[[#This Row],[Qué /  Acción]]</f>
        <v>P:
H:
V:
A:</v>
      </c>
      <c r="G31" s="224">
        <f>planaccion[[#This Row],[Cuándo inicia]]</f>
        <v>0</v>
      </c>
      <c r="H31" s="272" t="str">
        <f>IF(seguimientoplan[[#This Row],[Práctica segura]]="","",IFERROR(IF(MATCH("Cerrada",seguimientoplan[[#This Row],[Estado Acción Seg. 1]:[Estado Acción Seg. 12]],0),"Cerrada"),"Abierta"))</f>
        <v/>
      </c>
      <c r="I31" s="187"/>
      <c r="J31" s="172"/>
      <c r="K31" s="170"/>
      <c r="L31" s="188"/>
      <c r="M31" s="179"/>
      <c r="N31" s="172"/>
      <c r="O31" s="172"/>
      <c r="P31" s="180"/>
      <c r="Q31" s="189"/>
      <c r="R31" s="190"/>
      <c r="S31" s="182"/>
      <c r="T31" s="180"/>
      <c r="U31" s="189"/>
      <c r="V31" s="190"/>
      <c r="W31" s="190"/>
      <c r="X31" s="180"/>
      <c r="Y31" s="189"/>
      <c r="Z31" s="190"/>
      <c r="AA31" s="190"/>
      <c r="AB31" s="180"/>
      <c r="AC31" s="189"/>
      <c r="AD31" s="190"/>
      <c r="AE31" s="190"/>
      <c r="AF31" s="180"/>
      <c r="AG31" s="189"/>
      <c r="AH31" s="190"/>
      <c r="AI31" s="190"/>
      <c r="AJ31" s="180"/>
      <c r="AK31" s="189"/>
      <c r="AL31" s="190"/>
      <c r="AM31" s="190"/>
      <c r="AN31" s="180"/>
      <c r="AO31" s="189"/>
      <c r="AP31" s="190"/>
      <c r="AQ31" s="190"/>
      <c r="AR31" s="180"/>
      <c r="AS31" s="189"/>
      <c r="AT31" s="190"/>
      <c r="AU31" s="190"/>
      <c r="AV31" s="180"/>
      <c r="AW31" s="189"/>
      <c r="AX31" s="190"/>
      <c r="AY31" s="190"/>
      <c r="AZ31" s="180"/>
      <c r="BA31" s="189"/>
      <c r="BB31" s="190"/>
      <c r="BC31" s="190"/>
      <c r="BD31" s="180"/>
    </row>
    <row r="32" spans="2:56" ht="57.6" x14ac:dyDescent="0.3">
      <c r="B32" s="166">
        <v>29</v>
      </c>
      <c r="C32" s="164" t="str">
        <f>planaccion[[#This Row],[Práctica Segura]]</f>
        <v/>
      </c>
      <c r="D32" s="164" t="str">
        <f>planaccion[[#This Row],[Criterio]]</f>
        <v/>
      </c>
      <c r="E32" s="165" t="str">
        <f>planaccion[[#This Row],[Oportunidad de Mejora]]</f>
        <v/>
      </c>
      <c r="F32" s="165" t="str">
        <f>planaccion[[#This Row],[Qué /  Acción]]</f>
        <v>P:
H:
V:
A:</v>
      </c>
      <c r="G32" s="224">
        <f>planaccion[[#This Row],[Cuándo inicia]]</f>
        <v>0</v>
      </c>
      <c r="H32" s="272" t="str">
        <f>IF(seguimientoplan[[#This Row],[Práctica segura]]="","",IFERROR(IF(MATCH("Cerrada",seguimientoplan[[#This Row],[Estado Acción Seg. 1]:[Estado Acción Seg. 12]],0),"Cerrada"),"Abierta"))</f>
        <v/>
      </c>
      <c r="I32" s="187"/>
      <c r="J32" s="172"/>
      <c r="K32" s="170"/>
      <c r="L32" s="188"/>
      <c r="M32" s="179"/>
      <c r="N32" s="172"/>
      <c r="O32" s="172"/>
      <c r="P32" s="180"/>
      <c r="Q32" s="189"/>
      <c r="R32" s="190"/>
      <c r="S32" s="182"/>
      <c r="T32" s="180"/>
      <c r="U32" s="191"/>
      <c r="V32" s="192"/>
      <c r="W32" s="192"/>
      <c r="X32" s="193"/>
      <c r="Y32" s="191"/>
      <c r="Z32" s="192"/>
      <c r="AA32" s="192"/>
      <c r="AB32" s="193"/>
      <c r="AC32" s="191"/>
      <c r="AD32" s="192"/>
      <c r="AE32" s="192"/>
      <c r="AF32" s="193"/>
      <c r="AG32" s="191"/>
      <c r="AH32" s="192"/>
      <c r="AI32" s="192"/>
      <c r="AJ32" s="193"/>
      <c r="AK32" s="191"/>
      <c r="AL32" s="192"/>
      <c r="AM32" s="192"/>
      <c r="AN32" s="193"/>
      <c r="AO32" s="191"/>
      <c r="AP32" s="192"/>
      <c r="AQ32" s="192"/>
      <c r="AR32" s="193"/>
      <c r="AS32" s="191"/>
      <c r="AT32" s="192"/>
      <c r="AU32" s="192"/>
      <c r="AV32" s="193"/>
      <c r="AW32" s="191"/>
      <c r="AX32" s="192"/>
      <c r="AY32" s="192"/>
      <c r="AZ32" s="193"/>
      <c r="BA32" s="191"/>
      <c r="BB32" s="192"/>
      <c r="BC32" s="192"/>
      <c r="BD32" s="193"/>
    </row>
    <row r="33" spans="2:56" ht="57.6" x14ac:dyDescent="0.3">
      <c r="B33" s="166">
        <v>30</v>
      </c>
      <c r="C33" s="164" t="str">
        <f>planaccion[[#This Row],[Práctica Segura]]</f>
        <v/>
      </c>
      <c r="D33" s="164" t="str">
        <f>planaccion[[#This Row],[Criterio]]</f>
        <v/>
      </c>
      <c r="E33" s="165" t="str">
        <f>planaccion[[#This Row],[Oportunidad de Mejora]]</f>
        <v/>
      </c>
      <c r="F33" s="165" t="str">
        <f>planaccion[[#This Row],[Qué /  Acción]]</f>
        <v>P:
H:
V:
A:</v>
      </c>
      <c r="G33" s="224">
        <f>planaccion[[#This Row],[Cuándo inicia]]</f>
        <v>0</v>
      </c>
      <c r="H33" s="272" t="str">
        <f>IF(seguimientoplan[[#This Row],[Práctica segura]]="","",IFERROR(IF(MATCH("Cerrada",seguimientoplan[[#This Row],[Estado Acción Seg. 1]:[Estado Acción Seg. 12]],0),"Cerrada"),"Abierta"))</f>
        <v/>
      </c>
      <c r="I33" s="187"/>
      <c r="J33" s="172"/>
      <c r="K33" s="170"/>
      <c r="L33" s="188"/>
      <c r="M33" s="179"/>
      <c r="N33" s="172"/>
      <c r="O33" s="172"/>
      <c r="P33" s="180"/>
      <c r="Q33" s="189"/>
      <c r="R33" s="190"/>
      <c r="S33" s="182"/>
      <c r="T33" s="180"/>
      <c r="U33" s="189"/>
      <c r="V33" s="190"/>
      <c r="W33" s="190"/>
      <c r="X33" s="180"/>
      <c r="Y33" s="189"/>
      <c r="Z33" s="190"/>
      <c r="AA33" s="190"/>
      <c r="AB33" s="180"/>
      <c r="AC33" s="189"/>
      <c r="AD33" s="190"/>
      <c r="AE33" s="190"/>
      <c r="AF33" s="180"/>
      <c r="AG33" s="189"/>
      <c r="AH33" s="190"/>
      <c r="AI33" s="190"/>
      <c r="AJ33" s="180"/>
      <c r="AK33" s="189"/>
      <c r="AL33" s="190"/>
      <c r="AM33" s="190"/>
      <c r="AN33" s="180"/>
      <c r="AO33" s="189"/>
      <c r="AP33" s="190"/>
      <c r="AQ33" s="190"/>
      <c r="AR33" s="180"/>
      <c r="AS33" s="189"/>
      <c r="AT33" s="190"/>
      <c r="AU33" s="190"/>
      <c r="AV33" s="180"/>
      <c r="AW33" s="189"/>
      <c r="AX33" s="190"/>
      <c r="AY33" s="190"/>
      <c r="AZ33" s="180"/>
      <c r="BA33" s="189"/>
      <c r="BB33" s="190"/>
      <c r="BC33" s="190"/>
      <c r="BD33" s="180"/>
    </row>
    <row r="34" spans="2:56" ht="57.6" x14ac:dyDescent="0.3">
      <c r="B34" s="166">
        <v>31</v>
      </c>
      <c r="C34" s="164" t="str">
        <f>planaccion[[#This Row],[Práctica Segura]]</f>
        <v/>
      </c>
      <c r="D34" s="164" t="str">
        <f>planaccion[[#This Row],[Criterio]]</f>
        <v/>
      </c>
      <c r="E34" s="165" t="str">
        <f>planaccion[[#This Row],[Oportunidad de Mejora]]</f>
        <v/>
      </c>
      <c r="F34" s="165" t="str">
        <f>planaccion[[#This Row],[Qué /  Acción]]</f>
        <v>P:
H:
V:
A:</v>
      </c>
      <c r="G34" s="224">
        <f>planaccion[[#This Row],[Cuándo inicia]]</f>
        <v>0</v>
      </c>
      <c r="H34" s="272" t="str">
        <f>IF(seguimientoplan[[#This Row],[Práctica segura]]="","",IFERROR(IF(MATCH("Cerrada",seguimientoplan[[#This Row],[Estado Acción Seg. 1]:[Estado Acción Seg. 12]],0),"Cerrada"),"Abierta"))</f>
        <v/>
      </c>
      <c r="I34" s="187"/>
      <c r="J34" s="172"/>
      <c r="K34" s="170"/>
      <c r="L34" s="188"/>
      <c r="M34" s="179"/>
      <c r="N34" s="172"/>
      <c r="O34" s="172"/>
      <c r="P34" s="180"/>
      <c r="Q34" s="189"/>
      <c r="R34" s="190"/>
      <c r="S34" s="182"/>
      <c r="T34" s="180"/>
      <c r="U34" s="191"/>
      <c r="V34" s="192"/>
      <c r="W34" s="192"/>
      <c r="X34" s="193"/>
      <c r="Y34" s="191"/>
      <c r="Z34" s="192"/>
      <c r="AA34" s="192"/>
      <c r="AB34" s="193"/>
      <c r="AC34" s="191"/>
      <c r="AD34" s="192"/>
      <c r="AE34" s="192"/>
      <c r="AF34" s="193"/>
      <c r="AG34" s="191"/>
      <c r="AH34" s="192"/>
      <c r="AI34" s="192"/>
      <c r="AJ34" s="193"/>
      <c r="AK34" s="191"/>
      <c r="AL34" s="192"/>
      <c r="AM34" s="192"/>
      <c r="AN34" s="193"/>
      <c r="AO34" s="191"/>
      <c r="AP34" s="192"/>
      <c r="AQ34" s="192"/>
      <c r="AR34" s="193"/>
      <c r="AS34" s="191"/>
      <c r="AT34" s="192"/>
      <c r="AU34" s="192"/>
      <c r="AV34" s="193"/>
      <c r="AW34" s="191"/>
      <c r="AX34" s="192"/>
      <c r="AY34" s="192"/>
      <c r="AZ34" s="193"/>
      <c r="BA34" s="191"/>
      <c r="BB34" s="192"/>
      <c r="BC34" s="192"/>
      <c r="BD34" s="193"/>
    </row>
    <row r="35" spans="2:56" ht="57.6" x14ac:dyDescent="0.3">
      <c r="B35" s="166">
        <v>32</v>
      </c>
      <c r="C35" s="164" t="str">
        <f>planaccion[[#This Row],[Práctica Segura]]</f>
        <v/>
      </c>
      <c r="D35" s="164" t="str">
        <f>planaccion[[#This Row],[Criterio]]</f>
        <v/>
      </c>
      <c r="E35" s="165" t="str">
        <f>planaccion[[#This Row],[Oportunidad de Mejora]]</f>
        <v/>
      </c>
      <c r="F35" s="165" t="str">
        <f>planaccion[[#This Row],[Qué /  Acción]]</f>
        <v>P:
H:
V:
A:</v>
      </c>
      <c r="G35" s="224">
        <f>planaccion[[#This Row],[Cuándo inicia]]</f>
        <v>0</v>
      </c>
      <c r="H35" s="272" t="str">
        <f>IF(seguimientoplan[[#This Row],[Práctica segura]]="","",IFERROR(IF(MATCH("Cerrada",seguimientoplan[[#This Row],[Estado Acción Seg. 1]:[Estado Acción Seg. 12]],0),"Cerrada"),"Abierta"))</f>
        <v/>
      </c>
      <c r="I35" s="187"/>
      <c r="J35" s="172"/>
      <c r="K35" s="170"/>
      <c r="L35" s="188"/>
      <c r="M35" s="179"/>
      <c r="N35" s="172"/>
      <c r="O35" s="172"/>
      <c r="P35" s="180"/>
      <c r="Q35" s="189"/>
      <c r="R35" s="190"/>
      <c r="S35" s="182"/>
      <c r="T35" s="180"/>
      <c r="U35" s="189"/>
      <c r="V35" s="190"/>
      <c r="W35" s="190"/>
      <c r="X35" s="180"/>
      <c r="Y35" s="189"/>
      <c r="Z35" s="190"/>
      <c r="AA35" s="190"/>
      <c r="AB35" s="180"/>
      <c r="AC35" s="189"/>
      <c r="AD35" s="190"/>
      <c r="AE35" s="190"/>
      <c r="AF35" s="180"/>
      <c r="AG35" s="189"/>
      <c r="AH35" s="190"/>
      <c r="AI35" s="190"/>
      <c r="AJ35" s="180"/>
      <c r="AK35" s="189"/>
      <c r="AL35" s="190"/>
      <c r="AM35" s="190"/>
      <c r="AN35" s="180"/>
      <c r="AO35" s="189"/>
      <c r="AP35" s="190"/>
      <c r="AQ35" s="190"/>
      <c r="AR35" s="180"/>
      <c r="AS35" s="189"/>
      <c r="AT35" s="190"/>
      <c r="AU35" s="190"/>
      <c r="AV35" s="180"/>
      <c r="AW35" s="189"/>
      <c r="AX35" s="190"/>
      <c r="AY35" s="190"/>
      <c r="AZ35" s="180"/>
      <c r="BA35" s="189"/>
      <c r="BB35" s="190"/>
      <c r="BC35" s="190"/>
      <c r="BD35" s="180"/>
    </row>
    <row r="36" spans="2:56" ht="57.6" x14ac:dyDescent="0.3">
      <c r="B36" s="166">
        <v>33</v>
      </c>
      <c r="C36" s="164" t="str">
        <f>planaccion[[#This Row],[Práctica Segura]]</f>
        <v/>
      </c>
      <c r="D36" s="164" t="str">
        <f>planaccion[[#This Row],[Criterio]]</f>
        <v/>
      </c>
      <c r="E36" s="165" t="str">
        <f>planaccion[[#This Row],[Oportunidad de Mejora]]</f>
        <v/>
      </c>
      <c r="F36" s="165" t="str">
        <f>planaccion[[#This Row],[Qué /  Acción]]</f>
        <v>P:
H:
V:
A:</v>
      </c>
      <c r="G36" s="224">
        <f>planaccion[[#This Row],[Cuándo inicia]]</f>
        <v>0</v>
      </c>
      <c r="H36" s="272" t="str">
        <f>IF(seguimientoplan[[#This Row],[Práctica segura]]="","",IFERROR(IF(MATCH("Cerrada",seguimientoplan[[#This Row],[Estado Acción Seg. 1]:[Estado Acción Seg. 12]],0),"Cerrada"),"Abierta"))</f>
        <v/>
      </c>
      <c r="I36" s="187"/>
      <c r="J36" s="172"/>
      <c r="K36" s="170"/>
      <c r="L36" s="188"/>
      <c r="M36" s="179"/>
      <c r="N36" s="172"/>
      <c r="O36" s="172"/>
      <c r="P36" s="180"/>
      <c r="Q36" s="189"/>
      <c r="R36" s="190"/>
      <c r="S36" s="182"/>
      <c r="T36" s="180"/>
      <c r="U36" s="191"/>
      <c r="V36" s="192"/>
      <c r="W36" s="192"/>
      <c r="X36" s="193"/>
      <c r="Y36" s="191"/>
      <c r="Z36" s="192"/>
      <c r="AA36" s="192"/>
      <c r="AB36" s="193"/>
      <c r="AC36" s="191"/>
      <c r="AD36" s="192"/>
      <c r="AE36" s="192"/>
      <c r="AF36" s="193"/>
      <c r="AG36" s="191"/>
      <c r="AH36" s="192"/>
      <c r="AI36" s="192"/>
      <c r="AJ36" s="193"/>
      <c r="AK36" s="191"/>
      <c r="AL36" s="192"/>
      <c r="AM36" s="192"/>
      <c r="AN36" s="193"/>
      <c r="AO36" s="191"/>
      <c r="AP36" s="192"/>
      <c r="AQ36" s="192"/>
      <c r="AR36" s="193"/>
      <c r="AS36" s="191"/>
      <c r="AT36" s="192"/>
      <c r="AU36" s="192"/>
      <c r="AV36" s="193"/>
      <c r="AW36" s="191"/>
      <c r="AX36" s="192"/>
      <c r="AY36" s="192"/>
      <c r="AZ36" s="193"/>
      <c r="BA36" s="191"/>
      <c r="BB36" s="192"/>
      <c r="BC36" s="192"/>
      <c r="BD36" s="193"/>
    </row>
    <row r="37" spans="2:56" ht="57.6" x14ac:dyDescent="0.3">
      <c r="B37" s="166">
        <v>34</v>
      </c>
      <c r="C37" s="164" t="str">
        <f>planaccion[[#This Row],[Práctica Segura]]</f>
        <v/>
      </c>
      <c r="D37" s="164" t="str">
        <f>planaccion[[#This Row],[Criterio]]</f>
        <v/>
      </c>
      <c r="E37" s="165" t="str">
        <f>planaccion[[#This Row],[Oportunidad de Mejora]]</f>
        <v/>
      </c>
      <c r="F37" s="165" t="str">
        <f>planaccion[[#This Row],[Qué /  Acción]]</f>
        <v>P:
H:
V:
A:</v>
      </c>
      <c r="G37" s="224">
        <f>planaccion[[#This Row],[Cuándo inicia]]</f>
        <v>0</v>
      </c>
      <c r="H37" s="272" t="str">
        <f>IF(seguimientoplan[[#This Row],[Práctica segura]]="","",IFERROR(IF(MATCH("Cerrada",seguimientoplan[[#This Row],[Estado Acción Seg. 1]:[Estado Acción Seg. 12]],0),"Cerrada"),"Abierta"))</f>
        <v/>
      </c>
      <c r="I37" s="187"/>
      <c r="J37" s="172"/>
      <c r="K37" s="170"/>
      <c r="L37" s="188"/>
      <c r="M37" s="179"/>
      <c r="N37" s="172"/>
      <c r="O37" s="172"/>
      <c r="P37" s="180"/>
      <c r="Q37" s="189"/>
      <c r="R37" s="190"/>
      <c r="S37" s="182"/>
      <c r="T37" s="180"/>
      <c r="U37" s="189"/>
      <c r="V37" s="190"/>
      <c r="W37" s="190"/>
      <c r="X37" s="180"/>
      <c r="Y37" s="189"/>
      <c r="Z37" s="190"/>
      <c r="AA37" s="190"/>
      <c r="AB37" s="180"/>
      <c r="AC37" s="189"/>
      <c r="AD37" s="190"/>
      <c r="AE37" s="190"/>
      <c r="AF37" s="180"/>
      <c r="AG37" s="189"/>
      <c r="AH37" s="190"/>
      <c r="AI37" s="190"/>
      <c r="AJ37" s="180"/>
      <c r="AK37" s="189"/>
      <c r="AL37" s="190"/>
      <c r="AM37" s="190"/>
      <c r="AN37" s="180"/>
      <c r="AO37" s="189"/>
      <c r="AP37" s="190"/>
      <c r="AQ37" s="190"/>
      <c r="AR37" s="180"/>
      <c r="AS37" s="189"/>
      <c r="AT37" s="190"/>
      <c r="AU37" s="190"/>
      <c r="AV37" s="180"/>
      <c r="AW37" s="189"/>
      <c r="AX37" s="190"/>
      <c r="AY37" s="190"/>
      <c r="AZ37" s="180"/>
      <c r="BA37" s="189"/>
      <c r="BB37" s="190"/>
      <c r="BC37" s="190"/>
      <c r="BD37" s="180"/>
    </row>
    <row r="38" spans="2:56" ht="57.6" x14ac:dyDescent="0.3">
      <c r="B38" s="166">
        <v>35</v>
      </c>
      <c r="C38" s="164" t="str">
        <f>planaccion[[#This Row],[Práctica Segura]]</f>
        <v/>
      </c>
      <c r="D38" s="164" t="str">
        <f>planaccion[[#This Row],[Criterio]]</f>
        <v/>
      </c>
      <c r="E38" s="165" t="str">
        <f>planaccion[[#This Row],[Oportunidad de Mejora]]</f>
        <v/>
      </c>
      <c r="F38" s="165" t="str">
        <f>planaccion[[#This Row],[Qué /  Acción]]</f>
        <v>P:
H:
V:
A:</v>
      </c>
      <c r="G38" s="224">
        <f>planaccion[[#This Row],[Cuándo inicia]]</f>
        <v>0</v>
      </c>
      <c r="H38" s="272" t="str">
        <f>IF(seguimientoplan[[#This Row],[Práctica segura]]="","",IFERROR(IF(MATCH("Cerrada",seguimientoplan[[#This Row],[Estado Acción Seg. 1]:[Estado Acción Seg. 12]],0),"Cerrada"),"Abierta"))</f>
        <v/>
      </c>
      <c r="I38" s="187"/>
      <c r="J38" s="172"/>
      <c r="K38" s="170"/>
      <c r="L38" s="188"/>
      <c r="M38" s="179"/>
      <c r="N38" s="172"/>
      <c r="O38" s="172"/>
      <c r="P38" s="180"/>
      <c r="Q38" s="189"/>
      <c r="R38" s="190"/>
      <c r="S38" s="182"/>
      <c r="T38" s="180"/>
      <c r="U38" s="191"/>
      <c r="V38" s="192"/>
      <c r="W38" s="192"/>
      <c r="X38" s="193"/>
      <c r="Y38" s="191"/>
      <c r="Z38" s="192"/>
      <c r="AA38" s="192"/>
      <c r="AB38" s="193"/>
      <c r="AC38" s="191"/>
      <c r="AD38" s="192"/>
      <c r="AE38" s="192"/>
      <c r="AF38" s="193"/>
      <c r="AG38" s="191"/>
      <c r="AH38" s="192"/>
      <c r="AI38" s="192"/>
      <c r="AJ38" s="193"/>
      <c r="AK38" s="191"/>
      <c r="AL38" s="192"/>
      <c r="AM38" s="192"/>
      <c r="AN38" s="193"/>
      <c r="AO38" s="191"/>
      <c r="AP38" s="192"/>
      <c r="AQ38" s="192"/>
      <c r="AR38" s="193"/>
      <c r="AS38" s="191"/>
      <c r="AT38" s="192"/>
      <c r="AU38" s="192"/>
      <c r="AV38" s="193"/>
      <c r="AW38" s="191"/>
      <c r="AX38" s="192"/>
      <c r="AY38" s="192"/>
      <c r="AZ38" s="193"/>
      <c r="BA38" s="191"/>
      <c r="BB38" s="192"/>
      <c r="BC38" s="192"/>
      <c r="BD38" s="193"/>
    </row>
    <row r="39" spans="2:56" ht="57.6" x14ac:dyDescent="0.3">
      <c r="B39" s="166">
        <v>36</v>
      </c>
      <c r="C39" s="164" t="str">
        <f>planaccion[[#This Row],[Práctica Segura]]</f>
        <v/>
      </c>
      <c r="D39" s="164" t="str">
        <f>planaccion[[#This Row],[Criterio]]</f>
        <v/>
      </c>
      <c r="E39" s="165" t="str">
        <f>planaccion[[#This Row],[Oportunidad de Mejora]]</f>
        <v/>
      </c>
      <c r="F39" s="165" t="str">
        <f>planaccion[[#This Row],[Qué /  Acción]]</f>
        <v>P:
H:
V:
A:</v>
      </c>
      <c r="G39" s="224">
        <f>planaccion[[#This Row],[Cuándo inicia]]</f>
        <v>0</v>
      </c>
      <c r="H39" s="272" t="str">
        <f>IF(seguimientoplan[[#This Row],[Práctica segura]]="","",IFERROR(IF(MATCH("Cerrada",seguimientoplan[[#This Row],[Estado Acción Seg. 1]:[Estado Acción Seg. 12]],0),"Cerrada"),"Abierta"))</f>
        <v/>
      </c>
      <c r="I39" s="187"/>
      <c r="J39" s="172"/>
      <c r="K39" s="170"/>
      <c r="L39" s="188"/>
      <c r="M39" s="179"/>
      <c r="N39" s="172"/>
      <c r="O39" s="172"/>
      <c r="P39" s="180"/>
      <c r="Q39" s="189"/>
      <c r="R39" s="190"/>
      <c r="S39" s="182"/>
      <c r="T39" s="180"/>
      <c r="U39" s="189"/>
      <c r="V39" s="190"/>
      <c r="W39" s="190"/>
      <c r="X39" s="180"/>
      <c r="Y39" s="189"/>
      <c r="Z39" s="190"/>
      <c r="AA39" s="190"/>
      <c r="AB39" s="180"/>
      <c r="AC39" s="189"/>
      <c r="AD39" s="190"/>
      <c r="AE39" s="190"/>
      <c r="AF39" s="180"/>
      <c r="AG39" s="189"/>
      <c r="AH39" s="190"/>
      <c r="AI39" s="190"/>
      <c r="AJ39" s="180"/>
      <c r="AK39" s="189"/>
      <c r="AL39" s="190"/>
      <c r="AM39" s="190"/>
      <c r="AN39" s="180"/>
      <c r="AO39" s="189"/>
      <c r="AP39" s="190"/>
      <c r="AQ39" s="190"/>
      <c r="AR39" s="180"/>
      <c r="AS39" s="189"/>
      <c r="AT39" s="190"/>
      <c r="AU39" s="190"/>
      <c r="AV39" s="180"/>
      <c r="AW39" s="189"/>
      <c r="AX39" s="190"/>
      <c r="AY39" s="190"/>
      <c r="AZ39" s="180"/>
      <c r="BA39" s="189"/>
      <c r="BB39" s="190"/>
      <c r="BC39" s="190"/>
      <c r="BD39" s="180"/>
    </row>
    <row r="40" spans="2:56" ht="57.6" x14ac:dyDescent="0.3">
      <c r="B40" s="166">
        <v>37</v>
      </c>
      <c r="C40" s="164" t="str">
        <f>planaccion[[#This Row],[Práctica Segura]]</f>
        <v/>
      </c>
      <c r="D40" s="164" t="str">
        <f>planaccion[[#This Row],[Criterio]]</f>
        <v/>
      </c>
      <c r="E40" s="165" t="str">
        <f>planaccion[[#This Row],[Oportunidad de Mejora]]</f>
        <v/>
      </c>
      <c r="F40" s="165" t="str">
        <f>planaccion[[#This Row],[Qué /  Acción]]</f>
        <v>P:
H:
V:
A:</v>
      </c>
      <c r="G40" s="224">
        <f>planaccion[[#This Row],[Cuándo inicia]]</f>
        <v>0</v>
      </c>
      <c r="H40" s="272" t="str">
        <f>IF(seguimientoplan[[#This Row],[Práctica segura]]="","",IFERROR(IF(MATCH("Cerrada",seguimientoplan[[#This Row],[Estado Acción Seg. 1]:[Estado Acción Seg. 12]],0),"Cerrada"),"Abierta"))</f>
        <v/>
      </c>
      <c r="I40" s="187"/>
      <c r="J40" s="172"/>
      <c r="K40" s="170"/>
      <c r="L40" s="188"/>
      <c r="M40" s="179"/>
      <c r="N40" s="172"/>
      <c r="O40" s="172"/>
      <c r="P40" s="180"/>
      <c r="Q40" s="189"/>
      <c r="R40" s="190"/>
      <c r="S40" s="182"/>
      <c r="T40" s="180"/>
      <c r="U40" s="191"/>
      <c r="V40" s="192"/>
      <c r="W40" s="192"/>
      <c r="X40" s="193"/>
      <c r="Y40" s="191"/>
      <c r="Z40" s="192"/>
      <c r="AA40" s="192"/>
      <c r="AB40" s="193"/>
      <c r="AC40" s="191"/>
      <c r="AD40" s="192"/>
      <c r="AE40" s="192"/>
      <c r="AF40" s="193"/>
      <c r="AG40" s="191"/>
      <c r="AH40" s="192"/>
      <c r="AI40" s="192"/>
      <c r="AJ40" s="193"/>
      <c r="AK40" s="191"/>
      <c r="AL40" s="192"/>
      <c r="AM40" s="192"/>
      <c r="AN40" s="193"/>
      <c r="AO40" s="191"/>
      <c r="AP40" s="192"/>
      <c r="AQ40" s="192"/>
      <c r="AR40" s="193"/>
      <c r="AS40" s="191"/>
      <c r="AT40" s="192"/>
      <c r="AU40" s="192"/>
      <c r="AV40" s="193"/>
      <c r="AW40" s="191"/>
      <c r="AX40" s="192"/>
      <c r="AY40" s="192"/>
      <c r="AZ40" s="193"/>
      <c r="BA40" s="191"/>
      <c r="BB40" s="192"/>
      <c r="BC40" s="192"/>
      <c r="BD40" s="193"/>
    </row>
    <row r="41" spans="2:56" ht="57.6" x14ac:dyDescent="0.3">
      <c r="B41" s="166">
        <v>38</v>
      </c>
      <c r="C41" s="164" t="str">
        <f>planaccion[[#This Row],[Práctica Segura]]</f>
        <v/>
      </c>
      <c r="D41" s="164" t="str">
        <f>planaccion[[#This Row],[Criterio]]</f>
        <v/>
      </c>
      <c r="E41" s="165" t="str">
        <f>planaccion[[#This Row],[Oportunidad de Mejora]]</f>
        <v/>
      </c>
      <c r="F41" s="165" t="str">
        <f>planaccion[[#This Row],[Qué /  Acción]]</f>
        <v>P:
H:
V:
A:</v>
      </c>
      <c r="G41" s="224">
        <f>planaccion[[#This Row],[Cuándo inicia]]</f>
        <v>0</v>
      </c>
      <c r="H41" s="272" t="str">
        <f>IF(seguimientoplan[[#This Row],[Práctica segura]]="","",IFERROR(IF(MATCH("Cerrada",seguimientoplan[[#This Row],[Estado Acción Seg. 1]:[Estado Acción Seg. 12]],0),"Cerrada"),"Abierta"))</f>
        <v/>
      </c>
      <c r="I41" s="187"/>
      <c r="J41" s="172"/>
      <c r="K41" s="170"/>
      <c r="L41" s="188"/>
      <c r="M41" s="179"/>
      <c r="N41" s="172"/>
      <c r="O41" s="172"/>
      <c r="P41" s="180"/>
      <c r="Q41" s="189"/>
      <c r="R41" s="190"/>
      <c r="S41" s="182"/>
      <c r="T41" s="180"/>
      <c r="U41" s="189"/>
      <c r="V41" s="190"/>
      <c r="W41" s="190"/>
      <c r="X41" s="180"/>
      <c r="Y41" s="189"/>
      <c r="Z41" s="190"/>
      <c r="AA41" s="190"/>
      <c r="AB41" s="180"/>
      <c r="AC41" s="189"/>
      <c r="AD41" s="190"/>
      <c r="AE41" s="190"/>
      <c r="AF41" s="180"/>
      <c r="AG41" s="189"/>
      <c r="AH41" s="190"/>
      <c r="AI41" s="190"/>
      <c r="AJ41" s="180"/>
      <c r="AK41" s="189"/>
      <c r="AL41" s="190"/>
      <c r="AM41" s="190"/>
      <c r="AN41" s="180"/>
      <c r="AO41" s="189"/>
      <c r="AP41" s="190"/>
      <c r="AQ41" s="190"/>
      <c r="AR41" s="180"/>
      <c r="AS41" s="189"/>
      <c r="AT41" s="190"/>
      <c r="AU41" s="190"/>
      <c r="AV41" s="180"/>
      <c r="AW41" s="189"/>
      <c r="AX41" s="190"/>
      <c r="AY41" s="190"/>
      <c r="AZ41" s="180"/>
      <c r="BA41" s="189"/>
      <c r="BB41" s="190"/>
      <c r="BC41" s="190"/>
      <c r="BD41" s="180"/>
    </row>
    <row r="42" spans="2:56" ht="57.6" x14ac:dyDescent="0.3">
      <c r="B42" s="166">
        <v>39</v>
      </c>
      <c r="C42" s="164" t="str">
        <f>planaccion[[#This Row],[Práctica Segura]]</f>
        <v/>
      </c>
      <c r="D42" s="164" t="str">
        <f>planaccion[[#This Row],[Criterio]]</f>
        <v/>
      </c>
      <c r="E42" s="165" t="str">
        <f>planaccion[[#This Row],[Oportunidad de Mejora]]</f>
        <v/>
      </c>
      <c r="F42" s="165" t="str">
        <f>planaccion[[#This Row],[Qué /  Acción]]</f>
        <v>P:
H:
V:
A:</v>
      </c>
      <c r="G42" s="224">
        <f>planaccion[[#This Row],[Cuándo inicia]]</f>
        <v>0</v>
      </c>
      <c r="H42" s="272" t="str">
        <f>IF(seguimientoplan[[#This Row],[Práctica segura]]="","",IFERROR(IF(MATCH("Cerrada",seguimientoplan[[#This Row],[Estado Acción Seg. 1]:[Estado Acción Seg. 12]],0),"Cerrada"),"Abierta"))</f>
        <v/>
      </c>
      <c r="I42" s="187"/>
      <c r="J42" s="172"/>
      <c r="K42" s="170"/>
      <c r="L42" s="188"/>
      <c r="M42" s="179"/>
      <c r="N42" s="172"/>
      <c r="O42" s="172"/>
      <c r="P42" s="180"/>
      <c r="Q42" s="189"/>
      <c r="R42" s="190"/>
      <c r="S42" s="182"/>
      <c r="T42" s="180"/>
      <c r="U42" s="191"/>
      <c r="V42" s="192"/>
      <c r="W42" s="192"/>
      <c r="X42" s="193"/>
      <c r="Y42" s="191"/>
      <c r="Z42" s="192"/>
      <c r="AA42" s="192"/>
      <c r="AB42" s="193"/>
      <c r="AC42" s="191"/>
      <c r="AD42" s="192"/>
      <c r="AE42" s="192"/>
      <c r="AF42" s="193"/>
      <c r="AG42" s="191"/>
      <c r="AH42" s="192"/>
      <c r="AI42" s="192"/>
      <c r="AJ42" s="193"/>
      <c r="AK42" s="191"/>
      <c r="AL42" s="192"/>
      <c r="AM42" s="192"/>
      <c r="AN42" s="193"/>
      <c r="AO42" s="191"/>
      <c r="AP42" s="192"/>
      <c r="AQ42" s="192"/>
      <c r="AR42" s="193"/>
      <c r="AS42" s="191"/>
      <c r="AT42" s="192"/>
      <c r="AU42" s="192"/>
      <c r="AV42" s="193"/>
      <c r="AW42" s="191"/>
      <c r="AX42" s="192"/>
      <c r="AY42" s="192"/>
      <c r="AZ42" s="193"/>
      <c r="BA42" s="191"/>
      <c r="BB42" s="192"/>
      <c r="BC42" s="192"/>
      <c r="BD42" s="193"/>
    </row>
    <row r="43" spans="2:56" ht="57.6" x14ac:dyDescent="0.3">
      <c r="B43" s="166">
        <v>40</v>
      </c>
      <c r="C43" s="164" t="str">
        <f>planaccion[[#This Row],[Práctica Segura]]</f>
        <v/>
      </c>
      <c r="D43" s="164" t="str">
        <f>planaccion[[#This Row],[Criterio]]</f>
        <v/>
      </c>
      <c r="E43" s="165" t="str">
        <f>planaccion[[#This Row],[Oportunidad de Mejora]]</f>
        <v/>
      </c>
      <c r="F43" s="165" t="str">
        <f>planaccion[[#This Row],[Qué /  Acción]]</f>
        <v>P:
H:
V:
A:</v>
      </c>
      <c r="G43" s="224">
        <f>planaccion[[#This Row],[Cuándo inicia]]</f>
        <v>0</v>
      </c>
      <c r="H43" s="272" t="str">
        <f>IF(seguimientoplan[[#This Row],[Práctica segura]]="","",IFERROR(IF(MATCH("Cerrada",seguimientoplan[[#This Row],[Estado Acción Seg. 1]:[Estado Acción Seg. 12]],0),"Cerrada"),"Abierta"))</f>
        <v/>
      </c>
      <c r="I43" s="187"/>
      <c r="J43" s="172"/>
      <c r="K43" s="170"/>
      <c r="L43" s="188"/>
      <c r="M43" s="179"/>
      <c r="N43" s="172"/>
      <c r="O43" s="172"/>
      <c r="P43" s="180"/>
      <c r="Q43" s="189"/>
      <c r="R43" s="190"/>
      <c r="S43" s="182"/>
      <c r="T43" s="180"/>
      <c r="U43" s="189"/>
      <c r="V43" s="190"/>
      <c r="W43" s="190"/>
      <c r="X43" s="180"/>
      <c r="Y43" s="189"/>
      <c r="Z43" s="190"/>
      <c r="AA43" s="190"/>
      <c r="AB43" s="180"/>
      <c r="AC43" s="189"/>
      <c r="AD43" s="190"/>
      <c r="AE43" s="190"/>
      <c r="AF43" s="180"/>
      <c r="AG43" s="189"/>
      <c r="AH43" s="190"/>
      <c r="AI43" s="190"/>
      <c r="AJ43" s="180"/>
      <c r="AK43" s="189"/>
      <c r="AL43" s="190"/>
      <c r="AM43" s="190"/>
      <c r="AN43" s="180"/>
      <c r="AO43" s="189"/>
      <c r="AP43" s="190"/>
      <c r="AQ43" s="190"/>
      <c r="AR43" s="180"/>
      <c r="AS43" s="189"/>
      <c r="AT43" s="190"/>
      <c r="AU43" s="190"/>
      <c r="AV43" s="180"/>
      <c r="AW43" s="189"/>
      <c r="AX43" s="190"/>
      <c r="AY43" s="190"/>
      <c r="AZ43" s="180"/>
      <c r="BA43" s="189"/>
      <c r="BB43" s="190"/>
      <c r="BC43" s="190"/>
      <c r="BD43" s="180"/>
    </row>
    <row r="44" spans="2:56" ht="57.6" x14ac:dyDescent="0.3">
      <c r="B44" s="166">
        <v>41</v>
      </c>
      <c r="C44" s="164" t="str">
        <f>planaccion[[#This Row],[Práctica Segura]]</f>
        <v/>
      </c>
      <c r="D44" s="164" t="str">
        <f>planaccion[[#This Row],[Criterio]]</f>
        <v/>
      </c>
      <c r="E44" s="165" t="str">
        <f>planaccion[[#This Row],[Oportunidad de Mejora]]</f>
        <v/>
      </c>
      <c r="F44" s="165" t="str">
        <f>planaccion[[#This Row],[Qué /  Acción]]</f>
        <v>P:
H:
V:
A:</v>
      </c>
      <c r="G44" s="224">
        <f>planaccion[[#This Row],[Cuándo inicia]]</f>
        <v>0</v>
      </c>
      <c r="H44" s="272" t="str">
        <f>IF(seguimientoplan[[#This Row],[Práctica segura]]="","",IFERROR(IF(MATCH("Cerrada",seguimientoplan[[#This Row],[Estado Acción Seg. 1]:[Estado Acción Seg. 12]],0),"Cerrada"),"Abierta"))</f>
        <v/>
      </c>
      <c r="I44" s="187"/>
      <c r="J44" s="172"/>
      <c r="K44" s="170"/>
      <c r="L44" s="188"/>
      <c r="M44" s="179"/>
      <c r="N44" s="172"/>
      <c r="O44" s="172"/>
      <c r="P44" s="180"/>
      <c r="Q44" s="189"/>
      <c r="R44" s="190"/>
      <c r="S44" s="182"/>
      <c r="T44" s="180"/>
      <c r="U44" s="191"/>
      <c r="V44" s="192"/>
      <c r="W44" s="192"/>
      <c r="X44" s="193"/>
      <c r="Y44" s="191"/>
      <c r="Z44" s="192"/>
      <c r="AA44" s="192"/>
      <c r="AB44" s="193"/>
      <c r="AC44" s="191"/>
      <c r="AD44" s="192"/>
      <c r="AE44" s="192"/>
      <c r="AF44" s="193"/>
      <c r="AG44" s="191"/>
      <c r="AH44" s="192"/>
      <c r="AI44" s="192"/>
      <c r="AJ44" s="193"/>
      <c r="AK44" s="191"/>
      <c r="AL44" s="192"/>
      <c r="AM44" s="192"/>
      <c r="AN44" s="193"/>
      <c r="AO44" s="191"/>
      <c r="AP44" s="192"/>
      <c r="AQ44" s="192"/>
      <c r="AR44" s="193"/>
      <c r="AS44" s="191"/>
      <c r="AT44" s="192"/>
      <c r="AU44" s="192"/>
      <c r="AV44" s="193"/>
      <c r="AW44" s="191"/>
      <c r="AX44" s="192"/>
      <c r="AY44" s="192"/>
      <c r="AZ44" s="193"/>
      <c r="BA44" s="191"/>
      <c r="BB44" s="192"/>
      <c r="BC44" s="192"/>
      <c r="BD44" s="193"/>
    </row>
    <row r="45" spans="2:56" ht="57.6" x14ac:dyDescent="0.3">
      <c r="B45" s="166">
        <v>42</v>
      </c>
      <c r="C45" s="164" t="str">
        <f>planaccion[[#This Row],[Práctica Segura]]</f>
        <v/>
      </c>
      <c r="D45" s="164" t="str">
        <f>planaccion[[#This Row],[Criterio]]</f>
        <v/>
      </c>
      <c r="E45" s="165" t="str">
        <f>planaccion[[#This Row],[Oportunidad de Mejora]]</f>
        <v/>
      </c>
      <c r="F45" s="165" t="str">
        <f>planaccion[[#This Row],[Qué /  Acción]]</f>
        <v>P:
H:
V:
A:</v>
      </c>
      <c r="G45" s="224">
        <f>planaccion[[#This Row],[Cuándo inicia]]</f>
        <v>0</v>
      </c>
      <c r="H45" s="272" t="str">
        <f>IF(seguimientoplan[[#This Row],[Práctica segura]]="","",IFERROR(IF(MATCH("Cerrada",seguimientoplan[[#This Row],[Estado Acción Seg. 1]:[Estado Acción Seg. 12]],0),"Cerrada"),"Abierta"))</f>
        <v/>
      </c>
      <c r="I45" s="187"/>
      <c r="J45" s="172"/>
      <c r="K45" s="170"/>
      <c r="L45" s="188"/>
      <c r="M45" s="179"/>
      <c r="N45" s="172"/>
      <c r="O45" s="172"/>
      <c r="P45" s="180"/>
      <c r="Q45" s="189"/>
      <c r="R45" s="190"/>
      <c r="S45" s="182"/>
      <c r="T45" s="180"/>
      <c r="U45" s="189"/>
      <c r="V45" s="190"/>
      <c r="W45" s="190"/>
      <c r="X45" s="180"/>
      <c r="Y45" s="189"/>
      <c r="Z45" s="190"/>
      <c r="AA45" s="190"/>
      <c r="AB45" s="180"/>
      <c r="AC45" s="189"/>
      <c r="AD45" s="190"/>
      <c r="AE45" s="190"/>
      <c r="AF45" s="180"/>
      <c r="AG45" s="189"/>
      <c r="AH45" s="190"/>
      <c r="AI45" s="190"/>
      <c r="AJ45" s="180"/>
      <c r="AK45" s="189"/>
      <c r="AL45" s="190"/>
      <c r="AM45" s="190"/>
      <c r="AN45" s="180"/>
      <c r="AO45" s="189"/>
      <c r="AP45" s="190"/>
      <c r="AQ45" s="190"/>
      <c r="AR45" s="180"/>
      <c r="AS45" s="189"/>
      <c r="AT45" s="190"/>
      <c r="AU45" s="190"/>
      <c r="AV45" s="180"/>
      <c r="AW45" s="189"/>
      <c r="AX45" s="190"/>
      <c r="AY45" s="190"/>
      <c r="AZ45" s="180"/>
      <c r="BA45" s="189"/>
      <c r="BB45" s="190"/>
      <c r="BC45" s="190"/>
      <c r="BD45" s="180"/>
    </row>
    <row r="46" spans="2:56" ht="57.6" x14ac:dyDescent="0.3">
      <c r="B46" s="166">
        <v>43</v>
      </c>
      <c r="C46" s="164" t="str">
        <f>planaccion[[#This Row],[Práctica Segura]]</f>
        <v/>
      </c>
      <c r="D46" s="164" t="str">
        <f>planaccion[[#This Row],[Criterio]]</f>
        <v/>
      </c>
      <c r="E46" s="165" t="str">
        <f>planaccion[[#This Row],[Oportunidad de Mejora]]</f>
        <v/>
      </c>
      <c r="F46" s="165" t="str">
        <f>planaccion[[#This Row],[Qué /  Acción]]</f>
        <v>P:
H:
V:
A:</v>
      </c>
      <c r="G46" s="224">
        <f>planaccion[[#This Row],[Cuándo inicia]]</f>
        <v>0</v>
      </c>
      <c r="H46" s="272" t="str">
        <f>IF(seguimientoplan[[#This Row],[Práctica segura]]="","",IFERROR(IF(MATCH("Cerrada",seguimientoplan[[#This Row],[Estado Acción Seg. 1]:[Estado Acción Seg. 12]],0),"Cerrada"),"Abierta"))</f>
        <v/>
      </c>
      <c r="I46" s="187"/>
      <c r="J46" s="172"/>
      <c r="K46" s="170"/>
      <c r="L46" s="188"/>
      <c r="M46" s="179"/>
      <c r="N46" s="172"/>
      <c r="O46" s="172"/>
      <c r="P46" s="180"/>
      <c r="Q46" s="189"/>
      <c r="R46" s="190"/>
      <c r="S46" s="182"/>
      <c r="T46" s="180"/>
      <c r="U46" s="191"/>
      <c r="V46" s="192"/>
      <c r="W46" s="192"/>
      <c r="X46" s="193"/>
      <c r="Y46" s="191"/>
      <c r="Z46" s="192"/>
      <c r="AA46" s="192"/>
      <c r="AB46" s="193"/>
      <c r="AC46" s="191"/>
      <c r="AD46" s="192"/>
      <c r="AE46" s="192"/>
      <c r="AF46" s="193"/>
      <c r="AG46" s="191"/>
      <c r="AH46" s="192"/>
      <c r="AI46" s="192"/>
      <c r="AJ46" s="193"/>
      <c r="AK46" s="191"/>
      <c r="AL46" s="192"/>
      <c r="AM46" s="192"/>
      <c r="AN46" s="193"/>
      <c r="AO46" s="191"/>
      <c r="AP46" s="192"/>
      <c r="AQ46" s="192"/>
      <c r="AR46" s="193"/>
      <c r="AS46" s="191"/>
      <c r="AT46" s="192"/>
      <c r="AU46" s="192"/>
      <c r="AV46" s="193"/>
      <c r="AW46" s="191"/>
      <c r="AX46" s="192"/>
      <c r="AY46" s="192"/>
      <c r="AZ46" s="193"/>
      <c r="BA46" s="191"/>
      <c r="BB46" s="192"/>
      <c r="BC46" s="192"/>
      <c r="BD46" s="193"/>
    </row>
    <row r="47" spans="2:56" ht="57.6" x14ac:dyDescent="0.3">
      <c r="B47" s="166">
        <v>44</v>
      </c>
      <c r="C47" s="164" t="str">
        <f>planaccion[[#This Row],[Práctica Segura]]</f>
        <v/>
      </c>
      <c r="D47" s="164" t="str">
        <f>planaccion[[#This Row],[Criterio]]</f>
        <v/>
      </c>
      <c r="E47" s="165" t="str">
        <f>planaccion[[#This Row],[Oportunidad de Mejora]]</f>
        <v/>
      </c>
      <c r="F47" s="165" t="str">
        <f>planaccion[[#This Row],[Qué /  Acción]]</f>
        <v>P:
H:
V:
A:</v>
      </c>
      <c r="G47" s="224">
        <f>planaccion[[#This Row],[Cuándo inicia]]</f>
        <v>0</v>
      </c>
      <c r="H47" s="272" t="str">
        <f>IF(seguimientoplan[[#This Row],[Práctica segura]]="","",IFERROR(IF(MATCH("Cerrada",seguimientoplan[[#This Row],[Estado Acción Seg. 1]:[Estado Acción Seg. 12]],0),"Cerrada"),"Abierta"))</f>
        <v/>
      </c>
      <c r="I47" s="187"/>
      <c r="J47" s="172"/>
      <c r="K47" s="170"/>
      <c r="L47" s="188"/>
      <c r="M47" s="179"/>
      <c r="N47" s="172"/>
      <c r="O47" s="172"/>
      <c r="P47" s="180"/>
      <c r="Q47" s="189"/>
      <c r="R47" s="190"/>
      <c r="S47" s="182"/>
      <c r="T47" s="180"/>
      <c r="U47" s="189"/>
      <c r="V47" s="190"/>
      <c r="W47" s="190"/>
      <c r="X47" s="180"/>
      <c r="Y47" s="189"/>
      <c r="Z47" s="190"/>
      <c r="AA47" s="190"/>
      <c r="AB47" s="180"/>
      <c r="AC47" s="189"/>
      <c r="AD47" s="190"/>
      <c r="AE47" s="190"/>
      <c r="AF47" s="180"/>
      <c r="AG47" s="189"/>
      <c r="AH47" s="190"/>
      <c r="AI47" s="190"/>
      <c r="AJ47" s="180"/>
      <c r="AK47" s="189"/>
      <c r="AL47" s="190"/>
      <c r="AM47" s="190"/>
      <c r="AN47" s="180"/>
      <c r="AO47" s="189"/>
      <c r="AP47" s="190"/>
      <c r="AQ47" s="190"/>
      <c r="AR47" s="180"/>
      <c r="AS47" s="189"/>
      <c r="AT47" s="190"/>
      <c r="AU47" s="190"/>
      <c r="AV47" s="180"/>
      <c r="AW47" s="189"/>
      <c r="AX47" s="190"/>
      <c r="AY47" s="190"/>
      <c r="AZ47" s="180"/>
      <c r="BA47" s="189"/>
      <c r="BB47" s="190"/>
      <c r="BC47" s="190"/>
      <c r="BD47" s="180"/>
    </row>
    <row r="48" spans="2:56" ht="57.6" x14ac:dyDescent="0.3">
      <c r="B48" s="166">
        <v>45</v>
      </c>
      <c r="C48" s="164" t="str">
        <f>planaccion[[#This Row],[Práctica Segura]]</f>
        <v/>
      </c>
      <c r="D48" s="164" t="str">
        <f>planaccion[[#This Row],[Criterio]]</f>
        <v/>
      </c>
      <c r="E48" s="165" t="str">
        <f>planaccion[[#This Row],[Oportunidad de Mejora]]</f>
        <v/>
      </c>
      <c r="F48" s="165" t="str">
        <f>planaccion[[#This Row],[Qué /  Acción]]</f>
        <v>P:
H:
V:
A:</v>
      </c>
      <c r="G48" s="224">
        <f>planaccion[[#This Row],[Cuándo inicia]]</f>
        <v>0</v>
      </c>
      <c r="H48" s="272" t="str">
        <f>IF(seguimientoplan[[#This Row],[Práctica segura]]="","",IFERROR(IF(MATCH("Cerrada",seguimientoplan[[#This Row],[Estado Acción Seg. 1]:[Estado Acción Seg. 12]],0),"Cerrada"),"Abierta"))</f>
        <v/>
      </c>
      <c r="I48" s="187"/>
      <c r="J48" s="172"/>
      <c r="K48" s="170"/>
      <c r="L48" s="188"/>
      <c r="M48" s="179"/>
      <c r="N48" s="172"/>
      <c r="O48" s="172"/>
      <c r="P48" s="180"/>
      <c r="Q48" s="189"/>
      <c r="R48" s="190"/>
      <c r="S48" s="182"/>
      <c r="T48" s="180"/>
      <c r="U48" s="191"/>
      <c r="V48" s="192"/>
      <c r="W48" s="192"/>
      <c r="X48" s="193"/>
      <c r="Y48" s="191"/>
      <c r="Z48" s="192"/>
      <c r="AA48" s="192"/>
      <c r="AB48" s="193"/>
      <c r="AC48" s="191"/>
      <c r="AD48" s="192"/>
      <c r="AE48" s="192"/>
      <c r="AF48" s="193"/>
      <c r="AG48" s="191"/>
      <c r="AH48" s="192"/>
      <c r="AI48" s="192"/>
      <c r="AJ48" s="193"/>
      <c r="AK48" s="191"/>
      <c r="AL48" s="192"/>
      <c r="AM48" s="192"/>
      <c r="AN48" s="193"/>
      <c r="AO48" s="191"/>
      <c r="AP48" s="192"/>
      <c r="AQ48" s="192"/>
      <c r="AR48" s="193"/>
      <c r="AS48" s="191"/>
      <c r="AT48" s="192"/>
      <c r="AU48" s="192"/>
      <c r="AV48" s="193"/>
      <c r="AW48" s="191"/>
      <c r="AX48" s="192"/>
      <c r="AY48" s="192"/>
      <c r="AZ48" s="193"/>
      <c r="BA48" s="191"/>
      <c r="BB48" s="192"/>
      <c r="BC48" s="192"/>
      <c r="BD48" s="193"/>
    </row>
    <row r="49" spans="2:56" ht="57.6" x14ac:dyDescent="0.3">
      <c r="B49" s="166">
        <v>46</v>
      </c>
      <c r="C49" s="164" t="str">
        <f>planaccion[[#This Row],[Práctica Segura]]</f>
        <v/>
      </c>
      <c r="D49" s="164" t="str">
        <f>planaccion[[#This Row],[Criterio]]</f>
        <v/>
      </c>
      <c r="E49" s="165" t="str">
        <f>planaccion[[#This Row],[Oportunidad de Mejora]]</f>
        <v/>
      </c>
      <c r="F49" s="165" t="str">
        <f>planaccion[[#This Row],[Qué /  Acción]]</f>
        <v>P:
H:
V:
A:</v>
      </c>
      <c r="G49" s="224">
        <f>planaccion[[#This Row],[Cuándo inicia]]</f>
        <v>0</v>
      </c>
      <c r="H49" s="272" t="str">
        <f>IF(seguimientoplan[[#This Row],[Práctica segura]]="","",IFERROR(IF(MATCH("Cerrada",seguimientoplan[[#This Row],[Estado Acción Seg. 1]:[Estado Acción Seg. 12]],0),"Cerrada"),"Abierta"))</f>
        <v/>
      </c>
      <c r="I49" s="187"/>
      <c r="J49" s="172"/>
      <c r="K49" s="170"/>
      <c r="L49" s="188"/>
      <c r="M49" s="179"/>
      <c r="N49" s="172"/>
      <c r="O49" s="172"/>
      <c r="P49" s="180"/>
      <c r="Q49" s="189"/>
      <c r="R49" s="190"/>
      <c r="S49" s="182"/>
      <c r="T49" s="180"/>
      <c r="U49" s="189"/>
      <c r="V49" s="190"/>
      <c r="W49" s="190"/>
      <c r="X49" s="180"/>
      <c r="Y49" s="189"/>
      <c r="Z49" s="190"/>
      <c r="AA49" s="190"/>
      <c r="AB49" s="180"/>
      <c r="AC49" s="189"/>
      <c r="AD49" s="190"/>
      <c r="AE49" s="190"/>
      <c r="AF49" s="180"/>
      <c r="AG49" s="189"/>
      <c r="AH49" s="190"/>
      <c r="AI49" s="190"/>
      <c r="AJ49" s="180"/>
      <c r="AK49" s="189"/>
      <c r="AL49" s="190"/>
      <c r="AM49" s="190"/>
      <c r="AN49" s="180"/>
      <c r="AO49" s="189"/>
      <c r="AP49" s="190"/>
      <c r="AQ49" s="190"/>
      <c r="AR49" s="180"/>
      <c r="AS49" s="189"/>
      <c r="AT49" s="190"/>
      <c r="AU49" s="190"/>
      <c r="AV49" s="180"/>
      <c r="AW49" s="189"/>
      <c r="AX49" s="190"/>
      <c r="AY49" s="190"/>
      <c r="AZ49" s="180"/>
      <c r="BA49" s="189"/>
      <c r="BB49" s="190"/>
      <c r="BC49" s="190"/>
      <c r="BD49" s="180"/>
    </row>
    <row r="50" spans="2:56" ht="57.6" x14ac:dyDescent="0.3">
      <c r="B50" s="166">
        <v>47</v>
      </c>
      <c r="C50" s="164" t="str">
        <f>planaccion[[#This Row],[Práctica Segura]]</f>
        <v/>
      </c>
      <c r="D50" s="164" t="str">
        <f>planaccion[[#This Row],[Criterio]]</f>
        <v/>
      </c>
      <c r="E50" s="165" t="str">
        <f>planaccion[[#This Row],[Oportunidad de Mejora]]</f>
        <v/>
      </c>
      <c r="F50" s="165" t="str">
        <f>planaccion[[#This Row],[Qué /  Acción]]</f>
        <v>P:
H:
V:
A:</v>
      </c>
      <c r="G50" s="224">
        <f>planaccion[[#This Row],[Cuándo inicia]]</f>
        <v>0</v>
      </c>
      <c r="H50" s="272" t="str">
        <f>IF(seguimientoplan[[#This Row],[Práctica segura]]="","",IFERROR(IF(MATCH("Cerrada",seguimientoplan[[#This Row],[Estado Acción Seg. 1]:[Estado Acción Seg. 12]],0),"Cerrada"),"Abierta"))</f>
        <v/>
      </c>
      <c r="I50" s="187"/>
      <c r="J50" s="172"/>
      <c r="K50" s="170"/>
      <c r="L50" s="188"/>
      <c r="M50" s="179"/>
      <c r="N50" s="172"/>
      <c r="O50" s="172"/>
      <c r="P50" s="180"/>
      <c r="Q50" s="189"/>
      <c r="R50" s="190"/>
      <c r="S50" s="182"/>
      <c r="T50" s="180"/>
      <c r="U50" s="191"/>
      <c r="V50" s="192"/>
      <c r="W50" s="192"/>
      <c r="X50" s="193"/>
      <c r="Y50" s="191"/>
      <c r="Z50" s="192"/>
      <c r="AA50" s="192"/>
      <c r="AB50" s="193"/>
      <c r="AC50" s="191"/>
      <c r="AD50" s="192"/>
      <c r="AE50" s="192"/>
      <c r="AF50" s="193"/>
      <c r="AG50" s="191"/>
      <c r="AH50" s="192"/>
      <c r="AI50" s="192"/>
      <c r="AJ50" s="193"/>
      <c r="AK50" s="191"/>
      <c r="AL50" s="192"/>
      <c r="AM50" s="192"/>
      <c r="AN50" s="193"/>
      <c r="AO50" s="191"/>
      <c r="AP50" s="192"/>
      <c r="AQ50" s="192"/>
      <c r="AR50" s="193"/>
      <c r="AS50" s="191"/>
      <c r="AT50" s="192"/>
      <c r="AU50" s="192"/>
      <c r="AV50" s="193"/>
      <c r="AW50" s="191"/>
      <c r="AX50" s="192"/>
      <c r="AY50" s="192"/>
      <c r="AZ50" s="193"/>
      <c r="BA50" s="191"/>
      <c r="BB50" s="192"/>
      <c r="BC50" s="192"/>
      <c r="BD50" s="193"/>
    </row>
    <row r="51" spans="2:56" ht="57.6" x14ac:dyDescent="0.3">
      <c r="B51" s="166">
        <v>48</v>
      </c>
      <c r="C51" s="164" t="str">
        <f>planaccion[[#This Row],[Práctica Segura]]</f>
        <v/>
      </c>
      <c r="D51" s="164" t="str">
        <f>planaccion[[#This Row],[Criterio]]</f>
        <v/>
      </c>
      <c r="E51" s="165" t="str">
        <f>planaccion[[#This Row],[Oportunidad de Mejora]]</f>
        <v/>
      </c>
      <c r="F51" s="165" t="str">
        <f>planaccion[[#This Row],[Qué /  Acción]]</f>
        <v>P:
H:
V:
A:</v>
      </c>
      <c r="G51" s="224">
        <f>planaccion[[#This Row],[Cuándo inicia]]</f>
        <v>0</v>
      </c>
      <c r="H51" s="272" t="str">
        <f>IF(seguimientoplan[[#This Row],[Práctica segura]]="","",IFERROR(IF(MATCH("Cerrada",seguimientoplan[[#This Row],[Estado Acción Seg. 1]:[Estado Acción Seg. 12]],0),"Cerrada"),"Abierta"))</f>
        <v/>
      </c>
      <c r="I51" s="187"/>
      <c r="J51" s="172"/>
      <c r="K51" s="170"/>
      <c r="L51" s="188"/>
      <c r="M51" s="179"/>
      <c r="N51" s="172"/>
      <c r="O51" s="172"/>
      <c r="P51" s="180"/>
      <c r="Q51" s="189"/>
      <c r="R51" s="190"/>
      <c r="S51" s="182"/>
      <c r="T51" s="180"/>
      <c r="U51" s="189"/>
      <c r="V51" s="190"/>
      <c r="W51" s="190"/>
      <c r="X51" s="180"/>
      <c r="Y51" s="189"/>
      <c r="Z51" s="190"/>
      <c r="AA51" s="190"/>
      <c r="AB51" s="180"/>
      <c r="AC51" s="189"/>
      <c r="AD51" s="190"/>
      <c r="AE51" s="190"/>
      <c r="AF51" s="180"/>
      <c r="AG51" s="189"/>
      <c r="AH51" s="190"/>
      <c r="AI51" s="190"/>
      <c r="AJ51" s="180"/>
      <c r="AK51" s="189"/>
      <c r="AL51" s="190"/>
      <c r="AM51" s="190"/>
      <c r="AN51" s="180"/>
      <c r="AO51" s="189"/>
      <c r="AP51" s="190"/>
      <c r="AQ51" s="190"/>
      <c r="AR51" s="180"/>
      <c r="AS51" s="189"/>
      <c r="AT51" s="190"/>
      <c r="AU51" s="190"/>
      <c r="AV51" s="180"/>
      <c r="AW51" s="189"/>
      <c r="AX51" s="190"/>
      <c r="AY51" s="190"/>
      <c r="AZ51" s="180"/>
      <c r="BA51" s="189"/>
      <c r="BB51" s="190"/>
      <c r="BC51" s="190"/>
      <c r="BD51" s="180"/>
    </row>
    <row r="52" spans="2:56" ht="57.6" x14ac:dyDescent="0.3">
      <c r="B52" s="166">
        <v>49</v>
      </c>
      <c r="C52" s="164" t="str">
        <f>planaccion[[#This Row],[Práctica Segura]]</f>
        <v/>
      </c>
      <c r="D52" s="164" t="str">
        <f>planaccion[[#This Row],[Criterio]]</f>
        <v/>
      </c>
      <c r="E52" s="165" t="str">
        <f>planaccion[[#This Row],[Oportunidad de Mejora]]</f>
        <v/>
      </c>
      <c r="F52" s="165" t="str">
        <f>planaccion[[#This Row],[Qué /  Acción]]</f>
        <v>P:
H:
V:
A:</v>
      </c>
      <c r="G52" s="224">
        <f>planaccion[[#This Row],[Cuándo inicia]]</f>
        <v>0</v>
      </c>
      <c r="H52" s="272" t="str">
        <f>IF(seguimientoplan[[#This Row],[Práctica segura]]="","",IFERROR(IF(MATCH("Cerrada",seguimientoplan[[#This Row],[Estado Acción Seg. 1]:[Estado Acción Seg. 12]],0),"Cerrada"),"Abierta"))</f>
        <v/>
      </c>
      <c r="I52" s="187"/>
      <c r="J52" s="172"/>
      <c r="K52" s="170"/>
      <c r="L52" s="188"/>
      <c r="M52" s="179"/>
      <c r="N52" s="172"/>
      <c r="O52" s="172"/>
      <c r="P52" s="180"/>
      <c r="Q52" s="189"/>
      <c r="R52" s="190"/>
      <c r="S52" s="182"/>
      <c r="T52" s="180"/>
      <c r="U52" s="191"/>
      <c r="V52" s="192"/>
      <c r="W52" s="192"/>
      <c r="X52" s="193"/>
      <c r="Y52" s="191"/>
      <c r="Z52" s="192"/>
      <c r="AA52" s="192"/>
      <c r="AB52" s="193"/>
      <c r="AC52" s="191"/>
      <c r="AD52" s="192"/>
      <c r="AE52" s="192"/>
      <c r="AF52" s="193"/>
      <c r="AG52" s="191"/>
      <c r="AH52" s="192"/>
      <c r="AI52" s="192"/>
      <c r="AJ52" s="193"/>
      <c r="AK52" s="191"/>
      <c r="AL52" s="192"/>
      <c r="AM52" s="192"/>
      <c r="AN52" s="193"/>
      <c r="AO52" s="191"/>
      <c r="AP52" s="192"/>
      <c r="AQ52" s="192"/>
      <c r="AR52" s="193"/>
      <c r="AS52" s="191"/>
      <c r="AT52" s="192"/>
      <c r="AU52" s="192"/>
      <c r="AV52" s="193"/>
      <c r="AW52" s="191"/>
      <c r="AX52" s="192"/>
      <c r="AY52" s="192"/>
      <c r="AZ52" s="193"/>
      <c r="BA52" s="191"/>
      <c r="BB52" s="192"/>
      <c r="BC52" s="192"/>
      <c r="BD52" s="193"/>
    </row>
    <row r="53" spans="2:56" ht="57.6" x14ac:dyDescent="0.3">
      <c r="B53" s="166">
        <v>50</v>
      </c>
      <c r="C53" s="164" t="str">
        <f>planaccion[[#This Row],[Práctica Segura]]</f>
        <v/>
      </c>
      <c r="D53" s="164" t="str">
        <f>planaccion[[#This Row],[Criterio]]</f>
        <v/>
      </c>
      <c r="E53" s="165" t="str">
        <f>planaccion[[#This Row],[Oportunidad de Mejora]]</f>
        <v/>
      </c>
      <c r="F53" s="165" t="str">
        <f>planaccion[[#This Row],[Qué /  Acción]]</f>
        <v>P:
H:
V:
A:</v>
      </c>
      <c r="G53" s="224">
        <f>planaccion[[#This Row],[Cuándo inicia]]</f>
        <v>0</v>
      </c>
      <c r="H53" s="272" t="str">
        <f>IF(seguimientoplan[[#This Row],[Práctica segura]]="","",IFERROR(IF(MATCH("Cerrada",seguimientoplan[[#This Row],[Estado Acción Seg. 1]:[Estado Acción Seg. 12]],0),"Cerrada"),"Abierta"))</f>
        <v/>
      </c>
      <c r="I53" s="187"/>
      <c r="J53" s="172"/>
      <c r="K53" s="170"/>
      <c r="L53" s="188"/>
      <c r="M53" s="179"/>
      <c r="N53" s="172"/>
      <c r="O53" s="172"/>
      <c r="P53" s="180"/>
      <c r="Q53" s="189"/>
      <c r="R53" s="190"/>
      <c r="S53" s="182"/>
      <c r="T53" s="180"/>
      <c r="U53" s="189"/>
      <c r="V53" s="190"/>
      <c r="W53" s="190"/>
      <c r="X53" s="180"/>
      <c r="Y53" s="189"/>
      <c r="Z53" s="190"/>
      <c r="AA53" s="190"/>
      <c r="AB53" s="180"/>
      <c r="AC53" s="189"/>
      <c r="AD53" s="190"/>
      <c r="AE53" s="190"/>
      <c r="AF53" s="180"/>
      <c r="AG53" s="189"/>
      <c r="AH53" s="190"/>
      <c r="AI53" s="190"/>
      <c r="AJ53" s="180"/>
      <c r="AK53" s="189"/>
      <c r="AL53" s="190"/>
      <c r="AM53" s="190"/>
      <c r="AN53" s="180"/>
      <c r="AO53" s="189"/>
      <c r="AP53" s="190"/>
      <c r="AQ53" s="190"/>
      <c r="AR53" s="180"/>
      <c r="AS53" s="189"/>
      <c r="AT53" s="190"/>
      <c r="AU53" s="190"/>
      <c r="AV53" s="180"/>
      <c r="AW53" s="189"/>
      <c r="AX53" s="190"/>
      <c r="AY53" s="190"/>
      <c r="AZ53" s="180"/>
      <c r="BA53" s="189"/>
      <c r="BB53" s="190"/>
      <c r="BC53" s="190"/>
      <c r="BD53" s="180"/>
    </row>
    <row r="54" spans="2:56" ht="57.6" x14ac:dyDescent="0.3">
      <c r="B54" s="166">
        <v>51</v>
      </c>
      <c r="C54" s="164" t="str">
        <f>planaccion[[#This Row],[Práctica Segura]]</f>
        <v/>
      </c>
      <c r="D54" s="164" t="str">
        <f>planaccion[[#This Row],[Criterio]]</f>
        <v/>
      </c>
      <c r="E54" s="165" t="str">
        <f>planaccion[[#This Row],[Oportunidad de Mejora]]</f>
        <v/>
      </c>
      <c r="F54" s="165" t="str">
        <f>planaccion[[#This Row],[Qué /  Acción]]</f>
        <v>P:
H:
V:
A:</v>
      </c>
      <c r="G54" s="224">
        <f>planaccion[[#This Row],[Cuándo inicia]]</f>
        <v>0</v>
      </c>
      <c r="H54" s="272" t="str">
        <f>IF(seguimientoplan[[#This Row],[Práctica segura]]="","",IFERROR(IF(MATCH("Cerrada",seguimientoplan[[#This Row],[Estado Acción Seg. 1]:[Estado Acción Seg. 12]],0),"Cerrada"),"Abierta"))</f>
        <v/>
      </c>
      <c r="I54" s="187"/>
      <c r="J54" s="172"/>
      <c r="K54" s="170"/>
      <c r="L54" s="188"/>
      <c r="M54" s="179"/>
      <c r="N54" s="172"/>
      <c r="O54" s="172"/>
      <c r="P54" s="180"/>
      <c r="Q54" s="189"/>
      <c r="R54" s="190"/>
      <c r="S54" s="182"/>
      <c r="T54" s="180"/>
      <c r="U54" s="191"/>
      <c r="V54" s="192"/>
      <c r="W54" s="192"/>
      <c r="X54" s="193"/>
      <c r="Y54" s="191"/>
      <c r="Z54" s="192"/>
      <c r="AA54" s="192"/>
      <c r="AB54" s="193"/>
      <c r="AC54" s="191"/>
      <c r="AD54" s="192"/>
      <c r="AE54" s="192"/>
      <c r="AF54" s="193"/>
      <c r="AG54" s="191"/>
      <c r="AH54" s="192"/>
      <c r="AI54" s="192"/>
      <c r="AJ54" s="193"/>
      <c r="AK54" s="191"/>
      <c r="AL54" s="192"/>
      <c r="AM54" s="192"/>
      <c r="AN54" s="193"/>
      <c r="AO54" s="191"/>
      <c r="AP54" s="192"/>
      <c r="AQ54" s="192"/>
      <c r="AR54" s="193"/>
      <c r="AS54" s="191"/>
      <c r="AT54" s="192"/>
      <c r="AU54" s="192"/>
      <c r="AV54" s="193"/>
      <c r="AW54" s="191"/>
      <c r="AX54" s="192"/>
      <c r="AY54" s="192"/>
      <c r="AZ54" s="193"/>
      <c r="BA54" s="191"/>
      <c r="BB54" s="192"/>
      <c r="BC54" s="192"/>
      <c r="BD54" s="193"/>
    </row>
    <row r="55" spans="2:56" ht="57.6" x14ac:dyDescent="0.3">
      <c r="B55" s="166">
        <v>52</v>
      </c>
      <c r="C55" s="164" t="str">
        <f>planaccion[[#This Row],[Práctica Segura]]</f>
        <v/>
      </c>
      <c r="D55" s="164" t="str">
        <f>planaccion[[#This Row],[Criterio]]</f>
        <v/>
      </c>
      <c r="E55" s="165" t="str">
        <f>planaccion[[#This Row],[Oportunidad de Mejora]]</f>
        <v/>
      </c>
      <c r="F55" s="165" t="str">
        <f>planaccion[[#This Row],[Qué /  Acción]]</f>
        <v>P:
H:
V:
A:</v>
      </c>
      <c r="G55" s="224">
        <f>planaccion[[#This Row],[Cuándo inicia]]</f>
        <v>0</v>
      </c>
      <c r="H55" s="272" t="str">
        <f>IF(seguimientoplan[[#This Row],[Práctica segura]]="","",IFERROR(IF(MATCH("Cerrada",seguimientoplan[[#This Row],[Estado Acción Seg. 1]:[Estado Acción Seg. 12]],0),"Cerrada"),"Abierta"))</f>
        <v/>
      </c>
      <c r="I55" s="187"/>
      <c r="J55" s="172"/>
      <c r="K55" s="170"/>
      <c r="L55" s="188"/>
      <c r="M55" s="179"/>
      <c r="N55" s="172"/>
      <c r="O55" s="172"/>
      <c r="P55" s="180"/>
      <c r="Q55" s="189"/>
      <c r="R55" s="190"/>
      <c r="S55" s="182"/>
      <c r="T55" s="180"/>
      <c r="U55" s="189"/>
      <c r="V55" s="190"/>
      <c r="W55" s="190"/>
      <c r="X55" s="180"/>
      <c r="Y55" s="189"/>
      <c r="Z55" s="190"/>
      <c r="AA55" s="190"/>
      <c r="AB55" s="180"/>
      <c r="AC55" s="189"/>
      <c r="AD55" s="190"/>
      <c r="AE55" s="190"/>
      <c r="AF55" s="180"/>
      <c r="AG55" s="189"/>
      <c r="AH55" s="190"/>
      <c r="AI55" s="190"/>
      <c r="AJ55" s="180"/>
      <c r="AK55" s="189"/>
      <c r="AL55" s="190"/>
      <c r="AM55" s="190"/>
      <c r="AN55" s="180"/>
      <c r="AO55" s="189"/>
      <c r="AP55" s="190"/>
      <c r="AQ55" s="190"/>
      <c r="AR55" s="180"/>
      <c r="AS55" s="189"/>
      <c r="AT55" s="190"/>
      <c r="AU55" s="190"/>
      <c r="AV55" s="180"/>
      <c r="AW55" s="189"/>
      <c r="AX55" s="190"/>
      <c r="AY55" s="190"/>
      <c r="AZ55" s="180"/>
      <c r="BA55" s="189"/>
      <c r="BB55" s="190"/>
      <c r="BC55" s="190"/>
      <c r="BD55" s="180"/>
    </row>
    <row r="56" spans="2:56" ht="57.6" x14ac:dyDescent="0.3">
      <c r="B56" s="166">
        <v>53</v>
      </c>
      <c r="C56" s="164" t="str">
        <f>planaccion[[#This Row],[Práctica Segura]]</f>
        <v/>
      </c>
      <c r="D56" s="164" t="str">
        <f>planaccion[[#This Row],[Criterio]]</f>
        <v/>
      </c>
      <c r="E56" s="165" t="str">
        <f>planaccion[[#This Row],[Oportunidad de Mejora]]</f>
        <v/>
      </c>
      <c r="F56" s="165" t="str">
        <f>planaccion[[#This Row],[Qué /  Acción]]</f>
        <v>P:
H:
V:
A:</v>
      </c>
      <c r="G56" s="224">
        <f>planaccion[[#This Row],[Cuándo inicia]]</f>
        <v>0</v>
      </c>
      <c r="H56" s="272" t="str">
        <f>IF(seguimientoplan[[#This Row],[Práctica segura]]="","",IFERROR(IF(MATCH("Cerrada",seguimientoplan[[#This Row],[Estado Acción Seg. 1]:[Estado Acción Seg. 12]],0),"Cerrada"),"Abierta"))</f>
        <v/>
      </c>
      <c r="I56" s="187"/>
      <c r="J56" s="172"/>
      <c r="K56" s="170"/>
      <c r="L56" s="188"/>
      <c r="M56" s="179"/>
      <c r="N56" s="172"/>
      <c r="O56" s="172"/>
      <c r="P56" s="180"/>
      <c r="Q56" s="189"/>
      <c r="R56" s="190"/>
      <c r="S56" s="182"/>
      <c r="T56" s="180"/>
      <c r="U56" s="191"/>
      <c r="V56" s="192"/>
      <c r="W56" s="192"/>
      <c r="X56" s="193"/>
      <c r="Y56" s="191"/>
      <c r="Z56" s="192"/>
      <c r="AA56" s="192"/>
      <c r="AB56" s="193"/>
      <c r="AC56" s="191"/>
      <c r="AD56" s="192"/>
      <c r="AE56" s="192"/>
      <c r="AF56" s="193"/>
      <c r="AG56" s="191"/>
      <c r="AH56" s="192"/>
      <c r="AI56" s="192"/>
      <c r="AJ56" s="193"/>
      <c r="AK56" s="191"/>
      <c r="AL56" s="192"/>
      <c r="AM56" s="192"/>
      <c r="AN56" s="193"/>
      <c r="AO56" s="191"/>
      <c r="AP56" s="192"/>
      <c r="AQ56" s="192"/>
      <c r="AR56" s="193"/>
      <c r="AS56" s="191"/>
      <c r="AT56" s="192"/>
      <c r="AU56" s="192"/>
      <c r="AV56" s="193"/>
      <c r="AW56" s="191"/>
      <c r="AX56" s="192"/>
      <c r="AY56" s="192"/>
      <c r="AZ56" s="193"/>
      <c r="BA56" s="191"/>
      <c r="BB56" s="192"/>
      <c r="BC56" s="192"/>
      <c r="BD56" s="193"/>
    </row>
    <row r="57" spans="2:56" ht="57.6" x14ac:dyDescent="0.3">
      <c r="B57" s="166">
        <v>54</v>
      </c>
      <c r="C57" s="164" t="str">
        <f>planaccion[[#This Row],[Práctica Segura]]</f>
        <v/>
      </c>
      <c r="D57" s="164" t="str">
        <f>planaccion[[#This Row],[Criterio]]</f>
        <v/>
      </c>
      <c r="E57" s="165" t="str">
        <f>planaccion[[#This Row],[Oportunidad de Mejora]]</f>
        <v/>
      </c>
      <c r="F57" s="165" t="str">
        <f>planaccion[[#This Row],[Qué /  Acción]]</f>
        <v>P:
H:
V:
A:</v>
      </c>
      <c r="G57" s="224">
        <f>planaccion[[#This Row],[Cuándo inicia]]</f>
        <v>0</v>
      </c>
      <c r="H57" s="272" t="str">
        <f>IF(seguimientoplan[[#This Row],[Práctica segura]]="","",IFERROR(IF(MATCH("Cerrada",seguimientoplan[[#This Row],[Estado Acción Seg. 1]:[Estado Acción Seg. 12]],0),"Cerrada"),"Abierta"))</f>
        <v/>
      </c>
      <c r="I57" s="187"/>
      <c r="J57" s="172"/>
      <c r="K57" s="170"/>
      <c r="L57" s="188"/>
      <c r="M57" s="179"/>
      <c r="N57" s="172"/>
      <c r="O57" s="172"/>
      <c r="P57" s="180"/>
      <c r="Q57" s="189"/>
      <c r="R57" s="190"/>
      <c r="S57" s="182"/>
      <c r="T57" s="180"/>
      <c r="U57" s="189"/>
      <c r="V57" s="190"/>
      <c r="W57" s="190"/>
      <c r="X57" s="180"/>
      <c r="Y57" s="189"/>
      <c r="Z57" s="190"/>
      <c r="AA57" s="190"/>
      <c r="AB57" s="180"/>
      <c r="AC57" s="189"/>
      <c r="AD57" s="190"/>
      <c r="AE57" s="190"/>
      <c r="AF57" s="180"/>
      <c r="AG57" s="189"/>
      <c r="AH57" s="190"/>
      <c r="AI57" s="190"/>
      <c r="AJ57" s="180"/>
      <c r="AK57" s="189"/>
      <c r="AL57" s="190"/>
      <c r="AM57" s="190"/>
      <c r="AN57" s="180"/>
      <c r="AO57" s="189"/>
      <c r="AP57" s="190"/>
      <c r="AQ57" s="190"/>
      <c r="AR57" s="180"/>
      <c r="AS57" s="189"/>
      <c r="AT57" s="190"/>
      <c r="AU57" s="190"/>
      <c r="AV57" s="180"/>
      <c r="AW57" s="189"/>
      <c r="AX57" s="190"/>
      <c r="AY57" s="190"/>
      <c r="AZ57" s="180"/>
      <c r="BA57" s="189"/>
      <c r="BB57" s="190"/>
      <c r="BC57" s="190"/>
      <c r="BD57" s="180"/>
    </row>
    <row r="58" spans="2:56" ht="57.6" x14ac:dyDescent="0.3">
      <c r="B58" s="166">
        <v>55</v>
      </c>
      <c r="C58" s="164" t="str">
        <f>planaccion[[#This Row],[Práctica Segura]]</f>
        <v/>
      </c>
      <c r="D58" s="164" t="str">
        <f>planaccion[[#This Row],[Criterio]]</f>
        <v/>
      </c>
      <c r="E58" s="165" t="str">
        <f>planaccion[[#This Row],[Oportunidad de Mejora]]</f>
        <v/>
      </c>
      <c r="F58" s="165" t="str">
        <f>planaccion[[#This Row],[Qué /  Acción]]</f>
        <v>P:
H:
V:
A:</v>
      </c>
      <c r="G58" s="224">
        <f>planaccion[[#This Row],[Cuándo inicia]]</f>
        <v>0</v>
      </c>
      <c r="H58" s="272" t="str">
        <f>IF(seguimientoplan[[#This Row],[Práctica segura]]="","",IFERROR(IF(MATCH("Cerrada",seguimientoplan[[#This Row],[Estado Acción Seg. 1]:[Estado Acción Seg. 12]],0),"Cerrada"),"Abierta"))</f>
        <v/>
      </c>
      <c r="I58" s="187"/>
      <c r="J58" s="172"/>
      <c r="K58" s="170"/>
      <c r="L58" s="188"/>
      <c r="M58" s="179"/>
      <c r="N58" s="172"/>
      <c r="O58" s="172"/>
      <c r="P58" s="180"/>
      <c r="Q58" s="189"/>
      <c r="R58" s="190"/>
      <c r="S58" s="182"/>
      <c r="T58" s="180"/>
      <c r="U58" s="191"/>
      <c r="V58" s="192"/>
      <c r="W58" s="192"/>
      <c r="X58" s="193"/>
      <c r="Y58" s="191"/>
      <c r="Z58" s="192"/>
      <c r="AA58" s="192"/>
      <c r="AB58" s="193"/>
      <c r="AC58" s="191"/>
      <c r="AD58" s="192"/>
      <c r="AE58" s="192"/>
      <c r="AF58" s="193"/>
      <c r="AG58" s="191"/>
      <c r="AH58" s="192"/>
      <c r="AI58" s="192"/>
      <c r="AJ58" s="193"/>
      <c r="AK58" s="191"/>
      <c r="AL58" s="192"/>
      <c r="AM58" s="192"/>
      <c r="AN58" s="193"/>
      <c r="AO58" s="191"/>
      <c r="AP58" s="192"/>
      <c r="AQ58" s="192"/>
      <c r="AR58" s="193"/>
      <c r="AS58" s="191"/>
      <c r="AT58" s="192"/>
      <c r="AU58" s="192"/>
      <c r="AV58" s="193"/>
      <c r="AW58" s="191"/>
      <c r="AX58" s="192"/>
      <c r="AY58" s="192"/>
      <c r="AZ58" s="193"/>
      <c r="BA58" s="191"/>
      <c r="BB58" s="192"/>
      <c r="BC58" s="192"/>
      <c r="BD58" s="193"/>
    </row>
    <row r="59" spans="2:56" ht="57.6" x14ac:dyDescent="0.3">
      <c r="B59" s="166">
        <v>56</v>
      </c>
      <c r="C59" s="164" t="str">
        <f>planaccion[[#This Row],[Práctica Segura]]</f>
        <v/>
      </c>
      <c r="D59" s="164" t="str">
        <f>planaccion[[#This Row],[Criterio]]</f>
        <v/>
      </c>
      <c r="E59" s="165" t="str">
        <f>planaccion[[#This Row],[Oportunidad de Mejora]]</f>
        <v/>
      </c>
      <c r="F59" s="165" t="str">
        <f>planaccion[[#This Row],[Qué /  Acción]]</f>
        <v>P:
H:
V:
A:</v>
      </c>
      <c r="G59" s="224">
        <f>planaccion[[#This Row],[Cuándo inicia]]</f>
        <v>0</v>
      </c>
      <c r="H59" s="272" t="str">
        <f>IF(seguimientoplan[[#This Row],[Práctica segura]]="","",IFERROR(IF(MATCH("Cerrada",seguimientoplan[[#This Row],[Estado Acción Seg. 1]:[Estado Acción Seg. 12]],0),"Cerrada"),"Abierta"))</f>
        <v/>
      </c>
      <c r="I59" s="187"/>
      <c r="J59" s="172"/>
      <c r="K59" s="170"/>
      <c r="L59" s="188"/>
      <c r="M59" s="179"/>
      <c r="N59" s="172"/>
      <c r="O59" s="172"/>
      <c r="P59" s="180"/>
      <c r="Q59" s="189"/>
      <c r="R59" s="190"/>
      <c r="S59" s="182"/>
      <c r="T59" s="180"/>
      <c r="U59" s="189"/>
      <c r="V59" s="190"/>
      <c r="W59" s="190"/>
      <c r="X59" s="180"/>
      <c r="Y59" s="189"/>
      <c r="Z59" s="190"/>
      <c r="AA59" s="190"/>
      <c r="AB59" s="180"/>
      <c r="AC59" s="189"/>
      <c r="AD59" s="190"/>
      <c r="AE59" s="190"/>
      <c r="AF59" s="180"/>
      <c r="AG59" s="189"/>
      <c r="AH59" s="190"/>
      <c r="AI59" s="190"/>
      <c r="AJ59" s="180"/>
      <c r="AK59" s="189"/>
      <c r="AL59" s="190"/>
      <c r="AM59" s="190"/>
      <c r="AN59" s="180"/>
      <c r="AO59" s="189"/>
      <c r="AP59" s="190"/>
      <c r="AQ59" s="190"/>
      <c r="AR59" s="180"/>
      <c r="AS59" s="189"/>
      <c r="AT59" s="190"/>
      <c r="AU59" s="190"/>
      <c r="AV59" s="180"/>
      <c r="AW59" s="189"/>
      <c r="AX59" s="190"/>
      <c r="AY59" s="190"/>
      <c r="AZ59" s="180"/>
      <c r="BA59" s="189"/>
      <c r="BB59" s="190"/>
      <c r="BC59" s="190"/>
      <c r="BD59" s="180"/>
    </row>
    <row r="60" spans="2:56" ht="57.6" x14ac:dyDescent="0.3">
      <c r="B60" s="166">
        <v>57</v>
      </c>
      <c r="C60" s="164" t="str">
        <f>planaccion[[#This Row],[Práctica Segura]]</f>
        <v/>
      </c>
      <c r="D60" s="164" t="str">
        <f>planaccion[[#This Row],[Criterio]]</f>
        <v/>
      </c>
      <c r="E60" s="165" t="str">
        <f>planaccion[[#This Row],[Oportunidad de Mejora]]</f>
        <v/>
      </c>
      <c r="F60" s="165" t="str">
        <f>planaccion[[#This Row],[Qué /  Acción]]</f>
        <v>P:
H:
V:
A:</v>
      </c>
      <c r="G60" s="224">
        <f>planaccion[[#This Row],[Cuándo inicia]]</f>
        <v>0</v>
      </c>
      <c r="H60" s="272" t="str">
        <f>IF(seguimientoplan[[#This Row],[Práctica segura]]="","",IFERROR(IF(MATCH("Cerrada",seguimientoplan[[#This Row],[Estado Acción Seg. 1]:[Estado Acción Seg. 12]],0),"Cerrada"),"Abierta"))</f>
        <v/>
      </c>
      <c r="I60" s="187"/>
      <c r="J60" s="172"/>
      <c r="K60" s="170"/>
      <c r="L60" s="188"/>
      <c r="M60" s="179"/>
      <c r="N60" s="172"/>
      <c r="O60" s="172"/>
      <c r="P60" s="180"/>
      <c r="Q60" s="189"/>
      <c r="R60" s="190"/>
      <c r="S60" s="182"/>
      <c r="T60" s="180"/>
      <c r="U60" s="191"/>
      <c r="V60" s="192"/>
      <c r="W60" s="192"/>
      <c r="X60" s="193"/>
      <c r="Y60" s="191"/>
      <c r="Z60" s="192"/>
      <c r="AA60" s="192"/>
      <c r="AB60" s="193"/>
      <c r="AC60" s="191"/>
      <c r="AD60" s="192"/>
      <c r="AE60" s="192"/>
      <c r="AF60" s="193"/>
      <c r="AG60" s="191"/>
      <c r="AH60" s="192"/>
      <c r="AI60" s="192"/>
      <c r="AJ60" s="193"/>
      <c r="AK60" s="191"/>
      <c r="AL60" s="192"/>
      <c r="AM60" s="192"/>
      <c r="AN60" s="193"/>
      <c r="AO60" s="191"/>
      <c r="AP60" s="192"/>
      <c r="AQ60" s="192"/>
      <c r="AR60" s="193"/>
      <c r="AS60" s="191"/>
      <c r="AT60" s="192"/>
      <c r="AU60" s="192"/>
      <c r="AV60" s="193"/>
      <c r="AW60" s="191"/>
      <c r="AX60" s="192"/>
      <c r="AY60" s="192"/>
      <c r="AZ60" s="193"/>
      <c r="BA60" s="191"/>
      <c r="BB60" s="192"/>
      <c r="BC60" s="192"/>
      <c r="BD60" s="193"/>
    </row>
    <row r="61" spans="2:56" ht="57.6" x14ac:dyDescent="0.3">
      <c r="B61" s="166">
        <v>58</v>
      </c>
      <c r="C61" s="164" t="str">
        <f>planaccion[[#This Row],[Práctica Segura]]</f>
        <v/>
      </c>
      <c r="D61" s="164" t="str">
        <f>planaccion[[#This Row],[Criterio]]</f>
        <v/>
      </c>
      <c r="E61" s="165" t="str">
        <f>planaccion[[#This Row],[Oportunidad de Mejora]]</f>
        <v/>
      </c>
      <c r="F61" s="165" t="str">
        <f>planaccion[[#This Row],[Qué /  Acción]]</f>
        <v>P:
H:
V:
A:</v>
      </c>
      <c r="G61" s="224">
        <f>planaccion[[#This Row],[Cuándo inicia]]</f>
        <v>0</v>
      </c>
      <c r="H61" s="272" t="str">
        <f>IF(seguimientoplan[[#This Row],[Práctica segura]]="","",IFERROR(IF(MATCH("Cerrada",seguimientoplan[[#This Row],[Estado Acción Seg. 1]:[Estado Acción Seg. 12]],0),"Cerrada"),"Abierta"))</f>
        <v/>
      </c>
      <c r="I61" s="187"/>
      <c r="J61" s="172"/>
      <c r="K61" s="170"/>
      <c r="L61" s="188"/>
      <c r="M61" s="179"/>
      <c r="N61" s="172"/>
      <c r="O61" s="172"/>
      <c r="P61" s="180"/>
      <c r="Q61" s="189"/>
      <c r="R61" s="190"/>
      <c r="S61" s="182"/>
      <c r="T61" s="180"/>
      <c r="U61" s="189"/>
      <c r="V61" s="190"/>
      <c r="W61" s="190"/>
      <c r="X61" s="180"/>
      <c r="Y61" s="189"/>
      <c r="Z61" s="190"/>
      <c r="AA61" s="190"/>
      <c r="AB61" s="180"/>
      <c r="AC61" s="189"/>
      <c r="AD61" s="190"/>
      <c r="AE61" s="190"/>
      <c r="AF61" s="180"/>
      <c r="AG61" s="189"/>
      <c r="AH61" s="190"/>
      <c r="AI61" s="190"/>
      <c r="AJ61" s="180"/>
      <c r="AK61" s="189"/>
      <c r="AL61" s="190"/>
      <c r="AM61" s="190"/>
      <c r="AN61" s="180"/>
      <c r="AO61" s="189"/>
      <c r="AP61" s="190"/>
      <c r="AQ61" s="190"/>
      <c r="AR61" s="180"/>
      <c r="AS61" s="189"/>
      <c r="AT61" s="190"/>
      <c r="AU61" s="190"/>
      <c r="AV61" s="180"/>
      <c r="AW61" s="189"/>
      <c r="AX61" s="190"/>
      <c r="AY61" s="190"/>
      <c r="AZ61" s="180"/>
      <c r="BA61" s="189"/>
      <c r="BB61" s="190"/>
      <c r="BC61" s="190"/>
      <c r="BD61" s="180"/>
    </row>
    <row r="62" spans="2:56" ht="57.6" x14ac:dyDescent="0.3">
      <c r="B62" s="166">
        <v>59</v>
      </c>
      <c r="C62" s="164" t="str">
        <f>planaccion[[#This Row],[Práctica Segura]]</f>
        <v/>
      </c>
      <c r="D62" s="164" t="str">
        <f>planaccion[[#This Row],[Criterio]]</f>
        <v/>
      </c>
      <c r="E62" s="165" t="str">
        <f>planaccion[[#This Row],[Oportunidad de Mejora]]</f>
        <v/>
      </c>
      <c r="F62" s="165" t="str">
        <f>planaccion[[#This Row],[Qué /  Acción]]</f>
        <v>P:
H:
V:
A:</v>
      </c>
      <c r="G62" s="224">
        <f>planaccion[[#This Row],[Cuándo inicia]]</f>
        <v>0</v>
      </c>
      <c r="H62" s="272" t="str">
        <f>IF(seguimientoplan[[#This Row],[Práctica segura]]="","",IFERROR(IF(MATCH("Cerrada",seguimientoplan[[#This Row],[Estado Acción Seg. 1]:[Estado Acción Seg. 12]],0),"Cerrada"),"Abierta"))</f>
        <v/>
      </c>
      <c r="I62" s="187"/>
      <c r="J62" s="172"/>
      <c r="K62" s="170"/>
      <c r="L62" s="188"/>
      <c r="M62" s="179"/>
      <c r="N62" s="172"/>
      <c r="O62" s="172"/>
      <c r="P62" s="180"/>
      <c r="Q62" s="189"/>
      <c r="R62" s="190"/>
      <c r="S62" s="182"/>
      <c r="T62" s="180"/>
      <c r="U62" s="191"/>
      <c r="V62" s="192"/>
      <c r="W62" s="192"/>
      <c r="X62" s="193"/>
      <c r="Y62" s="191"/>
      <c r="Z62" s="192"/>
      <c r="AA62" s="192"/>
      <c r="AB62" s="193"/>
      <c r="AC62" s="191"/>
      <c r="AD62" s="192"/>
      <c r="AE62" s="192"/>
      <c r="AF62" s="193"/>
      <c r="AG62" s="191"/>
      <c r="AH62" s="192"/>
      <c r="AI62" s="192"/>
      <c r="AJ62" s="193"/>
      <c r="AK62" s="191"/>
      <c r="AL62" s="192"/>
      <c r="AM62" s="192"/>
      <c r="AN62" s="193"/>
      <c r="AO62" s="191"/>
      <c r="AP62" s="192"/>
      <c r="AQ62" s="192"/>
      <c r="AR62" s="193"/>
      <c r="AS62" s="191"/>
      <c r="AT62" s="192"/>
      <c r="AU62" s="192"/>
      <c r="AV62" s="193"/>
      <c r="AW62" s="191"/>
      <c r="AX62" s="192"/>
      <c r="AY62" s="192"/>
      <c r="AZ62" s="193"/>
      <c r="BA62" s="191"/>
      <c r="BB62" s="192"/>
      <c r="BC62" s="192"/>
      <c r="BD62" s="193"/>
    </row>
    <row r="63" spans="2:56" ht="57.6" x14ac:dyDescent="0.3">
      <c r="B63" s="166">
        <v>60</v>
      </c>
      <c r="C63" s="164" t="str">
        <f>planaccion[[#This Row],[Práctica Segura]]</f>
        <v/>
      </c>
      <c r="D63" s="164" t="str">
        <f>planaccion[[#This Row],[Criterio]]</f>
        <v/>
      </c>
      <c r="E63" s="165" t="str">
        <f>planaccion[[#This Row],[Oportunidad de Mejora]]</f>
        <v/>
      </c>
      <c r="F63" s="165" t="str">
        <f>planaccion[[#This Row],[Qué /  Acción]]</f>
        <v>P:
H:
V:
A:</v>
      </c>
      <c r="G63" s="224">
        <f>planaccion[[#This Row],[Cuándo inicia]]</f>
        <v>0</v>
      </c>
      <c r="H63" s="272" t="str">
        <f>IF(seguimientoplan[[#This Row],[Práctica segura]]="","",IFERROR(IF(MATCH("Cerrada",seguimientoplan[[#This Row],[Estado Acción Seg. 1]:[Estado Acción Seg. 12]],0),"Cerrada"),"Abierta"))</f>
        <v/>
      </c>
      <c r="I63" s="187"/>
      <c r="J63" s="172"/>
      <c r="K63" s="170"/>
      <c r="L63" s="188"/>
      <c r="M63" s="179"/>
      <c r="N63" s="172"/>
      <c r="O63" s="172"/>
      <c r="P63" s="180"/>
      <c r="Q63" s="189"/>
      <c r="R63" s="190"/>
      <c r="S63" s="182"/>
      <c r="T63" s="180"/>
      <c r="U63" s="189"/>
      <c r="V63" s="190"/>
      <c r="W63" s="190"/>
      <c r="X63" s="180"/>
      <c r="Y63" s="189"/>
      <c r="Z63" s="190"/>
      <c r="AA63" s="190"/>
      <c r="AB63" s="180"/>
      <c r="AC63" s="189"/>
      <c r="AD63" s="190"/>
      <c r="AE63" s="190"/>
      <c r="AF63" s="180"/>
      <c r="AG63" s="189"/>
      <c r="AH63" s="190"/>
      <c r="AI63" s="190"/>
      <c r="AJ63" s="180"/>
      <c r="AK63" s="189"/>
      <c r="AL63" s="190"/>
      <c r="AM63" s="190"/>
      <c r="AN63" s="180"/>
      <c r="AO63" s="189"/>
      <c r="AP63" s="190"/>
      <c r="AQ63" s="190"/>
      <c r="AR63" s="180"/>
      <c r="AS63" s="189"/>
      <c r="AT63" s="190"/>
      <c r="AU63" s="190"/>
      <c r="AV63" s="180"/>
      <c r="AW63" s="189"/>
      <c r="AX63" s="190"/>
      <c r="AY63" s="190"/>
      <c r="AZ63" s="180"/>
      <c r="BA63" s="189"/>
      <c r="BB63" s="190"/>
      <c r="BC63" s="190"/>
      <c r="BD63" s="180"/>
    </row>
    <row r="64" spans="2:56" ht="57.6" x14ac:dyDescent="0.3">
      <c r="B64" s="166">
        <v>61</v>
      </c>
      <c r="C64" s="164" t="str">
        <f>planaccion[[#This Row],[Práctica Segura]]</f>
        <v/>
      </c>
      <c r="D64" s="164" t="str">
        <f>planaccion[[#This Row],[Criterio]]</f>
        <v/>
      </c>
      <c r="E64" s="165" t="str">
        <f>planaccion[[#This Row],[Oportunidad de Mejora]]</f>
        <v/>
      </c>
      <c r="F64" s="165" t="str">
        <f>planaccion[[#This Row],[Qué /  Acción]]</f>
        <v>P:
H:
V:
A:</v>
      </c>
      <c r="G64" s="224">
        <f>planaccion[[#This Row],[Cuándo inicia]]</f>
        <v>0</v>
      </c>
      <c r="H64" s="272" t="str">
        <f>IF(seguimientoplan[[#This Row],[Práctica segura]]="","",IFERROR(IF(MATCH("Cerrada",seguimientoplan[[#This Row],[Estado Acción Seg. 1]:[Estado Acción Seg. 12]],0),"Cerrada"),"Abierta"))</f>
        <v/>
      </c>
      <c r="I64" s="187"/>
      <c r="J64" s="172"/>
      <c r="K64" s="170"/>
      <c r="L64" s="188"/>
      <c r="M64" s="179"/>
      <c r="N64" s="172"/>
      <c r="O64" s="172"/>
      <c r="P64" s="180"/>
      <c r="Q64" s="189"/>
      <c r="R64" s="190"/>
      <c r="S64" s="182"/>
      <c r="T64" s="180"/>
      <c r="U64" s="191"/>
      <c r="V64" s="192"/>
      <c r="W64" s="192"/>
      <c r="X64" s="193"/>
      <c r="Y64" s="191"/>
      <c r="Z64" s="192"/>
      <c r="AA64" s="192"/>
      <c r="AB64" s="193"/>
      <c r="AC64" s="191"/>
      <c r="AD64" s="192"/>
      <c r="AE64" s="192"/>
      <c r="AF64" s="193"/>
      <c r="AG64" s="191"/>
      <c r="AH64" s="192"/>
      <c r="AI64" s="192"/>
      <c r="AJ64" s="193"/>
      <c r="AK64" s="191"/>
      <c r="AL64" s="192"/>
      <c r="AM64" s="192"/>
      <c r="AN64" s="193"/>
      <c r="AO64" s="191"/>
      <c r="AP64" s="192"/>
      <c r="AQ64" s="192"/>
      <c r="AR64" s="193"/>
      <c r="AS64" s="191"/>
      <c r="AT64" s="192"/>
      <c r="AU64" s="192"/>
      <c r="AV64" s="193"/>
      <c r="AW64" s="191"/>
      <c r="AX64" s="192"/>
      <c r="AY64" s="192"/>
      <c r="AZ64" s="193"/>
      <c r="BA64" s="191"/>
      <c r="BB64" s="192"/>
      <c r="BC64" s="192"/>
      <c r="BD64" s="193"/>
    </row>
    <row r="65" spans="2:56" ht="57.6" x14ac:dyDescent="0.3">
      <c r="B65" s="166">
        <v>62</v>
      </c>
      <c r="C65" s="164" t="str">
        <f>planaccion[[#This Row],[Práctica Segura]]</f>
        <v/>
      </c>
      <c r="D65" s="164" t="str">
        <f>planaccion[[#This Row],[Criterio]]</f>
        <v/>
      </c>
      <c r="E65" s="165" t="str">
        <f>planaccion[[#This Row],[Oportunidad de Mejora]]</f>
        <v/>
      </c>
      <c r="F65" s="165" t="str">
        <f>planaccion[[#This Row],[Qué /  Acción]]</f>
        <v>P:
H:
V:
A:</v>
      </c>
      <c r="G65" s="224">
        <f>planaccion[[#This Row],[Cuándo inicia]]</f>
        <v>0</v>
      </c>
      <c r="H65" s="272" t="str">
        <f>IF(seguimientoplan[[#This Row],[Práctica segura]]="","",IFERROR(IF(MATCH("Cerrada",seguimientoplan[[#This Row],[Estado Acción Seg. 1]:[Estado Acción Seg. 12]],0),"Cerrada"),"Abierta"))</f>
        <v/>
      </c>
      <c r="I65" s="187"/>
      <c r="J65" s="172"/>
      <c r="K65" s="170"/>
      <c r="L65" s="188"/>
      <c r="M65" s="179"/>
      <c r="N65" s="172"/>
      <c r="O65" s="172"/>
      <c r="P65" s="180"/>
      <c r="Q65" s="189"/>
      <c r="R65" s="190"/>
      <c r="S65" s="182"/>
      <c r="T65" s="180"/>
      <c r="U65" s="189"/>
      <c r="V65" s="190"/>
      <c r="W65" s="190"/>
      <c r="X65" s="180"/>
      <c r="Y65" s="189"/>
      <c r="Z65" s="190"/>
      <c r="AA65" s="190"/>
      <c r="AB65" s="180"/>
      <c r="AC65" s="189"/>
      <c r="AD65" s="190"/>
      <c r="AE65" s="190"/>
      <c r="AF65" s="180"/>
      <c r="AG65" s="189"/>
      <c r="AH65" s="190"/>
      <c r="AI65" s="190"/>
      <c r="AJ65" s="180"/>
      <c r="AK65" s="189"/>
      <c r="AL65" s="190"/>
      <c r="AM65" s="190"/>
      <c r="AN65" s="180"/>
      <c r="AO65" s="189"/>
      <c r="AP65" s="190"/>
      <c r="AQ65" s="190"/>
      <c r="AR65" s="180"/>
      <c r="AS65" s="189"/>
      <c r="AT65" s="190"/>
      <c r="AU65" s="190"/>
      <c r="AV65" s="180"/>
      <c r="AW65" s="189"/>
      <c r="AX65" s="190"/>
      <c r="AY65" s="190"/>
      <c r="AZ65" s="180"/>
      <c r="BA65" s="189"/>
      <c r="BB65" s="190"/>
      <c r="BC65" s="190"/>
      <c r="BD65" s="180"/>
    </row>
    <row r="66" spans="2:56" ht="57.6" x14ac:dyDescent="0.3">
      <c r="B66" s="166">
        <v>63</v>
      </c>
      <c r="C66" s="164" t="str">
        <f>planaccion[[#This Row],[Práctica Segura]]</f>
        <v/>
      </c>
      <c r="D66" s="164" t="str">
        <f>planaccion[[#This Row],[Criterio]]</f>
        <v/>
      </c>
      <c r="E66" s="165" t="str">
        <f>planaccion[[#This Row],[Oportunidad de Mejora]]</f>
        <v/>
      </c>
      <c r="F66" s="165" t="str">
        <f>planaccion[[#This Row],[Qué /  Acción]]</f>
        <v>P:
H:
V:
A:</v>
      </c>
      <c r="G66" s="224">
        <f>planaccion[[#This Row],[Cuándo inicia]]</f>
        <v>0</v>
      </c>
      <c r="H66" s="272" t="str">
        <f>IF(seguimientoplan[[#This Row],[Práctica segura]]="","",IFERROR(IF(MATCH("Cerrada",seguimientoplan[[#This Row],[Estado Acción Seg. 1]:[Estado Acción Seg. 12]],0),"Cerrada"),"Abierta"))</f>
        <v/>
      </c>
      <c r="I66" s="187"/>
      <c r="J66" s="172"/>
      <c r="K66" s="170"/>
      <c r="L66" s="188"/>
      <c r="M66" s="179"/>
      <c r="N66" s="172"/>
      <c r="O66" s="172"/>
      <c r="P66" s="180"/>
      <c r="Q66" s="189"/>
      <c r="R66" s="190"/>
      <c r="S66" s="182"/>
      <c r="T66" s="180"/>
      <c r="U66" s="191"/>
      <c r="V66" s="192"/>
      <c r="W66" s="192"/>
      <c r="X66" s="193"/>
      <c r="Y66" s="191"/>
      <c r="Z66" s="192"/>
      <c r="AA66" s="192"/>
      <c r="AB66" s="193"/>
      <c r="AC66" s="191"/>
      <c r="AD66" s="192"/>
      <c r="AE66" s="192"/>
      <c r="AF66" s="193"/>
      <c r="AG66" s="191"/>
      <c r="AH66" s="192"/>
      <c r="AI66" s="192"/>
      <c r="AJ66" s="193"/>
      <c r="AK66" s="191"/>
      <c r="AL66" s="192"/>
      <c r="AM66" s="192"/>
      <c r="AN66" s="193"/>
      <c r="AO66" s="191"/>
      <c r="AP66" s="192"/>
      <c r="AQ66" s="192"/>
      <c r="AR66" s="193"/>
      <c r="AS66" s="191"/>
      <c r="AT66" s="192"/>
      <c r="AU66" s="192"/>
      <c r="AV66" s="193"/>
      <c r="AW66" s="191"/>
      <c r="AX66" s="192"/>
      <c r="AY66" s="192"/>
      <c r="AZ66" s="193"/>
      <c r="BA66" s="191"/>
      <c r="BB66" s="192"/>
      <c r="BC66" s="192"/>
      <c r="BD66" s="193"/>
    </row>
    <row r="67" spans="2:56" ht="57.6" x14ac:dyDescent="0.3">
      <c r="B67" s="166">
        <v>64</v>
      </c>
      <c r="C67" s="164" t="str">
        <f>planaccion[[#This Row],[Práctica Segura]]</f>
        <v/>
      </c>
      <c r="D67" s="164" t="str">
        <f>planaccion[[#This Row],[Criterio]]</f>
        <v/>
      </c>
      <c r="E67" s="165" t="str">
        <f>planaccion[[#This Row],[Oportunidad de Mejora]]</f>
        <v/>
      </c>
      <c r="F67" s="165" t="str">
        <f>planaccion[[#This Row],[Qué /  Acción]]</f>
        <v>P:
H:
V:
A:</v>
      </c>
      <c r="G67" s="224">
        <f>planaccion[[#This Row],[Cuándo inicia]]</f>
        <v>0</v>
      </c>
      <c r="H67" s="272" t="str">
        <f>IF(seguimientoplan[[#This Row],[Práctica segura]]="","",IFERROR(IF(MATCH("Cerrada",seguimientoplan[[#This Row],[Estado Acción Seg. 1]:[Estado Acción Seg. 12]],0),"Cerrada"),"Abierta"))</f>
        <v/>
      </c>
      <c r="I67" s="187"/>
      <c r="J67" s="172"/>
      <c r="K67" s="170"/>
      <c r="L67" s="188"/>
      <c r="M67" s="179"/>
      <c r="N67" s="172"/>
      <c r="O67" s="172"/>
      <c r="P67" s="180"/>
      <c r="Q67" s="189"/>
      <c r="R67" s="190"/>
      <c r="S67" s="182"/>
      <c r="T67" s="180"/>
      <c r="U67" s="189"/>
      <c r="V67" s="190"/>
      <c r="W67" s="190"/>
      <c r="X67" s="180"/>
      <c r="Y67" s="189"/>
      <c r="Z67" s="190"/>
      <c r="AA67" s="190"/>
      <c r="AB67" s="180"/>
      <c r="AC67" s="189"/>
      <c r="AD67" s="190"/>
      <c r="AE67" s="190"/>
      <c r="AF67" s="180"/>
      <c r="AG67" s="189"/>
      <c r="AH67" s="190"/>
      <c r="AI67" s="190"/>
      <c r="AJ67" s="180"/>
      <c r="AK67" s="189"/>
      <c r="AL67" s="190"/>
      <c r="AM67" s="190"/>
      <c r="AN67" s="180"/>
      <c r="AO67" s="189"/>
      <c r="AP67" s="190"/>
      <c r="AQ67" s="190"/>
      <c r="AR67" s="180"/>
      <c r="AS67" s="189"/>
      <c r="AT67" s="190"/>
      <c r="AU67" s="190"/>
      <c r="AV67" s="180"/>
      <c r="AW67" s="189"/>
      <c r="AX67" s="190"/>
      <c r="AY67" s="190"/>
      <c r="AZ67" s="180"/>
      <c r="BA67" s="189"/>
      <c r="BB67" s="190"/>
      <c r="BC67" s="190"/>
      <c r="BD67" s="180"/>
    </row>
    <row r="68" spans="2:56" ht="57.6" x14ac:dyDescent="0.3">
      <c r="B68" s="166">
        <v>65</v>
      </c>
      <c r="C68" s="164" t="str">
        <f>planaccion[[#This Row],[Práctica Segura]]</f>
        <v/>
      </c>
      <c r="D68" s="164" t="str">
        <f>planaccion[[#This Row],[Criterio]]</f>
        <v/>
      </c>
      <c r="E68" s="165" t="str">
        <f>planaccion[[#This Row],[Oportunidad de Mejora]]</f>
        <v/>
      </c>
      <c r="F68" s="165" t="str">
        <f>planaccion[[#This Row],[Qué /  Acción]]</f>
        <v>P:
H:
V:
A:</v>
      </c>
      <c r="G68" s="224">
        <f>planaccion[[#This Row],[Cuándo inicia]]</f>
        <v>0</v>
      </c>
      <c r="H68" s="272" t="str">
        <f>IF(seguimientoplan[[#This Row],[Práctica segura]]="","",IFERROR(IF(MATCH("Cerrada",seguimientoplan[[#This Row],[Estado Acción Seg. 1]:[Estado Acción Seg. 12]],0),"Cerrada"),"Abierta"))</f>
        <v/>
      </c>
      <c r="I68" s="187"/>
      <c r="J68" s="172"/>
      <c r="K68" s="170"/>
      <c r="L68" s="188"/>
      <c r="M68" s="179"/>
      <c r="N68" s="172"/>
      <c r="O68" s="172"/>
      <c r="P68" s="180"/>
      <c r="Q68" s="189"/>
      <c r="R68" s="190"/>
      <c r="S68" s="182"/>
      <c r="T68" s="180"/>
      <c r="U68" s="191"/>
      <c r="V68" s="192"/>
      <c r="W68" s="192"/>
      <c r="X68" s="193"/>
      <c r="Y68" s="191"/>
      <c r="Z68" s="192"/>
      <c r="AA68" s="192"/>
      <c r="AB68" s="193"/>
      <c r="AC68" s="191"/>
      <c r="AD68" s="192"/>
      <c r="AE68" s="192"/>
      <c r="AF68" s="193"/>
      <c r="AG68" s="191"/>
      <c r="AH68" s="192"/>
      <c r="AI68" s="192"/>
      <c r="AJ68" s="193"/>
      <c r="AK68" s="191"/>
      <c r="AL68" s="192"/>
      <c r="AM68" s="192"/>
      <c r="AN68" s="193"/>
      <c r="AO68" s="191"/>
      <c r="AP68" s="192"/>
      <c r="AQ68" s="192"/>
      <c r="AR68" s="193"/>
      <c r="AS68" s="191"/>
      <c r="AT68" s="192"/>
      <c r="AU68" s="192"/>
      <c r="AV68" s="193"/>
      <c r="AW68" s="191"/>
      <c r="AX68" s="192"/>
      <c r="AY68" s="192"/>
      <c r="AZ68" s="193"/>
      <c r="BA68" s="191"/>
      <c r="BB68" s="192"/>
      <c r="BC68" s="192"/>
      <c r="BD68" s="193"/>
    </row>
    <row r="69" spans="2:56" ht="57.6" x14ac:dyDescent="0.3">
      <c r="B69" s="166">
        <v>66</v>
      </c>
      <c r="C69" s="164" t="str">
        <f>planaccion[[#This Row],[Práctica Segura]]</f>
        <v/>
      </c>
      <c r="D69" s="164" t="str">
        <f>planaccion[[#This Row],[Criterio]]</f>
        <v/>
      </c>
      <c r="E69" s="165" t="str">
        <f>planaccion[[#This Row],[Oportunidad de Mejora]]</f>
        <v/>
      </c>
      <c r="F69" s="165" t="str">
        <f>planaccion[[#This Row],[Qué /  Acción]]</f>
        <v>P:
H:
V:
A:</v>
      </c>
      <c r="G69" s="224">
        <f>planaccion[[#This Row],[Cuándo inicia]]</f>
        <v>0</v>
      </c>
      <c r="H69" s="272" t="str">
        <f>IF(seguimientoplan[[#This Row],[Práctica segura]]="","",IFERROR(IF(MATCH("Cerrada",seguimientoplan[[#This Row],[Estado Acción Seg. 1]:[Estado Acción Seg. 12]],0),"Cerrada"),"Abierta"))</f>
        <v/>
      </c>
      <c r="I69" s="187"/>
      <c r="J69" s="172"/>
      <c r="K69" s="170"/>
      <c r="L69" s="188"/>
      <c r="M69" s="179"/>
      <c r="N69" s="172"/>
      <c r="O69" s="172"/>
      <c r="P69" s="180"/>
      <c r="Q69" s="189"/>
      <c r="R69" s="190"/>
      <c r="S69" s="182"/>
      <c r="T69" s="180"/>
      <c r="U69" s="189"/>
      <c r="V69" s="190"/>
      <c r="W69" s="190"/>
      <c r="X69" s="180"/>
      <c r="Y69" s="189"/>
      <c r="Z69" s="190"/>
      <c r="AA69" s="190"/>
      <c r="AB69" s="180"/>
      <c r="AC69" s="189"/>
      <c r="AD69" s="190"/>
      <c r="AE69" s="190"/>
      <c r="AF69" s="180"/>
      <c r="AG69" s="189"/>
      <c r="AH69" s="190"/>
      <c r="AI69" s="190"/>
      <c r="AJ69" s="180"/>
      <c r="AK69" s="189"/>
      <c r="AL69" s="190"/>
      <c r="AM69" s="190"/>
      <c r="AN69" s="180"/>
      <c r="AO69" s="189"/>
      <c r="AP69" s="190"/>
      <c r="AQ69" s="190"/>
      <c r="AR69" s="180"/>
      <c r="AS69" s="189"/>
      <c r="AT69" s="190"/>
      <c r="AU69" s="190"/>
      <c r="AV69" s="180"/>
      <c r="AW69" s="189"/>
      <c r="AX69" s="190"/>
      <c r="AY69" s="190"/>
      <c r="AZ69" s="180"/>
      <c r="BA69" s="189"/>
      <c r="BB69" s="190"/>
      <c r="BC69" s="190"/>
      <c r="BD69" s="180"/>
    </row>
    <row r="70" spans="2:56" ht="57.6" x14ac:dyDescent="0.3">
      <c r="B70" s="166">
        <v>67</v>
      </c>
      <c r="C70" s="164" t="str">
        <f>planaccion[[#This Row],[Práctica Segura]]</f>
        <v/>
      </c>
      <c r="D70" s="164" t="str">
        <f>planaccion[[#This Row],[Criterio]]</f>
        <v/>
      </c>
      <c r="E70" s="165" t="str">
        <f>planaccion[[#This Row],[Oportunidad de Mejora]]</f>
        <v/>
      </c>
      <c r="F70" s="165" t="str">
        <f>planaccion[[#This Row],[Qué /  Acción]]</f>
        <v>P:
H:
V:
A:</v>
      </c>
      <c r="G70" s="224">
        <f>planaccion[[#This Row],[Cuándo inicia]]</f>
        <v>0</v>
      </c>
      <c r="H70" s="272" t="str">
        <f>IF(seguimientoplan[[#This Row],[Práctica segura]]="","",IFERROR(IF(MATCH("Cerrada",seguimientoplan[[#This Row],[Estado Acción Seg. 1]:[Estado Acción Seg. 12]],0),"Cerrada"),"Abierta"))</f>
        <v/>
      </c>
      <c r="I70" s="187"/>
      <c r="J70" s="172"/>
      <c r="K70" s="170"/>
      <c r="L70" s="188"/>
      <c r="M70" s="179"/>
      <c r="N70" s="172"/>
      <c r="O70" s="172"/>
      <c r="P70" s="180"/>
      <c r="Q70" s="189"/>
      <c r="R70" s="190"/>
      <c r="S70" s="182"/>
      <c r="T70" s="180"/>
      <c r="U70" s="191"/>
      <c r="V70" s="192"/>
      <c r="W70" s="192"/>
      <c r="X70" s="193"/>
      <c r="Y70" s="191"/>
      <c r="Z70" s="192"/>
      <c r="AA70" s="192"/>
      <c r="AB70" s="193"/>
      <c r="AC70" s="191"/>
      <c r="AD70" s="192"/>
      <c r="AE70" s="192"/>
      <c r="AF70" s="193"/>
      <c r="AG70" s="191"/>
      <c r="AH70" s="192"/>
      <c r="AI70" s="192"/>
      <c r="AJ70" s="193"/>
      <c r="AK70" s="191"/>
      <c r="AL70" s="192"/>
      <c r="AM70" s="192"/>
      <c r="AN70" s="193"/>
      <c r="AO70" s="191"/>
      <c r="AP70" s="192"/>
      <c r="AQ70" s="192"/>
      <c r="AR70" s="193"/>
      <c r="AS70" s="191"/>
      <c r="AT70" s="192"/>
      <c r="AU70" s="192"/>
      <c r="AV70" s="193"/>
      <c r="AW70" s="191"/>
      <c r="AX70" s="192"/>
      <c r="AY70" s="192"/>
      <c r="AZ70" s="193"/>
      <c r="BA70" s="191"/>
      <c r="BB70" s="192"/>
      <c r="BC70" s="192"/>
      <c r="BD70" s="193"/>
    </row>
    <row r="71" spans="2:56" ht="57.6" x14ac:dyDescent="0.3">
      <c r="B71" s="166">
        <v>68</v>
      </c>
      <c r="C71" s="164" t="str">
        <f>planaccion[[#This Row],[Práctica Segura]]</f>
        <v/>
      </c>
      <c r="D71" s="164" t="str">
        <f>planaccion[[#This Row],[Criterio]]</f>
        <v/>
      </c>
      <c r="E71" s="165" t="str">
        <f>planaccion[[#This Row],[Oportunidad de Mejora]]</f>
        <v/>
      </c>
      <c r="F71" s="165" t="str">
        <f>planaccion[[#This Row],[Qué /  Acción]]</f>
        <v>P:
H:
V:
A:</v>
      </c>
      <c r="G71" s="224">
        <f>planaccion[[#This Row],[Cuándo inicia]]</f>
        <v>0</v>
      </c>
      <c r="H71" s="272" t="str">
        <f>IF(seguimientoplan[[#This Row],[Práctica segura]]="","",IFERROR(IF(MATCH("Cerrada",seguimientoplan[[#This Row],[Estado Acción Seg. 1]:[Estado Acción Seg. 12]],0),"Cerrada"),"Abierta"))</f>
        <v/>
      </c>
      <c r="I71" s="187"/>
      <c r="J71" s="172"/>
      <c r="K71" s="170"/>
      <c r="L71" s="188"/>
      <c r="M71" s="179"/>
      <c r="N71" s="172"/>
      <c r="O71" s="172"/>
      <c r="P71" s="180"/>
      <c r="Q71" s="189"/>
      <c r="R71" s="190"/>
      <c r="S71" s="182"/>
      <c r="T71" s="180"/>
      <c r="U71" s="189"/>
      <c r="V71" s="190"/>
      <c r="W71" s="190"/>
      <c r="X71" s="180"/>
      <c r="Y71" s="189"/>
      <c r="Z71" s="190"/>
      <c r="AA71" s="190"/>
      <c r="AB71" s="180"/>
      <c r="AC71" s="189"/>
      <c r="AD71" s="190"/>
      <c r="AE71" s="190"/>
      <c r="AF71" s="180"/>
      <c r="AG71" s="189"/>
      <c r="AH71" s="190"/>
      <c r="AI71" s="190"/>
      <c r="AJ71" s="180"/>
      <c r="AK71" s="189"/>
      <c r="AL71" s="190"/>
      <c r="AM71" s="190"/>
      <c r="AN71" s="180"/>
      <c r="AO71" s="189"/>
      <c r="AP71" s="190"/>
      <c r="AQ71" s="190"/>
      <c r="AR71" s="180"/>
      <c r="AS71" s="189"/>
      <c r="AT71" s="190"/>
      <c r="AU71" s="190"/>
      <c r="AV71" s="180"/>
      <c r="AW71" s="189"/>
      <c r="AX71" s="190"/>
      <c r="AY71" s="190"/>
      <c r="AZ71" s="180"/>
      <c r="BA71" s="189"/>
      <c r="BB71" s="190"/>
      <c r="BC71" s="190"/>
      <c r="BD71" s="180"/>
    </row>
    <row r="72" spans="2:56" ht="57.6" x14ac:dyDescent="0.3">
      <c r="B72" s="166">
        <v>69</v>
      </c>
      <c r="C72" s="164" t="str">
        <f>planaccion[[#This Row],[Práctica Segura]]</f>
        <v/>
      </c>
      <c r="D72" s="164" t="str">
        <f>planaccion[[#This Row],[Criterio]]</f>
        <v/>
      </c>
      <c r="E72" s="165" t="str">
        <f>planaccion[[#This Row],[Oportunidad de Mejora]]</f>
        <v/>
      </c>
      <c r="F72" s="165" t="str">
        <f>planaccion[[#This Row],[Qué /  Acción]]</f>
        <v>P:
H:
V:
A:</v>
      </c>
      <c r="G72" s="224">
        <f>planaccion[[#This Row],[Cuándo inicia]]</f>
        <v>0</v>
      </c>
      <c r="H72" s="272" t="str">
        <f>IF(seguimientoplan[[#This Row],[Práctica segura]]="","",IFERROR(IF(MATCH("Cerrada",seguimientoplan[[#This Row],[Estado Acción Seg. 1]:[Estado Acción Seg. 12]],0),"Cerrada"),"Abierta"))</f>
        <v/>
      </c>
      <c r="I72" s="187"/>
      <c r="J72" s="172"/>
      <c r="K72" s="170"/>
      <c r="L72" s="188"/>
      <c r="M72" s="179"/>
      <c r="N72" s="172"/>
      <c r="O72" s="172"/>
      <c r="P72" s="180"/>
      <c r="Q72" s="189"/>
      <c r="R72" s="190"/>
      <c r="S72" s="182"/>
      <c r="T72" s="180"/>
      <c r="U72" s="191"/>
      <c r="V72" s="192"/>
      <c r="W72" s="192"/>
      <c r="X72" s="193"/>
      <c r="Y72" s="191"/>
      <c r="Z72" s="192"/>
      <c r="AA72" s="192"/>
      <c r="AB72" s="193"/>
      <c r="AC72" s="191"/>
      <c r="AD72" s="192"/>
      <c r="AE72" s="192"/>
      <c r="AF72" s="193"/>
      <c r="AG72" s="191"/>
      <c r="AH72" s="192"/>
      <c r="AI72" s="192"/>
      <c r="AJ72" s="193"/>
      <c r="AK72" s="191"/>
      <c r="AL72" s="192"/>
      <c r="AM72" s="192"/>
      <c r="AN72" s="193"/>
      <c r="AO72" s="191"/>
      <c r="AP72" s="192"/>
      <c r="AQ72" s="192"/>
      <c r="AR72" s="193"/>
      <c r="AS72" s="191"/>
      <c r="AT72" s="192"/>
      <c r="AU72" s="192"/>
      <c r="AV72" s="193"/>
      <c r="AW72" s="191"/>
      <c r="AX72" s="192"/>
      <c r="AY72" s="192"/>
      <c r="AZ72" s="193"/>
      <c r="BA72" s="191"/>
      <c r="BB72" s="192"/>
      <c r="BC72" s="192"/>
      <c r="BD72" s="193"/>
    </row>
    <row r="73" spans="2:56" ht="57.6" x14ac:dyDescent="0.3">
      <c r="B73" s="166">
        <v>70</v>
      </c>
      <c r="C73" s="164" t="str">
        <f>planaccion[[#This Row],[Práctica Segura]]</f>
        <v/>
      </c>
      <c r="D73" s="164" t="str">
        <f>planaccion[[#This Row],[Criterio]]</f>
        <v/>
      </c>
      <c r="E73" s="165" t="str">
        <f>planaccion[[#This Row],[Oportunidad de Mejora]]</f>
        <v/>
      </c>
      <c r="F73" s="165" t="str">
        <f>planaccion[[#This Row],[Qué /  Acción]]</f>
        <v>P:
H:
V:
A:</v>
      </c>
      <c r="G73" s="224">
        <f>planaccion[[#This Row],[Cuándo inicia]]</f>
        <v>0</v>
      </c>
      <c r="H73" s="272" t="str">
        <f>IF(seguimientoplan[[#This Row],[Práctica segura]]="","",IFERROR(IF(MATCH("Cerrada",seguimientoplan[[#This Row],[Estado Acción Seg. 1]:[Estado Acción Seg. 12]],0),"Cerrada"),"Abierta"))</f>
        <v/>
      </c>
      <c r="I73" s="187"/>
      <c r="J73" s="172"/>
      <c r="K73" s="170"/>
      <c r="L73" s="188"/>
      <c r="M73" s="179"/>
      <c r="N73" s="172"/>
      <c r="O73" s="172"/>
      <c r="P73" s="180"/>
      <c r="Q73" s="189"/>
      <c r="R73" s="190"/>
      <c r="S73" s="182"/>
      <c r="T73" s="180"/>
      <c r="U73" s="189"/>
      <c r="V73" s="190"/>
      <c r="W73" s="190"/>
      <c r="X73" s="180"/>
      <c r="Y73" s="189"/>
      <c r="Z73" s="190"/>
      <c r="AA73" s="190"/>
      <c r="AB73" s="180"/>
      <c r="AC73" s="189"/>
      <c r="AD73" s="190"/>
      <c r="AE73" s="190"/>
      <c r="AF73" s="180"/>
      <c r="AG73" s="189"/>
      <c r="AH73" s="190"/>
      <c r="AI73" s="190"/>
      <c r="AJ73" s="180"/>
      <c r="AK73" s="189"/>
      <c r="AL73" s="190"/>
      <c r="AM73" s="190"/>
      <c r="AN73" s="180"/>
      <c r="AO73" s="189"/>
      <c r="AP73" s="190"/>
      <c r="AQ73" s="190"/>
      <c r="AR73" s="180"/>
      <c r="AS73" s="189"/>
      <c r="AT73" s="190"/>
      <c r="AU73" s="190"/>
      <c r="AV73" s="180"/>
      <c r="AW73" s="189"/>
      <c r="AX73" s="190"/>
      <c r="AY73" s="190"/>
      <c r="AZ73" s="180"/>
      <c r="BA73" s="189"/>
      <c r="BB73" s="190"/>
      <c r="BC73" s="190"/>
      <c r="BD73" s="180"/>
    </row>
    <row r="74" spans="2:56" ht="57.6" x14ac:dyDescent="0.3">
      <c r="B74" s="166">
        <v>71</v>
      </c>
      <c r="C74" s="164" t="str">
        <f>planaccion[[#This Row],[Práctica Segura]]</f>
        <v/>
      </c>
      <c r="D74" s="164" t="str">
        <f>planaccion[[#This Row],[Criterio]]</f>
        <v/>
      </c>
      <c r="E74" s="165" t="str">
        <f>planaccion[[#This Row],[Oportunidad de Mejora]]</f>
        <v/>
      </c>
      <c r="F74" s="165" t="str">
        <f>planaccion[[#This Row],[Qué /  Acción]]</f>
        <v>P:
H:
V:
A:</v>
      </c>
      <c r="G74" s="224">
        <f>planaccion[[#This Row],[Cuándo inicia]]</f>
        <v>0</v>
      </c>
      <c r="H74" s="272" t="str">
        <f>IF(seguimientoplan[[#This Row],[Práctica segura]]="","",IFERROR(IF(MATCH("Cerrada",seguimientoplan[[#This Row],[Estado Acción Seg. 1]:[Estado Acción Seg. 12]],0),"Cerrada"),"Abierta"))</f>
        <v/>
      </c>
      <c r="I74" s="187"/>
      <c r="J74" s="172"/>
      <c r="K74" s="170"/>
      <c r="L74" s="188"/>
      <c r="M74" s="179"/>
      <c r="N74" s="172"/>
      <c r="O74" s="172"/>
      <c r="P74" s="180"/>
      <c r="Q74" s="189"/>
      <c r="R74" s="190"/>
      <c r="S74" s="182"/>
      <c r="T74" s="180"/>
      <c r="U74" s="191"/>
      <c r="V74" s="192"/>
      <c r="W74" s="192"/>
      <c r="X74" s="193"/>
      <c r="Y74" s="191"/>
      <c r="Z74" s="192"/>
      <c r="AA74" s="192"/>
      <c r="AB74" s="193"/>
      <c r="AC74" s="191"/>
      <c r="AD74" s="192"/>
      <c r="AE74" s="192"/>
      <c r="AF74" s="193"/>
      <c r="AG74" s="191"/>
      <c r="AH74" s="192"/>
      <c r="AI74" s="192"/>
      <c r="AJ74" s="193"/>
      <c r="AK74" s="191"/>
      <c r="AL74" s="192"/>
      <c r="AM74" s="192"/>
      <c r="AN74" s="193"/>
      <c r="AO74" s="191"/>
      <c r="AP74" s="192"/>
      <c r="AQ74" s="192"/>
      <c r="AR74" s="193"/>
      <c r="AS74" s="191"/>
      <c r="AT74" s="192"/>
      <c r="AU74" s="192"/>
      <c r="AV74" s="193"/>
      <c r="AW74" s="191"/>
      <c r="AX74" s="192"/>
      <c r="AY74" s="192"/>
      <c r="AZ74" s="193"/>
      <c r="BA74" s="191"/>
      <c r="BB74" s="192"/>
      <c r="BC74" s="192"/>
      <c r="BD74" s="193"/>
    </row>
    <row r="75" spans="2:56" ht="57.6" x14ac:dyDescent="0.3">
      <c r="B75" s="166">
        <v>72</v>
      </c>
      <c r="C75" s="164" t="str">
        <f>planaccion[[#This Row],[Práctica Segura]]</f>
        <v/>
      </c>
      <c r="D75" s="164" t="str">
        <f>planaccion[[#This Row],[Criterio]]</f>
        <v/>
      </c>
      <c r="E75" s="165" t="str">
        <f>planaccion[[#This Row],[Oportunidad de Mejora]]</f>
        <v/>
      </c>
      <c r="F75" s="165" t="str">
        <f>planaccion[[#This Row],[Qué /  Acción]]</f>
        <v>P:
H:
V:
A:</v>
      </c>
      <c r="G75" s="224">
        <f>planaccion[[#This Row],[Cuándo inicia]]</f>
        <v>0</v>
      </c>
      <c r="H75" s="272" t="str">
        <f>IF(seguimientoplan[[#This Row],[Práctica segura]]="","",IFERROR(IF(MATCH("Cerrada",seguimientoplan[[#This Row],[Estado Acción Seg. 1]:[Estado Acción Seg. 12]],0),"Cerrada"),"Abierta"))</f>
        <v/>
      </c>
      <c r="I75" s="187"/>
      <c r="J75" s="172"/>
      <c r="K75" s="170"/>
      <c r="L75" s="188"/>
      <c r="M75" s="179"/>
      <c r="N75" s="172"/>
      <c r="O75" s="172"/>
      <c r="P75" s="180"/>
      <c r="Q75" s="189"/>
      <c r="R75" s="190"/>
      <c r="S75" s="182"/>
      <c r="T75" s="180"/>
      <c r="U75" s="189"/>
      <c r="V75" s="190"/>
      <c r="W75" s="190"/>
      <c r="X75" s="180"/>
      <c r="Y75" s="189"/>
      <c r="Z75" s="190"/>
      <c r="AA75" s="190"/>
      <c r="AB75" s="180"/>
      <c r="AC75" s="189"/>
      <c r="AD75" s="190"/>
      <c r="AE75" s="190"/>
      <c r="AF75" s="180"/>
      <c r="AG75" s="189"/>
      <c r="AH75" s="190"/>
      <c r="AI75" s="190"/>
      <c r="AJ75" s="180"/>
      <c r="AK75" s="189"/>
      <c r="AL75" s="190"/>
      <c r="AM75" s="190"/>
      <c r="AN75" s="180"/>
      <c r="AO75" s="189"/>
      <c r="AP75" s="190"/>
      <c r="AQ75" s="190"/>
      <c r="AR75" s="180"/>
      <c r="AS75" s="189"/>
      <c r="AT75" s="190"/>
      <c r="AU75" s="190"/>
      <c r="AV75" s="180"/>
      <c r="AW75" s="189"/>
      <c r="AX75" s="190"/>
      <c r="AY75" s="190"/>
      <c r="AZ75" s="180"/>
      <c r="BA75" s="189"/>
      <c r="BB75" s="190"/>
      <c r="BC75" s="190"/>
      <c r="BD75" s="180"/>
    </row>
    <row r="76" spans="2:56" ht="57.6" x14ac:dyDescent="0.3">
      <c r="B76" s="166">
        <v>73</v>
      </c>
      <c r="C76" s="164" t="str">
        <f>planaccion[[#This Row],[Práctica Segura]]</f>
        <v/>
      </c>
      <c r="D76" s="164" t="str">
        <f>planaccion[[#This Row],[Criterio]]</f>
        <v/>
      </c>
      <c r="E76" s="165" t="str">
        <f>planaccion[[#This Row],[Oportunidad de Mejora]]</f>
        <v/>
      </c>
      <c r="F76" s="165" t="str">
        <f>planaccion[[#This Row],[Qué /  Acción]]</f>
        <v>P:
H:
V:
A:</v>
      </c>
      <c r="G76" s="224">
        <f>planaccion[[#This Row],[Cuándo inicia]]</f>
        <v>0</v>
      </c>
      <c r="H76" s="272" t="str">
        <f>IF(seguimientoplan[[#This Row],[Práctica segura]]="","",IFERROR(IF(MATCH("Cerrada",seguimientoplan[[#This Row],[Estado Acción Seg. 1]:[Estado Acción Seg. 12]],0),"Cerrada"),"Abierta"))</f>
        <v/>
      </c>
      <c r="I76" s="187"/>
      <c r="J76" s="172"/>
      <c r="K76" s="170"/>
      <c r="L76" s="188"/>
      <c r="M76" s="179"/>
      <c r="N76" s="172"/>
      <c r="O76" s="172"/>
      <c r="P76" s="180"/>
      <c r="Q76" s="189"/>
      <c r="R76" s="190"/>
      <c r="S76" s="182"/>
      <c r="T76" s="180"/>
      <c r="U76" s="191"/>
      <c r="V76" s="192"/>
      <c r="W76" s="192"/>
      <c r="X76" s="193"/>
      <c r="Y76" s="191"/>
      <c r="Z76" s="192"/>
      <c r="AA76" s="192"/>
      <c r="AB76" s="193"/>
      <c r="AC76" s="191"/>
      <c r="AD76" s="192"/>
      <c r="AE76" s="192"/>
      <c r="AF76" s="193"/>
      <c r="AG76" s="191"/>
      <c r="AH76" s="192"/>
      <c r="AI76" s="192"/>
      <c r="AJ76" s="193"/>
      <c r="AK76" s="191"/>
      <c r="AL76" s="192"/>
      <c r="AM76" s="192"/>
      <c r="AN76" s="193"/>
      <c r="AO76" s="191"/>
      <c r="AP76" s="192"/>
      <c r="AQ76" s="192"/>
      <c r="AR76" s="193"/>
      <c r="AS76" s="191"/>
      <c r="AT76" s="192"/>
      <c r="AU76" s="192"/>
      <c r="AV76" s="193"/>
      <c r="AW76" s="191"/>
      <c r="AX76" s="192"/>
      <c r="AY76" s="192"/>
      <c r="AZ76" s="193"/>
      <c r="BA76" s="191"/>
      <c r="BB76" s="192"/>
      <c r="BC76" s="192"/>
      <c r="BD76" s="193"/>
    </row>
    <row r="77" spans="2:56" ht="57.6" x14ac:dyDescent="0.3">
      <c r="B77" s="166">
        <v>74</v>
      </c>
      <c r="C77" s="164" t="str">
        <f>planaccion[[#This Row],[Práctica Segura]]</f>
        <v/>
      </c>
      <c r="D77" s="164" t="str">
        <f>planaccion[[#This Row],[Criterio]]</f>
        <v/>
      </c>
      <c r="E77" s="165" t="str">
        <f>planaccion[[#This Row],[Oportunidad de Mejora]]</f>
        <v/>
      </c>
      <c r="F77" s="165" t="str">
        <f>planaccion[[#This Row],[Qué /  Acción]]</f>
        <v>P:
H:
V:
A:</v>
      </c>
      <c r="G77" s="224">
        <f>planaccion[[#This Row],[Cuándo inicia]]</f>
        <v>0</v>
      </c>
      <c r="H77" s="272" t="str">
        <f>IF(seguimientoplan[[#This Row],[Práctica segura]]="","",IFERROR(IF(MATCH("Cerrada",seguimientoplan[[#This Row],[Estado Acción Seg. 1]:[Estado Acción Seg. 12]],0),"Cerrada"),"Abierta"))</f>
        <v/>
      </c>
      <c r="I77" s="187"/>
      <c r="J77" s="172"/>
      <c r="K77" s="170"/>
      <c r="L77" s="188"/>
      <c r="M77" s="179"/>
      <c r="N77" s="172"/>
      <c r="O77" s="172"/>
      <c r="P77" s="180"/>
      <c r="Q77" s="189"/>
      <c r="R77" s="190"/>
      <c r="S77" s="182"/>
      <c r="T77" s="180"/>
      <c r="U77" s="189"/>
      <c r="V77" s="190"/>
      <c r="W77" s="190"/>
      <c r="X77" s="180"/>
      <c r="Y77" s="189"/>
      <c r="Z77" s="190"/>
      <c r="AA77" s="190"/>
      <c r="AB77" s="180"/>
      <c r="AC77" s="189"/>
      <c r="AD77" s="190"/>
      <c r="AE77" s="190"/>
      <c r="AF77" s="180"/>
      <c r="AG77" s="189"/>
      <c r="AH77" s="190"/>
      <c r="AI77" s="190"/>
      <c r="AJ77" s="180"/>
      <c r="AK77" s="189"/>
      <c r="AL77" s="190"/>
      <c r="AM77" s="190"/>
      <c r="AN77" s="180"/>
      <c r="AO77" s="189"/>
      <c r="AP77" s="190"/>
      <c r="AQ77" s="190"/>
      <c r="AR77" s="180"/>
      <c r="AS77" s="189"/>
      <c r="AT77" s="190"/>
      <c r="AU77" s="190"/>
      <c r="AV77" s="180"/>
      <c r="AW77" s="189"/>
      <c r="AX77" s="190"/>
      <c r="AY77" s="190"/>
      <c r="AZ77" s="180"/>
      <c r="BA77" s="189"/>
      <c r="BB77" s="190"/>
      <c r="BC77" s="190"/>
      <c r="BD77" s="180"/>
    </row>
    <row r="78" spans="2:56" ht="57.6" x14ac:dyDescent="0.3">
      <c r="B78" s="166">
        <v>75</v>
      </c>
      <c r="C78" s="164" t="str">
        <f>planaccion[[#This Row],[Práctica Segura]]</f>
        <v/>
      </c>
      <c r="D78" s="164" t="str">
        <f>planaccion[[#This Row],[Criterio]]</f>
        <v/>
      </c>
      <c r="E78" s="165" t="str">
        <f>planaccion[[#This Row],[Oportunidad de Mejora]]</f>
        <v/>
      </c>
      <c r="F78" s="165" t="str">
        <f>planaccion[[#This Row],[Qué /  Acción]]</f>
        <v>P:
H:
V:
A:</v>
      </c>
      <c r="G78" s="224">
        <f>planaccion[[#This Row],[Cuándo inicia]]</f>
        <v>0</v>
      </c>
      <c r="H78" s="272" t="str">
        <f>IF(seguimientoplan[[#This Row],[Práctica segura]]="","",IFERROR(IF(MATCH("Cerrada",seguimientoplan[[#This Row],[Estado Acción Seg. 1]:[Estado Acción Seg. 12]],0),"Cerrada"),"Abierta"))</f>
        <v/>
      </c>
      <c r="I78" s="187"/>
      <c r="J78" s="172"/>
      <c r="K78" s="170"/>
      <c r="L78" s="188"/>
      <c r="M78" s="179"/>
      <c r="N78" s="172"/>
      <c r="O78" s="172"/>
      <c r="P78" s="180"/>
      <c r="Q78" s="189"/>
      <c r="R78" s="190"/>
      <c r="S78" s="182"/>
      <c r="T78" s="180"/>
      <c r="U78" s="191"/>
      <c r="V78" s="192"/>
      <c r="W78" s="192"/>
      <c r="X78" s="193"/>
      <c r="Y78" s="191"/>
      <c r="Z78" s="192"/>
      <c r="AA78" s="192"/>
      <c r="AB78" s="193"/>
      <c r="AC78" s="191"/>
      <c r="AD78" s="192"/>
      <c r="AE78" s="192"/>
      <c r="AF78" s="193"/>
      <c r="AG78" s="191"/>
      <c r="AH78" s="192"/>
      <c r="AI78" s="192"/>
      <c r="AJ78" s="193"/>
      <c r="AK78" s="191"/>
      <c r="AL78" s="192"/>
      <c r="AM78" s="192"/>
      <c r="AN78" s="193"/>
      <c r="AO78" s="191"/>
      <c r="AP78" s="192"/>
      <c r="AQ78" s="192"/>
      <c r="AR78" s="193"/>
      <c r="AS78" s="191"/>
      <c r="AT78" s="192"/>
      <c r="AU78" s="192"/>
      <c r="AV78" s="193"/>
      <c r="AW78" s="191"/>
      <c r="AX78" s="192"/>
      <c r="AY78" s="192"/>
      <c r="AZ78" s="193"/>
      <c r="BA78" s="191"/>
      <c r="BB78" s="192"/>
      <c r="BC78" s="192"/>
      <c r="BD78" s="193"/>
    </row>
    <row r="79" spans="2:56" ht="57.6" x14ac:dyDescent="0.3">
      <c r="B79" s="166">
        <v>76</v>
      </c>
      <c r="C79" s="164" t="str">
        <f>planaccion[[#This Row],[Práctica Segura]]</f>
        <v/>
      </c>
      <c r="D79" s="164" t="str">
        <f>planaccion[[#This Row],[Criterio]]</f>
        <v/>
      </c>
      <c r="E79" s="165" t="str">
        <f>planaccion[[#This Row],[Oportunidad de Mejora]]</f>
        <v/>
      </c>
      <c r="F79" s="165" t="str">
        <f>planaccion[[#This Row],[Qué /  Acción]]</f>
        <v>P:
H:
V:
A:</v>
      </c>
      <c r="G79" s="224">
        <f>planaccion[[#This Row],[Cuándo inicia]]</f>
        <v>0</v>
      </c>
      <c r="H79" s="272" t="str">
        <f>IF(seguimientoplan[[#This Row],[Práctica segura]]="","",IFERROR(IF(MATCH("Cerrada",seguimientoplan[[#This Row],[Estado Acción Seg. 1]:[Estado Acción Seg. 12]],0),"Cerrada"),"Abierta"))</f>
        <v/>
      </c>
      <c r="I79" s="187"/>
      <c r="J79" s="172"/>
      <c r="K79" s="170"/>
      <c r="L79" s="188"/>
      <c r="M79" s="179"/>
      <c r="N79" s="172"/>
      <c r="O79" s="172"/>
      <c r="P79" s="180"/>
      <c r="Q79" s="189"/>
      <c r="R79" s="190"/>
      <c r="S79" s="182"/>
      <c r="T79" s="180"/>
      <c r="U79" s="189"/>
      <c r="V79" s="190"/>
      <c r="W79" s="190"/>
      <c r="X79" s="180"/>
      <c r="Y79" s="189"/>
      <c r="Z79" s="190"/>
      <c r="AA79" s="190"/>
      <c r="AB79" s="180"/>
      <c r="AC79" s="189"/>
      <c r="AD79" s="190"/>
      <c r="AE79" s="190"/>
      <c r="AF79" s="180"/>
      <c r="AG79" s="189"/>
      <c r="AH79" s="190"/>
      <c r="AI79" s="190"/>
      <c r="AJ79" s="180"/>
      <c r="AK79" s="189"/>
      <c r="AL79" s="190"/>
      <c r="AM79" s="190"/>
      <c r="AN79" s="180"/>
      <c r="AO79" s="189"/>
      <c r="AP79" s="190"/>
      <c r="AQ79" s="190"/>
      <c r="AR79" s="180"/>
      <c r="AS79" s="189"/>
      <c r="AT79" s="190"/>
      <c r="AU79" s="190"/>
      <c r="AV79" s="180"/>
      <c r="AW79" s="189"/>
      <c r="AX79" s="190"/>
      <c r="AY79" s="190"/>
      <c r="AZ79" s="180"/>
      <c r="BA79" s="189"/>
      <c r="BB79" s="190"/>
      <c r="BC79" s="190"/>
      <c r="BD79" s="180"/>
    </row>
    <row r="80" spans="2:56" ht="57.6" x14ac:dyDescent="0.3">
      <c r="B80" s="166">
        <v>77</v>
      </c>
      <c r="C80" s="164" t="str">
        <f>planaccion[[#This Row],[Práctica Segura]]</f>
        <v/>
      </c>
      <c r="D80" s="164" t="str">
        <f>planaccion[[#This Row],[Criterio]]</f>
        <v/>
      </c>
      <c r="E80" s="165" t="str">
        <f>planaccion[[#This Row],[Oportunidad de Mejora]]</f>
        <v/>
      </c>
      <c r="F80" s="165" t="str">
        <f>planaccion[[#This Row],[Qué /  Acción]]</f>
        <v>P:
H:
V:
A:</v>
      </c>
      <c r="G80" s="224">
        <f>planaccion[[#This Row],[Cuándo inicia]]</f>
        <v>0</v>
      </c>
      <c r="H80" s="272" t="str">
        <f>IF(seguimientoplan[[#This Row],[Práctica segura]]="","",IFERROR(IF(MATCH("Cerrada",seguimientoplan[[#This Row],[Estado Acción Seg. 1]:[Estado Acción Seg. 12]],0),"Cerrada"),"Abierta"))</f>
        <v/>
      </c>
      <c r="I80" s="187"/>
      <c r="J80" s="172"/>
      <c r="K80" s="170"/>
      <c r="L80" s="188"/>
      <c r="M80" s="179"/>
      <c r="N80" s="172"/>
      <c r="O80" s="172"/>
      <c r="P80" s="180"/>
      <c r="Q80" s="189"/>
      <c r="R80" s="190"/>
      <c r="S80" s="182"/>
      <c r="T80" s="180"/>
      <c r="U80" s="191"/>
      <c r="V80" s="192"/>
      <c r="W80" s="192"/>
      <c r="X80" s="193"/>
      <c r="Y80" s="191"/>
      <c r="Z80" s="192"/>
      <c r="AA80" s="192"/>
      <c r="AB80" s="193"/>
      <c r="AC80" s="191"/>
      <c r="AD80" s="192"/>
      <c r="AE80" s="192"/>
      <c r="AF80" s="193"/>
      <c r="AG80" s="191"/>
      <c r="AH80" s="192"/>
      <c r="AI80" s="192"/>
      <c r="AJ80" s="193"/>
      <c r="AK80" s="191"/>
      <c r="AL80" s="192"/>
      <c r="AM80" s="192"/>
      <c r="AN80" s="193"/>
      <c r="AO80" s="191"/>
      <c r="AP80" s="192"/>
      <c r="AQ80" s="192"/>
      <c r="AR80" s="193"/>
      <c r="AS80" s="191"/>
      <c r="AT80" s="192"/>
      <c r="AU80" s="192"/>
      <c r="AV80" s="193"/>
      <c r="AW80" s="191"/>
      <c r="AX80" s="192"/>
      <c r="AY80" s="192"/>
      <c r="AZ80" s="193"/>
      <c r="BA80" s="191"/>
      <c r="BB80" s="192"/>
      <c r="BC80" s="192"/>
      <c r="BD80" s="193"/>
    </row>
    <row r="81" spans="2:56" ht="57.6" x14ac:dyDescent="0.3">
      <c r="B81" s="166">
        <v>78</v>
      </c>
      <c r="C81" s="164" t="str">
        <f>planaccion[[#This Row],[Práctica Segura]]</f>
        <v/>
      </c>
      <c r="D81" s="164" t="str">
        <f>planaccion[[#This Row],[Criterio]]</f>
        <v/>
      </c>
      <c r="E81" s="165" t="str">
        <f>planaccion[[#This Row],[Oportunidad de Mejora]]</f>
        <v/>
      </c>
      <c r="F81" s="165" t="str">
        <f>planaccion[[#This Row],[Qué /  Acción]]</f>
        <v>P:
H:
V:
A:</v>
      </c>
      <c r="G81" s="224">
        <f>planaccion[[#This Row],[Cuándo inicia]]</f>
        <v>0</v>
      </c>
      <c r="H81" s="272" t="str">
        <f>IF(seguimientoplan[[#This Row],[Práctica segura]]="","",IFERROR(IF(MATCH("Cerrada",seguimientoplan[[#This Row],[Estado Acción Seg. 1]:[Estado Acción Seg. 12]],0),"Cerrada"),"Abierta"))</f>
        <v/>
      </c>
      <c r="I81" s="187"/>
      <c r="J81" s="172"/>
      <c r="K81" s="170"/>
      <c r="L81" s="188"/>
      <c r="M81" s="179"/>
      <c r="N81" s="172"/>
      <c r="O81" s="172"/>
      <c r="P81" s="180"/>
      <c r="Q81" s="189"/>
      <c r="R81" s="190"/>
      <c r="S81" s="182"/>
      <c r="T81" s="180"/>
      <c r="U81" s="189"/>
      <c r="V81" s="190"/>
      <c r="W81" s="190"/>
      <c r="X81" s="180"/>
      <c r="Y81" s="189"/>
      <c r="Z81" s="190"/>
      <c r="AA81" s="190"/>
      <c r="AB81" s="180"/>
      <c r="AC81" s="189"/>
      <c r="AD81" s="190"/>
      <c r="AE81" s="190"/>
      <c r="AF81" s="180"/>
      <c r="AG81" s="189"/>
      <c r="AH81" s="190"/>
      <c r="AI81" s="190"/>
      <c r="AJ81" s="180"/>
      <c r="AK81" s="189"/>
      <c r="AL81" s="190"/>
      <c r="AM81" s="190"/>
      <c r="AN81" s="180"/>
      <c r="AO81" s="189"/>
      <c r="AP81" s="190"/>
      <c r="AQ81" s="190"/>
      <c r="AR81" s="180"/>
      <c r="AS81" s="189"/>
      <c r="AT81" s="190"/>
      <c r="AU81" s="190"/>
      <c r="AV81" s="180"/>
      <c r="AW81" s="189"/>
      <c r="AX81" s="190"/>
      <c r="AY81" s="190"/>
      <c r="AZ81" s="180"/>
      <c r="BA81" s="189"/>
      <c r="BB81" s="190"/>
      <c r="BC81" s="190"/>
      <c r="BD81" s="180"/>
    </row>
    <row r="82" spans="2:56" ht="57.6" x14ac:dyDescent="0.3">
      <c r="B82" s="166">
        <v>79</v>
      </c>
      <c r="C82" s="164" t="str">
        <f>planaccion[[#This Row],[Práctica Segura]]</f>
        <v/>
      </c>
      <c r="D82" s="164" t="str">
        <f>planaccion[[#This Row],[Criterio]]</f>
        <v/>
      </c>
      <c r="E82" s="165" t="str">
        <f>planaccion[[#This Row],[Oportunidad de Mejora]]</f>
        <v/>
      </c>
      <c r="F82" s="165" t="str">
        <f>planaccion[[#This Row],[Qué /  Acción]]</f>
        <v>P:
H:
V:
A:</v>
      </c>
      <c r="G82" s="224">
        <f>planaccion[[#This Row],[Cuándo inicia]]</f>
        <v>0</v>
      </c>
      <c r="H82" s="272" t="str">
        <f>IF(seguimientoplan[[#This Row],[Práctica segura]]="","",IFERROR(IF(MATCH("Cerrada",seguimientoplan[[#This Row],[Estado Acción Seg. 1]:[Estado Acción Seg. 12]],0),"Cerrada"),"Abierta"))</f>
        <v/>
      </c>
      <c r="I82" s="187"/>
      <c r="J82" s="172"/>
      <c r="K82" s="170"/>
      <c r="L82" s="188"/>
      <c r="M82" s="179"/>
      <c r="N82" s="172"/>
      <c r="O82" s="172"/>
      <c r="P82" s="180"/>
      <c r="Q82" s="189"/>
      <c r="R82" s="190"/>
      <c r="S82" s="182"/>
      <c r="T82" s="180"/>
      <c r="U82" s="191"/>
      <c r="V82" s="192"/>
      <c r="W82" s="192"/>
      <c r="X82" s="193"/>
      <c r="Y82" s="191"/>
      <c r="Z82" s="192"/>
      <c r="AA82" s="192"/>
      <c r="AB82" s="193"/>
      <c r="AC82" s="191"/>
      <c r="AD82" s="192"/>
      <c r="AE82" s="192"/>
      <c r="AF82" s="193"/>
      <c r="AG82" s="191"/>
      <c r="AH82" s="192"/>
      <c r="AI82" s="192"/>
      <c r="AJ82" s="193"/>
      <c r="AK82" s="191"/>
      <c r="AL82" s="192"/>
      <c r="AM82" s="192"/>
      <c r="AN82" s="193"/>
      <c r="AO82" s="191"/>
      <c r="AP82" s="192"/>
      <c r="AQ82" s="192"/>
      <c r="AR82" s="193"/>
      <c r="AS82" s="191"/>
      <c r="AT82" s="192"/>
      <c r="AU82" s="192"/>
      <c r="AV82" s="193"/>
      <c r="AW82" s="191"/>
      <c r="AX82" s="192"/>
      <c r="AY82" s="192"/>
      <c r="AZ82" s="193"/>
      <c r="BA82" s="191"/>
      <c r="BB82" s="192"/>
      <c r="BC82" s="192"/>
      <c r="BD82" s="193"/>
    </row>
    <row r="83" spans="2:56" ht="57.6" x14ac:dyDescent="0.3">
      <c r="B83" s="166">
        <v>80</v>
      </c>
      <c r="C83" s="164" t="str">
        <f>planaccion[[#This Row],[Práctica Segura]]</f>
        <v/>
      </c>
      <c r="D83" s="164" t="str">
        <f>planaccion[[#This Row],[Criterio]]</f>
        <v/>
      </c>
      <c r="E83" s="165" t="str">
        <f>planaccion[[#This Row],[Oportunidad de Mejora]]</f>
        <v/>
      </c>
      <c r="F83" s="165" t="str">
        <f>planaccion[[#This Row],[Qué /  Acción]]</f>
        <v>P:
H:
V:
A:</v>
      </c>
      <c r="G83" s="224">
        <f>planaccion[[#This Row],[Cuándo inicia]]</f>
        <v>0</v>
      </c>
      <c r="H83" s="272" t="str">
        <f>IF(seguimientoplan[[#This Row],[Práctica segura]]="","",IFERROR(IF(MATCH("Cerrada",seguimientoplan[[#This Row],[Estado Acción Seg. 1]:[Estado Acción Seg. 12]],0),"Cerrada"),"Abierta"))</f>
        <v/>
      </c>
      <c r="I83" s="187"/>
      <c r="J83" s="172"/>
      <c r="K83" s="170"/>
      <c r="L83" s="188"/>
      <c r="M83" s="179"/>
      <c r="N83" s="172"/>
      <c r="O83" s="172"/>
      <c r="P83" s="180"/>
      <c r="Q83" s="189"/>
      <c r="R83" s="190"/>
      <c r="S83" s="182"/>
      <c r="T83" s="180"/>
      <c r="U83" s="189"/>
      <c r="V83" s="190"/>
      <c r="W83" s="190"/>
      <c r="X83" s="180"/>
      <c r="Y83" s="189"/>
      <c r="Z83" s="190"/>
      <c r="AA83" s="190"/>
      <c r="AB83" s="180"/>
      <c r="AC83" s="189"/>
      <c r="AD83" s="190"/>
      <c r="AE83" s="190"/>
      <c r="AF83" s="180"/>
      <c r="AG83" s="189"/>
      <c r="AH83" s="190"/>
      <c r="AI83" s="190"/>
      <c r="AJ83" s="180"/>
      <c r="AK83" s="189"/>
      <c r="AL83" s="190"/>
      <c r="AM83" s="190"/>
      <c r="AN83" s="180"/>
      <c r="AO83" s="189"/>
      <c r="AP83" s="190"/>
      <c r="AQ83" s="190"/>
      <c r="AR83" s="180"/>
      <c r="AS83" s="189"/>
      <c r="AT83" s="190"/>
      <c r="AU83" s="190"/>
      <c r="AV83" s="180"/>
      <c r="AW83" s="189"/>
      <c r="AX83" s="190"/>
      <c r="AY83" s="190"/>
      <c r="AZ83" s="180"/>
      <c r="BA83" s="189"/>
      <c r="BB83" s="190"/>
      <c r="BC83" s="190"/>
      <c r="BD83" s="180"/>
    </row>
    <row r="84" spans="2:56" ht="57.6" x14ac:dyDescent="0.3">
      <c r="B84" s="166">
        <v>81</v>
      </c>
      <c r="C84" s="164" t="str">
        <f>planaccion[[#This Row],[Práctica Segura]]</f>
        <v/>
      </c>
      <c r="D84" s="164" t="str">
        <f>planaccion[[#This Row],[Criterio]]</f>
        <v/>
      </c>
      <c r="E84" s="165" t="str">
        <f>planaccion[[#This Row],[Oportunidad de Mejora]]</f>
        <v/>
      </c>
      <c r="F84" s="165" t="str">
        <f>planaccion[[#This Row],[Qué /  Acción]]</f>
        <v>P:
H:
V:
A:</v>
      </c>
      <c r="G84" s="224">
        <f>planaccion[[#This Row],[Cuándo inicia]]</f>
        <v>0</v>
      </c>
      <c r="H84" s="272" t="str">
        <f>IF(seguimientoplan[[#This Row],[Práctica segura]]="","",IFERROR(IF(MATCH("Cerrada",seguimientoplan[[#This Row],[Estado Acción Seg. 1]:[Estado Acción Seg. 12]],0),"Cerrada"),"Abierta"))</f>
        <v/>
      </c>
      <c r="I84" s="187"/>
      <c r="J84" s="172"/>
      <c r="K84" s="170"/>
      <c r="L84" s="188"/>
      <c r="M84" s="179"/>
      <c r="N84" s="172"/>
      <c r="O84" s="172"/>
      <c r="P84" s="180"/>
      <c r="Q84" s="189"/>
      <c r="R84" s="190"/>
      <c r="S84" s="182"/>
      <c r="T84" s="180"/>
      <c r="U84" s="191"/>
      <c r="V84" s="192"/>
      <c r="W84" s="192"/>
      <c r="X84" s="193"/>
      <c r="Y84" s="191"/>
      <c r="Z84" s="192"/>
      <c r="AA84" s="192"/>
      <c r="AB84" s="193"/>
      <c r="AC84" s="191"/>
      <c r="AD84" s="192"/>
      <c r="AE84" s="192"/>
      <c r="AF84" s="193"/>
      <c r="AG84" s="191"/>
      <c r="AH84" s="192"/>
      <c r="AI84" s="192"/>
      <c r="AJ84" s="193"/>
      <c r="AK84" s="191"/>
      <c r="AL84" s="192"/>
      <c r="AM84" s="192"/>
      <c r="AN84" s="193"/>
      <c r="AO84" s="191"/>
      <c r="AP84" s="192"/>
      <c r="AQ84" s="192"/>
      <c r="AR84" s="193"/>
      <c r="AS84" s="191"/>
      <c r="AT84" s="192"/>
      <c r="AU84" s="192"/>
      <c r="AV84" s="193"/>
      <c r="AW84" s="191"/>
      <c r="AX84" s="192"/>
      <c r="AY84" s="192"/>
      <c r="AZ84" s="193"/>
      <c r="BA84" s="191"/>
      <c r="BB84" s="192"/>
      <c r="BC84" s="192"/>
      <c r="BD84" s="193"/>
    </row>
    <row r="85" spans="2:56" ht="57.6" x14ac:dyDescent="0.3">
      <c r="B85" s="166">
        <v>82</v>
      </c>
      <c r="C85" s="164" t="str">
        <f>planaccion[[#This Row],[Práctica Segura]]</f>
        <v/>
      </c>
      <c r="D85" s="164" t="str">
        <f>planaccion[[#This Row],[Criterio]]</f>
        <v/>
      </c>
      <c r="E85" s="165" t="str">
        <f>planaccion[[#This Row],[Oportunidad de Mejora]]</f>
        <v/>
      </c>
      <c r="F85" s="165" t="str">
        <f>planaccion[[#This Row],[Qué /  Acción]]</f>
        <v>P:
H:
V:
A:</v>
      </c>
      <c r="G85" s="224">
        <f>planaccion[[#This Row],[Cuándo inicia]]</f>
        <v>0</v>
      </c>
      <c r="H85" s="272" t="str">
        <f>IF(seguimientoplan[[#This Row],[Práctica segura]]="","",IFERROR(IF(MATCH("Cerrada",seguimientoplan[[#This Row],[Estado Acción Seg. 1]:[Estado Acción Seg. 12]],0),"Cerrada"),"Abierta"))</f>
        <v/>
      </c>
      <c r="I85" s="187"/>
      <c r="J85" s="172"/>
      <c r="K85" s="170"/>
      <c r="L85" s="188"/>
      <c r="M85" s="179"/>
      <c r="N85" s="172"/>
      <c r="O85" s="172"/>
      <c r="P85" s="180"/>
      <c r="Q85" s="189"/>
      <c r="R85" s="190"/>
      <c r="S85" s="182"/>
      <c r="T85" s="180"/>
      <c r="U85" s="189"/>
      <c r="V85" s="190"/>
      <c r="W85" s="190"/>
      <c r="X85" s="180"/>
      <c r="Y85" s="189"/>
      <c r="Z85" s="190"/>
      <c r="AA85" s="190"/>
      <c r="AB85" s="180"/>
      <c r="AC85" s="189"/>
      <c r="AD85" s="190"/>
      <c r="AE85" s="190"/>
      <c r="AF85" s="180"/>
      <c r="AG85" s="189"/>
      <c r="AH85" s="190"/>
      <c r="AI85" s="190"/>
      <c r="AJ85" s="180"/>
      <c r="AK85" s="189"/>
      <c r="AL85" s="190"/>
      <c r="AM85" s="190"/>
      <c r="AN85" s="180"/>
      <c r="AO85" s="189"/>
      <c r="AP85" s="190"/>
      <c r="AQ85" s="190"/>
      <c r="AR85" s="180"/>
      <c r="AS85" s="189"/>
      <c r="AT85" s="190"/>
      <c r="AU85" s="190"/>
      <c r="AV85" s="180"/>
      <c r="AW85" s="189"/>
      <c r="AX85" s="190"/>
      <c r="AY85" s="190"/>
      <c r="AZ85" s="180"/>
      <c r="BA85" s="189"/>
      <c r="BB85" s="190"/>
      <c r="BC85" s="190"/>
      <c r="BD85" s="180"/>
    </row>
    <row r="86" spans="2:56" ht="57.6" x14ac:dyDescent="0.3">
      <c r="B86" s="166">
        <v>83</v>
      </c>
      <c r="C86" s="164" t="str">
        <f>planaccion[[#This Row],[Práctica Segura]]</f>
        <v/>
      </c>
      <c r="D86" s="164" t="str">
        <f>planaccion[[#This Row],[Criterio]]</f>
        <v/>
      </c>
      <c r="E86" s="165" t="str">
        <f>planaccion[[#This Row],[Oportunidad de Mejora]]</f>
        <v/>
      </c>
      <c r="F86" s="165" t="str">
        <f>planaccion[[#This Row],[Qué /  Acción]]</f>
        <v>P:
H:
V:
A:</v>
      </c>
      <c r="G86" s="224">
        <f>planaccion[[#This Row],[Cuándo inicia]]</f>
        <v>0</v>
      </c>
      <c r="H86" s="272" t="str">
        <f>IF(seguimientoplan[[#This Row],[Práctica segura]]="","",IFERROR(IF(MATCH("Cerrada",seguimientoplan[[#This Row],[Estado Acción Seg. 1]:[Estado Acción Seg. 12]],0),"Cerrada"),"Abierta"))</f>
        <v/>
      </c>
      <c r="I86" s="187"/>
      <c r="J86" s="172"/>
      <c r="K86" s="170"/>
      <c r="L86" s="188"/>
      <c r="M86" s="179"/>
      <c r="N86" s="172"/>
      <c r="O86" s="172"/>
      <c r="P86" s="180"/>
      <c r="Q86" s="189"/>
      <c r="R86" s="190"/>
      <c r="S86" s="182"/>
      <c r="T86" s="180"/>
      <c r="U86" s="191"/>
      <c r="V86" s="192"/>
      <c r="W86" s="192"/>
      <c r="X86" s="193"/>
      <c r="Y86" s="191"/>
      <c r="Z86" s="192"/>
      <c r="AA86" s="192"/>
      <c r="AB86" s="193"/>
      <c r="AC86" s="191"/>
      <c r="AD86" s="192"/>
      <c r="AE86" s="192"/>
      <c r="AF86" s="193"/>
      <c r="AG86" s="191"/>
      <c r="AH86" s="192"/>
      <c r="AI86" s="192"/>
      <c r="AJ86" s="193"/>
      <c r="AK86" s="191"/>
      <c r="AL86" s="192"/>
      <c r="AM86" s="192"/>
      <c r="AN86" s="193"/>
      <c r="AO86" s="191"/>
      <c r="AP86" s="192"/>
      <c r="AQ86" s="192"/>
      <c r="AR86" s="193"/>
      <c r="AS86" s="191"/>
      <c r="AT86" s="192"/>
      <c r="AU86" s="192"/>
      <c r="AV86" s="193"/>
      <c r="AW86" s="191"/>
      <c r="AX86" s="192"/>
      <c r="AY86" s="192"/>
      <c r="AZ86" s="193"/>
      <c r="BA86" s="191"/>
      <c r="BB86" s="192"/>
      <c r="BC86" s="192"/>
      <c r="BD86" s="193"/>
    </row>
    <row r="87" spans="2:56" ht="57.6" x14ac:dyDescent="0.3">
      <c r="B87" s="166">
        <v>84</v>
      </c>
      <c r="C87" s="164" t="str">
        <f>planaccion[[#This Row],[Práctica Segura]]</f>
        <v/>
      </c>
      <c r="D87" s="164" t="str">
        <f>planaccion[[#This Row],[Criterio]]</f>
        <v/>
      </c>
      <c r="E87" s="165" t="str">
        <f>planaccion[[#This Row],[Oportunidad de Mejora]]</f>
        <v/>
      </c>
      <c r="F87" s="165" t="str">
        <f>planaccion[[#This Row],[Qué /  Acción]]</f>
        <v>P:
H:
V:
A:</v>
      </c>
      <c r="G87" s="224">
        <f>planaccion[[#This Row],[Cuándo inicia]]</f>
        <v>0</v>
      </c>
      <c r="H87" s="272" t="str">
        <f>IF(seguimientoplan[[#This Row],[Práctica segura]]="","",IFERROR(IF(MATCH("Cerrada",seguimientoplan[[#This Row],[Estado Acción Seg. 1]:[Estado Acción Seg. 12]],0),"Cerrada"),"Abierta"))</f>
        <v/>
      </c>
      <c r="I87" s="187"/>
      <c r="J87" s="172"/>
      <c r="K87" s="170"/>
      <c r="L87" s="188"/>
      <c r="M87" s="179"/>
      <c r="N87" s="172"/>
      <c r="O87" s="172"/>
      <c r="P87" s="180"/>
      <c r="Q87" s="189"/>
      <c r="R87" s="190"/>
      <c r="S87" s="182"/>
      <c r="T87" s="180"/>
      <c r="U87" s="189"/>
      <c r="V87" s="190"/>
      <c r="W87" s="190"/>
      <c r="X87" s="180"/>
      <c r="Y87" s="189"/>
      <c r="Z87" s="190"/>
      <c r="AA87" s="190"/>
      <c r="AB87" s="180"/>
      <c r="AC87" s="189"/>
      <c r="AD87" s="190"/>
      <c r="AE87" s="190"/>
      <c r="AF87" s="180"/>
      <c r="AG87" s="189"/>
      <c r="AH87" s="190"/>
      <c r="AI87" s="190"/>
      <c r="AJ87" s="180"/>
      <c r="AK87" s="189"/>
      <c r="AL87" s="190"/>
      <c r="AM87" s="190"/>
      <c r="AN87" s="180"/>
      <c r="AO87" s="189"/>
      <c r="AP87" s="190"/>
      <c r="AQ87" s="190"/>
      <c r="AR87" s="180"/>
      <c r="AS87" s="189"/>
      <c r="AT87" s="190"/>
      <c r="AU87" s="190"/>
      <c r="AV87" s="180"/>
      <c r="AW87" s="189"/>
      <c r="AX87" s="190"/>
      <c r="AY87" s="190"/>
      <c r="AZ87" s="180"/>
      <c r="BA87" s="189"/>
      <c r="BB87" s="190"/>
      <c r="BC87" s="190"/>
      <c r="BD87" s="180"/>
    </row>
    <row r="88" spans="2:56" ht="57.6" x14ac:dyDescent="0.3">
      <c r="B88" s="166">
        <v>85</v>
      </c>
      <c r="C88" s="164" t="str">
        <f>planaccion[[#This Row],[Práctica Segura]]</f>
        <v/>
      </c>
      <c r="D88" s="164" t="str">
        <f>planaccion[[#This Row],[Criterio]]</f>
        <v/>
      </c>
      <c r="E88" s="165" t="str">
        <f>planaccion[[#This Row],[Oportunidad de Mejora]]</f>
        <v/>
      </c>
      <c r="F88" s="165" t="str">
        <f>planaccion[[#This Row],[Qué /  Acción]]</f>
        <v>P:
H:
V:
A:</v>
      </c>
      <c r="G88" s="224">
        <f>planaccion[[#This Row],[Cuándo inicia]]</f>
        <v>0</v>
      </c>
      <c r="H88" s="272" t="str">
        <f>IF(seguimientoplan[[#This Row],[Práctica segura]]="","",IFERROR(IF(MATCH("Cerrada",seguimientoplan[[#This Row],[Estado Acción Seg. 1]:[Estado Acción Seg. 12]],0),"Cerrada"),"Abierta"))</f>
        <v/>
      </c>
      <c r="I88" s="187"/>
      <c r="J88" s="172"/>
      <c r="K88" s="170"/>
      <c r="L88" s="188"/>
      <c r="M88" s="179"/>
      <c r="N88" s="172"/>
      <c r="O88" s="172"/>
      <c r="P88" s="180"/>
      <c r="Q88" s="189"/>
      <c r="R88" s="190"/>
      <c r="S88" s="182"/>
      <c r="T88" s="180"/>
      <c r="U88" s="191"/>
      <c r="V88" s="192"/>
      <c r="W88" s="192"/>
      <c r="X88" s="193"/>
      <c r="Y88" s="191"/>
      <c r="Z88" s="192"/>
      <c r="AA88" s="192"/>
      <c r="AB88" s="193"/>
      <c r="AC88" s="191"/>
      <c r="AD88" s="192"/>
      <c r="AE88" s="192"/>
      <c r="AF88" s="193"/>
      <c r="AG88" s="191"/>
      <c r="AH88" s="192"/>
      <c r="AI88" s="192"/>
      <c r="AJ88" s="193"/>
      <c r="AK88" s="191"/>
      <c r="AL88" s="192"/>
      <c r="AM88" s="192"/>
      <c r="AN88" s="193"/>
      <c r="AO88" s="191"/>
      <c r="AP88" s="192"/>
      <c r="AQ88" s="192"/>
      <c r="AR88" s="193"/>
      <c r="AS88" s="191"/>
      <c r="AT88" s="192"/>
      <c r="AU88" s="192"/>
      <c r="AV88" s="193"/>
      <c r="AW88" s="191"/>
      <c r="AX88" s="192"/>
      <c r="AY88" s="192"/>
      <c r="AZ88" s="193"/>
      <c r="BA88" s="191"/>
      <c r="BB88" s="192"/>
      <c r="BC88" s="192"/>
      <c r="BD88" s="193"/>
    </row>
    <row r="89" spans="2:56" ht="57.6" x14ac:dyDescent="0.3">
      <c r="B89" s="166">
        <v>86</v>
      </c>
      <c r="C89" s="164" t="str">
        <f>planaccion[[#This Row],[Práctica Segura]]</f>
        <v/>
      </c>
      <c r="D89" s="164" t="str">
        <f>planaccion[[#This Row],[Criterio]]</f>
        <v/>
      </c>
      <c r="E89" s="165" t="str">
        <f>planaccion[[#This Row],[Oportunidad de Mejora]]</f>
        <v/>
      </c>
      <c r="F89" s="165" t="str">
        <f>planaccion[[#This Row],[Qué /  Acción]]</f>
        <v>P:
H:
V:
A:</v>
      </c>
      <c r="G89" s="224">
        <f>planaccion[[#This Row],[Cuándo inicia]]</f>
        <v>0</v>
      </c>
      <c r="H89" s="272" t="str">
        <f>IF(seguimientoplan[[#This Row],[Práctica segura]]="","",IFERROR(IF(MATCH("Cerrada",seguimientoplan[[#This Row],[Estado Acción Seg. 1]:[Estado Acción Seg. 12]],0),"Cerrada"),"Abierta"))</f>
        <v/>
      </c>
      <c r="I89" s="187"/>
      <c r="J89" s="172"/>
      <c r="K89" s="170"/>
      <c r="L89" s="188"/>
      <c r="M89" s="179"/>
      <c r="N89" s="172"/>
      <c r="O89" s="172"/>
      <c r="P89" s="180"/>
      <c r="Q89" s="189"/>
      <c r="R89" s="190"/>
      <c r="S89" s="182"/>
      <c r="T89" s="180"/>
      <c r="U89" s="189"/>
      <c r="V89" s="190"/>
      <c r="W89" s="190"/>
      <c r="X89" s="180"/>
      <c r="Y89" s="189"/>
      <c r="Z89" s="190"/>
      <c r="AA89" s="190"/>
      <c r="AB89" s="180"/>
      <c r="AC89" s="189"/>
      <c r="AD89" s="190"/>
      <c r="AE89" s="190"/>
      <c r="AF89" s="180"/>
      <c r="AG89" s="189"/>
      <c r="AH89" s="190"/>
      <c r="AI89" s="190"/>
      <c r="AJ89" s="180"/>
      <c r="AK89" s="189"/>
      <c r="AL89" s="190"/>
      <c r="AM89" s="190"/>
      <c r="AN89" s="180"/>
      <c r="AO89" s="189"/>
      <c r="AP89" s="190"/>
      <c r="AQ89" s="190"/>
      <c r="AR89" s="180"/>
      <c r="AS89" s="189"/>
      <c r="AT89" s="190"/>
      <c r="AU89" s="190"/>
      <c r="AV89" s="180"/>
      <c r="AW89" s="189"/>
      <c r="AX89" s="190"/>
      <c r="AY89" s="190"/>
      <c r="AZ89" s="180"/>
      <c r="BA89" s="189"/>
      <c r="BB89" s="190"/>
      <c r="BC89" s="190"/>
      <c r="BD89" s="180"/>
    </row>
    <row r="90" spans="2:56" ht="57.6" x14ac:dyDescent="0.3">
      <c r="B90" s="166">
        <v>87</v>
      </c>
      <c r="C90" s="164" t="str">
        <f>planaccion[[#This Row],[Práctica Segura]]</f>
        <v/>
      </c>
      <c r="D90" s="164" t="str">
        <f>planaccion[[#This Row],[Criterio]]</f>
        <v/>
      </c>
      <c r="E90" s="165" t="str">
        <f>planaccion[[#This Row],[Oportunidad de Mejora]]</f>
        <v/>
      </c>
      <c r="F90" s="165" t="str">
        <f>planaccion[[#This Row],[Qué /  Acción]]</f>
        <v>P:
H:
V:
A:</v>
      </c>
      <c r="G90" s="224">
        <f>planaccion[[#This Row],[Cuándo inicia]]</f>
        <v>0</v>
      </c>
      <c r="H90" s="272" t="str">
        <f>IF(seguimientoplan[[#This Row],[Práctica segura]]="","",IFERROR(IF(MATCH("Cerrada",seguimientoplan[[#This Row],[Estado Acción Seg. 1]:[Estado Acción Seg. 12]],0),"Cerrada"),"Abierta"))</f>
        <v/>
      </c>
      <c r="I90" s="187"/>
      <c r="J90" s="172"/>
      <c r="K90" s="170"/>
      <c r="L90" s="188"/>
      <c r="M90" s="179"/>
      <c r="N90" s="172"/>
      <c r="O90" s="172"/>
      <c r="P90" s="180"/>
      <c r="Q90" s="189"/>
      <c r="R90" s="190"/>
      <c r="S90" s="182"/>
      <c r="T90" s="180"/>
      <c r="U90" s="191"/>
      <c r="V90" s="192"/>
      <c r="W90" s="192"/>
      <c r="X90" s="193"/>
      <c r="Y90" s="191"/>
      <c r="Z90" s="192"/>
      <c r="AA90" s="192"/>
      <c r="AB90" s="193"/>
      <c r="AC90" s="191"/>
      <c r="AD90" s="192"/>
      <c r="AE90" s="192"/>
      <c r="AF90" s="193"/>
      <c r="AG90" s="191"/>
      <c r="AH90" s="192"/>
      <c r="AI90" s="192"/>
      <c r="AJ90" s="193"/>
      <c r="AK90" s="191"/>
      <c r="AL90" s="192"/>
      <c r="AM90" s="192"/>
      <c r="AN90" s="193"/>
      <c r="AO90" s="191"/>
      <c r="AP90" s="192"/>
      <c r="AQ90" s="192"/>
      <c r="AR90" s="193"/>
      <c r="AS90" s="191"/>
      <c r="AT90" s="192"/>
      <c r="AU90" s="192"/>
      <c r="AV90" s="193"/>
      <c r="AW90" s="191"/>
      <c r="AX90" s="192"/>
      <c r="AY90" s="192"/>
      <c r="AZ90" s="193"/>
      <c r="BA90" s="191"/>
      <c r="BB90" s="192"/>
      <c r="BC90" s="192"/>
      <c r="BD90" s="193"/>
    </row>
    <row r="91" spans="2:56" ht="57.6" x14ac:dyDescent="0.3">
      <c r="B91" s="166">
        <v>88</v>
      </c>
      <c r="C91" s="164" t="str">
        <f>planaccion[[#This Row],[Práctica Segura]]</f>
        <v/>
      </c>
      <c r="D91" s="164" t="str">
        <f>planaccion[[#This Row],[Criterio]]</f>
        <v/>
      </c>
      <c r="E91" s="165" t="str">
        <f>planaccion[[#This Row],[Oportunidad de Mejora]]</f>
        <v/>
      </c>
      <c r="F91" s="165" t="str">
        <f>planaccion[[#This Row],[Qué /  Acción]]</f>
        <v>P:
H:
V:
A:</v>
      </c>
      <c r="G91" s="224">
        <f>planaccion[[#This Row],[Cuándo inicia]]</f>
        <v>0</v>
      </c>
      <c r="H91" s="272" t="str">
        <f>IF(seguimientoplan[[#This Row],[Práctica segura]]="","",IFERROR(IF(MATCH("Cerrada",seguimientoplan[[#This Row],[Estado Acción Seg. 1]:[Estado Acción Seg. 12]],0),"Cerrada"),"Abierta"))</f>
        <v/>
      </c>
      <c r="I91" s="187"/>
      <c r="J91" s="172"/>
      <c r="K91" s="170"/>
      <c r="L91" s="188"/>
      <c r="M91" s="179"/>
      <c r="N91" s="172"/>
      <c r="O91" s="172"/>
      <c r="P91" s="180"/>
      <c r="Q91" s="189"/>
      <c r="R91" s="190"/>
      <c r="S91" s="182"/>
      <c r="T91" s="180"/>
      <c r="U91" s="189"/>
      <c r="V91" s="190"/>
      <c r="W91" s="190"/>
      <c r="X91" s="180"/>
      <c r="Y91" s="189"/>
      <c r="Z91" s="190"/>
      <c r="AA91" s="190"/>
      <c r="AB91" s="180"/>
      <c r="AC91" s="189"/>
      <c r="AD91" s="190"/>
      <c r="AE91" s="190"/>
      <c r="AF91" s="180"/>
      <c r="AG91" s="189"/>
      <c r="AH91" s="190"/>
      <c r="AI91" s="190"/>
      <c r="AJ91" s="180"/>
      <c r="AK91" s="189"/>
      <c r="AL91" s="190"/>
      <c r="AM91" s="190"/>
      <c r="AN91" s="180"/>
      <c r="AO91" s="189"/>
      <c r="AP91" s="190"/>
      <c r="AQ91" s="190"/>
      <c r="AR91" s="180"/>
      <c r="AS91" s="189"/>
      <c r="AT91" s="190"/>
      <c r="AU91" s="190"/>
      <c r="AV91" s="180"/>
      <c r="AW91" s="189"/>
      <c r="AX91" s="190"/>
      <c r="AY91" s="190"/>
      <c r="AZ91" s="180"/>
      <c r="BA91" s="189"/>
      <c r="BB91" s="190"/>
      <c r="BC91" s="190"/>
      <c r="BD91" s="180"/>
    </row>
    <row r="92" spans="2:56" ht="57.6" x14ac:dyDescent="0.3">
      <c r="B92" s="166">
        <v>89</v>
      </c>
      <c r="C92" s="164" t="str">
        <f>planaccion[[#This Row],[Práctica Segura]]</f>
        <v/>
      </c>
      <c r="D92" s="164" t="str">
        <f>planaccion[[#This Row],[Criterio]]</f>
        <v/>
      </c>
      <c r="E92" s="165" t="str">
        <f>planaccion[[#This Row],[Oportunidad de Mejora]]</f>
        <v/>
      </c>
      <c r="F92" s="165" t="str">
        <f>planaccion[[#This Row],[Qué /  Acción]]</f>
        <v>P:
H:
V:
A:</v>
      </c>
      <c r="G92" s="224">
        <f>planaccion[[#This Row],[Cuándo inicia]]</f>
        <v>0</v>
      </c>
      <c r="H92" s="272" t="str">
        <f>IF(seguimientoplan[[#This Row],[Práctica segura]]="","",IFERROR(IF(MATCH("Cerrada",seguimientoplan[[#This Row],[Estado Acción Seg. 1]:[Estado Acción Seg. 12]],0),"Cerrada"),"Abierta"))</f>
        <v/>
      </c>
      <c r="I92" s="187"/>
      <c r="J92" s="172"/>
      <c r="K92" s="170"/>
      <c r="L92" s="188"/>
      <c r="M92" s="179"/>
      <c r="N92" s="172"/>
      <c r="O92" s="172"/>
      <c r="P92" s="180"/>
      <c r="Q92" s="189"/>
      <c r="R92" s="190"/>
      <c r="S92" s="182"/>
      <c r="T92" s="180"/>
      <c r="U92" s="191"/>
      <c r="V92" s="192"/>
      <c r="W92" s="192"/>
      <c r="X92" s="193"/>
      <c r="Y92" s="191"/>
      <c r="Z92" s="192"/>
      <c r="AA92" s="192"/>
      <c r="AB92" s="193"/>
      <c r="AC92" s="191"/>
      <c r="AD92" s="192"/>
      <c r="AE92" s="192"/>
      <c r="AF92" s="193"/>
      <c r="AG92" s="191"/>
      <c r="AH92" s="192"/>
      <c r="AI92" s="192"/>
      <c r="AJ92" s="193"/>
      <c r="AK92" s="191"/>
      <c r="AL92" s="192"/>
      <c r="AM92" s="192"/>
      <c r="AN92" s="193"/>
      <c r="AO92" s="191"/>
      <c r="AP92" s="192"/>
      <c r="AQ92" s="192"/>
      <c r="AR92" s="193"/>
      <c r="AS92" s="191"/>
      <c r="AT92" s="192"/>
      <c r="AU92" s="192"/>
      <c r="AV92" s="193"/>
      <c r="AW92" s="191"/>
      <c r="AX92" s="192"/>
      <c r="AY92" s="192"/>
      <c r="AZ92" s="193"/>
      <c r="BA92" s="191"/>
      <c r="BB92" s="192"/>
      <c r="BC92" s="192"/>
      <c r="BD92" s="193"/>
    </row>
    <row r="93" spans="2:56" ht="57.6" x14ac:dyDescent="0.3">
      <c r="B93" s="166">
        <v>90</v>
      </c>
      <c r="C93" s="164" t="str">
        <f>planaccion[[#This Row],[Práctica Segura]]</f>
        <v/>
      </c>
      <c r="D93" s="164" t="str">
        <f>planaccion[[#This Row],[Criterio]]</f>
        <v/>
      </c>
      <c r="E93" s="165" t="str">
        <f>planaccion[[#This Row],[Oportunidad de Mejora]]</f>
        <v/>
      </c>
      <c r="F93" s="165" t="str">
        <f>planaccion[[#This Row],[Qué /  Acción]]</f>
        <v>P:
H:
V:
A:</v>
      </c>
      <c r="G93" s="224">
        <f>planaccion[[#This Row],[Cuándo inicia]]</f>
        <v>0</v>
      </c>
      <c r="H93" s="272" t="str">
        <f>IF(seguimientoplan[[#This Row],[Práctica segura]]="","",IFERROR(IF(MATCH("Cerrada",seguimientoplan[[#This Row],[Estado Acción Seg. 1]:[Estado Acción Seg. 12]],0),"Cerrada"),"Abierta"))</f>
        <v/>
      </c>
      <c r="I93" s="187"/>
      <c r="J93" s="172"/>
      <c r="K93" s="170"/>
      <c r="L93" s="188"/>
      <c r="M93" s="179"/>
      <c r="N93" s="172"/>
      <c r="O93" s="172"/>
      <c r="P93" s="180"/>
      <c r="Q93" s="189"/>
      <c r="R93" s="190"/>
      <c r="S93" s="182"/>
      <c r="T93" s="180"/>
      <c r="U93" s="189"/>
      <c r="V93" s="190"/>
      <c r="W93" s="190"/>
      <c r="X93" s="180"/>
      <c r="Y93" s="189"/>
      <c r="Z93" s="190"/>
      <c r="AA93" s="190"/>
      <c r="AB93" s="180"/>
      <c r="AC93" s="189"/>
      <c r="AD93" s="190"/>
      <c r="AE93" s="190"/>
      <c r="AF93" s="180"/>
      <c r="AG93" s="189"/>
      <c r="AH93" s="190"/>
      <c r="AI93" s="190"/>
      <c r="AJ93" s="180"/>
      <c r="AK93" s="189"/>
      <c r="AL93" s="190"/>
      <c r="AM93" s="190"/>
      <c r="AN93" s="180"/>
      <c r="AO93" s="189"/>
      <c r="AP93" s="190"/>
      <c r="AQ93" s="190"/>
      <c r="AR93" s="180"/>
      <c r="AS93" s="189"/>
      <c r="AT93" s="190"/>
      <c r="AU93" s="190"/>
      <c r="AV93" s="180"/>
      <c r="AW93" s="189"/>
      <c r="AX93" s="190"/>
      <c r="AY93" s="190"/>
      <c r="AZ93" s="180"/>
      <c r="BA93" s="189"/>
      <c r="BB93" s="190"/>
      <c r="BC93" s="190"/>
      <c r="BD93" s="180"/>
    </row>
    <row r="94" spans="2:56" ht="57.6" x14ac:dyDescent="0.3">
      <c r="B94" s="166">
        <v>91</v>
      </c>
      <c r="C94" s="164" t="str">
        <f>planaccion[[#This Row],[Práctica Segura]]</f>
        <v/>
      </c>
      <c r="D94" s="164" t="str">
        <f>planaccion[[#This Row],[Criterio]]</f>
        <v/>
      </c>
      <c r="E94" s="165" t="str">
        <f>planaccion[[#This Row],[Oportunidad de Mejora]]</f>
        <v/>
      </c>
      <c r="F94" s="165" t="str">
        <f>planaccion[[#This Row],[Qué /  Acción]]</f>
        <v>P:
H:
V:
A:</v>
      </c>
      <c r="G94" s="224">
        <f>planaccion[[#This Row],[Cuándo inicia]]</f>
        <v>0</v>
      </c>
      <c r="H94" s="272" t="str">
        <f>IF(seguimientoplan[[#This Row],[Práctica segura]]="","",IFERROR(IF(MATCH("Cerrada",seguimientoplan[[#This Row],[Estado Acción Seg. 1]:[Estado Acción Seg. 12]],0),"Cerrada"),"Abierta"))</f>
        <v/>
      </c>
      <c r="I94" s="187"/>
      <c r="J94" s="172"/>
      <c r="K94" s="170"/>
      <c r="L94" s="188"/>
      <c r="M94" s="179"/>
      <c r="N94" s="172"/>
      <c r="O94" s="172"/>
      <c r="P94" s="180"/>
      <c r="Q94" s="189"/>
      <c r="R94" s="190"/>
      <c r="S94" s="182"/>
      <c r="T94" s="180"/>
      <c r="U94" s="191"/>
      <c r="V94" s="192"/>
      <c r="W94" s="192"/>
      <c r="X94" s="193"/>
      <c r="Y94" s="191"/>
      <c r="Z94" s="192"/>
      <c r="AA94" s="192"/>
      <c r="AB94" s="193"/>
      <c r="AC94" s="191"/>
      <c r="AD94" s="192"/>
      <c r="AE94" s="192"/>
      <c r="AF94" s="193"/>
      <c r="AG94" s="191"/>
      <c r="AH94" s="192"/>
      <c r="AI94" s="192"/>
      <c r="AJ94" s="193"/>
      <c r="AK94" s="191"/>
      <c r="AL94" s="192"/>
      <c r="AM94" s="192"/>
      <c r="AN94" s="193"/>
      <c r="AO94" s="191"/>
      <c r="AP94" s="192"/>
      <c r="AQ94" s="192"/>
      <c r="AR94" s="193"/>
      <c r="AS94" s="191"/>
      <c r="AT94" s="192"/>
      <c r="AU94" s="192"/>
      <c r="AV94" s="193"/>
      <c r="AW94" s="191"/>
      <c r="AX94" s="192"/>
      <c r="AY94" s="192"/>
      <c r="AZ94" s="193"/>
      <c r="BA94" s="191"/>
      <c r="BB94" s="192"/>
      <c r="BC94" s="192"/>
      <c r="BD94" s="193"/>
    </row>
    <row r="95" spans="2:56" ht="57.6" x14ac:dyDescent="0.3">
      <c r="B95" s="166">
        <v>92</v>
      </c>
      <c r="C95" s="164" t="str">
        <f>planaccion[[#This Row],[Práctica Segura]]</f>
        <v/>
      </c>
      <c r="D95" s="164" t="str">
        <f>planaccion[[#This Row],[Criterio]]</f>
        <v/>
      </c>
      <c r="E95" s="165" t="str">
        <f>planaccion[[#This Row],[Oportunidad de Mejora]]</f>
        <v/>
      </c>
      <c r="F95" s="165" t="str">
        <f>planaccion[[#This Row],[Qué /  Acción]]</f>
        <v>P:
H:
V:
A:</v>
      </c>
      <c r="G95" s="224">
        <f>planaccion[[#This Row],[Cuándo inicia]]</f>
        <v>0</v>
      </c>
      <c r="H95" s="272" t="str">
        <f>IF(seguimientoplan[[#This Row],[Práctica segura]]="","",IFERROR(IF(MATCH("Cerrada",seguimientoplan[[#This Row],[Estado Acción Seg. 1]:[Estado Acción Seg. 12]],0),"Cerrada"),"Abierta"))</f>
        <v/>
      </c>
      <c r="I95" s="187"/>
      <c r="J95" s="172"/>
      <c r="K95" s="170"/>
      <c r="L95" s="188"/>
      <c r="M95" s="179"/>
      <c r="N95" s="172"/>
      <c r="O95" s="172"/>
      <c r="P95" s="180"/>
      <c r="Q95" s="189"/>
      <c r="R95" s="190"/>
      <c r="S95" s="182"/>
      <c r="T95" s="180"/>
      <c r="U95" s="189"/>
      <c r="V95" s="190"/>
      <c r="W95" s="190"/>
      <c r="X95" s="180"/>
      <c r="Y95" s="189"/>
      <c r="Z95" s="190"/>
      <c r="AA95" s="190"/>
      <c r="AB95" s="180"/>
      <c r="AC95" s="189"/>
      <c r="AD95" s="190"/>
      <c r="AE95" s="190"/>
      <c r="AF95" s="180"/>
      <c r="AG95" s="189"/>
      <c r="AH95" s="190"/>
      <c r="AI95" s="190"/>
      <c r="AJ95" s="180"/>
      <c r="AK95" s="189"/>
      <c r="AL95" s="190"/>
      <c r="AM95" s="190"/>
      <c r="AN95" s="180"/>
      <c r="AO95" s="189"/>
      <c r="AP95" s="190"/>
      <c r="AQ95" s="190"/>
      <c r="AR95" s="180"/>
      <c r="AS95" s="189"/>
      <c r="AT95" s="190"/>
      <c r="AU95" s="190"/>
      <c r="AV95" s="180"/>
      <c r="AW95" s="189"/>
      <c r="AX95" s="190"/>
      <c r="AY95" s="190"/>
      <c r="AZ95" s="180"/>
      <c r="BA95" s="189"/>
      <c r="BB95" s="190"/>
      <c r="BC95" s="190"/>
      <c r="BD95" s="180"/>
    </row>
    <row r="96" spans="2:56" ht="57.6" x14ac:dyDescent="0.3">
      <c r="B96" s="166">
        <v>93</v>
      </c>
      <c r="C96" s="164" t="str">
        <f>planaccion[[#This Row],[Práctica Segura]]</f>
        <v/>
      </c>
      <c r="D96" s="164" t="str">
        <f>planaccion[[#This Row],[Criterio]]</f>
        <v/>
      </c>
      <c r="E96" s="165" t="str">
        <f>planaccion[[#This Row],[Oportunidad de Mejora]]</f>
        <v/>
      </c>
      <c r="F96" s="165" t="str">
        <f>planaccion[[#This Row],[Qué /  Acción]]</f>
        <v>P:
H:
V:
A:</v>
      </c>
      <c r="G96" s="224">
        <f>planaccion[[#This Row],[Cuándo inicia]]</f>
        <v>0</v>
      </c>
      <c r="H96" s="272" t="str">
        <f>IF(seguimientoplan[[#This Row],[Práctica segura]]="","",IFERROR(IF(MATCH("Cerrada",seguimientoplan[[#This Row],[Estado Acción Seg. 1]:[Estado Acción Seg. 12]],0),"Cerrada"),"Abierta"))</f>
        <v/>
      </c>
      <c r="I96" s="187"/>
      <c r="J96" s="172"/>
      <c r="K96" s="170"/>
      <c r="L96" s="188"/>
      <c r="M96" s="179"/>
      <c r="N96" s="172"/>
      <c r="O96" s="172"/>
      <c r="P96" s="180"/>
      <c r="Q96" s="189"/>
      <c r="R96" s="190"/>
      <c r="S96" s="182"/>
      <c r="T96" s="180"/>
      <c r="U96" s="191"/>
      <c r="V96" s="192"/>
      <c r="W96" s="192"/>
      <c r="X96" s="193"/>
      <c r="Y96" s="191"/>
      <c r="Z96" s="192"/>
      <c r="AA96" s="192"/>
      <c r="AB96" s="193"/>
      <c r="AC96" s="191"/>
      <c r="AD96" s="192"/>
      <c r="AE96" s="192"/>
      <c r="AF96" s="193"/>
      <c r="AG96" s="191"/>
      <c r="AH96" s="192"/>
      <c r="AI96" s="192"/>
      <c r="AJ96" s="193"/>
      <c r="AK96" s="191"/>
      <c r="AL96" s="192"/>
      <c r="AM96" s="192"/>
      <c r="AN96" s="193"/>
      <c r="AO96" s="191"/>
      <c r="AP96" s="192"/>
      <c r="AQ96" s="192"/>
      <c r="AR96" s="193"/>
      <c r="AS96" s="191"/>
      <c r="AT96" s="192"/>
      <c r="AU96" s="192"/>
      <c r="AV96" s="193"/>
      <c r="AW96" s="191"/>
      <c r="AX96" s="192"/>
      <c r="AY96" s="192"/>
      <c r="AZ96" s="193"/>
      <c r="BA96" s="191"/>
      <c r="BB96" s="192"/>
      <c r="BC96" s="192"/>
      <c r="BD96" s="193"/>
    </row>
    <row r="97" spans="2:56" ht="57.6" x14ac:dyDescent="0.3">
      <c r="B97" s="166">
        <v>94</v>
      </c>
      <c r="C97" s="164" t="str">
        <f>planaccion[[#This Row],[Práctica Segura]]</f>
        <v/>
      </c>
      <c r="D97" s="164" t="str">
        <f>planaccion[[#This Row],[Criterio]]</f>
        <v/>
      </c>
      <c r="E97" s="165" t="str">
        <f>planaccion[[#This Row],[Oportunidad de Mejora]]</f>
        <v/>
      </c>
      <c r="F97" s="165" t="str">
        <f>planaccion[[#This Row],[Qué /  Acción]]</f>
        <v>P:
H:
V:
A:</v>
      </c>
      <c r="G97" s="224">
        <f>planaccion[[#This Row],[Cuándo inicia]]</f>
        <v>0</v>
      </c>
      <c r="H97" s="272" t="str">
        <f>IF(seguimientoplan[[#This Row],[Práctica segura]]="","",IFERROR(IF(MATCH("Cerrada",seguimientoplan[[#This Row],[Estado Acción Seg. 1]:[Estado Acción Seg. 12]],0),"Cerrada"),"Abierta"))</f>
        <v/>
      </c>
      <c r="I97" s="187"/>
      <c r="J97" s="172"/>
      <c r="K97" s="170"/>
      <c r="L97" s="188"/>
      <c r="M97" s="179"/>
      <c r="N97" s="172"/>
      <c r="O97" s="172"/>
      <c r="P97" s="180"/>
      <c r="Q97" s="189"/>
      <c r="R97" s="190"/>
      <c r="S97" s="182"/>
      <c r="T97" s="180"/>
      <c r="U97" s="189"/>
      <c r="V97" s="190"/>
      <c r="W97" s="190"/>
      <c r="X97" s="180"/>
      <c r="Y97" s="189"/>
      <c r="Z97" s="190"/>
      <c r="AA97" s="190"/>
      <c r="AB97" s="180"/>
      <c r="AC97" s="189"/>
      <c r="AD97" s="190"/>
      <c r="AE97" s="190"/>
      <c r="AF97" s="180"/>
      <c r="AG97" s="189"/>
      <c r="AH97" s="190"/>
      <c r="AI97" s="190"/>
      <c r="AJ97" s="180"/>
      <c r="AK97" s="189"/>
      <c r="AL97" s="190"/>
      <c r="AM97" s="190"/>
      <c r="AN97" s="180"/>
      <c r="AO97" s="189"/>
      <c r="AP97" s="190"/>
      <c r="AQ97" s="190"/>
      <c r="AR97" s="180"/>
      <c r="AS97" s="189"/>
      <c r="AT97" s="190"/>
      <c r="AU97" s="190"/>
      <c r="AV97" s="180"/>
      <c r="AW97" s="189"/>
      <c r="AX97" s="190"/>
      <c r="AY97" s="190"/>
      <c r="AZ97" s="180"/>
      <c r="BA97" s="189"/>
      <c r="BB97" s="190"/>
      <c r="BC97" s="190"/>
      <c r="BD97" s="180"/>
    </row>
    <row r="98" spans="2:56" ht="57.6" x14ac:dyDescent="0.3">
      <c r="B98" s="166">
        <v>95</v>
      </c>
      <c r="C98" s="164" t="str">
        <f>planaccion[[#This Row],[Práctica Segura]]</f>
        <v/>
      </c>
      <c r="D98" s="164" t="str">
        <f>planaccion[[#This Row],[Criterio]]</f>
        <v/>
      </c>
      <c r="E98" s="165" t="str">
        <f>planaccion[[#This Row],[Oportunidad de Mejora]]</f>
        <v/>
      </c>
      <c r="F98" s="165" t="str">
        <f>planaccion[[#This Row],[Qué /  Acción]]</f>
        <v>P:
H:
V:
A:</v>
      </c>
      <c r="G98" s="224">
        <f>planaccion[[#This Row],[Cuándo inicia]]</f>
        <v>0</v>
      </c>
      <c r="H98" s="272" t="str">
        <f>IF(seguimientoplan[[#This Row],[Práctica segura]]="","",IFERROR(IF(MATCH("Cerrada",seguimientoplan[[#This Row],[Estado Acción Seg. 1]:[Estado Acción Seg. 12]],0),"Cerrada"),"Abierta"))</f>
        <v/>
      </c>
      <c r="I98" s="187"/>
      <c r="J98" s="172"/>
      <c r="K98" s="170"/>
      <c r="L98" s="188"/>
      <c r="M98" s="179"/>
      <c r="N98" s="172"/>
      <c r="O98" s="172"/>
      <c r="P98" s="180"/>
      <c r="Q98" s="189"/>
      <c r="R98" s="190"/>
      <c r="S98" s="182"/>
      <c r="T98" s="180"/>
      <c r="U98" s="191"/>
      <c r="V98" s="192"/>
      <c r="W98" s="192"/>
      <c r="X98" s="193"/>
      <c r="Y98" s="191"/>
      <c r="Z98" s="192"/>
      <c r="AA98" s="192"/>
      <c r="AB98" s="193"/>
      <c r="AC98" s="191"/>
      <c r="AD98" s="192"/>
      <c r="AE98" s="192"/>
      <c r="AF98" s="193"/>
      <c r="AG98" s="191"/>
      <c r="AH98" s="192"/>
      <c r="AI98" s="192"/>
      <c r="AJ98" s="193"/>
      <c r="AK98" s="191"/>
      <c r="AL98" s="192"/>
      <c r="AM98" s="192"/>
      <c r="AN98" s="193"/>
      <c r="AO98" s="191"/>
      <c r="AP98" s="192"/>
      <c r="AQ98" s="192"/>
      <c r="AR98" s="193"/>
      <c r="AS98" s="191"/>
      <c r="AT98" s="192"/>
      <c r="AU98" s="192"/>
      <c r="AV98" s="193"/>
      <c r="AW98" s="191"/>
      <c r="AX98" s="192"/>
      <c r="AY98" s="192"/>
      <c r="AZ98" s="193"/>
      <c r="BA98" s="191"/>
      <c r="BB98" s="192"/>
      <c r="BC98" s="192"/>
      <c r="BD98" s="193"/>
    </row>
    <row r="99" spans="2:56" ht="57.6" x14ac:dyDescent="0.3">
      <c r="B99" s="166">
        <v>96</v>
      </c>
      <c r="C99" s="164" t="str">
        <f>planaccion[[#This Row],[Práctica Segura]]</f>
        <v/>
      </c>
      <c r="D99" s="164" t="str">
        <f>planaccion[[#This Row],[Criterio]]</f>
        <v/>
      </c>
      <c r="E99" s="165" t="str">
        <f>planaccion[[#This Row],[Oportunidad de Mejora]]</f>
        <v/>
      </c>
      <c r="F99" s="165" t="str">
        <f>planaccion[[#This Row],[Qué /  Acción]]</f>
        <v>P:
H:
V:
A:</v>
      </c>
      <c r="G99" s="224">
        <f>planaccion[[#This Row],[Cuándo inicia]]</f>
        <v>0</v>
      </c>
      <c r="H99" s="272" t="str">
        <f>IF(seguimientoplan[[#This Row],[Práctica segura]]="","",IFERROR(IF(MATCH("Cerrada",seguimientoplan[[#This Row],[Estado Acción Seg. 1]:[Estado Acción Seg. 12]],0),"Cerrada"),"Abierta"))</f>
        <v/>
      </c>
      <c r="I99" s="187"/>
      <c r="J99" s="172"/>
      <c r="K99" s="170"/>
      <c r="L99" s="188"/>
      <c r="M99" s="179"/>
      <c r="N99" s="172"/>
      <c r="O99" s="172"/>
      <c r="P99" s="180"/>
      <c r="Q99" s="189"/>
      <c r="R99" s="190"/>
      <c r="S99" s="182"/>
      <c r="T99" s="180"/>
      <c r="U99" s="189"/>
      <c r="V99" s="190"/>
      <c r="W99" s="190"/>
      <c r="X99" s="180"/>
      <c r="Y99" s="189"/>
      <c r="Z99" s="190"/>
      <c r="AA99" s="190"/>
      <c r="AB99" s="180"/>
      <c r="AC99" s="189"/>
      <c r="AD99" s="190"/>
      <c r="AE99" s="190"/>
      <c r="AF99" s="180"/>
      <c r="AG99" s="189"/>
      <c r="AH99" s="190"/>
      <c r="AI99" s="190"/>
      <c r="AJ99" s="180"/>
      <c r="AK99" s="189"/>
      <c r="AL99" s="190"/>
      <c r="AM99" s="190"/>
      <c r="AN99" s="180"/>
      <c r="AO99" s="189"/>
      <c r="AP99" s="190"/>
      <c r="AQ99" s="190"/>
      <c r="AR99" s="180"/>
      <c r="AS99" s="189"/>
      <c r="AT99" s="190"/>
      <c r="AU99" s="190"/>
      <c r="AV99" s="180"/>
      <c r="AW99" s="189"/>
      <c r="AX99" s="190"/>
      <c r="AY99" s="190"/>
      <c r="AZ99" s="180"/>
      <c r="BA99" s="189"/>
      <c r="BB99" s="190"/>
      <c r="BC99" s="190"/>
      <c r="BD99" s="180"/>
    </row>
    <row r="100" spans="2:56" ht="57.6" x14ac:dyDescent="0.3">
      <c r="B100" s="166">
        <v>97</v>
      </c>
      <c r="C100" s="164" t="str">
        <f>planaccion[[#This Row],[Práctica Segura]]</f>
        <v/>
      </c>
      <c r="D100" s="164" t="str">
        <f>planaccion[[#This Row],[Criterio]]</f>
        <v/>
      </c>
      <c r="E100" s="165" t="str">
        <f>planaccion[[#This Row],[Oportunidad de Mejora]]</f>
        <v/>
      </c>
      <c r="F100" s="165" t="str">
        <f>planaccion[[#This Row],[Qué /  Acción]]</f>
        <v>P:
H:
V:
A:</v>
      </c>
      <c r="G100" s="224">
        <f>planaccion[[#This Row],[Cuándo inicia]]</f>
        <v>0</v>
      </c>
      <c r="H100" s="272" t="str">
        <f>IF(seguimientoplan[[#This Row],[Práctica segura]]="","",IFERROR(IF(MATCH("Cerrada",seguimientoplan[[#This Row],[Estado Acción Seg. 1]:[Estado Acción Seg. 12]],0),"Cerrada"),"Abierta"))</f>
        <v/>
      </c>
      <c r="I100" s="187"/>
      <c r="J100" s="172"/>
      <c r="K100" s="170"/>
      <c r="L100" s="188"/>
      <c r="M100" s="179"/>
      <c r="N100" s="172"/>
      <c r="O100" s="172"/>
      <c r="P100" s="180"/>
      <c r="Q100" s="189"/>
      <c r="R100" s="190"/>
      <c r="S100" s="182"/>
      <c r="T100" s="180"/>
      <c r="U100" s="191"/>
      <c r="V100" s="192"/>
      <c r="W100" s="192"/>
      <c r="X100" s="193"/>
      <c r="Y100" s="191"/>
      <c r="Z100" s="192"/>
      <c r="AA100" s="192"/>
      <c r="AB100" s="193"/>
      <c r="AC100" s="191"/>
      <c r="AD100" s="192"/>
      <c r="AE100" s="192"/>
      <c r="AF100" s="193"/>
      <c r="AG100" s="191"/>
      <c r="AH100" s="192"/>
      <c r="AI100" s="192"/>
      <c r="AJ100" s="193"/>
      <c r="AK100" s="191"/>
      <c r="AL100" s="192"/>
      <c r="AM100" s="192"/>
      <c r="AN100" s="193"/>
      <c r="AO100" s="191"/>
      <c r="AP100" s="192"/>
      <c r="AQ100" s="192"/>
      <c r="AR100" s="193"/>
      <c r="AS100" s="191"/>
      <c r="AT100" s="192"/>
      <c r="AU100" s="192"/>
      <c r="AV100" s="193"/>
      <c r="AW100" s="191"/>
      <c r="AX100" s="192"/>
      <c r="AY100" s="192"/>
      <c r="AZ100" s="193"/>
      <c r="BA100" s="191"/>
      <c r="BB100" s="192"/>
      <c r="BC100" s="192"/>
      <c r="BD100" s="193"/>
    </row>
    <row r="101" spans="2:56" ht="57.6" x14ac:dyDescent="0.3">
      <c r="B101" s="166">
        <v>98</v>
      </c>
      <c r="C101" s="164" t="str">
        <f>planaccion[[#This Row],[Práctica Segura]]</f>
        <v/>
      </c>
      <c r="D101" s="164" t="str">
        <f>planaccion[[#This Row],[Criterio]]</f>
        <v/>
      </c>
      <c r="E101" s="165" t="str">
        <f>planaccion[[#This Row],[Oportunidad de Mejora]]</f>
        <v/>
      </c>
      <c r="F101" s="165" t="str">
        <f>planaccion[[#This Row],[Qué /  Acción]]</f>
        <v>P:
H:
V:
A:</v>
      </c>
      <c r="G101" s="224">
        <f>planaccion[[#This Row],[Cuándo inicia]]</f>
        <v>0</v>
      </c>
      <c r="H101" s="272" t="str">
        <f>IF(seguimientoplan[[#This Row],[Práctica segura]]="","",IFERROR(IF(MATCH("Cerrada",seguimientoplan[[#This Row],[Estado Acción Seg. 1]:[Estado Acción Seg. 12]],0),"Cerrada"),"Abierta"))</f>
        <v/>
      </c>
      <c r="I101" s="187"/>
      <c r="J101" s="172"/>
      <c r="K101" s="170"/>
      <c r="L101" s="188"/>
      <c r="M101" s="179"/>
      <c r="N101" s="172"/>
      <c r="O101" s="172"/>
      <c r="P101" s="180"/>
      <c r="Q101" s="189"/>
      <c r="R101" s="190"/>
      <c r="S101" s="182"/>
      <c r="T101" s="180"/>
      <c r="U101" s="189"/>
      <c r="V101" s="190"/>
      <c r="W101" s="190"/>
      <c r="X101" s="180"/>
      <c r="Y101" s="189"/>
      <c r="Z101" s="190"/>
      <c r="AA101" s="190"/>
      <c r="AB101" s="180"/>
      <c r="AC101" s="189"/>
      <c r="AD101" s="190"/>
      <c r="AE101" s="190"/>
      <c r="AF101" s="180"/>
      <c r="AG101" s="189"/>
      <c r="AH101" s="190"/>
      <c r="AI101" s="190"/>
      <c r="AJ101" s="180"/>
      <c r="AK101" s="189"/>
      <c r="AL101" s="190"/>
      <c r="AM101" s="190"/>
      <c r="AN101" s="180"/>
      <c r="AO101" s="189"/>
      <c r="AP101" s="190"/>
      <c r="AQ101" s="190"/>
      <c r="AR101" s="180"/>
      <c r="AS101" s="189"/>
      <c r="AT101" s="190"/>
      <c r="AU101" s="190"/>
      <c r="AV101" s="180"/>
      <c r="AW101" s="189"/>
      <c r="AX101" s="190"/>
      <c r="AY101" s="190"/>
      <c r="AZ101" s="180"/>
      <c r="BA101" s="189"/>
      <c r="BB101" s="190"/>
      <c r="BC101" s="190"/>
      <c r="BD101" s="180"/>
    </row>
    <row r="102" spans="2:56" ht="57.6" x14ac:dyDescent="0.3">
      <c r="B102" s="166">
        <v>99</v>
      </c>
      <c r="C102" s="164" t="str">
        <f>planaccion[[#This Row],[Práctica Segura]]</f>
        <v/>
      </c>
      <c r="D102" s="164" t="str">
        <f>planaccion[[#This Row],[Criterio]]</f>
        <v/>
      </c>
      <c r="E102" s="165" t="str">
        <f>planaccion[[#This Row],[Oportunidad de Mejora]]</f>
        <v/>
      </c>
      <c r="F102" s="165" t="str">
        <f>planaccion[[#This Row],[Qué /  Acción]]</f>
        <v>P:
H:
V:
A:</v>
      </c>
      <c r="G102" s="224">
        <f>planaccion[[#This Row],[Cuándo inicia]]</f>
        <v>0</v>
      </c>
      <c r="H102" s="272" t="str">
        <f>IF(seguimientoplan[[#This Row],[Práctica segura]]="","",IFERROR(IF(MATCH("Cerrada",seguimientoplan[[#This Row],[Estado Acción Seg. 1]:[Estado Acción Seg. 12]],0),"Cerrada"),"Abierta"))</f>
        <v/>
      </c>
      <c r="I102" s="187"/>
      <c r="J102" s="172"/>
      <c r="K102" s="170"/>
      <c r="L102" s="188"/>
      <c r="M102" s="179"/>
      <c r="N102" s="172"/>
      <c r="O102" s="172"/>
      <c r="P102" s="180"/>
      <c r="Q102" s="189"/>
      <c r="R102" s="190"/>
      <c r="S102" s="182"/>
      <c r="T102" s="180"/>
      <c r="U102" s="191"/>
      <c r="V102" s="192"/>
      <c r="W102" s="192"/>
      <c r="X102" s="193"/>
      <c r="Y102" s="191"/>
      <c r="Z102" s="192"/>
      <c r="AA102" s="192"/>
      <c r="AB102" s="193"/>
      <c r="AC102" s="191"/>
      <c r="AD102" s="192"/>
      <c r="AE102" s="192"/>
      <c r="AF102" s="193"/>
      <c r="AG102" s="191"/>
      <c r="AH102" s="192"/>
      <c r="AI102" s="192"/>
      <c r="AJ102" s="193"/>
      <c r="AK102" s="191"/>
      <c r="AL102" s="192"/>
      <c r="AM102" s="192"/>
      <c r="AN102" s="193"/>
      <c r="AO102" s="191"/>
      <c r="AP102" s="192"/>
      <c r="AQ102" s="192"/>
      <c r="AR102" s="193"/>
      <c r="AS102" s="191"/>
      <c r="AT102" s="192"/>
      <c r="AU102" s="192"/>
      <c r="AV102" s="193"/>
      <c r="AW102" s="191"/>
      <c r="AX102" s="192"/>
      <c r="AY102" s="192"/>
      <c r="AZ102" s="193"/>
      <c r="BA102" s="191"/>
      <c r="BB102" s="192"/>
      <c r="BC102" s="192"/>
      <c r="BD102" s="193"/>
    </row>
    <row r="103" spans="2:56" ht="57.6" x14ac:dyDescent="0.3">
      <c r="B103" s="166">
        <v>100</v>
      </c>
      <c r="C103" s="164" t="str">
        <f>planaccion[[#This Row],[Práctica Segura]]</f>
        <v/>
      </c>
      <c r="D103" s="164" t="str">
        <f>planaccion[[#This Row],[Criterio]]</f>
        <v/>
      </c>
      <c r="E103" s="165" t="str">
        <f>planaccion[[#This Row],[Oportunidad de Mejora]]</f>
        <v/>
      </c>
      <c r="F103" s="165" t="str">
        <f>planaccion[[#This Row],[Qué /  Acción]]</f>
        <v>P:
H:
V:
A:</v>
      </c>
      <c r="G103" s="224">
        <f>planaccion[[#This Row],[Cuándo inicia]]</f>
        <v>0</v>
      </c>
      <c r="H103" s="272" t="str">
        <f>IF(seguimientoplan[[#This Row],[Práctica segura]]="","",IFERROR(IF(MATCH("Cerrada",seguimientoplan[[#This Row],[Estado Acción Seg. 1]:[Estado Acción Seg. 12]],0),"Cerrada"),"Abierta"))</f>
        <v/>
      </c>
      <c r="I103" s="187"/>
      <c r="J103" s="172"/>
      <c r="K103" s="170"/>
      <c r="L103" s="188"/>
      <c r="M103" s="179"/>
      <c r="N103" s="172"/>
      <c r="O103" s="172"/>
      <c r="P103" s="180"/>
      <c r="Q103" s="189"/>
      <c r="R103" s="190"/>
      <c r="S103" s="182"/>
      <c r="T103" s="180"/>
      <c r="U103" s="189"/>
      <c r="V103" s="190"/>
      <c r="W103" s="190"/>
      <c r="X103" s="180"/>
      <c r="Y103" s="189"/>
      <c r="Z103" s="190"/>
      <c r="AA103" s="190"/>
      <c r="AB103" s="180"/>
      <c r="AC103" s="189"/>
      <c r="AD103" s="190"/>
      <c r="AE103" s="190"/>
      <c r="AF103" s="180"/>
      <c r="AG103" s="189"/>
      <c r="AH103" s="190"/>
      <c r="AI103" s="190"/>
      <c r="AJ103" s="180"/>
      <c r="AK103" s="189"/>
      <c r="AL103" s="190"/>
      <c r="AM103" s="190"/>
      <c r="AN103" s="180"/>
      <c r="AO103" s="189"/>
      <c r="AP103" s="190"/>
      <c r="AQ103" s="190"/>
      <c r="AR103" s="180"/>
      <c r="AS103" s="189"/>
      <c r="AT103" s="190"/>
      <c r="AU103" s="190"/>
      <c r="AV103" s="180"/>
      <c r="AW103" s="189"/>
      <c r="AX103" s="190"/>
      <c r="AY103" s="190"/>
      <c r="AZ103" s="180"/>
      <c r="BA103" s="189"/>
      <c r="BB103" s="190"/>
      <c r="BC103" s="190"/>
      <c r="BD103" s="180"/>
    </row>
    <row r="104" spans="2:56" ht="57.6" x14ac:dyDescent="0.3">
      <c r="B104" s="166">
        <v>101</v>
      </c>
      <c r="C104" s="164" t="str">
        <f>planaccion[[#This Row],[Práctica Segura]]</f>
        <v/>
      </c>
      <c r="D104" s="164" t="str">
        <f>planaccion[[#This Row],[Criterio]]</f>
        <v/>
      </c>
      <c r="E104" s="165" t="str">
        <f>planaccion[[#This Row],[Oportunidad de Mejora]]</f>
        <v/>
      </c>
      <c r="F104" s="165" t="str">
        <f>planaccion[[#This Row],[Qué /  Acción]]</f>
        <v>P:
H:
V:
A:</v>
      </c>
      <c r="G104" s="224">
        <f>planaccion[[#This Row],[Cuándo inicia]]</f>
        <v>0</v>
      </c>
      <c r="H104" s="272" t="str">
        <f>IF(seguimientoplan[[#This Row],[Práctica segura]]="","",IFERROR(IF(MATCH("Cerrada",seguimientoplan[[#This Row],[Estado Acción Seg. 1]:[Estado Acción Seg. 12]],0),"Cerrada"),"Abierta"))</f>
        <v/>
      </c>
      <c r="I104" s="187"/>
      <c r="J104" s="172"/>
      <c r="K104" s="170"/>
      <c r="L104" s="188"/>
      <c r="M104" s="179"/>
      <c r="N104" s="172"/>
      <c r="O104" s="172"/>
      <c r="P104" s="180"/>
      <c r="Q104" s="189"/>
      <c r="R104" s="190"/>
      <c r="S104" s="182"/>
      <c r="T104" s="180"/>
      <c r="U104" s="191"/>
      <c r="V104" s="192"/>
      <c r="W104" s="192"/>
      <c r="X104" s="193"/>
      <c r="Y104" s="191"/>
      <c r="Z104" s="192"/>
      <c r="AA104" s="192"/>
      <c r="AB104" s="193"/>
      <c r="AC104" s="191"/>
      <c r="AD104" s="192"/>
      <c r="AE104" s="192"/>
      <c r="AF104" s="193"/>
      <c r="AG104" s="191"/>
      <c r="AH104" s="192"/>
      <c r="AI104" s="192"/>
      <c r="AJ104" s="193"/>
      <c r="AK104" s="191"/>
      <c r="AL104" s="192"/>
      <c r="AM104" s="192"/>
      <c r="AN104" s="193"/>
      <c r="AO104" s="191"/>
      <c r="AP104" s="192"/>
      <c r="AQ104" s="192"/>
      <c r="AR104" s="193"/>
      <c r="AS104" s="191"/>
      <c r="AT104" s="192"/>
      <c r="AU104" s="192"/>
      <c r="AV104" s="193"/>
      <c r="AW104" s="191"/>
      <c r="AX104" s="192"/>
      <c r="AY104" s="192"/>
      <c r="AZ104" s="193"/>
      <c r="BA104" s="191"/>
      <c r="BB104" s="192"/>
      <c r="BC104" s="192"/>
      <c r="BD104" s="193"/>
    </row>
    <row r="105" spans="2:56" ht="57.6" x14ac:dyDescent="0.3">
      <c r="B105" s="166">
        <v>102</v>
      </c>
      <c r="C105" s="164" t="str">
        <f>planaccion[[#This Row],[Práctica Segura]]</f>
        <v/>
      </c>
      <c r="D105" s="164" t="str">
        <f>planaccion[[#This Row],[Criterio]]</f>
        <v/>
      </c>
      <c r="E105" s="165" t="str">
        <f>planaccion[[#This Row],[Oportunidad de Mejora]]</f>
        <v/>
      </c>
      <c r="F105" s="165" t="str">
        <f>planaccion[[#This Row],[Qué /  Acción]]</f>
        <v>P:
H:
V:
A:</v>
      </c>
      <c r="G105" s="224">
        <f>planaccion[[#This Row],[Cuándo inicia]]</f>
        <v>0</v>
      </c>
      <c r="H105" s="272" t="str">
        <f>IF(seguimientoplan[[#This Row],[Práctica segura]]="","",IFERROR(IF(MATCH("Cerrada",seguimientoplan[[#This Row],[Estado Acción Seg. 1]:[Estado Acción Seg. 12]],0),"Cerrada"),"Abierta"))</f>
        <v/>
      </c>
      <c r="I105" s="187"/>
      <c r="J105" s="172"/>
      <c r="K105" s="170"/>
      <c r="L105" s="188"/>
      <c r="M105" s="179"/>
      <c r="N105" s="172"/>
      <c r="O105" s="172"/>
      <c r="P105" s="180"/>
      <c r="Q105" s="189"/>
      <c r="R105" s="190"/>
      <c r="S105" s="182"/>
      <c r="T105" s="180"/>
      <c r="U105" s="189"/>
      <c r="V105" s="190"/>
      <c r="W105" s="190"/>
      <c r="X105" s="180"/>
      <c r="Y105" s="189"/>
      <c r="Z105" s="190"/>
      <c r="AA105" s="190"/>
      <c r="AB105" s="180"/>
      <c r="AC105" s="189"/>
      <c r="AD105" s="190"/>
      <c r="AE105" s="190"/>
      <c r="AF105" s="180"/>
      <c r="AG105" s="189"/>
      <c r="AH105" s="190"/>
      <c r="AI105" s="190"/>
      <c r="AJ105" s="180"/>
      <c r="AK105" s="189"/>
      <c r="AL105" s="190"/>
      <c r="AM105" s="190"/>
      <c r="AN105" s="180"/>
      <c r="AO105" s="189"/>
      <c r="AP105" s="190"/>
      <c r="AQ105" s="190"/>
      <c r="AR105" s="180"/>
      <c r="AS105" s="189"/>
      <c r="AT105" s="190"/>
      <c r="AU105" s="190"/>
      <c r="AV105" s="180"/>
      <c r="AW105" s="189"/>
      <c r="AX105" s="190"/>
      <c r="AY105" s="190"/>
      <c r="AZ105" s="180"/>
      <c r="BA105" s="189"/>
      <c r="BB105" s="190"/>
      <c r="BC105" s="190"/>
      <c r="BD105" s="180"/>
    </row>
    <row r="106" spans="2:56" ht="57.6" x14ac:dyDescent="0.3">
      <c r="B106" s="166">
        <v>103</v>
      </c>
      <c r="C106" s="164" t="str">
        <f>planaccion[[#This Row],[Práctica Segura]]</f>
        <v/>
      </c>
      <c r="D106" s="164" t="str">
        <f>planaccion[[#This Row],[Criterio]]</f>
        <v/>
      </c>
      <c r="E106" s="165" t="str">
        <f>planaccion[[#This Row],[Oportunidad de Mejora]]</f>
        <v/>
      </c>
      <c r="F106" s="165" t="str">
        <f>planaccion[[#This Row],[Qué /  Acción]]</f>
        <v>P:
H:
V:
A:</v>
      </c>
      <c r="G106" s="224">
        <f>planaccion[[#This Row],[Cuándo inicia]]</f>
        <v>0</v>
      </c>
      <c r="H106" s="272" t="str">
        <f>IF(seguimientoplan[[#This Row],[Práctica segura]]="","",IFERROR(IF(MATCH("Cerrada",seguimientoplan[[#This Row],[Estado Acción Seg. 1]:[Estado Acción Seg. 12]],0),"Cerrada"),"Abierta"))</f>
        <v/>
      </c>
      <c r="I106" s="187"/>
      <c r="J106" s="172"/>
      <c r="K106" s="170"/>
      <c r="L106" s="188"/>
      <c r="M106" s="179"/>
      <c r="N106" s="172"/>
      <c r="O106" s="172"/>
      <c r="P106" s="180"/>
      <c r="Q106" s="189"/>
      <c r="R106" s="190"/>
      <c r="S106" s="182"/>
      <c r="T106" s="180"/>
      <c r="U106" s="191"/>
      <c r="V106" s="192"/>
      <c r="W106" s="192"/>
      <c r="X106" s="193"/>
      <c r="Y106" s="191"/>
      <c r="Z106" s="192"/>
      <c r="AA106" s="192"/>
      <c r="AB106" s="193"/>
      <c r="AC106" s="191"/>
      <c r="AD106" s="192"/>
      <c r="AE106" s="192"/>
      <c r="AF106" s="193"/>
      <c r="AG106" s="191"/>
      <c r="AH106" s="192"/>
      <c r="AI106" s="192"/>
      <c r="AJ106" s="193"/>
      <c r="AK106" s="191"/>
      <c r="AL106" s="192"/>
      <c r="AM106" s="192"/>
      <c r="AN106" s="193"/>
      <c r="AO106" s="191"/>
      <c r="AP106" s="192"/>
      <c r="AQ106" s="192"/>
      <c r="AR106" s="193"/>
      <c r="AS106" s="191"/>
      <c r="AT106" s="192"/>
      <c r="AU106" s="192"/>
      <c r="AV106" s="193"/>
      <c r="AW106" s="191"/>
      <c r="AX106" s="192"/>
      <c r="AY106" s="192"/>
      <c r="AZ106" s="193"/>
      <c r="BA106" s="191"/>
      <c r="BB106" s="192"/>
      <c r="BC106" s="192"/>
      <c r="BD106" s="193"/>
    </row>
    <row r="107" spans="2:56" ht="57.6" x14ac:dyDescent="0.3">
      <c r="B107" s="166">
        <v>104</v>
      </c>
      <c r="C107" s="164" t="str">
        <f>planaccion[[#This Row],[Práctica Segura]]</f>
        <v/>
      </c>
      <c r="D107" s="164" t="str">
        <f>planaccion[[#This Row],[Criterio]]</f>
        <v/>
      </c>
      <c r="E107" s="165" t="str">
        <f>planaccion[[#This Row],[Oportunidad de Mejora]]</f>
        <v/>
      </c>
      <c r="F107" s="165" t="str">
        <f>planaccion[[#This Row],[Qué /  Acción]]</f>
        <v>P:
H:
V:
A:</v>
      </c>
      <c r="G107" s="224">
        <f>planaccion[[#This Row],[Cuándo inicia]]</f>
        <v>0</v>
      </c>
      <c r="H107" s="272" t="str">
        <f>IF(seguimientoplan[[#This Row],[Práctica segura]]="","",IFERROR(IF(MATCH("Cerrada",seguimientoplan[[#This Row],[Estado Acción Seg. 1]:[Estado Acción Seg. 12]],0),"Cerrada"),"Abierta"))</f>
        <v/>
      </c>
      <c r="I107" s="187"/>
      <c r="J107" s="172"/>
      <c r="K107" s="170"/>
      <c r="L107" s="188"/>
      <c r="M107" s="179"/>
      <c r="N107" s="172"/>
      <c r="O107" s="172"/>
      <c r="P107" s="180"/>
      <c r="Q107" s="189"/>
      <c r="R107" s="190"/>
      <c r="S107" s="182"/>
      <c r="T107" s="180"/>
      <c r="U107" s="189"/>
      <c r="V107" s="190"/>
      <c r="W107" s="190"/>
      <c r="X107" s="180"/>
      <c r="Y107" s="189"/>
      <c r="Z107" s="190"/>
      <c r="AA107" s="190"/>
      <c r="AB107" s="180"/>
      <c r="AC107" s="189"/>
      <c r="AD107" s="190"/>
      <c r="AE107" s="190"/>
      <c r="AF107" s="180"/>
      <c r="AG107" s="189"/>
      <c r="AH107" s="190"/>
      <c r="AI107" s="190"/>
      <c r="AJ107" s="180"/>
      <c r="AK107" s="189"/>
      <c r="AL107" s="190"/>
      <c r="AM107" s="190"/>
      <c r="AN107" s="180"/>
      <c r="AO107" s="189"/>
      <c r="AP107" s="190"/>
      <c r="AQ107" s="190"/>
      <c r="AR107" s="180"/>
      <c r="AS107" s="189"/>
      <c r="AT107" s="190"/>
      <c r="AU107" s="190"/>
      <c r="AV107" s="180"/>
      <c r="AW107" s="189"/>
      <c r="AX107" s="190"/>
      <c r="AY107" s="190"/>
      <c r="AZ107" s="180"/>
      <c r="BA107" s="189"/>
      <c r="BB107" s="190"/>
      <c r="BC107" s="190"/>
      <c r="BD107" s="180"/>
    </row>
    <row r="108" spans="2:56" ht="57.6" x14ac:dyDescent="0.3">
      <c r="B108" s="166">
        <v>105</v>
      </c>
      <c r="C108" s="164" t="str">
        <f>planaccion[[#This Row],[Práctica Segura]]</f>
        <v/>
      </c>
      <c r="D108" s="164" t="str">
        <f>planaccion[[#This Row],[Criterio]]</f>
        <v/>
      </c>
      <c r="E108" s="165" t="str">
        <f>planaccion[[#This Row],[Oportunidad de Mejora]]</f>
        <v/>
      </c>
      <c r="F108" s="165" t="str">
        <f>planaccion[[#This Row],[Qué /  Acción]]</f>
        <v>P:
H:
V:
A:</v>
      </c>
      <c r="G108" s="224">
        <f>planaccion[[#This Row],[Cuándo inicia]]</f>
        <v>0</v>
      </c>
      <c r="H108" s="272" t="str">
        <f>IF(seguimientoplan[[#This Row],[Práctica segura]]="","",IFERROR(IF(MATCH("Cerrada",seguimientoplan[[#This Row],[Estado Acción Seg. 1]:[Estado Acción Seg. 12]],0),"Cerrada"),"Abierta"))</f>
        <v/>
      </c>
      <c r="I108" s="187"/>
      <c r="J108" s="172"/>
      <c r="K108" s="170"/>
      <c r="L108" s="188"/>
      <c r="M108" s="179"/>
      <c r="N108" s="172"/>
      <c r="O108" s="172"/>
      <c r="P108" s="180"/>
      <c r="Q108" s="189"/>
      <c r="R108" s="190"/>
      <c r="S108" s="182"/>
      <c r="T108" s="180"/>
      <c r="U108" s="191"/>
      <c r="V108" s="192"/>
      <c r="W108" s="192"/>
      <c r="X108" s="193"/>
      <c r="Y108" s="191"/>
      <c r="Z108" s="192"/>
      <c r="AA108" s="192"/>
      <c r="AB108" s="193"/>
      <c r="AC108" s="191"/>
      <c r="AD108" s="192"/>
      <c r="AE108" s="192"/>
      <c r="AF108" s="193"/>
      <c r="AG108" s="191"/>
      <c r="AH108" s="192"/>
      <c r="AI108" s="192"/>
      <c r="AJ108" s="193"/>
      <c r="AK108" s="191"/>
      <c r="AL108" s="192"/>
      <c r="AM108" s="192"/>
      <c r="AN108" s="193"/>
      <c r="AO108" s="191"/>
      <c r="AP108" s="192"/>
      <c r="AQ108" s="192"/>
      <c r="AR108" s="193"/>
      <c r="AS108" s="191"/>
      <c r="AT108" s="192"/>
      <c r="AU108" s="192"/>
      <c r="AV108" s="193"/>
      <c r="AW108" s="191"/>
      <c r="AX108" s="192"/>
      <c r="AY108" s="192"/>
      <c r="AZ108" s="193"/>
      <c r="BA108" s="191"/>
      <c r="BB108" s="192"/>
      <c r="BC108" s="192"/>
      <c r="BD108" s="193"/>
    </row>
    <row r="109" spans="2:56" ht="57.6" x14ac:dyDescent="0.3">
      <c r="B109" s="166">
        <v>106</v>
      </c>
      <c r="C109" s="164" t="str">
        <f>planaccion[[#This Row],[Práctica Segura]]</f>
        <v/>
      </c>
      <c r="D109" s="164" t="str">
        <f>planaccion[[#This Row],[Criterio]]</f>
        <v/>
      </c>
      <c r="E109" s="165" t="str">
        <f>planaccion[[#This Row],[Oportunidad de Mejora]]</f>
        <v/>
      </c>
      <c r="F109" s="165" t="str">
        <f>planaccion[[#This Row],[Qué /  Acción]]</f>
        <v>P:
H:
V:
A:</v>
      </c>
      <c r="G109" s="224">
        <f>planaccion[[#This Row],[Cuándo inicia]]</f>
        <v>0</v>
      </c>
      <c r="H109" s="272" t="str">
        <f>IF(seguimientoplan[[#This Row],[Práctica segura]]="","",IFERROR(IF(MATCH("Cerrada",seguimientoplan[[#This Row],[Estado Acción Seg. 1]:[Estado Acción Seg. 12]],0),"Cerrada"),"Abierta"))</f>
        <v/>
      </c>
      <c r="I109" s="187"/>
      <c r="J109" s="172"/>
      <c r="K109" s="170"/>
      <c r="L109" s="188"/>
      <c r="M109" s="179"/>
      <c r="N109" s="172"/>
      <c r="O109" s="172"/>
      <c r="P109" s="180"/>
      <c r="Q109" s="189"/>
      <c r="R109" s="190"/>
      <c r="S109" s="182"/>
      <c r="T109" s="180"/>
      <c r="U109" s="189"/>
      <c r="V109" s="190"/>
      <c r="W109" s="190"/>
      <c r="X109" s="180"/>
      <c r="Y109" s="189"/>
      <c r="Z109" s="190"/>
      <c r="AA109" s="190"/>
      <c r="AB109" s="180"/>
      <c r="AC109" s="189"/>
      <c r="AD109" s="190"/>
      <c r="AE109" s="190"/>
      <c r="AF109" s="180"/>
      <c r="AG109" s="189"/>
      <c r="AH109" s="190"/>
      <c r="AI109" s="190"/>
      <c r="AJ109" s="180"/>
      <c r="AK109" s="189"/>
      <c r="AL109" s="190"/>
      <c r="AM109" s="190"/>
      <c r="AN109" s="180"/>
      <c r="AO109" s="189"/>
      <c r="AP109" s="190"/>
      <c r="AQ109" s="190"/>
      <c r="AR109" s="180"/>
      <c r="AS109" s="189"/>
      <c r="AT109" s="190"/>
      <c r="AU109" s="190"/>
      <c r="AV109" s="180"/>
      <c r="AW109" s="189"/>
      <c r="AX109" s="190"/>
      <c r="AY109" s="190"/>
      <c r="AZ109" s="180"/>
      <c r="BA109" s="189"/>
      <c r="BB109" s="190"/>
      <c r="BC109" s="190"/>
      <c r="BD109" s="180"/>
    </row>
    <row r="110" spans="2:56" ht="57.6" x14ac:dyDescent="0.3">
      <c r="B110" s="166">
        <v>107</v>
      </c>
      <c r="C110" s="164" t="str">
        <f>planaccion[[#This Row],[Práctica Segura]]</f>
        <v/>
      </c>
      <c r="D110" s="164" t="str">
        <f>planaccion[[#This Row],[Criterio]]</f>
        <v/>
      </c>
      <c r="E110" s="165" t="str">
        <f>planaccion[[#This Row],[Oportunidad de Mejora]]</f>
        <v/>
      </c>
      <c r="F110" s="165" t="str">
        <f>planaccion[[#This Row],[Qué /  Acción]]</f>
        <v>P:
H:
V:
A:</v>
      </c>
      <c r="G110" s="224">
        <f>planaccion[[#This Row],[Cuándo inicia]]</f>
        <v>0</v>
      </c>
      <c r="H110" s="272" t="str">
        <f>IF(seguimientoplan[[#This Row],[Práctica segura]]="","",IFERROR(IF(MATCH("Cerrada",seguimientoplan[[#This Row],[Estado Acción Seg. 1]:[Estado Acción Seg. 12]],0),"Cerrada"),"Abierta"))</f>
        <v/>
      </c>
      <c r="I110" s="187"/>
      <c r="J110" s="172"/>
      <c r="K110" s="170"/>
      <c r="L110" s="188"/>
      <c r="M110" s="179"/>
      <c r="N110" s="172"/>
      <c r="O110" s="172"/>
      <c r="P110" s="180"/>
      <c r="Q110" s="189"/>
      <c r="R110" s="190"/>
      <c r="S110" s="182"/>
      <c r="T110" s="180"/>
      <c r="U110" s="191"/>
      <c r="V110" s="192"/>
      <c r="W110" s="192"/>
      <c r="X110" s="193"/>
      <c r="Y110" s="191"/>
      <c r="Z110" s="192"/>
      <c r="AA110" s="192"/>
      <c r="AB110" s="193"/>
      <c r="AC110" s="191"/>
      <c r="AD110" s="192"/>
      <c r="AE110" s="192"/>
      <c r="AF110" s="193"/>
      <c r="AG110" s="191"/>
      <c r="AH110" s="192"/>
      <c r="AI110" s="192"/>
      <c r="AJ110" s="193"/>
      <c r="AK110" s="191"/>
      <c r="AL110" s="192"/>
      <c r="AM110" s="192"/>
      <c r="AN110" s="193"/>
      <c r="AO110" s="191"/>
      <c r="AP110" s="192"/>
      <c r="AQ110" s="192"/>
      <c r="AR110" s="193"/>
      <c r="AS110" s="191"/>
      <c r="AT110" s="192"/>
      <c r="AU110" s="192"/>
      <c r="AV110" s="193"/>
      <c r="AW110" s="191"/>
      <c r="AX110" s="192"/>
      <c r="AY110" s="192"/>
      <c r="AZ110" s="193"/>
      <c r="BA110" s="191"/>
      <c r="BB110" s="192"/>
      <c r="BC110" s="192"/>
      <c r="BD110" s="193"/>
    </row>
    <row r="111" spans="2:56" ht="57.6" x14ac:dyDescent="0.3">
      <c r="B111" s="166">
        <v>108</v>
      </c>
      <c r="C111" s="164" t="str">
        <f>planaccion[[#This Row],[Práctica Segura]]</f>
        <v/>
      </c>
      <c r="D111" s="164" t="str">
        <f>planaccion[[#This Row],[Criterio]]</f>
        <v/>
      </c>
      <c r="E111" s="165" t="str">
        <f>planaccion[[#This Row],[Oportunidad de Mejora]]</f>
        <v/>
      </c>
      <c r="F111" s="165" t="str">
        <f>planaccion[[#This Row],[Qué /  Acción]]</f>
        <v>P:
H:
V:
A:</v>
      </c>
      <c r="G111" s="224">
        <f>planaccion[[#This Row],[Cuándo inicia]]</f>
        <v>0</v>
      </c>
      <c r="H111" s="272" t="str">
        <f>IF(seguimientoplan[[#This Row],[Práctica segura]]="","",IFERROR(IF(MATCH("Cerrada",seguimientoplan[[#This Row],[Estado Acción Seg. 1]:[Estado Acción Seg. 12]],0),"Cerrada"),"Abierta"))</f>
        <v/>
      </c>
      <c r="I111" s="187"/>
      <c r="J111" s="172"/>
      <c r="K111" s="170"/>
      <c r="L111" s="188"/>
      <c r="M111" s="179"/>
      <c r="N111" s="172"/>
      <c r="O111" s="172"/>
      <c r="P111" s="180"/>
      <c r="Q111" s="189"/>
      <c r="R111" s="190"/>
      <c r="S111" s="182"/>
      <c r="T111" s="180"/>
      <c r="U111" s="189"/>
      <c r="V111" s="190"/>
      <c r="W111" s="190"/>
      <c r="X111" s="180"/>
      <c r="Y111" s="189"/>
      <c r="Z111" s="190"/>
      <c r="AA111" s="190"/>
      <c r="AB111" s="180"/>
      <c r="AC111" s="189"/>
      <c r="AD111" s="190"/>
      <c r="AE111" s="190"/>
      <c r="AF111" s="180"/>
      <c r="AG111" s="189"/>
      <c r="AH111" s="190"/>
      <c r="AI111" s="190"/>
      <c r="AJ111" s="180"/>
      <c r="AK111" s="189"/>
      <c r="AL111" s="190"/>
      <c r="AM111" s="190"/>
      <c r="AN111" s="180"/>
      <c r="AO111" s="189"/>
      <c r="AP111" s="190"/>
      <c r="AQ111" s="190"/>
      <c r="AR111" s="180"/>
      <c r="AS111" s="189"/>
      <c r="AT111" s="190"/>
      <c r="AU111" s="190"/>
      <c r="AV111" s="180"/>
      <c r="AW111" s="189"/>
      <c r="AX111" s="190"/>
      <c r="AY111" s="190"/>
      <c r="AZ111" s="180"/>
      <c r="BA111" s="189"/>
      <c r="BB111" s="190"/>
      <c r="BC111" s="190"/>
      <c r="BD111" s="180"/>
    </row>
    <row r="112" spans="2:56" ht="57.6" x14ac:dyDescent="0.3">
      <c r="B112" s="166">
        <v>109</v>
      </c>
      <c r="C112" s="164" t="str">
        <f>planaccion[[#This Row],[Práctica Segura]]</f>
        <v/>
      </c>
      <c r="D112" s="164" t="str">
        <f>planaccion[[#This Row],[Criterio]]</f>
        <v/>
      </c>
      <c r="E112" s="165" t="str">
        <f>planaccion[[#This Row],[Oportunidad de Mejora]]</f>
        <v/>
      </c>
      <c r="F112" s="165" t="str">
        <f>planaccion[[#This Row],[Qué /  Acción]]</f>
        <v>P:
H:
V:
A:</v>
      </c>
      <c r="G112" s="224">
        <f>planaccion[[#This Row],[Cuándo inicia]]</f>
        <v>0</v>
      </c>
      <c r="H112" s="272" t="str">
        <f>IF(seguimientoplan[[#This Row],[Práctica segura]]="","",IFERROR(IF(MATCH("Cerrada",seguimientoplan[[#This Row],[Estado Acción Seg. 1]:[Estado Acción Seg. 12]],0),"Cerrada"),"Abierta"))</f>
        <v/>
      </c>
      <c r="I112" s="187"/>
      <c r="J112" s="172"/>
      <c r="K112" s="170"/>
      <c r="L112" s="188"/>
      <c r="M112" s="179"/>
      <c r="N112" s="172"/>
      <c r="O112" s="172"/>
      <c r="P112" s="180"/>
      <c r="Q112" s="189"/>
      <c r="R112" s="190"/>
      <c r="S112" s="182"/>
      <c r="T112" s="180"/>
      <c r="U112" s="191"/>
      <c r="V112" s="192"/>
      <c r="W112" s="192"/>
      <c r="X112" s="193"/>
      <c r="Y112" s="191"/>
      <c r="Z112" s="192"/>
      <c r="AA112" s="192"/>
      <c r="AB112" s="193"/>
      <c r="AC112" s="191"/>
      <c r="AD112" s="192"/>
      <c r="AE112" s="192"/>
      <c r="AF112" s="193"/>
      <c r="AG112" s="191"/>
      <c r="AH112" s="192"/>
      <c r="AI112" s="192"/>
      <c r="AJ112" s="193"/>
      <c r="AK112" s="191"/>
      <c r="AL112" s="192"/>
      <c r="AM112" s="192"/>
      <c r="AN112" s="193"/>
      <c r="AO112" s="191"/>
      <c r="AP112" s="192"/>
      <c r="AQ112" s="192"/>
      <c r="AR112" s="193"/>
      <c r="AS112" s="191"/>
      <c r="AT112" s="192"/>
      <c r="AU112" s="192"/>
      <c r="AV112" s="193"/>
      <c r="AW112" s="191"/>
      <c r="AX112" s="192"/>
      <c r="AY112" s="192"/>
      <c r="AZ112" s="193"/>
      <c r="BA112" s="191"/>
      <c r="BB112" s="192"/>
      <c r="BC112" s="192"/>
      <c r="BD112" s="193"/>
    </row>
    <row r="113" spans="2:56" ht="57.6" x14ac:dyDescent="0.3">
      <c r="B113" s="166">
        <v>110</v>
      </c>
      <c r="C113" s="164" t="str">
        <f>planaccion[[#This Row],[Práctica Segura]]</f>
        <v/>
      </c>
      <c r="D113" s="164" t="str">
        <f>planaccion[[#This Row],[Criterio]]</f>
        <v/>
      </c>
      <c r="E113" s="165" t="str">
        <f>planaccion[[#This Row],[Oportunidad de Mejora]]</f>
        <v/>
      </c>
      <c r="F113" s="165" t="str">
        <f>planaccion[[#This Row],[Qué /  Acción]]</f>
        <v>P:
H:
V:
A:</v>
      </c>
      <c r="G113" s="224">
        <f>planaccion[[#This Row],[Cuándo inicia]]</f>
        <v>0</v>
      </c>
      <c r="H113" s="272" t="str">
        <f>IF(seguimientoplan[[#This Row],[Práctica segura]]="","",IFERROR(IF(MATCH("Cerrada",seguimientoplan[[#This Row],[Estado Acción Seg. 1]:[Estado Acción Seg. 12]],0),"Cerrada"),"Abierta"))</f>
        <v/>
      </c>
      <c r="I113" s="187"/>
      <c r="J113" s="172"/>
      <c r="K113" s="170"/>
      <c r="L113" s="188"/>
      <c r="M113" s="179"/>
      <c r="N113" s="172"/>
      <c r="O113" s="172"/>
      <c r="P113" s="180"/>
      <c r="Q113" s="189"/>
      <c r="R113" s="190"/>
      <c r="S113" s="182"/>
      <c r="T113" s="180"/>
      <c r="U113" s="189"/>
      <c r="V113" s="190"/>
      <c r="W113" s="190"/>
      <c r="X113" s="180"/>
      <c r="Y113" s="189"/>
      <c r="Z113" s="190"/>
      <c r="AA113" s="190"/>
      <c r="AB113" s="180"/>
      <c r="AC113" s="189"/>
      <c r="AD113" s="190"/>
      <c r="AE113" s="190"/>
      <c r="AF113" s="180"/>
      <c r="AG113" s="189"/>
      <c r="AH113" s="190"/>
      <c r="AI113" s="190"/>
      <c r="AJ113" s="180"/>
      <c r="AK113" s="189"/>
      <c r="AL113" s="190"/>
      <c r="AM113" s="190"/>
      <c r="AN113" s="180"/>
      <c r="AO113" s="189"/>
      <c r="AP113" s="190"/>
      <c r="AQ113" s="190"/>
      <c r="AR113" s="180"/>
      <c r="AS113" s="189"/>
      <c r="AT113" s="190"/>
      <c r="AU113" s="190"/>
      <c r="AV113" s="180"/>
      <c r="AW113" s="189"/>
      <c r="AX113" s="190"/>
      <c r="AY113" s="190"/>
      <c r="AZ113" s="180"/>
      <c r="BA113" s="189"/>
      <c r="BB113" s="190"/>
      <c r="BC113" s="190"/>
      <c r="BD113" s="180"/>
    </row>
    <row r="114" spans="2:56" ht="57.6" x14ac:dyDescent="0.3">
      <c r="B114" s="166">
        <v>111</v>
      </c>
      <c r="C114" s="164" t="str">
        <f>planaccion[[#This Row],[Práctica Segura]]</f>
        <v/>
      </c>
      <c r="D114" s="164" t="str">
        <f>planaccion[[#This Row],[Criterio]]</f>
        <v/>
      </c>
      <c r="E114" s="165" t="str">
        <f>planaccion[[#This Row],[Oportunidad de Mejora]]</f>
        <v/>
      </c>
      <c r="F114" s="165" t="str">
        <f>planaccion[[#This Row],[Qué /  Acción]]</f>
        <v>P:
H:
V:
A:</v>
      </c>
      <c r="G114" s="224">
        <f>planaccion[[#This Row],[Cuándo inicia]]</f>
        <v>0</v>
      </c>
      <c r="H114" s="272" t="str">
        <f>IF(seguimientoplan[[#This Row],[Práctica segura]]="","",IFERROR(IF(MATCH("Cerrada",seguimientoplan[[#This Row],[Estado Acción Seg. 1]:[Estado Acción Seg. 12]],0),"Cerrada"),"Abierta"))</f>
        <v/>
      </c>
      <c r="I114" s="187"/>
      <c r="J114" s="172"/>
      <c r="K114" s="170"/>
      <c r="L114" s="188"/>
      <c r="M114" s="179"/>
      <c r="N114" s="172"/>
      <c r="O114" s="172"/>
      <c r="P114" s="180"/>
      <c r="Q114" s="189"/>
      <c r="R114" s="190"/>
      <c r="S114" s="182"/>
      <c r="T114" s="180"/>
      <c r="U114" s="191"/>
      <c r="V114" s="192"/>
      <c r="W114" s="192"/>
      <c r="X114" s="193"/>
      <c r="Y114" s="191"/>
      <c r="Z114" s="192"/>
      <c r="AA114" s="192"/>
      <c r="AB114" s="193"/>
      <c r="AC114" s="191"/>
      <c r="AD114" s="192"/>
      <c r="AE114" s="192"/>
      <c r="AF114" s="193"/>
      <c r="AG114" s="191"/>
      <c r="AH114" s="192"/>
      <c r="AI114" s="192"/>
      <c r="AJ114" s="193"/>
      <c r="AK114" s="191"/>
      <c r="AL114" s="192"/>
      <c r="AM114" s="192"/>
      <c r="AN114" s="193"/>
      <c r="AO114" s="191"/>
      <c r="AP114" s="192"/>
      <c r="AQ114" s="192"/>
      <c r="AR114" s="193"/>
      <c r="AS114" s="191"/>
      <c r="AT114" s="192"/>
      <c r="AU114" s="192"/>
      <c r="AV114" s="193"/>
      <c r="AW114" s="191"/>
      <c r="AX114" s="192"/>
      <c r="AY114" s="192"/>
      <c r="AZ114" s="193"/>
      <c r="BA114" s="191"/>
      <c r="BB114" s="192"/>
      <c r="BC114" s="192"/>
      <c r="BD114" s="193"/>
    </row>
    <row r="115" spans="2:56" ht="57.6" x14ac:dyDescent="0.3">
      <c r="B115" s="166">
        <v>112</v>
      </c>
      <c r="C115" s="164" t="str">
        <f>planaccion[[#This Row],[Práctica Segura]]</f>
        <v/>
      </c>
      <c r="D115" s="164" t="str">
        <f>planaccion[[#This Row],[Criterio]]</f>
        <v/>
      </c>
      <c r="E115" s="165" t="str">
        <f>planaccion[[#This Row],[Oportunidad de Mejora]]</f>
        <v/>
      </c>
      <c r="F115" s="165" t="str">
        <f>planaccion[[#This Row],[Qué /  Acción]]</f>
        <v>P:
H:
V:
A:</v>
      </c>
      <c r="G115" s="224">
        <f>planaccion[[#This Row],[Cuándo inicia]]</f>
        <v>0</v>
      </c>
      <c r="H115" s="272" t="str">
        <f>IF(seguimientoplan[[#This Row],[Práctica segura]]="","",IFERROR(IF(MATCH("Cerrada",seguimientoplan[[#This Row],[Estado Acción Seg. 1]:[Estado Acción Seg. 12]],0),"Cerrada"),"Abierta"))</f>
        <v/>
      </c>
      <c r="I115" s="187"/>
      <c r="J115" s="172"/>
      <c r="K115" s="170"/>
      <c r="L115" s="188"/>
      <c r="M115" s="179"/>
      <c r="N115" s="172"/>
      <c r="O115" s="172"/>
      <c r="P115" s="180"/>
      <c r="Q115" s="189"/>
      <c r="R115" s="190"/>
      <c r="S115" s="182"/>
      <c r="T115" s="180"/>
      <c r="U115" s="189"/>
      <c r="V115" s="190"/>
      <c r="W115" s="190"/>
      <c r="X115" s="180"/>
      <c r="Y115" s="189"/>
      <c r="Z115" s="190"/>
      <c r="AA115" s="190"/>
      <c r="AB115" s="180"/>
      <c r="AC115" s="189"/>
      <c r="AD115" s="190"/>
      <c r="AE115" s="190"/>
      <c r="AF115" s="180"/>
      <c r="AG115" s="189"/>
      <c r="AH115" s="190"/>
      <c r="AI115" s="190"/>
      <c r="AJ115" s="180"/>
      <c r="AK115" s="189"/>
      <c r="AL115" s="190"/>
      <c r="AM115" s="190"/>
      <c r="AN115" s="180"/>
      <c r="AO115" s="189"/>
      <c r="AP115" s="190"/>
      <c r="AQ115" s="190"/>
      <c r="AR115" s="180"/>
      <c r="AS115" s="189"/>
      <c r="AT115" s="190"/>
      <c r="AU115" s="190"/>
      <c r="AV115" s="180"/>
      <c r="AW115" s="189"/>
      <c r="AX115" s="190"/>
      <c r="AY115" s="190"/>
      <c r="AZ115" s="180"/>
      <c r="BA115" s="189"/>
      <c r="BB115" s="190"/>
      <c r="BC115" s="190"/>
      <c r="BD115" s="180"/>
    </row>
    <row r="116" spans="2:56" ht="57.6" x14ac:dyDescent="0.3">
      <c r="B116" s="166">
        <v>113</v>
      </c>
      <c r="C116" s="164" t="str">
        <f>planaccion[[#This Row],[Práctica Segura]]</f>
        <v/>
      </c>
      <c r="D116" s="164" t="str">
        <f>planaccion[[#This Row],[Criterio]]</f>
        <v/>
      </c>
      <c r="E116" s="165" t="str">
        <f>planaccion[[#This Row],[Oportunidad de Mejora]]</f>
        <v/>
      </c>
      <c r="F116" s="165" t="str">
        <f>planaccion[[#This Row],[Qué /  Acción]]</f>
        <v>P:
H:
V:
A:</v>
      </c>
      <c r="G116" s="224">
        <f>planaccion[[#This Row],[Cuándo inicia]]</f>
        <v>0</v>
      </c>
      <c r="H116" s="272" t="str">
        <f>IF(seguimientoplan[[#This Row],[Práctica segura]]="","",IFERROR(IF(MATCH("Cerrada",seguimientoplan[[#This Row],[Estado Acción Seg. 1]:[Estado Acción Seg. 12]],0),"Cerrada"),"Abierta"))</f>
        <v/>
      </c>
      <c r="I116" s="187"/>
      <c r="J116" s="172"/>
      <c r="K116" s="170"/>
      <c r="L116" s="188"/>
      <c r="M116" s="179"/>
      <c r="N116" s="172"/>
      <c r="O116" s="172"/>
      <c r="P116" s="180"/>
      <c r="Q116" s="189"/>
      <c r="R116" s="190"/>
      <c r="S116" s="182"/>
      <c r="T116" s="180"/>
      <c r="U116" s="191"/>
      <c r="V116" s="192"/>
      <c r="W116" s="192"/>
      <c r="X116" s="193"/>
      <c r="Y116" s="191"/>
      <c r="Z116" s="192"/>
      <c r="AA116" s="192"/>
      <c r="AB116" s="193"/>
      <c r="AC116" s="191"/>
      <c r="AD116" s="192"/>
      <c r="AE116" s="192"/>
      <c r="AF116" s="193"/>
      <c r="AG116" s="191"/>
      <c r="AH116" s="192"/>
      <c r="AI116" s="192"/>
      <c r="AJ116" s="193"/>
      <c r="AK116" s="191"/>
      <c r="AL116" s="192"/>
      <c r="AM116" s="192"/>
      <c r="AN116" s="193"/>
      <c r="AO116" s="191"/>
      <c r="AP116" s="192"/>
      <c r="AQ116" s="192"/>
      <c r="AR116" s="193"/>
      <c r="AS116" s="191"/>
      <c r="AT116" s="192"/>
      <c r="AU116" s="192"/>
      <c r="AV116" s="193"/>
      <c r="AW116" s="191"/>
      <c r="AX116" s="192"/>
      <c r="AY116" s="192"/>
      <c r="AZ116" s="193"/>
      <c r="BA116" s="191"/>
      <c r="BB116" s="192"/>
      <c r="BC116" s="192"/>
      <c r="BD116" s="193"/>
    </row>
    <row r="117" spans="2:56" ht="57.6" x14ac:dyDescent="0.3">
      <c r="B117" s="166">
        <v>114</v>
      </c>
      <c r="C117" s="164" t="str">
        <f>planaccion[[#This Row],[Práctica Segura]]</f>
        <v/>
      </c>
      <c r="D117" s="164" t="str">
        <f>planaccion[[#This Row],[Criterio]]</f>
        <v/>
      </c>
      <c r="E117" s="165" t="str">
        <f>planaccion[[#This Row],[Oportunidad de Mejora]]</f>
        <v/>
      </c>
      <c r="F117" s="165" t="str">
        <f>planaccion[[#This Row],[Qué /  Acción]]</f>
        <v>P:
H:
V:
A:</v>
      </c>
      <c r="G117" s="224">
        <f>planaccion[[#This Row],[Cuándo inicia]]</f>
        <v>0</v>
      </c>
      <c r="H117" s="272" t="str">
        <f>IF(seguimientoplan[[#This Row],[Práctica segura]]="","",IFERROR(IF(MATCH("Cerrada",seguimientoplan[[#This Row],[Estado Acción Seg. 1]:[Estado Acción Seg. 12]],0),"Cerrada"),"Abierta"))</f>
        <v/>
      </c>
      <c r="I117" s="187"/>
      <c r="J117" s="172"/>
      <c r="K117" s="170"/>
      <c r="L117" s="188"/>
      <c r="M117" s="179"/>
      <c r="N117" s="172"/>
      <c r="O117" s="172"/>
      <c r="P117" s="180"/>
      <c r="Q117" s="189"/>
      <c r="R117" s="190"/>
      <c r="S117" s="182"/>
      <c r="T117" s="180"/>
      <c r="U117" s="189"/>
      <c r="V117" s="190"/>
      <c r="W117" s="190"/>
      <c r="X117" s="180"/>
      <c r="Y117" s="189"/>
      <c r="Z117" s="190"/>
      <c r="AA117" s="190"/>
      <c r="AB117" s="180"/>
      <c r="AC117" s="189"/>
      <c r="AD117" s="190"/>
      <c r="AE117" s="190"/>
      <c r="AF117" s="180"/>
      <c r="AG117" s="189"/>
      <c r="AH117" s="190"/>
      <c r="AI117" s="190"/>
      <c r="AJ117" s="180"/>
      <c r="AK117" s="189"/>
      <c r="AL117" s="190"/>
      <c r="AM117" s="190"/>
      <c r="AN117" s="180"/>
      <c r="AO117" s="189"/>
      <c r="AP117" s="190"/>
      <c r="AQ117" s="190"/>
      <c r="AR117" s="180"/>
      <c r="AS117" s="189"/>
      <c r="AT117" s="190"/>
      <c r="AU117" s="190"/>
      <c r="AV117" s="180"/>
      <c r="AW117" s="189"/>
      <c r="AX117" s="190"/>
      <c r="AY117" s="190"/>
      <c r="AZ117" s="180"/>
      <c r="BA117" s="189"/>
      <c r="BB117" s="190"/>
      <c r="BC117" s="190"/>
      <c r="BD117" s="180"/>
    </row>
    <row r="118" spans="2:56" ht="57.6" x14ac:dyDescent="0.3">
      <c r="B118" s="166">
        <v>115</v>
      </c>
      <c r="C118" s="164" t="str">
        <f>planaccion[[#This Row],[Práctica Segura]]</f>
        <v/>
      </c>
      <c r="D118" s="164" t="str">
        <f>planaccion[[#This Row],[Criterio]]</f>
        <v/>
      </c>
      <c r="E118" s="165" t="str">
        <f>planaccion[[#This Row],[Oportunidad de Mejora]]</f>
        <v/>
      </c>
      <c r="F118" s="165" t="str">
        <f>planaccion[[#This Row],[Qué /  Acción]]</f>
        <v>P:
H:
V:
A:</v>
      </c>
      <c r="G118" s="224">
        <f>planaccion[[#This Row],[Cuándo inicia]]</f>
        <v>0</v>
      </c>
      <c r="H118" s="272" t="str">
        <f>IF(seguimientoplan[[#This Row],[Práctica segura]]="","",IFERROR(IF(MATCH("Cerrada",seguimientoplan[[#This Row],[Estado Acción Seg. 1]:[Estado Acción Seg. 12]],0),"Cerrada"),"Abierta"))</f>
        <v/>
      </c>
      <c r="I118" s="187"/>
      <c r="J118" s="172"/>
      <c r="K118" s="170"/>
      <c r="L118" s="188"/>
      <c r="M118" s="179"/>
      <c r="N118" s="172"/>
      <c r="O118" s="172"/>
      <c r="P118" s="180"/>
      <c r="Q118" s="189"/>
      <c r="R118" s="190"/>
      <c r="S118" s="182"/>
      <c r="T118" s="180"/>
      <c r="U118" s="191"/>
      <c r="V118" s="192"/>
      <c r="W118" s="192"/>
      <c r="X118" s="193"/>
      <c r="Y118" s="191"/>
      <c r="Z118" s="192"/>
      <c r="AA118" s="192"/>
      <c r="AB118" s="193"/>
      <c r="AC118" s="191"/>
      <c r="AD118" s="192"/>
      <c r="AE118" s="192"/>
      <c r="AF118" s="193"/>
      <c r="AG118" s="191"/>
      <c r="AH118" s="192"/>
      <c r="AI118" s="192"/>
      <c r="AJ118" s="193"/>
      <c r="AK118" s="191"/>
      <c r="AL118" s="192"/>
      <c r="AM118" s="192"/>
      <c r="AN118" s="193"/>
      <c r="AO118" s="191"/>
      <c r="AP118" s="192"/>
      <c r="AQ118" s="192"/>
      <c r="AR118" s="193"/>
      <c r="AS118" s="191"/>
      <c r="AT118" s="192"/>
      <c r="AU118" s="192"/>
      <c r="AV118" s="193"/>
      <c r="AW118" s="191"/>
      <c r="AX118" s="192"/>
      <c r="AY118" s="192"/>
      <c r="AZ118" s="193"/>
      <c r="BA118" s="191"/>
      <c r="BB118" s="192"/>
      <c r="BC118" s="192"/>
      <c r="BD118" s="193"/>
    </row>
    <row r="119" spans="2:56" ht="57.6" x14ac:dyDescent="0.3">
      <c r="B119" s="166">
        <v>116</v>
      </c>
      <c r="C119" s="164" t="str">
        <f>planaccion[[#This Row],[Práctica Segura]]</f>
        <v/>
      </c>
      <c r="D119" s="164" t="str">
        <f>planaccion[[#This Row],[Criterio]]</f>
        <v/>
      </c>
      <c r="E119" s="165" t="str">
        <f>planaccion[[#This Row],[Oportunidad de Mejora]]</f>
        <v/>
      </c>
      <c r="F119" s="165" t="str">
        <f>planaccion[[#This Row],[Qué /  Acción]]</f>
        <v>P:
H:
V:
A:</v>
      </c>
      <c r="G119" s="224">
        <f>planaccion[[#This Row],[Cuándo inicia]]</f>
        <v>0</v>
      </c>
      <c r="H119" s="272" t="str">
        <f>IF(seguimientoplan[[#This Row],[Práctica segura]]="","",IFERROR(IF(MATCH("Cerrada",seguimientoplan[[#This Row],[Estado Acción Seg. 1]:[Estado Acción Seg. 12]],0),"Cerrada"),"Abierta"))</f>
        <v/>
      </c>
      <c r="I119" s="187"/>
      <c r="J119" s="172"/>
      <c r="K119" s="170"/>
      <c r="L119" s="188"/>
      <c r="M119" s="179"/>
      <c r="N119" s="172"/>
      <c r="O119" s="172"/>
      <c r="P119" s="180"/>
      <c r="Q119" s="189"/>
      <c r="R119" s="190"/>
      <c r="S119" s="182"/>
      <c r="T119" s="180"/>
      <c r="U119" s="189"/>
      <c r="V119" s="190"/>
      <c r="W119" s="190"/>
      <c r="X119" s="180"/>
      <c r="Y119" s="189"/>
      <c r="Z119" s="190"/>
      <c r="AA119" s="190"/>
      <c r="AB119" s="180"/>
      <c r="AC119" s="189"/>
      <c r="AD119" s="190"/>
      <c r="AE119" s="190"/>
      <c r="AF119" s="180"/>
      <c r="AG119" s="189"/>
      <c r="AH119" s="190"/>
      <c r="AI119" s="190"/>
      <c r="AJ119" s="180"/>
      <c r="AK119" s="189"/>
      <c r="AL119" s="190"/>
      <c r="AM119" s="190"/>
      <c r="AN119" s="180"/>
      <c r="AO119" s="189"/>
      <c r="AP119" s="190"/>
      <c r="AQ119" s="190"/>
      <c r="AR119" s="180"/>
      <c r="AS119" s="189"/>
      <c r="AT119" s="190"/>
      <c r="AU119" s="190"/>
      <c r="AV119" s="180"/>
      <c r="AW119" s="189"/>
      <c r="AX119" s="190"/>
      <c r="AY119" s="190"/>
      <c r="AZ119" s="180"/>
      <c r="BA119" s="189"/>
      <c r="BB119" s="190"/>
      <c r="BC119" s="190"/>
      <c r="BD119" s="180"/>
    </row>
    <row r="120" spans="2:56" ht="57.6" x14ac:dyDescent="0.3">
      <c r="B120" s="166">
        <v>117</v>
      </c>
      <c r="C120" s="164" t="str">
        <f>planaccion[[#This Row],[Práctica Segura]]</f>
        <v/>
      </c>
      <c r="D120" s="164" t="str">
        <f>planaccion[[#This Row],[Criterio]]</f>
        <v/>
      </c>
      <c r="E120" s="165" t="str">
        <f>planaccion[[#This Row],[Oportunidad de Mejora]]</f>
        <v/>
      </c>
      <c r="F120" s="165" t="str">
        <f>planaccion[[#This Row],[Qué /  Acción]]</f>
        <v>P:
H:
V:
A:</v>
      </c>
      <c r="G120" s="224">
        <f>planaccion[[#This Row],[Cuándo inicia]]</f>
        <v>0</v>
      </c>
      <c r="H120" s="272" t="str">
        <f>IF(seguimientoplan[[#This Row],[Práctica segura]]="","",IFERROR(IF(MATCH("Cerrada",seguimientoplan[[#This Row],[Estado Acción Seg. 1]:[Estado Acción Seg. 12]],0),"Cerrada"),"Abierta"))</f>
        <v/>
      </c>
      <c r="I120" s="187"/>
      <c r="J120" s="172"/>
      <c r="K120" s="170"/>
      <c r="L120" s="188"/>
      <c r="M120" s="179"/>
      <c r="N120" s="172"/>
      <c r="O120" s="172"/>
      <c r="P120" s="180"/>
      <c r="Q120" s="189"/>
      <c r="R120" s="190"/>
      <c r="S120" s="182"/>
      <c r="T120" s="180"/>
      <c r="U120" s="191"/>
      <c r="V120" s="192"/>
      <c r="W120" s="192"/>
      <c r="X120" s="193"/>
      <c r="Y120" s="191"/>
      <c r="Z120" s="192"/>
      <c r="AA120" s="192"/>
      <c r="AB120" s="193"/>
      <c r="AC120" s="191"/>
      <c r="AD120" s="192"/>
      <c r="AE120" s="192"/>
      <c r="AF120" s="193"/>
      <c r="AG120" s="191"/>
      <c r="AH120" s="192"/>
      <c r="AI120" s="192"/>
      <c r="AJ120" s="193"/>
      <c r="AK120" s="191"/>
      <c r="AL120" s="192"/>
      <c r="AM120" s="192"/>
      <c r="AN120" s="193"/>
      <c r="AO120" s="191"/>
      <c r="AP120" s="192"/>
      <c r="AQ120" s="192"/>
      <c r="AR120" s="193"/>
      <c r="AS120" s="191"/>
      <c r="AT120" s="192"/>
      <c r="AU120" s="192"/>
      <c r="AV120" s="193"/>
      <c r="AW120" s="191"/>
      <c r="AX120" s="192"/>
      <c r="AY120" s="192"/>
      <c r="AZ120" s="193"/>
      <c r="BA120" s="191"/>
      <c r="BB120" s="192"/>
      <c r="BC120" s="192"/>
      <c r="BD120" s="193"/>
    </row>
    <row r="121" spans="2:56" ht="57.6" x14ac:dyDescent="0.3">
      <c r="B121" s="166">
        <v>118</v>
      </c>
      <c r="C121" s="164" t="str">
        <f>planaccion[[#This Row],[Práctica Segura]]</f>
        <v/>
      </c>
      <c r="D121" s="164" t="str">
        <f>planaccion[[#This Row],[Criterio]]</f>
        <v/>
      </c>
      <c r="E121" s="165" t="str">
        <f>planaccion[[#This Row],[Oportunidad de Mejora]]</f>
        <v/>
      </c>
      <c r="F121" s="165" t="str">
        <f>planaccion[[#This Row],[Qué /  Acción]]</f>
        <v>P:
H:
V:
A:</v>
      </c>
      <c r="G121" s="224">
        <f>planaccion[[#This Row],[Cuándo inicia]]</f>
        <v>0</v>
      </c>
      <c r="H121" s="272" t="str">
        <f>IF(seguimientoplan[[#This Row],[Práctica segura]]="","",IFERROR(IF(MATCH("Cerrada",seguimientoplan[[#This Row],[Estado Acción Seg. 1]:[Estado Acción Seg. 12]],0),"Cerrada"),"Abierta"))</f>
        <v/>
      </c>
      <c r="I121" s="187"/>
      <c r="J121" s="172"/>
      <c r="K121" s="170"/>
      <c r="L121" s="188"/>
      <c r="M121" s="179"/>
      <c r="N121" s="172"/>
      <c r="O121" s="172"/>
      <c r="P121" s="180"/>
      <c r="Q121" s="189"/>
      <c r="R121" s="190"/>
      <c r="S121" s="182"/>
      <c r="T121" s="180"/>
      <c r="U121" s="189"/>
      <c r="V121" s="190"/>
      <c r="W121" s="190"/>
      <c r="X121" s="180"/>
      <c r="Y121" s="189"/>
      <c r="Z121" s="190"/>
      <c r="AA121" s="190"/>
      <c r="AB121" s="180"/>
      <c r="AC121" s="189"/>
      <c r="AD121" s="190"/>
      <c r="AE121" s="190"/>
      <c r="AF121" s="180"/>
      <c r="AG121" s="189"/>
      <c r="AH121" s="190"/>
      <c r="AI121" s="190"/>
      <c r="AJ121" s="180"/>
      <c r="AK121" s="189"/>
      <c r="AL121" s="190"/>
      <c r="AM121" s="190"/>
      <c r="AN121" s="180"/>
      <c r="AO121" s="189"/>
      <c r="AP121" s="190"/>
      <c r="AQ121" s="190"/>
      <c r="AR121" s="180"/>
      <c r="AS121" s="189"/>
      <c r="AT121" s="190"/>
      <c r="AU121" s="190"/>
      <c r="AV121" s="180"/>
      <c r="AW121" s="189"/>
      <c r="AX121" s="190"/>
      <c r="AY121" s="190"/>
      <c r="AZ121" s="180"/>
      <c r="BA121" s="189"/>
      <c r="BB121" s="190"/>
      <c r="BC121" s="190"/>
      <c r="BD121" s="180"/>
    </row>
    <row r="122" spans="2:56" ht="57.6" x14ac:dyDescent="0.3">
      <c r="B122" s="166">
        <v>119</v>
      </c>
      <c r="C122" s="164" t="str">
        <f>planaccion[[#This Row],[Práctica Segura]]</f>
        <v/>
      </c>
      <c r="D122" s="164" t="str">
        <f>planaccion[[#This Row],[Criterio]]</f>
        <v/>
      </c>
      <c r="E122" s="165" t="str">
        <f>planaccion[[#This Row],[Oportunidad de Mejora]]</f>
        <v/>
      </c>
      <c r="F122" s="165" t="str">
        <f>planaccion[[#This Row],[Qué /  Acción]]</f>
        <v>P:
H:
V:
A:</v>
      </c>
      <c r="G122" s="224">
        <f>planaccion[[#This Row],[Cuándo inicia]]</f>
        <v>0</v>
      </c>
      <c r="H122" s="272" t="str">
        <f>IF(seguimientoplan[[#This Row],[Práctica segura]]="","",IFERROR(IF(MATCH("Cerrada",seguimientoplan[[#This Row],[Estado Acción Seg. 1]:[Estado Acción Seg. 12]],0),"Cerrada"),"Abierta"))</f>
        <v/>
      </c>
      <c r="I122" s="187"/>
      <c r="J122" s="172"/>
      <c r="K122" s="170"/>
      <c r="L122" s="188"/>
      <c r="M122" s="179"/>
      <c r="N122" s="172"/>
      <c r="O122" s="172"/>
      <c r="P122" s="180"/>
      <c r="Q122" s="189"/>
      <c r="R122" s="190"/>
      <c r="S122" s="182"/>
      <c r="T122" s="180"/>
      <c r="U122" s="191"/>
      <c r="V122" s="192"/>
      <c r="W122" s="192"/>
      <c r="X122" s="193"/>
      <c r="Y122" s="191"/>
      <c r="Z122" s="192"/>
      <c r="AA122" s="192"/>
      <c r="AB122" s="193"/>
      <c r="AC122" s="191"/>
      <c r="AD122" s="192"/>
      <c r="AE122" s="192"/>
      <c r="AF122" s="193"/>
      <c r="AG122" s="191"/>
      <c r="AH122" s="192"/>
      <c r="AI122" s="192"/>
      <c r="AJ122" s="193"/>
      <c r="AK122" s="191"/>
      <c r="AL122" s="192"/>
      <c r="AM122" s="192"/>
      <c r="AN122" s="193"/>
      <c r="AO122" s="191"/>
      <c r="AP122" s="192"/>
      <c r="AQ122" s="192"/>
      <c r="AR122" s="193"/>
      <c r="AS122" s="191"/>
      <c r="AT122" s="192"/>
      <c r="AU122" s="192"/>
      <c r="AV122" s="193"/>
      <c r="AW122" s="191"/>
      <c r="AX122" s="192"/>
      <c r="AY122" s="192"/>
      <c r="AZ122" s="193"/>
      <c r="BA122" s="191"/>
      <c r="BB122" s="192"/>
      <c r="BC122" s="192"/>
      <c r="BD122" s="193"/>
    </row>
    <row r="123" spans="2:56" ht="57.6" x14ac:dyDescent="0.3">
      <c r="B123" s="166">
        <v>120</v>
      </c>
      <c r="C123" s="164" t="str">
        <f>planaccion[[#This Row],[Práctica Segura]]</f>
        <v/>
      </c>
      <c r="D123" s="164" t="str">
        <f>planaccion[[#This Row],[Criterio]]</f>
        <v/>
      </c>
      <c r="E123" s="165" t="str">
        <f>planaccion[[#This Row],[Oportunidad de Mejora]]</f>
        <v/>
      </c>
      <c r="F123" s="165" t="str">
        <f>planaccion[[#This Row],[Qué /  Acción]]</f>
        <v>P:
H:
V:
A:</v>
      </c>
      <c r="G123" s="224">
        <f>planaccion[[#This Row],[Cuándo inicia]]</f>
        <v>0</v>
      </c>
      <c r="H123" s="272" t="str">
        <f>IF(seguimientoplan[[#This Row],[Práctica segura]]="","",IFERROR(IF(MATCH("Cerrada",seguimientoplan[[#This Row],[Estado Acción Seg. 1]:[Estado Acción Seg. 12]],0),"Cerrada"),"Abierta"))</f>
        <v/>
      </c>
      <c r="I123" s="187"/>
      <c r="J123" s="172"/>
      <c r="K123" s="170"/>
      <c r="L123" s="188"/>
      <c r="M123" s="179"/>
      <c r="N123" s="172"/>
      <c r="O123" s="172"/>
      <c r="P123" s="180"/>
      <c r="Q123" s="189"/>
      <c r="R123" s="190"/>
      <c r="S123" s="182"/>
      <c r="T123" s="180"/>
      <c r="U123" s="189"/>
      <c r="V123" s="190"/>
      <c r="W123" s="190"/>
      <c r="X123" s="180"/>
      <c r="Y123" s="189"/>
      <c r="Z123" s="190"/>
      <c r="AA123" s="190"/>
      <c r="AB123" s="180"/>
      <c r="AC123" s="189"/>
      <c r="AD123" s="190"/>
      <c r="AE123" s="190"/>
      <c r="AF123" s="180"/>
      <c r="AG123" s="189"/>
      <c r="AH123" s="190"/>
      <c r="AI123" s="190"/>
      <c r="AJ123" s="180"/>
      <c r="AK123" s="189"/>
      <c r="AL123" s="190"/>
      <c r="AM123" s="190"/>
      <c r="AN123" s="180"/>
      <c r="AO123" s="189"/>
      <c r="AP123" s="190"/>
      <c r="AQ123" s="190"/>
      <c r="AR123" s="180"/>
      <c r="AS123" s="189"/>
      <c r="AT123" s="190"/>
      <c r="AU123" s="190"/>
      <c r="AV123" s="180"/>
      <c r="AW123" s="189"/>
      <c r="AX123" s="190"/>
      <c r="AY123" s="190"/>
      <c r="AZ123" s="180"/>
      <c r="BA123" s="189"/>
      <c r="BB123" s="190"/>
      <c r="BC123" s="190"/>
      <c r="BD123" s="180"/>
    </row>
    <row r="124" spans="2:56" ht="57.6" x14ac:dyDescent="0.3">
      <c r="B124" s="166">
        <v>121</v>
      </c>
      <c r="C124" s="164" t="str">
        <f>planaccion[[#This Row],[Práctica Segura]]</f>
        <v/>
      </c>
      <c r="D124" s="164" t="str">
        <f>planaccion[[#This Row],[Criterio]]</f>
        <v/>
      </c>
      <c r="E124" s="165" t="str">
        <f>planaccion[[#This Row],[Oportunidad de Mejora]]</f>
        <v/>
      </c>
      <c r="F124" s="165" t="str">
        <f>planaccion[[#This Row],[Qué /  Acción]]</f>
        <v>P:
H:
V:
A:</v>
      </c>
      <c r="G124" s="224">
        <f>planaccion[[#This Row],[Cuándo inicia]]</f>
        <v>0</v>
      </c>
      <c r="H124" s="272" t="str">
        <f>IF(seguimientoplan[[#This Row],[Práctica segura]]="","",IFERROR(IF(MATCH("Cerrada",seguimientoplan[[#This Row],[Estado Acción Seg. 1]:[Estado Acción Seg. 12]],0),"Cerrada"),"Abierta"))</f>
        <v/>
      </c>
      <c r="I124" s="187"/>
      <c r="J124" s="172"/>
      <c r="K124" s="170"/>
      <c r="L124" s="188"/>
      <c r="M124" s="179"/>
      <c r="N124" s="172"/>
      <c r="O124" s="172"/>
      <c r="P124" s="180"/>
      <c r="Q124" s="189"/>
      <c r="R124" s="190"/>
      <c r="S124" s="182"/>
      <c r="T124" s="180"/>
      <c r="U124" s="191"/>
      <c r="V124" s="192"/>
      <c r="W124" s="192"/>
      <c r="X124" s="193"/>
      <c r="Y124" s="191"/>
      <c r="Z124" s="192"/>
      <c r="AA124" s="192"/>
      <c r="AB124" s="193"/>
      <c r="AC124" s="191"/>
      <c r="AD124" s="192"/>
      <c r="AE124" s="192"/>
      <c r="AF124" s="193"/>
      <c r="AG124" s="191"/>
      <c r="AH124" s="192"/>
      <c r="AI124" s="192"/>
      <c r="AJ124" s="193"/>
      <c r="AK124" s="191"/>
      <c r="AL124" s="192"/>
      <c r="AM124" s="192"/>
      <c r="AN124" s="193"/>
      <c r="AO124" s="191"/>
      <c r="AP124" s="192"/>
      <c r="AQ124" s="192"/>
      <c r="AR124" s="193"/>
      <c r="AS124" s="191"/>
      <c r="AT124" s="192"/>
      <c r="AU124" s="192"/>
      <c r="AV124" s="193"/>
      <c r="AW124" s="191"/>
      <c r="AX124" s="192"/>
      <c r="AY124" s="192"/>
      <c r="AZ124" s="193"/>
      <c r="BA124" s="191"/>
      <c r="BB124" s="192"/>
      <c r="BC124" s="192"/>
      <c r="BD124" s="193"/>
    </row>
    <row r="125" spans="2:56" ht="57.6" x14ac:dyDescent="0.3">
      <c r="B125" s="166">
        <v>122</v>
      </c>
      <c r="C125" s="164" t="str">
        <f>planaccion[[#This Row],[Práctica Segura]]</f>
        <v/>
      </c>
      <c r="D125" s="164" t="str">
        <f>planaccion[[#This Row],[Criterio]]</f>
        <v/>
      </c>
      <c r="E125" s="165" t="str">
        <f>planaccion[[#This Row],[Oportunidad de Mejora]]</f>
        <v/>
      </c>
      <c r="F125" s="165" t="str">
        <f>planaccion[[#This Row],[Qué /  Acción]]</f>
        <v>P:
H:
V:
A:</v>
      </c>
      <c r="G125" s="224">
        <f>planaccion[[#This Row],[Cuándo inicia]]</f>
        <v>0</v>
      </c>
      <c r="H125" s="272" t="str">
        <f>IF(seguimientoplan[[#This Row],[Práctica segura]]="","",IFERROR(IF(MATCH("Cerrada",seguimientoplan[[#This Row],[Estado Acción Seg. 1]:[Estado Acción Seg. 12]],0),"Cerrada"),"Abierta"))</f>
        <v/>
      </c>
      <c r="I125" s="187"/>
      <c r="J125" s="172"/>
      <c r="K125" s="170"/>
      <c r="L125" s="188"/>
      <c r="M125" s="179"/>
      <c r="N125" s="172"/>
      <c r="O125" s="172"/>
      <c r="P125" s="180"/>
      <c r="Q125" s="189"/>
      <c r="R125" s="190"/>
      <c r="S125" s="182"/>
      <c r="T125" s="180"/>
      <c r="U125" s="189"/>
      <c r="V125" s="190"/>
      <c r="W125" s="190"/>
      <c r="X125" s="180"/>
      <c r="Y125" s="189"/>
      <c r="Z125" s="190"/>
      <c r="AA125" s="190"/>
      <c r="AB125" s="180"/>
      <c r="AC125" s="189"/>
      <c r="AD125" s="190"/>
      <c r="AE125" s="190"/>
      <c r="AF125" s="180"/>
      <c r="AG125" s="189"/>
      <c r="AH125" s="190"/>
      <c r="AI125" s="190"/>
      <c r="AJ125" s="180"/>
      <c r="AK125" s="189"/>
      <c r="AL125" s="190"/>
      <c r="AM125" s="190"/>
      <c r="AN125" s="180"/>
      <c r="AO125" s="189"/>
      <c r="AP125" s="190"/>
      <c r="AQ125" s="190"/>
      <c r="AR125" s="180"/>
      <c r="AS125" s="189"/>
      <c r="AT125" s="190"/>
      <c r="AU125" s="190"/>
      <c r="AV125" s="180"/>
      <c r="AW125" s="189"/>
      <c r="AX125" s="190"/>
      <c r="AY125" s="190"/>
      <c r="AZ125" s="180"/>
      <c r="BA125" s="189"/>
      <c r="BB125" s="190"/>
      <c r="BC125" s="190"/>
      <c r="BD125" s="180"/>
    </row>
    <row r="126" spans="2:56" ht="57.6" x14ac:dyDescent="0.3">
      <c r="B126" s="166">
        <v>123</v>
      </c>
      <c r="C126" s="164" t="str">
        <f>planaccion[[#This Row],[Práctica Segura]]</f>
        <v/>
      </c>
      <c r="D126" s="164" t="str">
        <f>planaccion[[#This Row],[Criterio]]</f>
        <v/>
      </c>
      <c r="E126" s="165" t="str">
        <f>planaccion[[#This Row],[Oportunidad de Mejora]]</f>
        <v/>
      </c>
      <c r="F126" s="165" t="str">
        <f>planaccion[[#This Row],[Qué /  Acción]]</f>
        <v>P:
H:
V:
A:</v>
      </c>
      <c r="G126" s="224">
        <f>planaccion[[#This Row],[Cuándo inicia]]</f>
        <v>0</v>
      </c>
      <c r="H126" s="272" t="str">
        <f>IF(seguimientoplan[[#This Row],[Práctica segura]]="","",IFERROR(IF(MATCH("Cerrada",seguimientoplan[[#This Row],[Estado Acción Seg. 1]:[Estado Acción Seg. 12]],0),"Cerrada"),"Abierta"))</f>
        <v/>
      </c>
      <c r="I126" s="187"/>
      <c r="J126" s="172"/>
      <c r="K126" s="170"/>
      <c r="L126" s="188"/>
      <c r="M126" s="179"/>
      <c r="N126" s="172"/>
      <c r="O126" s="172"/>
      <c r="P126" s="180"/>
      <c r="Q126" s="189"/>
      <c r="R126" s="190"/>
      <c r="S126" s="182"/>
      <c r="T126" s="180"/>
      <c r="U126" s="191"/>
      <c r="V126" s="192"/>
      <c r="W126" s="192"/>
      <c r="X126" s="193"/>
      <c r="Y126" s="191"/>
      <c r="Z126" s="192"/>
      <c r="AA126" s="192"/>
      <c r="AB126" s="193"/>
      <c r="AC126" s="191"/>
      <c r="AD126" s="192"/>
      <c r="AE126" s="192"/>
      <c r="AF126" s="193"/>
      <c r="AG126" s="191"/>
      <c r="AH126" s="192"/>
      <c r="AI126" s="192"/>
      <c r="AJ126" s="193"/>
      <c r="AK126" s="191"/>
      <c r="AL126" s="192"/>
      <c r="AM126" s="192"/>
      <c r="AN126" s="193"/>
      <c r="AO126" s="191"/>
      <c r="AP126" s="192"/>
      <c r="AQ126" s="192"/>
      <c r="AR126" s="193"/>
      <c r="AS126" s="191"/>
      <c r="AT126" s="192"/>
      <c r="AU126" s="192"/>
      <c r="AV126" s="193"/>
      <c r="AW126" s="191"/>
      <c r="AX126" s="192"/>
      <c r="AY126" s="192"/>
      <c r="AZ126" s="193"/>
      <c r="BA126" s="191"/>
      <c r="BB126" s="192"/>
      <c r="BC126" s="192"/>
      <c r="BD126" s="193"/>
    </row>
    <row r="127" spans="2:56" ht="57.6" x14ac:dyDescent="0.3">
      <c r="B127" s="166">
        <v>124</v>
      </c>
      <c r="C127" s="164" t="str">
        <f>planaccion[[#This Row],[Práctica Segura]]</f>
        <v/>
      </c>
      <c r="D127" s="164" t="str">
        <f>planaccion[[#This Row],[Criterio]]</f>
        <v/>
      </c>
      <c r="E127" s="165" t="str">
        <f>planaccion[[#This Row],[Oportunidad de Mejora]]</f>
        <v/>
      </c>
      <c r="F127" s="165" t="str">
        <f>planaccion[[#This Row],[Qué /  Acción]]</f>
        <v>P:
H:
V:
A:</v>
      </c>
      <c r="G127" s="224">
        <f>planaccion[[#This Row],[Cuándo inicia]]</f>
        <v>0</v>
      </c>
      <c r="H127" s="272" t="str">
        <f>IF(seguimientoplan[[#This Row],[Práctica segura]]="","",IFERROR(IF(MATCH("Cerrada",seguimientoplan[[#This Row],[Estado Acción Seg. 1]:[Estado Acción Seg. 12]],0),"Cerrada"),"Abierta"))</f>
        <v/>
      </c>
      <c r="I127" s="187"/>
      <c r="J127" s="172"/>
      <c r="K127" s="170"/>
      <c r="L127" s="188"/>
      <c r="M127" s="179"/>
      <c r="N127" s="172"/>
      <c r="O127" s="172"/>
      <c r="P127" s="180"/>
      <c r="Q127" s="189"/>
      <c r="R127" s="190"/>
      <c r="S127" s="182"/>
      <c r="T127" s="180"/>
      <c r="U127" s="189"/>
      <c r="V127" s="190"/>
      <c r="W127" s="190"/>
      <c r="X127" s="180"/>
      <c r="Y127" s="189"/>
      <c r="Z127" s="190"/>
      <c r="AA127" s="190"/>
      <c r="AB127" s="180"/>
      <c r="AC127" s="189"/>
      <c r="AD127" s="190"/>
      <c r="AE127" s="190"/>
      <c r="AF127" s="180"/>
      <c r="AG127" s="189"/>
      <c r="AH127" s="190"/>
      <c r="AI127" s="190"/>
      <c r="AJ127" s="180"/>
      <c r="AK127" s="189"/>
      <c r="AL127" s="190"/>
      <c r="AM127" s="190"/>
      <c r="AN127" s="180"/>
      <c r="AO127" s="189"/>
      <c r="AP127" s="190"/>
      <c r="AQ127" s="190"/>
      <c r="AR127" s="180"/>
      <c r="AS127" s="189"/>
      <c r="AT127" s="190"/>
      <c r="AU127" s="190"/>
      <c r="AV127" s="180"/>
      <c r="AW127" s="189"/>
      <c r="AX127" s="190"/>
      <c r="AY127" s="190"/>
      <c r="AZ127" s="180"/>
      <c r="BA127" s="189"/>
      <c r="BB127" s="190"/>
      <c r="BC127" s="190"/>
      <c r="BD127" s="180"/>
    </row>
    <row r="128" spans="2:56" ht="57.6" x14ac:dyDescent="0.3">
      <c r="B128" s="166">
        <v>125</v>
      </c>
      <c r="C128" s="164" t="str">
        <f>planaccion[[#This Row],[Práctica Segura]]</f>
        <v/>
      </c>
      <c r="D128" s="164" t="str">
        <f>planaccion[[#This Row],[Criterio]]</f>
        <v/>
      </c>
      <c r="E128" s="165" t="str">
        <f>planaccion[[#This Row],[Oportunidad de Mejora]]</f>
        <v/>
      </c>
      <c r="F128" s="165" t="str">
        <f>planaccion[[#This Row],[Qué /  Acción]]</f>
        <v>P:
H:
V:
A:</v>
      </c>
      <c r="G128" s="224">
        <f>planaccion[[#This Row],[Cuándo inicia]]</f>
        <v>0</v>
      </c>
      <c r="H128" s="272" t="str">
        <f>IF(seguimientoplan[[#This Row],[Práctica segura]]="","",IFERROR(IF(MATCH("Cerrada",seguimientoplan[[#This Row],[Estado Acción Seg. 1]:[Estado Acción Seg. 12]],0),"Cerrada"),"Abierta"))</f>
        <v/>
      </c>
      <c r="I128" s="187"/>
      <c r="J128" s="172"/>
      <c r="K128" s="170"/>
      <c r="L128" s="188"/>
      <c r="M128" s="179"/>
      <c r="N128" s="172"/>
      <c r="O128" s="172"/>
      <c r="P128" s="180"/>
      <c r="Q128" s="189"/>
      <c r="R128" s="190"/>
      <c r="S128" s="182"/>
      <c r="T128" s="180"/>
      <c r="U128" s="191"/>
      <c r="V128" s="192"/>
      <c r="W128" s="192"/>
      <c r="X128" s="193"/>
      <c r="Y128" s="191"/>
      <c r="Z128" s="192"/>
      <c r="AA128" s="192"/>
      <c r="AB128" s="193"/>
      <c r="AC128" s="191"/>
      <c r="AD128" s="192"/>
      <c r="AE128" s="192"/>
      <c r="AF128" s="193"/>
      <c r="AG128" s="191"/>
      <c r="AH128" s="192"/>
      <c r="AI128" s="192"/>
      <c r="AJ128" s="193"/>
      <c r="AK128" s="191"/>
      <c r="AL128" s="192"/>
      <c r="AM128" s="192"/>
      <c r="AN128" s="193"/>
      <c r="AO128" s="191"/>
      <c r="AP128" s="192"/>
      <c r="AQ128" s="192"/>
      <c r="AR128" s="193"/>
      <c r="AS128" s="191"/>
      <c r="AT128" s="192"/>
      <c r="AU128" s="192"/>
      <c r="AV128" s="193"/>
      <c r="AW128" s="191"/>
      <c r="AX128" s="192"/>
      <c r="AY128" s="192"/>
      <c r="AZ128" s="193"/>
      <c r="BA128" s="191"/>
      <c r="BB128" s="192"/>
      <c r="BC128" s="192"/>
      <c r="BD128" s="193"/>
    </row>
    <row r="129" spans="2:56" ht="57.6" x14ac:dyDescent="0.3">
      <c r="B129" s="166">
        <v>126</v>
      </c>
      <c r="C129" s="164" t="str">
        <f>planaccion[[#This Row],[Práctica Segura]]</f>
        <v/>
      </c>
      <c r="D129" s="164" t="str">
        <f>planaccion[[#This Row],[Criterio]]</f>
        <v/>
      </c>
      <c r="E129" s="165" t="str">
        <f>planaccion[[#This Row],[Oportunidad de Mejora]]</f>
        <v/>
      </c>
      <c r="F129" s="165" t="str">
        <f>planaccion[[#This Row],[Qué /  Acción]]</f>
        <v>P:
H:
V:
A:</v>
      </c>
      <c r="G129" s="224">
        <f>planaccion[[#This Row],[Cuándo inicia]]</f>
        <v>0</v>
      </c>
      <c r="H129" s="272" t="str">
        <f>IF(seguimientoplan[[#This Row],[Práctica segura]]="","",IFERROR(IF(MATCH("Cerrada",seguimientoplan[[#This Row],[Estado Acción Seg. 1]:[Estado Acción Seg. 12]],0),"Cerrada"),"Abierta"))</f>
        <v/>
      </c>
      <c r="I129" s="187"/>
      <c r="J129" s="172"/>
      <c r="K129" s="170"/>
      <c r="L129" s="188"/>
      <c r="M129" s="179"/>
      <c r="N129" s="172"/>
      <c r="O129" s="172"/>
      <c r="P129" s="180"/>
      <c r="Q129" s="189"/>
      <c r="R129" s="190"/>
      <c r="S129" s="182"/>
      <c r="T129" s="180"/>
      <c r="U129" s="189"/>
      <c r="V129" s="190"/>
      <c r="W129" s="190"/>
      <c r="X129" s="180"/>
      <c r="Y129" s="189"/>
      <c r="Z129" s="190"/>
      <c r="AA129" s="190"/>
      <c r="AB129" s="180"/>
      <c r="AC129" s="189"/>
      <c r="AD129" s="190"/>
      <c r="AE129" s="190"/>
      <c r="AF129" s="180"/>
      <c r="AG129" s="189"/>
      <c r="AH129" s="190"/>
      <c r="AI129" s="190"/>
      <c r="AJ129" s="180"/>
      <c r="AK129" s="189"/>
      <c r="AL129" s="190"/>
      <c r="AM129" s="190"/>
      <c r="AN129" s="180"/>
      <c r="AO129" s="189"/>
      <c r="AP129" s="190"/>
      <c r="AQ129" s="190"/>
      <c r="AR129" s="180"/>
      <c r="AS129" s="189"/>
      <c r="AT129" s="190"/>
      <c r="AU129" s="190"/>
      <c r="AV129" s="180"/>
      <c r="AW129" s="189"/>
      <c r="AX129" s="190"/>
      <c r="AY129" s="190"/>
      <c r="AZ129" s="180"/>
      <c r="BA129" s="189"/>
      <c r="BB129" s="190"/>
      <c r="BC129" s="190"/>
      <c r="BD129" s="180"/>
    </row>
    <row r="130" spans="2:56" ht="57.6" x14ac:dyDescent="0.3">
      <c r="B130" s="166">
        <v>127</v>
      </c>
      <c r="C130" s="164" t="str">
        <f>planaccion[[#This Row],[Práctica Segura]]</f>
        <v/>
      </c>
      <c r="D130" s="164" t="str">
        <f>planaccion[[#This Row],[Criterio]]</f>
        <v/>
      </c>
      <c r="E130" s="165" t="str">
        <f>planaccion[[#This Row],[Oportunidad de Mejora]]</f>
        <v/>
      </c>
      <c r="F130" s="165" t="str">
        <f>planaccion[[#This Row],[Qué /  Acción]]</f>
        <v>P:
H:
V:
A:</v>
      </c>
      <c r="G130" s="224">
        <f>planaccion[[#This Row],[Cuándo inicia]]</f>
        <v>0</v>
      </c>
      <c r="H130" s="272" t="str">
        <f>IF(seguimientoplan[[#This Row],[Práctica segura]]="","",IFERROR(IF(MATCH("Cerrada",seguimientoplan[[#This Row],[Estado Acción Seg. 1]:[Estado Acción Seg. 12]],0),"Cerrada"),"Abierta"))</f>
        <v/>
      </c>
      <c r="I130" s="187"/>
      <c r="J130" s="172"/>
      <c r="K130" s="170"/>
      <c r="L130" s="188"/>
      <c r="M130" s="179"/>
      <c r="N130" s="172"/>
      <c r="O130" s="172"/>
      <c r="P130" s="180"/>
      <c r="Q130" s="189"/>
      <c r="R130" s="190"/>
      <c r="S130" s="182"/>
      <c r="T130" s="180"/>
      <c r="U130" s="191"/>
      <c r="V130" s="192"/>
      <c r="W130" s="192"/>
      <c r="X130" s="193"/>
      <c r="Y130" s="191"/>
      <c r="Z130" s="192"/>
      <c r="AA130" s="192"/>
      <c r="AB130" s="193"/>
      <c r="AC130" s="191"/>
      <c r="AD130" s="192"/>
      <c r="AE130" s="192"/>
      <c r="AF130" s="193"/>
      <c r="AG130" s="191"/>
      <c r="AH130" s="192"/>
      <c r="AI130" s="192"/>
      <c r="AJ130" s="193"/>
      <c r="AK130" s="191"/>
      <c r="AL130" s="192"/>
      <c r="AM130" s="192"/>
      <c r="AN130" s="193"/>
      <c r="AO130" s="191"/>
      <c r="AP130" s="192"/>
      <c r="AQ130" s="192"/>
      <c r="AR130" s="193"/>
      <c r="AS130" s="191"/>
      <c r="AT130" s="192"/>
      <c r="AU130" s="192"/>
      <c r="AV130" s="193"/>
      <c r="AW130" s="191"/>
      <c r="AX130" s="192"/>
      <c r="AY130" s="192"/>
      <c r="AZ130" s="193"/>
      <c r="BA130" s="191"/>
      <c r="BB130" s="192"/>
      <c r="BC130" s="192"/>
      <c r="BD130" s="193"/>
    </row>
    <row r="131" spans="2:56" ht="57.6" x14ac:dyDescent="0.3">
      <c r="B131" s="166">
        <v>128</v>
      </c>
      <c r="C131" s="164" t="str">
        <f>planaccion[[#This Row],[Práctica Segura]]</f>
        <v/>
      </c>
      <c r="D131" s="164" t="str">
        <f>planaccion[[#This Row],[Criterio]]</f>
        <v/>
      </c>
      <c r="E131" s="165" t="str">
        <f>planaccion[[#This Row],[Oportunidad de Mejora]]</f>
        <v/>
      </c>
      <c r="F131" s="165" t="str">
        <f>planaccion[[#This Row],[Qué /  Acción]]</f>
        <v>P:
H:
V:
A:</v>
      </c>
      <c r="G131" s="224">
        <f>planaccion[[#This Row],[Cuándo inicia]]</f>
        <v>0</v>
      </c>
      <c r="H131" s="272" t="str">
        <f>IF(seguimientoplan[[#This Row],[Práctica segura]]="","",IFERROR(IF(MATCH("Cerrada",seguimientoplan[[#This Row],[Estado Acción Seg. 1]:[Estado Acción Seg. 12]],0),"Cerrada"),"Abierta"))</f>
        <v/>
      </c>
      <c r="I131" s="187"/>
      <c r="J131" s="172"/>
      <c r="K131" s="170"/>
      <c r="L131" s="188"/>
      <c r="M131" s="179"/>
      <c r="N131" s="172"/>
      <c r="O131" s="172"/>
      <c r="P131" s="180"/>
      <c r="Q131" s="189"/>
      <c r="R131" s="190"/>
      <c r="S131" s="182"/>
      <c r="T131" s="180"/>
      <c r="U131" s="189"/>
      <c r="V131" s="190"/>
      <c r="W131" s="190"/>
      <c r="X131" s="180"/>
      <c r="Y131" s="189"/>
      <c r="Z131" s="190"/>
      <c r="AA131" s="190"/>
      <c r="AB131" s="180"/>
      <c r="AC131" s="189"/>
      <c r="AD131" s="190"/>
      <c r="AE131" s="190"/>
      <c r="AF131" s="180"/>
      <c r="AG131" s="189"/>
      <c r="AH131" s="190"/>
      <c r="AI131" s="190"/>
      <c r="AJ131" s="180"/>
      <c r="AK131" s="189"/>
      <c r="AL131" s="190"/>
      <c r="AM131" s="190"/>
      <c r="AN131" s="180"/>
      <c r="AO131" s="189"/>
      <c r="AP131" s="190"/>
      <c r="AQ131" s="190"/>
      <c r="AR131" s="180"/>
      <c r="AS131" s="189"/>
      <c r="AT131" s="190"/>
      <c r="AU131" s="190"/>
      <c r="AV131" s="180"/>
      <c r="AW131" s="189"/>
      <c r="AX131" s="190"/>
      <c r="AY131" s="190"/>
      <c r="AZ131" s="180"/>
      <c r="BA131" s="189"/>
      <c r="BB131" s="190"/>
      <c r="BC131" s="190"/>
      <c r="BD131" s="180"/>
    </row>
    <row r="132" spans="2:56" ht="57.6" x14ac:dyDescent="0.3">
      <c r="B132" s="166">
        <v>129</v>
      </c>
      <c r="C132" s="164" t="str">
        <f>planaccion[[#This Row],[Práctica Segura]]</f>
        <v/>
      </c>
      <c r="D132" s="164" t="str">
        <f>planaccion[[#This Row],[Criterio]]</f>
        <v/>
      </c>
      <c r="E132" s="165" t="str">
        <f>planaccion[[#This Row],[Oportunidad de Mejora]]</f>
        <v/>
      </c>
      <c r="F132" s="165" t="str">
        <f>planaccion[[#This Row],[Qué /  Acción]]</f>
        <v>P:
H:
V:
A:</v>
      </c>
      <c r="G132" s="224">
        <f>planaccion[[#This Row],[Cuándo inicia]]</f>
        <v>0</v>
      </c>
      <c r="H132" s="272" t="str">
        <f>IF(seguimientoplan[[#This Row],[Práctica segura]]="","",IFERROR(IF(MATCH("Cerrada",seguimientoplan[[#This Row],[Estado Acción Seg. 1]:[Estado Acción Seg. 12]],0),"Cerrada"),"Abierta"))</f>
        <v/>
      </c>
      <c r="I132" s="187"/>
      <c r="J132" s="172"/>
      <c r="K132" s="170"/>
      <c r="L132" s="188"/>
      <c r="M132" s="179"/>
      <c r="N132" s="172"/>
      <c r="O132" s="172"/>
      <c r="P132" s="180"/>
      <c r="Q132" s="189"/>
      <c r="R132" s="190"/>
      <c r="S132" s="182"/>
      <c r="T132" s="180"/>
      <c r="U132" s="191"/>
      <c r="V132" s="192"/>
      <c r="W132" s="192"/>
      <c r="X132" s="193"/>
      <c r="Y132" s="191"/>
      <c r="Z132" s="192"/>
      <c r="AA132" s="192"/>
      <c r="AB132" s="193"/>
      <c r="AC132" s="191"/>
      <c r="AD132" s="192"/>
      <c r="AE132" s="192"/>
      <c r="AF132" s="193"/>
      <c r="AG132" s="191"/>
      <c r="AH132" s="192"/>
      <c r="AI132" s="192"/>
      <c r="AJ132" s="193"/>
      <c r="AK132" s="191"/>
      <c r="AL132" s="192"/>
      <c r="AM132" s="192"/>
      <c r="AN132" s="193"/>
      <c r="AO132" s="191"/>
      <c r="AP132" s="192"/>
      <c r="AQ132" s="192"/>
      <c r="AR132" s="193"/>
      <c r="AS132" s="191"/>
      <c r="AT132" s="192"/>
      <c r="AU132" s="192"/>
      <c r="AV132" s="193"/>
      <c r="AW132" s="191"/>
      <c r="AX132" s="192"/>
      <c r="AY132" s="192"/>
      <c r="AZ132" s="193"/>
      <c r="BA132" s="191"/>
      <c r="BB132" s="192"/>
      <c r="BC132" s="192"/>
      <c r="BD132" s="193"/>
    </row>
    <row r="133" spans="2:56" ht="57.6" x14ac:dyDescent="0.3">
      <c r="B133" s="166">
        <v>130</v>
      </c>
      <c r="C133" s="164" t="str">
        <f>planaccion[[#This Row],[Práctica Segura]]</f>
        <v/>
      </c>
      <c r="D133" s="164" t="str">
        <f>planaccion[[#This Row],[Criterio]]</f>
        <v/>
      </c>
      <c r="E133" s="165" t="str">
        <f>planaccion[[#This Row],[Oportunidad de Mejora]]</f>
        <v/>
      </c>
      <c r="F133" s="165" t="str">
        <f>planaccion[[#This Row],[Qué /  Acción]]</f>
        <v>P:
H:
V:
A:</v>
      </c>
      <c r="G133" s="224">
        <f>planaccion[[#This Row],[Cuándo inicia]]</f>
        <v>0</v>
      </c>
      <c r="H133" s="272" t="str">
        <f>IF(seguimientoplan[[#This Row],[Práctica segura]]="","",IFERROR(IF(MATCH("Cerrada",seguimientoplan[[#This Row],[Estado Acción Seg. 1]:[Estado Acción Seg. 12]],0),"Cerrada"),"Abierta"))</f>
        <v/>
      </c>
      <c r="I133" s="187"/>
      <c r="J133" s="172"/>
      <c r="K133" s="170"/>
      <c r="L133" s="188"/>
      <c r="M133" s="179"/>
      <c r="N133" s="172"/>
      <c r="O133" s="172"/>
      <c r="P133" s="180"/>
      <c r="Q133" s="189"/>
      <c r="R133" s="190"/>
      <c r="S133" s="182"/>
      <c r="T133" s="180"/>
      <c r="U133" s="189"/>
      <c r="V133" s="190"/>
      <c r="W133" s="190"/>
      <c r="X133" s="180"/>
      <c r="Y133" s="189"/>
      <c r="Z133" s="190"/>
      <c r="AA133" s="190"/>
      <c r="AB133" s="180"/>
      <c r="AC133" s="189"/>
      <c r="AD133" s="190"/>
      <c r="AE133" s="190"/>
      <c r="AF133" s="180"/>
      <c r="AG133" s="189"/>
      <c r="AH133" s="190"/>
      <c r="AI133" s="190"/>
      <c r="AJ133" s="180"/>
      <c r="AK133" s="189"/>
      <c r="AL133" s="190"/>
      <c r="AM133" s="190"/>
      <c r="AN133" s="180"/>
      <c r="AO133" s="189"/>
      <c r="AP133" s="190"/>
      <c r="AQ133" s="190"/>
      <c r="AR133" s="180"/>
      <c r="AS133" s="189"/>
      <c r="AT133" s="190"/>
      <c r="AU133" s="190"/>
      <c r="AV133" s="180"/>
      <c r="AW133" s="189"/>
      <c r="AX133" s="190"/>
      <c r="AY133" s="190"/>
      <c r="AZ133" s="180"/>
      <c r="BA133" s="189"/>
      <c r="BB133" s="190"/>
      <c r="BC133" s="190"/>
      <c r="BD133" s="180"/>
    </row>
    <row r="134" spans="2:56" ht="57.6" x14ac:dyDescent="0.3">
      <c r="B134" s="166">
        <v>131</v>
      </c>
      <c r="C134" s="164" t="str">
        <f>planaccion[[#This Row],[Práctica Segura]]</f>
        <v/>
      </c>
      <c r="D134" s="164" t="str">
        <f>planaccion[[#This Row],[Criterio]]</f>
        <v/>
      </c>
      <c r="E134" s="165" t="str">
        <f>planaccion[[#This Row],[Oportunidad de Mejora]]</f>
        <v/>
      </c>
      <c r="F134" s="165" t="str">
        <f>planaccion[[#This Row],[Qué /  Acción]]</f>
        <v>P:
H:
V:
A:</v>
      </c>
      <c r="G134" s="224">
        <f>planaccion[[#This Row],[Cuándo inicia]]</f>
        <v>0</v>
      </c>
      <c r="H134" s="272" t="str">
        <f>IF(seguimientoplan[[#This Row],[Práctica segura]]="","",IFERROR(IF(MATCH("Cerrada",seguimientoplan[[#This Row],[Estado Acción Seg. 1]:[Estado Acción Seg. 12]],0),"Cerrada"),"Abierta"))</f>
        <v/>
      </c>
      <c r="I134" s="187"/>
      <c r="J134" s="172"/>
      <c r="K134" s="170"/>
      <c r="L134" s="188"/>
      <c r="M134" s="179"/>
      <c r="N134" s="172"/>
      <c r="O134" s="172"/>
      <c r="P134" s="180"/>
      <c r="Q134" s="189"/>
      <c r="R134" s="190"/>
      <c r="S134" s="182"/>
      <c r="T134" s="180"/>
      <c r="U134" s="191"/>
      <c r="V134" s="192"/>
      <c r="W134" s="192"/>
      <c r="X134" s="193"/>
      <c r="Y134" s="191"/>
      <c r="Z134" s="192"/>
      <c r="AA134" s="192"/>
      <c r="AB134" s="193"/>
      <c r="AC134" s="191"/>
      <c r="AD134" s="192"/>
      <c r="AE134" s="192"/>
      <c r="AF134" s="193"/>
      <c r="AG134" s="191"/>
      <c r="AH134" s="192"/>
      <c r="AI134" s="192"/>
      <c r="AJ134" s="193"/>
      <c r="AK134" s="191"/>
      <c r="AL134" s="192"/>
      <c r="AM134" s="192"/>
      <c r="AN134" s="193"/>
      <c r="AO134" s="191"/>
      <c r="AP134" s="192"/>
      <c r="AQ134" s="192"/>
      <c r="AR134" s="193"/>
      <c r="AS134" s="191"/>
      <c r="AT134" s="192"/>
      <c r="AU134" s="192"/>
      <c r="AV134" s="193"/>
      <c r="AW134" s="191"/>
      <c r="AX134" s="192"/>
      <c r="AY134" s="192"/>
      <c r="AZ134" s="193"/>
      <c r="BA134" s="191"/>
      <c r="BB134" s="192"/>
      <c r="BC134" s="192"/>
      <c r="BD134" s="193"/>
    </row>
    <row r="135" spans="2:56" ht="57.6" x14ac:dyDescent="0.3">
      <c r="B135" s="166">
        <v>132</v>
      </c>
      <c r="C135" s="164" t="str">
        <f>planaccion[[#This Row],[Práctica Segura]]</f>
        <v/>
      </c>
      <c r="D135" s="164" t="str">
        <f>planaccion[[#This Row],[Criterio]]</f>
        <v/>
      </c>
      <c r="E135" s="165" t="str">
        <f>planaccion[[#This Row],[Oportunidad de Mejora]]</f>
        <v/>
      </c>
      <c r="F135" s="165" t="str">
        <f>planaccion[[#This Row],[Qué /  Acción]]</f>
        <v>P:
H:
V:
A:</v>
      </c>
      <c r="G135" s="224">
        <f>planaccion[[#This Row],[Cuándo inicia]]</f>
        <v>0</v>
      </c>
      <c r="H135" s="272" t="str">
        <f>IF(seguimientoplan[[#This Row],[Práctica segura]]="","",IFERROR(IF(MATCH("Cerrada",seguimientoplan[[#This Row],[Estado Acción Seg. 1]:[Estado Acción Seg. 12]],0),"Cerrada"),"Abierta"))</f>
        <v/>
      </c>
      <c r="I135" s="187"/>
      <c r="J135" s="172"/>
      <c r="K135" s="170"/>
      <c r="L135" s="188"/>
      <c r="M135" s="179"/>
      <c r="N135" s="172"/>
      <c r="O135" s="172"/>
      <c r="P135" s="180"/>
      <c r="Q135" s="189"/>
      <c r="R135" s="190"/>
      <c r="S135" s="182"/>
      <c r="T135" s="180"/>
      <c r="U135" s="189"/>
      <c r="V135" s="190"/>
      <c r="W135" s="190"/>
      <c r="X135" s="180"/>
      <c r="Y135" s="189"/>
      <c r="Z135" s="190"/>
      <c r="AA135" s="190"/>
      <c r="AB135" s="180"/>
      <c r="AC135" s="189"/>
      <c r="AD135" s="190"/>
      <c r="AE135" s="190"/>
      <c r="AF135" s="180"/>
      <c r="AG135" s="189"/>
      <c r="AH135" s="190"/>
      <c r="AI135" s="190"/>
      <c r="AJ135" s="180"/>
      <c r="AK135" s="189"/>
      <c r="AL135" s="190"/>
      <c r="AM135" s="190"/>
      <c r="AN135" s="180"/>
      <c r="AO135" s="189"/>
      <c r="AP135" s="190"/>
      <c r="AQ135" s="190"/>
      <c r="AR135" s="180"/>
      <c r="AS135" s="189"/>
      <c r="AT135" s="190"/>
      <c r="AU135" s="190"/>
      <c r="AV135" s="180"/>
      <c r="AW135" s="189"/>
      <c r="AX135" s="190"/>
      <c r="AY135" s="190"/>
      <c r="AZ135" s="180"/>
      <c r="BA135" s="189"/>
      <c r="BB135" s="190"/>
      <c r="BC135" s="190"/>
      <c r="BD135" s="180"/>
    </row>
    <row r="136" spans="2:56" ht="57.6" x14ac:dyDescent="0.3">
      <c r="B136" s="166">
        <v>133</v>
      </c>
      <c r="C136" s="164" t="str">
        <f>planaccion[[#This Row],[Práctica Segura]]</f>
        <v/>
      </c>
      <c r="D136" s="164" t="str">
        <f>planaccion[[#This Row],[Criterio]]</f>
        <v/>
      </c>
      <c r="E136" s="165" t="str">
        <f>planaccion[[#This Row],[Oportunidad de Mejora]]</f>
        <v/>
      </c>
      <c r="F136" s="165" t="str">
        <f>planaccion[[#This Row],[Qué /  Acción]]</f>
        <v>P:
H:
V:
A:</v>
      </c>
      <c r="G136" s="224">
        <f>planaccion[[#This Row],[Cuándo inicia]]</f>
        <v>0</v>
      </c>
      <c r="H136" s="272" t="str">
        <f>IF(seguimientoplan[[#This Row],[Práctica segura]]="","",IFERROR(IF(MATCH("Cerrada",seguimientoplan[[#This Row],[Estado Acción Seg. 1]:[Estado Acción Seg. 12]],0),"Cerrada"),"Abierta"))</f>
        <v/>
      </c>
      <c r="I136" s="187"/>
      <c r="J136" s="172"/>
      <c r="K136" s="170"/>
      <c r="L136" s="188"/>
      <c r="M136" s="179"/>
      <c r="N136" s="172"/>
      <c r="O136" s="172"/>
      <c r="P136" s="180"/>
      <c r="Q136" s="189"/>
      <c r="R136" s="190"/>
      <c r="S136" s="182"/>
      <c r="T136" s="180"/>
      <c r="U136" s="191"/>
      <c r="V136" s="192"/>
      <c r="W136" s="192"/>
      <c r="X136" s="193"/>
      <c r="Y136" s="191"/>
      <c r="Z136" s="192"/>
      <c r="AA136" s="192"/>
      <c r="AB136" s="193"/>
      <c r="AC136" s="191"/>
      <c r="AD136" s="192"/>
      <c r="AE136" s="192"/>
      <c r="AF136" s="193"/>
      <c r="AG136" s="191"/>
      <c r="AH136" s="192"/>
      <c r="AI136" s="192"/>
      <c r="AJ136" s="193"/>
      <c r="AK136" s="191"/>
      <c r="AL136" s="192"/>
      <c r="AM136" s="192"/>
      <c r="AN136" s="193"/>
      <c r="AO136" s="191"/>
      <c r="AP136" s="192"/>
      <c r="AQ136" s="192"/>
      <c r="AR136" s="193"/>
      <c r="AS136" s="191"/>
      <c r="AT136" s="192"/>
      <c r="AU136" s="192"/>
      <c r="AV136" s="193"/>
      <c r="AW136" s="191"/>
      <c r="AX136" s="192"/>
      <c r="AY136" s="192"/>
      <c r="AZ136" s="193"/>
      <c r="BA136" s="191"/>
      <c r="BB136" s="192"/>
      <c r="BC136" s="192"/>
      <c r="BD136" s="193"/>
    </row>
    <row r="137" spans="2:56" ht="57.6" x14ac:dyDescent="0.3">
      <c r="B137" s="166">
        <v>134</v>
      </c>
      <c r="C137" s="164" t="str">
        <f>planaccion[[#This Row],[Práctica Segura]]</f>
        <v/>
      </c>
      <c r="D137" s="164" t="str">
        <f>planaccion[[#This Row],[Criterio]]</f>
        <v/>
      </c>
      <c r="E137" s="165" t="str">
        <f>planaccion[[#This Row],[Oportunidad de Mejora]]</f>
        <v/>
      </c>
      <c r="F137" s="165" t="str">
        <f>planaccion[[#This Row],[Qué /  Acción]]</f>
        <v>P:
H:
V:
A:</v>
      </c>
      <c r="G137" s="224">
        <f>planaccion[[#This Row],[Cuándo inicia]]</f>
        <v>0</v>
      </c>
      <c r="H137" s="272" t="str">
        <f>IF(seguimientoplan[[#This Row],[Práctica segura]]="","",IFERROR(IF(MATCH("Cerrada",seguimientoplan[[#This Row],[Estado Acción Seg. 1]:[Estado Acción Seg. 12]],0),"Cerrada"),"Abierta"))</f>
        <v/>
      </c>
      <c r="I137" s="187"/>
      <c r="J137" s="172"/>
      <c r="K137" s="170"/>
      <c r="L137" s="188"/>
      <c r="M137" s="179"/>
      <c r="N137" s="172"/>
      <c r="O137" s="172"/>
      <c r="P137" s="180"/>
      <c r="Q137" s="189"/>
      <c r="R137" s="190"/>
      <c r="S137" s="182"/>
      <c r="T137" s="180"/>
      <c r="U137" s="189"/>
      <c r="V137" s="190"/>
      <c r="W137" s="190"/>
      <c r="X137" s="180"/>
      <c r="Y137" s="189"/>
      <c r="Z137" s="190"/>
      <c r="AA137" s="190"/>
      <c r="AB137" s="180"/>
      <c r="AC137" s="189"/>
      <c r="AD137" s="190"/>
      <c r="AE137" s="190"/>
      <c r="AF137" s="180"/>
      <c r="AG137" s="189"/>
      <c r="AH137" s="190"/>
      <c r="AI137" s="190"/>
      <c r="AJ137" s="180"/>
      <c r="AK137" s="189"/>
      <c r="AL137" s="190"/>
      <c r="AM137" s="190"/>
      <c r="AN137" s="180"/>
      <c r="AO137" s="189"/>
      <c r="AP137" s="190"/>
      <c r="AQ137" s="190"/>
      <c r="AR137" s="180"/>
      <c r="AS137" s="189"/>
      <c r="AT137" s="190"/>
      <c r="AU137" s="190"/>
      <c r="AV137" s="180"/>
      <c r="AW137" s="189"/>
      <c r="AX137" s="190"/>
      <c r="AY137" s="190"/>
      <c r="AZ137" s="180"/>
      <c r="BA137" s="189"/>
      <c r="BB137" s="190"/>
      <c r="BC137" s="190"/>
      <c r="BD137" s="180"/>
    </row>
    <row r="138" spans="2:56" ht="57.6" x14ac:dyDescent="0.3">
      <c r="B138" s="166">
        <v>135</v>
      </c>
      <c r="C138" s="164" t="str">
        <f>planaccion[[#This Row],[Práctica Segura]]</f>
        <v/>
      </c>
      <c r="D138" s="164" t="str">
        <f>planaccion[[#This Row],[Criterio]]</f>
        <v/>
      </c>
      <c r="E138" s="165" t="str">
        <f>planaccion[[#This Row],[Oportunidad de Mejora]]</f>
        <v/>
      </c>
      <c r="F138" s="165" t="str">
        <f>planaccion[[#This Row],[Qué /  Acción]]</f>
        <v>P:
H:
V:
A:</v>
      </c>
      <c r="G138" s="224">
        <f>planaccion[[#This Row],[Cuándo inicia]]</f>
        <v>0</v>
      </c>
      <c r="H138" s="272" t="str">
        <f>IF(seguimientoplan[[#This Row],[Práctica segura]]="","",IFERROR(IF(MATCH("Cerrada",seguimientoplan[[#This Row],[Estado Acción Seg. 1]:[Estado Acción Seg. 12]],0),"Cerrada"),"Abierta"))</f>
        <v/>
      </c>
      <c r="I138" s="187"/>
      <c r="J138" s="172"/>
      <c r="K138" s="170"/>
      <c r="L138" s="188"/>
      <c r="M138" s="179"/>
      <c r="N138" s="172"/>
      <c r="O138" s="172"/>
      <c r="P138" s="180"/>
      <c r="Q138" s="189"/>
      <c r="R138" s="190"/>
      <c r="S138" s="182"/>
      <c r="T138" s="180"/>
      <c r="U138" s="191"/>
      <c r="V138" s="192"/>
      <c r="W138" s="192"/>
      <c r="X138" s="193"/>
      <c r="Y138" s="191"/>
      <c r="Z138" s="192"/>
      <c r="AA138" s="192"/>
      <c r="AB138" s="193"/>
      <c r="AC138" s="191"/>
      <c r="AD138" s="192"/>
      <c r="AE138" s="192"/>
      <c r="AF138" s="193"/>
      <c r="AG138" s="191"/>
      <c r="AH138" s="192"/>
      <c r="AI138" s="192"/>
      <c r="AJ138" s="193"/>
      <c r="AK138" s="191"/>
      <c r="AL138" s="192"/>
      <c r="AM138" s="192"/>
      <c r="AN138" s="193"/>
      <c r="AO138" s="191"/>
      <c r="AP138" s="192"/>
      <c r="AQ138" s="192"/>
      <c r="AR138" s="193"/>
      <c r="AS138" s="191"/>
      <c r="AT138" s="192"/>
      <c r="AU138" s="192"/>
      <c r="AV138" s="193"/>
      <c r="AW138" s="191"/>
      <c r="AX138" s="192"/>
      <c r="AY138" s="192"/>
      <c r="AZ138" s="193"/>
      <c r="BA138" s="191"/>
      <c r="BB138" s="192"/>
      <c r="BC138" s="192"/>
      <c r="BD138" s="193"/>
    </row>
    <row r="139" spans="2:56" ht="57.6" x14ac:dyDescent="0.3">
      <c r="B139" s="166">
        <v>136</v>
      </c>
      <c r="C139" s="164" t="str">
        <f>planaccion[[#This Row],[Práctica Segura]]</f>
        <v/>
      </c>
      <c r="D139" s="164" t="str">
        <f>planaccion[[#This Row],[Criterio]]</f>
        <v/>
      </c>
      <c r="E139" s="165" t="str">
        <f>planaccion[[#This Row],[Oportunidad de Mejora]]</f>
        <v/>
      </c>
      <c r="F139" s="165" t="str">
        <f>planaccion[[#This Row],[Qué /  Acción]]</f>
        <v>P:
H:
V:
A:</v>
      </c>
      <c r="G139" s="224">
        <f>planaccion[[#This Row],[Cuándo inicia]]</f>
        <v>0</v>
      </c>
      <c r="H139" s="272" t="str">
        <f>IF(seguimientoplan[[#This Row],[Práctica segura]]="","",IFERROR(IF(MATCH("Cerrada",seguimientoplan[[#This Row],[Estado Acción Seg. 1]:[Estado Acción Seg. 12]],0),"Cerrada"),"Abierta"))</f>
        <v/>
      </c>
      <c r="I139" s="187"/>
      <c r="J139" s="172"/>
      <c r="K139" s="170"/>
      <c r="L139" s="188"/>
      <c r="M139" s="179"/>
      <c r="N139" s="172"/>
      <c r="O139" s="172"/>
      <c r="P139" s="180"/>
      <c r="Q139" s="189"/>
      <c r="R139" s="190"/>
      <c r="S139" s="182"/>
      <c r="T139" s="180"/>
      <c r="U139" s="189"/>
      <c r="V139" s="190"/>
      <c r="W139" s="190"/>
      <c r="X139" s="180"/>
      <c r="Y139" s="189"/>
      <c r="Z139" s="190"/>
      <c r="AA139" s="190"/>
      <c r="AB139" s="180"/>
      <c r="AC139" s="189"/>
      <c r="AD139" s="190"/>
      <c r="AE139" s="190"/>
      <c r="AF139" s="180"/>
      <c r="AG139" s="189"/>
      <c r="AH139" s="190"/>
      <c r="AI139" s="190"/>
      <c r="AJ139" s="180"/>
      <c r="AK139" s="189"/>
      <c r="AL139" s="190"/>
      <c r="AM139" s="190"/>
      <c r="AN139" s="180"/>
      <c r="AO139" s="189"/>
      <c r="AP139" s="190"/>
      <c r="AQ139" s="190"/>
      <c r="AR139" s="180"/>
      <c r="AS139" s="189"/>
      <c r="AT139" s="190"/>
      <c r="AU139" s="190"/>
      <c r="AV139" s="180"/>
      <c r="AW139" s="189"/>
      <c r="AX139" s="190"/>
      <c r="AY139" s="190"/>
      <c r="AZ139" s="180"/>
      <c r="BA139" s="189"/>
      <c r="BB139" s="190"/>
      <c r="BC139" s="190"/>
      <c r="BD139" s="180"/>
    </row>
    <row r="140" spans="2:56" ht="57.6" x14ac:dyDescent="0.3">
      <c r="B140" s="166">
        <v>137</v>
      </c>
      <c r="C140" s="164" t="str">
        <f>planaccion[[#This Row],[Práctica Segura]]</f>
        <v/>
      </c>
      <c r="D140" s="164" t="str">
        <f>planaccion[[#This Row],[Criterio]]</f>
        <v/>
      </c>
      <c r="E140" s="165" t="str">
        <f>planaccion[[#This Row],[Oportunidad de Mejora]]</f>
        <v/>
      </c>
      <c r="F140" s="165" t="str">
        <f>planaccion[[#This Row],[Qué /  Acción]]</f>
        <v>P:
H:
V:
A:</v>
      </c>
      <c r="G140" s="224">
        <f>planaccion[[#This Row],[Cuándo inicia]]</f>
        <v>0</v>
      </c>
      <c r="H140" s="272" t="str">
        <f>IF(seguimientoplan[[#This Row],[Práctica segura]]="","",IFERROR(IF(MATCH("Cerrada",seguimientoplan[[#This Row],[Estado Acción Seg. 1]:[Estado Acción Seg. 12]],0),"Cerrada"),"Abierta"))</f>
        <v/>
      </c>
      <c r="I140" s="187"/>
      <c r="J140" s="172"/>
      <c r="K140" s="170"/>
      <c r="L140" s="188"/>
      <c r="M140" s="179"/>
      <c r="N140" s="172"/>
      <c r="O140" s="172"/>
      <c r="P140" s="180"/>
      <c r="Q140" s="189"/>
      <c r="R140" s="190"/>
      <c r="S140" s="182"/>
      <c r="T140" s="180"/>
      <c r="U140" s="191"/>
      <c r="V140" s="192"/>
      <c r="W140" s="192"/>
      <c r="X140" s="193"/>
      <c r="Y140" s="191"/>
      <c r="Z140" s="192"/>
      <c r="AA140" s="192"/>
      <c r="AB140" s="193"/>
      <c r="AC140" s="191"/>
      <c r="AD140" s="192"/>
      <c r="AE140" s="192"/>
      <c r="AF140" s="193"/>
      <c r="AG140" s="191"/>
      <c r="AH140" s="192"/>
      <c r="AI140" s="192"/>
      <c r="AJ140" s="193"/>
      <c r="AK140" s="191"/>
      <c r="AL140" s="192"/>
      <c r="AM140" s="192"/>
      <c r="AN140" s="193"/>
      <c r="AO140" s="191"/>
      <c r="AP140" s="192"/>
      <c r="AQ140" s="192"/>
      <c r="AR140" s="193"/>
      <c r="AS140" s="191"/>
      <c r="AT140" s="192"/>
      <c r="AU140" s="192"/>
      <c r="AV140" s="193"/>
      <c r="AW140" s="191"/>
      <c r="AX140" s="192"/>
      <c r="AY140" s="192"/>
      <c r="AZ140" s="193"/>
      <c r="BA140" s="191"/>
      <c r="BB140" s="192"/>
      <c r="BC140" s="192"/>
      <c r="BD140" s="193"/>
    </row>
    <row r="141" spans="2:56" ht="57.6" x14ac:dyDescent="0.3">
      <c r="B141" s="166">
        <v>138</v>
      </c>
      <c r="C141" s="164" t="str">
        <f>planaccion[[#This Row],[Práctica Segura]]</f>
        <v/>
      </c>
      <c r="D141" s="164" t="str">
        <f>planaccion[[#This Row],[Criterio]]</f>
        <v/>
      </c>
      <c r="E141" s="165" t="str">
        <f>planaccion[[#This Row],[Oportunidad de Mejora]]</f>
        <v/>
      </c>
      <c r="F141" s="165" t="str">
        <f>planaccion[[#This Row],[Qué /  Acción]]</f>
        <v>P:
H:
V:
A:</v>
      </c>
      <c r="G141" s="224">
        <f>planaccion[[#This Row],[Cuándo inicia]]</f>
        <v>0</v>
      </c>
      <c r="H141" s="272" t="str">
        <f>IF(seguimientoplan[[#This Row],[Práctica segura]]="","",IFERROR(IF(MATCH("Cerrada",seguimientoplan[[#This Row],[Estado Acción Seg. 1]:[Estado Acción Seg. 12]],0),"Cerrada"),"Abierta"))</f>
        <v/>
      </c>
      <c r="I141" s="187"/>
      <c r="J141" s="172"/>
      <c r="K141" s="170"/>
      <c r="L141" s="188"/>
      <c r="M141" s="179"/>
      <c r="N141" s="172"/>
      <c r="O141" s="172"/>
      <c r="P141" s="180"/>
      <c r="Q141" s="189"/>
      <c r="R141" s="190"/>
      <c r="S141" s="182"/>
      <c r="T141" s="180"/>
      <c r="U141" s="189"/>
      <c r="V141" s="190"/>
      <c r="W141" s="190"/>
      <c r="X141" s="180"/>
      <c r="Y141" s="189"/>
      <c r="Z141" s="190"/>
      <c r="AA141" s="190"/>
      <c r="AB141" s="180"/>
      <c r="AC141" s="189"/>
      <c r="AD141" s="190"/>
      <c r="AE141" s="190"/>
      <c r="AF141" s="180"/>
      <c r="AG141" s="189"/>
      <c r="AH141" s="190"/>
      <c r="AI141" s="190"/>
      <c r="AJ141" s="180"/>
      <c r="AK141" s="189"/>
      <c r="AL141" s="190"/>
      <c r="AM141" s="190"/>
      <c r="AN141" s="180"/>
      <c r="AO141" s="189"/>
      <c r="AP141" s="190"/>
      <c r="AQ141" s="190"/>
      <c r="AR141" s="180"/>
      <c r="AS141" s="189"/>
      <c r="AT141" s="190"/>
      <c r="AU141" s="190"/>
      <c r="AV141" s="180"/>
      <c r="AW141" s="189"/>
      <c r="AX141" s="190"/>
      <c r="AY141" s="190"/>
      <c r="AZ141" s="180"/>
      <c r="BA141" s="189"/>
      <c r="BB141" s="190"/>
      <c r="BC141" s="190"/>
      <c r="BD141" s="180"/>
    </row>
    <row r="142" spans="2:56" ht="57.6" x14ac:dyDescent="0.3">
      <c r="B142" s="166">
        <v>139</v>
      </c>
      <c r="C142" s="164" t="str">
        <f>planaccion[[#This Row],[Práctica Segura]]</f>
        <v/>
      </c>
      <c r="D142" s="164" t="str">
        <f>planaccion[[#This Row],[Criterio]]</f>
        <v/>
      </c>
      <c r="E142" s="165" t="str">
        <f>planaccion[[#This Row],[Oportunidad de Mejora]]</f>
        <v/>
      </c>
      <c r="F142" s="165" t="str">
        <f>planaccion[[#This Row],[Qué /  Acción]]</f>
        <v>P:
H:
V:
A:</v>
      </c>
      <c r="G142" s="224">
        <f>planaccion[[#This Row],[Cuándo inicia]]</f>
        <v>0</v>
      </c>
      <c r="H142" s="272" t="str">
        <f>IF(seguimientoplan[[#This Row],[Práctica segura]]="","",IFERROR(IF(MATCH("Cerrada",seguimientoplan[[#This Row],[Estado Acción Seg. 1]:[Estado Acción Seg. 12]],0),"Cerrada"),"Abierta"))</f>
        <v/>
      </c>
      <c r="I142" s="187"/>
      <c r="J142" s="172"/>
      <c r="K142" s="170"/>
      <c r="L142" s="188"/>
      <c r="M142" s="179"/>
      <c r="N142" s="172"/>
      <c r="O142" s="172"/>
      <c r="P142" s="180"/>
      <c r="Q142" s="189"/>
      <c r="R142" s="190"/>
      <c r="S142" s="182"/>
      <c r="T142" s="180"/>
      <c r="U142" s="191"/>
      <c r="V142" s="192"/>
      <c r="W142" s="192"/>
      <c r="X142" s="193"/>
      <c r="Y142" s="191"/>
      <c r="Z142" s="192"/>
      <c r="AA142" s="192"/>
      <c r="AB142" s="193"/>
      <c r="AC142" s="191"/>
      <c r="AD142" s="192"/>
      <c r="AE142" s="192"/>
      <c r="AF142" s="193"/>
      <c r="AG142" s="191"/>
      <c r="AH142" s="192"/>
      <c r="AI142" s="192"/>
      <c r="AJ142" s="193"/>
      <c r="AK142" s="191"/>
      <c r="AL142" s="192"/>
      <c r="AM142" s="192"/>
      <c r="AN142" s="193"/>
      <c r="AO142" s="191"/>
      <c r="AP142" s="192"/>
      <c r="AQ142" s="192"/>
      <c r="AR142" s="193"/>
      <c r="AS142" s="191"/>
      <c r="AT142" s="192"/>
      <c r="AU142" s="192"/>
      <c r="AV142" s="193"/>
      <c r="AW142" s="191"/>
      <c r="AX142" s="192"/>
      <c r="AY142" s="192"/>
      <c r="AZ142" s="193"/>
      <c r="BA142" s="191"/>
      <c r="BB142" s="192"/>
      <c r="BC142" s="192"/>
      <c r="BD142" s="193"/>
    </row>
    <row r="143" spans="2:56" ht="57.6" x14ac:dyDescent="0.3">
      <c r="B143" s="166">
        <v>140</v>
      </c>
      <c r="C143" s="164" t="str">
        <f>planaccion[[#This Row],[Práctica Segura]]</f>
        <v/>
      </c>
      <c r="D143" s="164" t="str">
        <f>planaccion[[#This Row],[Criterio]]</f>
        <v/>
      </c>
      <c r="E143" s="165" t="str">
        <f>planaccion[[#This Row],[Oportunidad de Mejora]]</f>
        <v/>
      </c>
      <c r="F143" s="165" t="str">
        <f>planaccion[[#This Row],[Qué /  Acción]]</f>
        <v>P:
H:
V:
A:</v>
      </c>
      <c r="G143" s="224">
        <f>planaccion[[#This Row],[Cuándo inicia]]</f>
        <v>0</v>
      </c>
      <c r="H143" s="272" t="str">
        <f>IF(seguimientoplan[[#This Row],[Práctica segura]]="","",IFERROR(IF(MATCH("Cerrada",seguimientoplan[[#This Row],[Estado Acción Seg. 1]:[Estado Acción Seg. 12]],0),"Cerrada"),"Abierta"))</f>
        <v/>
      </c>
      <c r="I143" s="187"/>
      <c r="J143" s="172"/>
      <c r="K143" s="170"/>
      <c r="L143" s="188"/>
      <c r="M143" s="179"/>
      <c r="N143" s="172"/>
      <c r="O143" s="172"/>
      <c r="P143" s="180"/>
      <c r="Q143" s="189"/>
      <c r="R143" s="190"/>
      <c r="S143" s="182"/>
      <c r="T143" s="180"/>
      <c r="U143" s="189"/>
      <c r="V143" s="190"/>
      <c r="W143" s="190"/>
      <c r="X143" s="180"/>
      <c r="Y143" s="189"/>
      <c r="Z143" s="190"/>
      <c r="AA143" s="190"/>
      <c r="AB143" s="180"/>
      <c r="AC143" s="189"/>
      <c r="AD143" s="190"/>
      <c r="AE143" s="190"/>
      <c r="AF143" s="180"/>
      <c r="AG143" s="189"/>
      <c r="AH143" s="190"/>
      <c r="AI143" s="190"/>
      <c r="AJ143" s="180"/>
      <c r="AK143" s="189"/>
      <c r="AL143" s="190"/>
      <c r="AM143" s="190"/>
      <c r="AN143" s="180"/>
      <c r="AO143" s="189"/>
      <c r="AP143" s="190"/>
      <c r="AQ143" s="190"/>
      <c r="AR143" s="180"/>
      <c r="AS143" s="189"/>
      <c r="AT143" s="190"/>
      <c r="AU143" s="190"/>
      <c r="AV143" s="180"/>
      <c r="AW143" s="189"/>
      <c r="AX143" s="190"/>
      <c r="AY143" s="190"/>
      <c r="AZ143" s="180"/>
      <c r="BA143" s="189"/>
      <c r="BB143" s="190"/>
      <c r="BC143" s="190"/>
      <c r="BD143" s="180"/>
    </row>
    <row r="144" spans="2:56" ht="57.6" x14ac:dyDescent="0.3">
      <c r="B144" s="166">
        <v>141</v>
      </c>
      <c r="C144" s="164" t="str">
        <f>planaccion[[#This Row],[Práctica Segura]]</f>
        <v/>
      </c>
      <c r="D144" s="164" t="str">
        <f>planaccion[[#This Row],[Criterio]]</f>
        <v/>
      </c>
      <c r="E144" s="165" t="str">
        <f>planaccion[[#This Row],[Oportunidad de Mejora]]</f>
        <v/>
      </c>
      <c r="F144" s="165" t="str">
        <f>planaccion[[#This Row],[Qué /  Acción]]</f>
        <v>P:
H:
V:
A:</v>
      </c>
      <c r="G144" s="224">
        <f>planaccion[[#This Row],[Cuándo inicia]]</f>
        <v>0</v>
      </c>
      <c r="H144" s="272" t="str">
        <f>IF(seguimientoplan[[#This Row],[Práctica segura]]="","",IFERROR(IF(MATCH("Cerrada",seguimientoplan[[#This Row],[Estado Acción Seg. 1]:[Estado Acción Seg. 12]],0),"Cerrada"),"Abierta"))</f>
        <v/>
      </c>
      <c r="I144" s="187"/>
      <c r="J144" s="172"/>
      <c r="K144" s="170"/>
      <c r="L144" s="188"/>
      <c r="M144" s="179"/>
      <c r="N144" s="172"/>
      <c r="O144" s="172"/>
      <c r="P144" s="180"/>
      <c r="Q144" s="189"/>
      <c r="R144" s="190"/>
      <c r="S144" s="182"/>
      <c r="T144" s="180"/>
      <c r="U144" s="191"/>
      <c r="V144" s="192"/>
      <c r="W144" s="192"/>
      <c r="X144" s="193"/>
      <c r="Y144" s="191"/>
      <c r="Z144" s="192"/>
      <c r="AA144" s="192"/>
      <c r="AB144" s="193"/>
      <c r="AC144" s="191"/>
      <c r="AD144" s="192"/>
      <c r="AE144" s="192"/>
      <c r="AF144" s="193"/>
      <c r="AG144" s="191"/>
      <c r="AH144" s="192"/>
      <c r="AI144" s="192"/>
      <c r="AJ144" s="193"/>
      <c r="AK144" s="191"/>
      <c r="AL144" s="192"/>
      <c r="AM144" s="192"/>
      <c r="AN144" s="193"/>
      <c r="AO144" s="191"/>
      <c r="AP144" s="192"/>
      <c r="AQ144" s="192"/>
      <c r="AR144" s="193"/>
      <c r="AS144" s="191"/>
      <c r="AT144" s="192"/>
      <c r="AU144" s="192"/>
      <c r="AV144" s="193"/>
      <c r="AW144" s="191"/>
      <c r="AX144" s="192"/>
      <c r="AY144" s="192"/>
      <c r="AZ144" s="193"/>
      <c r="BA144" s="191"/>
      <c r="BB144" s="192"/>
      <c r="BC144" s="192"/>
      <c r="BD144" s="193"/>
    </row>
    <row r="145" spans="2:56" ht="57.6" x14ac:dyDescent="0.3">
      <c r="B145" s="166">
        <v>142</v>
      </c>
      <c r="C145" s="164" t="str">
        <f>planaccion[[#This Row],[Práctica Segura]]</f>
        <v/>
      </c>
      <c r="D145" s="164" t="str">
        <f>planaccion[[#This Row],[Criterio]]</f>
        <v/>
      </c>
      <c r="E145" s="165" t="str">
        <f>planaccion[[#This Row],[Oportunidad de Mejora]]</f>
        <v/>
      </c>
      <c r="F145" s="165" t="str">
        <f>planaccion[[#This Row],[Qué /  Acción]]</f>
        <v>P:
H:
V:
A:</v>
      </c>
      <c r="G145" s="224">
        <f>planaccion[[#This Row],[Cuándo inicia]]</f>
        <v>0</v>
      </c>
      <c r="H145" s="272" t="str">
        <f>IF(seguimientoplan[[#This Row],[Práctica segura]]="","",IFERROR(IF(MATCH("Cerrada",seguimientoplan[[#This Row],[Estado Acción Seg. 1]:[Estado Acción Seg. 12]],0),"Cerrada"),"Abierta"))</f>
        <v/>
      </c>
      <c r="I145" s="187"/>
      <c r="J145" s="172"/>
      <c r="K145" s="170"/>
      <c r="L145" s="188"/>
      <c r="M145" s="179"/>
      <c r="N145" s="172"/>
      <c r="O145" s="172"/>
      <c r="P145" s="180"/>
      <c r="Q145" s="189"/>
      <c r="R145" s="190"/>
      <c r="S145" s="182"/>
      <c r="T145" s="180"/>
      <c r="U145" s="189"/>
      <c r="V145" s="190"/>
      <c r="W145" s="190"/>
      <c r="X145" s="180"/>
      <c r="Y145" s="189"/>
      <c r="Z145" s="190"/>
      <c r="AA145" s="190"/>
      <c r="AB145" s="180"/>
      <c r="AC145" s="189"/>
      <c r="AD145" s="190"/>
      <c r="AE145" s="190"/>
      <c r="AF145" s="180"/>
      <c r="AG145" s="189"/>
      <c r="AH145" s="190"/>
      <c r="AI145" s="190"/>
      <c r="AJ145" s="180"/>
      <c r="AK145" s="189"/>
      <c r="AL145" s="190"/>
      <c r="AM145" s="190"/>
      <c r="AN145" s="180"/>
      <c r="AO145" s="189"/>
      <c r="AP145" s="190"/>
      <c r="AQ145" s="190"/>
      <c r="AR145" s="180"/>
      <c r="AS145" s="189"/>
      <c r="AT145" s="190"/>
      <c r="AU145" s="190"/>
      <c r="AV145" s="180"/>
      <c r="AW145" s="189"/>
      <c r="AX145" s="190"/>
      <c r="AY145" s="190"/>
      <c r="AZ145" s="180"/>
      <c r="BA145" s="189"/>
      <c r="BB145" s="190"/>
      <c r="BC145" s="190"/>
      <c r="BD145" s="180"/>
    </row>
    <row r="146" spans="2:56" ht="57.6" x14ac:dyDescent="0.3">
      <c r="B146" s="166">
        <v>143</v>
      </c>
      <c r="C146" s="164" t="str">
        <f>planaccion[[#This Row],[Práctica Segura]]</f>
        <v/>
      </c>
      <c r="D146" s="164" t="str">
        <f>planaccion[[#This Row],[Criterio]]</f>
        <v/>
      </c>
      <c r="E146" s="165" t="str">
        <f>planaccion[[#This Row],[Oportunidad de Mejora]]</f>
        <v/>
      </c>
      <c r="F146" s="165" t="str">
        <f>planaccion[[#This Row],[Qué /  Acción]]</f>
        <v>P:
H:
V:
A:</v>
      </c>
      <c r="G146" s="224">
        <f>planaccion[[#This Row],[Cuándo inicia]]</f>
        <v>0</v>
      </c>
      <c r="H146" s="272" t="str">
        <f>IF(seguimientoplan[[#This Row],[Práctica segura]]="","",IFERROR(IF(MATCH("Cerrada",seguimientoplan[[#This Row],[Estado Acción Seg. 1]:[Estado Acción Seg. 12]],0),"Cerrada"),"Abierta"))</f>
        <v/>
      </c>
      <c r="I146" s="187"/>
      <c r="J146" s="172"/>
      <c r="K146" s="170"/>
      <c r="L146" s="188"/>
      <c r="M146" s="179"/>
      <c r="N146" s="172"/>
      <c r="O146" s="172"/>
      <c r="P146" s="180"/>
      <c r="Q146" s="189"/>
      <c r="R146" s="190"/>
      <c r="S146" s="182"/>
      <c r="T146" s="180"/>
      <c r="U146" s="191"/>
      <c r="V146" s="192"/>
      <c r="W146" s="192"/>
      <c r="X146" s="193"/>
      <c r="Y146" s="191"/>
      <c r="Z146" s="192"/>
      <c r="AA146" s="192"/>
      <c r="AB146" s="193"/>
      <c r="AC146" s="191"/>
      <c r="AD146" s="192"/>
      <c r="AE146" s="192"/>
      <c r="AF146" s="193"/>
      <c r="AG146" s="191"/>
      <c r="AH146" s="192"/>
      <c r="AI146" s="192"/>
      <c r="AJ146" s="193"/>
      <c r="AK146" s="191"/>
      <c r="AL146" s="192"/>
      <c r="AM146" s="192"/>
      <c r="AN146" s="193"/>
      <c r="AO146" s="191"/>
      <c r="AP146" s="192"/>
      <c r="AQ146" s="192"/>
      <c r="AR146" s="193"/>
      <c r="AS146" s="191"/>
      <c r="AT146" s="192"/>
      <c r="AU146" s="192"/>
      <c r="AV146" s="193"/>
      <c r="AW146" s="191"/>
      <c r="AX146" s="192"/>
      <c r="AY146" s="192"/>
      <c r="AZ146" s="193"/>
      <c r="BA146" s="191"/>
      <c r="BB146" s="192"/>
      <c r="BC146" s="192"/>
      <c r="BD146" s="193"/>
    </row>
    <row r="147" spans="2:56" ht="57.6" x14ac:dyDescent="0.3">
      <c r="B147" s="166">
        <v>144</v>
      </c>
      <c r="C147" s="164" t="str">
        <f>planaccion[[#This Row],[Práctica Segura]]</f>
        <v/>
      </c>
      <c r="D147" s="164" t="str">
        <f>planaccion[[#This Row],[Criterio]]</f>
        <v/>
      </c>
      <c r="E147" s="165" t="str">
        <f>planaccion[[#This Row],[Oportunidad de Mejora]]</f>
        <v/>
      </c>
      <c r="F147" s="165" t="str">
        <f>planaccion[[#This Row],[Qué /  Acción]]</f>
        <v>P:
H:
V:
A:</v>
      </c>
      <c r="G147" s="224">
        <f>planaccion[[#This Row],[Cuándo inicia]]</f>
        <v>0</v>
      </c>
      <c r="H147" s="272" t="str">
        <f>IF(seguimientoplan[[#This Row],[Práctica segura]]="","",IFERROR(IF(MATCH("Cerrada",seguimientoplan[[#This Row],[Estado Acción Seg. 1]:[Estado Acción Seg. 12]],0),"Cerrada"),"Abierta"))</f>
        <v/>
      </c>
      <c r="I147" s="187"/>
      <c r="J147" s="172"/>
      <c r="K147" s="170"/>
      <c r="L147" s="188"/>
      <c r="M147" s="179"/>
      <c r="N147" s="172"/>
      <c r="O147" s="172"/>
      <c r="P147" s="180"/>
      <c r="Q147" s="189"/>
      <c r="R147" s="190"/>
      <c r="S147" s="182"/>
      <c r="T147" s="180"/>
      <c r="U147" s="189"/>
      <c r="V147" s="190"/>
      <c r="W147" s="190"/>
      <c r="X147" s="180"/>
      <c r="Y147" s="189"/>
      <c r="Z147" s="190"/>
      <c r="AA147" s="190"/>
      <c r="AB147" s="180"/>
      <c r="AC147" s="189"/>
      <c r="AD147" s="190"/>
      <c r="AE147" s="190"/>
      <c r="AF147" s="180"/>
      <c r="AG147" s="189"/>
      <c r="AH147" s="190"/>
      <c r="AI147" s="190"/>
      <c r="AJ147" s="180"/>
      <c r="AK147" s="189"/>
      <c r="AL147" s="190"/>
      <c r="AM147" s="190"/>
      <c r="AN147" s="180"/>
      <c r="AO147" s="189"/>
      <c r="AP147" s="190"/>
      <c r="AQ147" s="190"/>
      <c r="AR147" s="180"/>
      <c r="AS147" s="189"/>
      <c r="AT147" s="190"/>
      <c r="AU147" s="190"/>
      <c r="AV147" s="180"/>
      <c r="AW147" s="189"/>
      <c r="AX147" s="190"/>
      <c r="AY147" s="190"/>
      <c r="AZ147" s="180"/>
      <c r="BA147" s="189"/>
      <c r="BB147" s="190"/>
      <c r="BC147" s="190"/>
      <c r="BD147" s="180"/>
    </row>
    <row r="148" spans="2:56" ht="57.6" x14ac:dyDescent="0.3">
      <c r="B148" s="166">
        <v>145</v>
      </c>
      <c r="C148" s="164" t="str">
        <f>planaccion[[#This Row],[Práctica Segura]]</f>
        <v/>
      </c>
      <c r="D148" s="164" t="str">
        <f>planaccion[[#This Row],[Criterio]]</f>
        <v/>
      </c>
      <c r="E148" s="165" t="str">
        <f>planaccion[[#This Row],[Oportunidad de Mejora]]</f>
        <v/>
      </c>
      <c r="F148" s="165" t="str">
        <f>planaccion[[#This Row],[Qué /  Acción]]</f>
        <v>P:
H:
V:
A:</v>
      </c>
      <c r="G148" s="224">
        <f>planaccion[[#This Row],[Cuándo inicia]]</f>
        <v>0</v>
      </c>
      <c r="H148" s="272" t="str">
        <f>IF(seguimientoplan[[#This Row],[Práctica segura]]="","",IFERROR(IF(MATCH("Cerrada",seguimientoplan[[#This Row],[Estado Acción Seg. 1]:[Estado Acción Seg. 12]],0),"Cerrada"),"Abierta"))</f>
        <v/>
      </c>
      <c r="I148" s="187"/>
      <c r="J148" s="172"/>
      <c r="K148" s="170"/>
      <c r="L148" s="188"/>
      <c r="M148" s="179"/>
      <c r="N148" s="172"/>
      <c r="O148" s="172"/>
      <c r="P148" s="180"/>
      <c r="Q148" s="189"/>
      <c r="R148" s="190"/>
      <c r="S148" s="182"/>
      <c r="T148" s="180"/>
      <c r="U148" s="191"/>
      <c r="V148" s="192"/>
      <c r="W148" s="192"/>
      <c r="X148" s="193"/>
      <c r="Y148" s="191"/>
      <c r="Z148" s="192"/>
      <c r="AA148" s="192"/>
      <c r="AB148" s="193"/>
      <c r="AC148" s="191"/>
      <c r="AD148" s="192"/>
      <c r="AE148" s="192"/>
      <c r="AF148" s="193"/>
      <c r="AG148" s="191"/>
      <c r="AH148" s="192"/>
      <c r="AI148" s="192"/>
      <c r="AJ148" s="193"/>
      <c r="AK148" s="191"/>
      <c r="AL148" s="192"/>
      <c r="AM148" s="192"/>
      <c r="AN148" s="193"/>
      <c r="AO148" s="191"/>
      <c r="AP148" s="192"/>
      <c r="AQ148" s="192"/>
      <c r="AR148" s="193"/>
      <c r="AS148" s="191"/>
      <c r="AT148" s="192"/>
      <c r="AU148" s="192"/>
      <c r="AV148" s="193"/>
      <c r="AW148" s="191"/>
      <c r="AX148" s="192"/>
      <c r="AY148" s="192"/>
      <c r="AZ148" s="193"/>
      <c r="BA148" s="191"/>
      <c r="BB148" s="192"/>
      <c r="BC148" s="192"/>
      <c r="BD148" s="193"/>
    </row>
    <row r="149" spans="2:56" ht="57.6" x14ac:dyDescent="0.3">
      <c r="B149" s="166">
        <v>146</v>
      </c>
      <c r="C149" s="164" t="str">
        <f>planaccion[[#This Row],[Práctica Segura]]</f>
        <v/>
      </c>
      <c r="D149" s="164" t="str">
        <f>planaccion[[#This Row],[Criterio]]</f>
        <v/>
      </c>
      <c r="E149" s="165" t="str">
        <f>planaccion[[#This Row],[Oportunidad de Mejora]]</f>
        <v/>
      </c>
      <c r="F149" s="165" t="str">
        <f>planaccion[[#This Row],[Qué /  Acción]]</f>
        <v>P:
H:
V:
A:</v>
      </c>
      <c r="G149" s="224">
        <f>planaccion[[#This Row],[Cuándo inicia]]</f>
        <v>0</v>
      </c>
      <c r="H149" s="272" t="str">
        <f>IF(seguimientoplan[[#This Row],[Práctica segura]]="","",IFERROR(IF(MATCH("Cerrada",seguimientoplan[[#This Row],[Estado Acción Seg. 1]:[Estado Acción Seg. 12]],0),"Cerrada"),"Abierta"))</f>
        <v/>
      </c>
      <c r="I149" s="187"/>
      <c r="J149" s="172"/>
      <c r="K149" s="170"/>
      <c r="L149" s="188"/>
      <c r="M149" s="179"/>
      <c r="N149" s="172"/>
      <c r="O149" s="172"/>
      <c r="P149" s="180"/>
      <c r="Q149" s="189"/>
      <c r="R149" s="190"/>
      <c r="S149" s="182"/>
      <c r="T149" s="180"/>
      <c r="U149" s="189"/>
      <c r="V149" s="190"/>
      <c r="W149" s="190"/>
      <c r="X149" s="180"/>
      <c r="Y149" s="189"/>
      <c r="Z149" s="190"/>
      <c r="AA149" s="190"/>
      <c r="AB149" s="180"/>
      <c r="AC149" s="189"/>
      <c r="AD149" s="190"/>
      <c r="AE149" s="190"/>
      <c r="AF149" s="180"/>
      <c r="AG149" s="189"/>
      <c r="AH149" s="190"/>
      <c r="AI149" s="190"/>
      <c r="AJ149" s="180"/>
      <c r="AK149" s="189"/>
      <c r="AL149" s="190"/>
      <c r="AM149" s="190"/>
      <c r="AN149" s="180"/>
      <c r="AO149" s="189"/>
      <c r="AP149" s="190"/>
      <c r="AQ149" s="190"/>
      <c r="AR149" s="180"/>
      <c r="AS149" s="189"/>
      <c r="AT149" s="190"/>
      <c r="AU149" s="190"/>
      <c r="AV149" s="180"/>
      <c r="AW149" s="189"/>
      <c r="AX149" s="190"/>
      <c r="AY149" s="190"/>
      <c r="AZ149" s="180"/>
      <c r="BA149" s="189"/>
      <c r="BB149" s="190"/>
      <c r="BC149" s="190"/>
      <c r="BD149" s="180"/>
    </row>
    <row r="150" spans="2:56" ht="57.6" x14ac:dyDescent="0.3">
      <c r="B150" s="166">
        <v>147</v>
      </c>
      <c r="C150" s="164" t="str">
        <f>planaccion[[#This Row],[Práctica Segura]]</f>
        <v/>
      </c>
      <c r="D150" s="164" t="str">
        <f>planaccion[[#This Row],[Criterio]]</f>
        <v/>
      </c>
      <c r="E150" s="165" t="str">
        <f>planaccion[[#This Row],[Oportunidad de Mejora]]</f>
        <v/>
      </c>
      <c r="F150" s="165" t="str">
        <f>planaccion[[#This Row],[Qué /  Acción]]</f>
        <v>P:
H:
V:
A:</v>
      </c>
      <c r="G150" s="224">
        <f>planaccion[[#This Row],[Cuándo inicia]]</f>
        <v>0</v>
      </c>
      <c r="H150" s="272" t="str">
        <f>IF(seguimientoplan[[#This Row],[Práctica segura]]="","",IFERROR(IF(MATCH("Cerrada",seguimientoplan[[#This Row],[Estado Acción Seg. 1]:[Estado Acción Seg. 12]],0),"Cerrada"),"Abierta"))</f>
        <v/>
      </c>
      <c r="I150" s="187"/>
      <c r="J150" s="172"/>
      <c r="K150" s="170"/>
      <c r="L150" s="188"/>
      <c r="M150" s="179"/>
      <c r="N150" s="172"/>
      <c r="O150" s="172"/>
      <c r="P150" s="180"/>
      <c r="Q150" s="189"/>
      <c r="R150" s="190"/>
      <c r="S150" s="182"/>
      <c r="T150" s="180"/>
      <c r="U150" s="191"/>
      <c r="V150" s="192"/>
      <c r="W150" s="192"/>
      <c r="X150" s="193"/>
      <c r="Y150" s="191"/>
      <c r="Z150" s="192"/>
      <c r="AA150" s="192"/>
      <c r="AB150" s="193"/>
      <c r="AC150" s="191"/>
      <c r="AD150" s="192"/>
      <c r="AE150" s="192"/>
      <c r="AF150" s="193"/>
      <c r="AG150" s="191"/>
      <c r="AH150" s="192"/>
      <c r="AI150" s="192"/>
      <c r="AJ150" s="193"/>
      <c r="AK150" s="191"/>
      <c r="AL150" s="192"/>
      <c r="AM150" s="192"/>
      <c r="AN150" s="193"/>
      <c r="AO150" s="191"/>
      <c r="AP150" s="192"/>
      <c r="AQ150" s="192"/>
      <c r="AR150" s="193"/>
      <c r="AS150" s="191"/>
      <c r="AT150" s="192"/>
      <c r="AU150" s="192"/>
      <c r="AV150" s="193"/>
      <c r="AW150" s="191"/>
      <c r="AX150" s="192"/>
      <c r="AY150" s="192"/>
      <c r="AZ150" s="193"/>
      <c r="BA150" s="191"/>
      <c r="BB150" s="192"/>
      <c r="BC150" s="192"/>
      <c r="BD150" s="193"/>
    </row>
    <row r="151" spans="2:56" ht="57.6" x14ac:dyDescent="0.3">
      <c r="B151" s="166">
        <v>148</v>
      </c>
      <c r="C151" s="164" t="str">
        <f>planaccion[[#This Row],[Práctica Segura]]</f>
        <v/>
      </c>
      <c r="D151" s="164" t="str">
        <f>planaccion[[#This Row],[Criterio]]</f>
        <v/>
      </c>
      <c r="E151" s="165" t="str">
        <f>planaccion[[#This Row],[Oportunidad de Mejora]]</f>
        <v/>
      </c>
      <c r="F151" s="165" t="str">
        <f>planaccion[[#This Row],[Qué /  Acción]]</f>
        <v>P:
H:
V:
A:</v>
      </c>
      <c r="G151" s="224">
        <f>planaccion[[#This Row],[Cuándo inicia]]</f>
        <v>0</v>
      </c>
      <c r="H151" s="272" t="str">
        <f>IF(seguimientoplan[[#This Row],[Práctica segura]]="","",IFERROR(IF(MATCH("Cerrada",seguimientoplan[[#This Row],[Estado Acción Seg. 1]:[Estado Acción Seg. 12]],0),"Cerrada"),"Abierta"))</f>
        <v/>
      </c>
      <c r="I151" s="187"/>
      <c r="J151" s="172"/>
      <c r="K151" s="170"/>
      <c r="L151" s="188"/>
      <c r="M151" s="179"/>
      <c r="N151" s="172"/>
      <c r="O151" s="172"/>
      <c r="P151" s="180"/>
      <c r="Q151" s="189"/>
      <c r="R151" s="190"/>
      <c r="S151" s="182"/>
      <c r="T151" s="180"/>
      <c r="U151" s="189"/>
      <c r="V151" s="190"/>
      <c r="W151" s="190"/>
      <c r="X151" s="180"/>
      <c r="Y151" s="189"/>
      <c r="Z151" s="190"/>
      <c r="AA151" s="190"/>
      <c r="AB151" s="180"/>
      <c r="AC151" s="189"/>
      <c r="AD151" s="190"/>
      <c r="AE151" s="190"/>
      <c r="AF151" s="180"/>
      <c r="AG151" s="189"/>
      <c r="AH151" s="190"/>
      <c r="AI151" s="190"/>
      <c r="AJ151" s="180"/>
      <c r="AK151" s="189"/>
      <c r="AL151" s="190"/>
      <c r="AM151" s="190"/>
      <c r="AN151" s="180"/>
      <c r="AO151" s="189"/>
      <c r="AP151" s="190"/>
      <c r="AQ151" s="190"/>
      <c r="AR151" s="180"/>
      <c r="AS151" s="189"/>
      <c r="AT151" s="190"/>
      <c r="AU151" s="190"/>
      <c r="AV151" s="180"/>
      <c r="AW151" s="189"/>
      <c r="AX151" s="190"/>
      <c r="AY151" s="190"/>
      <c r="AZ151" s="180"/>
      <c r="BA151" s="189"/>
      <c r="BB151" s="190"/>
      <c r="BC151" s="190"/>
      <c r="BD151" s="180"/>
    </row>
    <row r="152" spans="2:56" ht="57.6" x14ac:dyDescent="0.3">
      <c r="B152" s="166">
        <v>149</v>
      </c>
      <c r="C152" s="164" t="str">
        <f>planaccion[[#This Row],[Práctica Segura]]</f>
        <v/>
      </c>
      <c r="D152" s="164" t="str">
        <f>planaccion[[#This Row],[Criterio]]</f>
        <v/>
      </c>
      <c r="E152" s="165" t="str">
        <f>planaccion[[#This Row],[Oportunidad de Mejora]]</f>
        <v/>
      </c>
      <c r="F152" s="165" t="str">
        <f>planaccion[[#This Row],[Qué /  Acción]]</f>
        <v>P:
H:
V:
A:</v>
      </c>
      <c r="G152" s="224">
        <f>planaccion[[#This Row],[Cuándo inicia]]</f>
        <v>0</v>
      </c>
      <c r="H152" s="272" t="str">
        <f>IF(seguimientoplan[[#This Row],[Práctica segura]]="","",IFERROR(IF(MATCH("Cerrada",seguimientoplan[[#This Row],[Estado Acción Seg. 1]:[Estado Acción Seg. 12]],0),"Cerrada"),"Abierta"))</f>
        <v/>
      </c>
      <c r="I152" s="187"/>
      <c r="J152" s="172"/>
      <c r="K152" s="170"/>
      <c r="L152" s="188"/>
      <c r="M152" s="179"/>
      <c r="N152" s="172"/>
      <c r="O152" s="172"/>
      <c r="P152" s="180"/>
      <c r="Q152" s="189"/>
      <c r="R152" s="190"/>
      <c r="S152" s="182"/>
      <c r="T152" s="180"/>
      <c r="U152" s="191"/>
      <c r="V152" s="192"/>
      <c r="W152" s="192"/>
      <c r="X152" s="193"/>
      <c r="Y152" s="191"/>
      <c r="Z152" s="192"/>
      <c r="AA152" s="192"/>
      <c r="AB152" s="193"/>
      <c r="AC152" s="191"/>
      <c r="AD152" s="192"/>
      <c r="AE152" s="192"/>
      <c r="AF152" s="193"/>
      <c r="AG152" s="191"/>
      <c r="AH152" s="192"/>
      <c r="AI152" s="192"/>
      <c r="AJ152" s="193"/>
      <c r="AK152" s="191"/>
      <c r="AL152" s="192"/>
      <c r="AM152" s="192"/>
      <c r="AN152" s="193"/>
      <c r="AO152" s="191"/>
      <c r="AP152" s="192"/>
      <c r="AQ152" s="192"/>
      <c r="AR152" s="193"/>
      <c r="AS152" s="191"/>
      <c r="AT152" s="192"/>
      <c r="AU152" s="192"/>
      <c r="AV152" s="193"/>
      <c r="AW152" s="191"/>
      <c r="AX152" s="192"/>
      <c r="AY152" s="192"/>
      <c r="AZ152" s="193"/>
      <c r="BA152" s="191"/>
      <c r="BB152" s="192"/>
      <c r="BC152" s="192"/>
      <c r="BD152" s="193"/>
    </row>
    <row r="153" spans="2:56" ht="57.6" x14ac:dyDescent="0.3">
      <c r="B153" s="166">
        <v>150</v>
      </c>
      <c r="C153" s="164" t="str">
        <f>planaccion[[#This Row],[Práctica Segura]]</f>
        <v/>
      </c>
      <c r="D153" s="164" t="str">
        <f>planaccion[[#This Row],[Criterio]]</f>
        <v/>
      </c>
      <c r="E153" s="165" t="str">
        <f>planaccion[[#This Row],[Oportunidad de Mejora]]</f>
        <v/>
      </c>
      <c r="F153" s="165" t="str">
        <f>planaccion[[#This Row],[Qué /  Acción]]</f>
        <v>P:
H:
V:
A:</v>
      </c>
      <c r="G153" s="224">
        <f>planaccion[[#This Row],[Cuándo inicia]]</f>
        <v>0</v>
      </c>
      <c r="H153" s="272" t="str">
        <f>IF(seguimientoplan[[#This Row],[Práctica segura]]="","",IFERROR(IF(MATCH("Cerrada",seguimientoplan[[#This Row],[Estado Acción Seg. 1]:[Estado Acción Seg. 12]],0),"Cerrada"),"Abierta"))</f>
        <v/>
      </c>
      <c r="I153" s="187"/>
      <c r="J153" s="172"/>
      <c r="K153" s="170"/>
      <c r="L153" s="188"/>
      <c r="M153" s="179"/>
      <c r="N153" s="172"/>
      <c r="O153" s="172"/>
      <c r="P153" s="180"/>
      <c r="Q153" s="189"/>
      <c r="R153" s="190"/>
      <c r="S153" s="182"/>
      <c r="T153" s="180"/>
      <c r="U153" s="189"/>
      <c r="V153" s="190"/>
      <c r="W153" s="190"/>
      <c r="X153" s="180"/>
      <c r="Y153" s="189"/>
      <c r="Z153" s="190"/>
      <c r="AA153" s="190"/>
      <c r="AB153" s="180"/>
      <c r="AC153" s="189"/>
      <c r="AD153" s="190"/>
      <c r="AE153" s="190"/>
      <c r="AF153" s="180"/>
      <c r="AG153" s="189"/>
      <c r="AH153" s="190"/>
      <c r="AI153" s="190"/>
      <c r="AJ153" s="180"/>
      <c r="AK153" s="189"/>
      <c r="AL153" s="190"/>
      <c r="AM153" s="190"/>
      <c r="AN153" s="180"/>
      <c r="AO153" s="189"/>
      <c r="AP153" s="190"/>
      <c r="AQ153" s="190"/>
      <c r="AR153" s="180"/>
      <c r="AS153" s="189"/>
      <c r="AT153" s="190"/>
      <c r="AU153" s="190"/>
      <c r="AV153" s="180"/>
      <c r="AW153" s="189"/>
      <c r="AX153" s="190"/>
      <c r="AY153" s="190"/>
      <c r="AZ153" s="180"/>
      <c r="BA153" s="189"/>
      <c r="BB153" s="190"/>
      <c r="BC153" s="190"/>
      <c r="BD153" s="180"/>
    </row>
    <row r="154" spans="2:56" ht="57.6" x14ac:dyDescent="0.3">
      <c r="B154" s="166">
        <v>151</v>
      </c>
      <c r="C154" s="164" t="str">
        <f>planaccion[[#This Row],[Práctica Segura]]</f>
        <v/>
      </c>
      <c r="D154" s="164" t="str">
        <f>planaccion[[#This Row],[Criterio]]</f>
        <v/>
      </c>
      <c r="E154" s="165" t="str">
        <f>planaccion[[#This Row],[Oportunidad de Mejora]]</f>
        <v/>
      </c>
      <c r="F154" s="165" t="str">
        <f>planaccion[[#This Row],[Qué /  Acción]]</f>
        <v>P:
H:
V:
A:</v>
      </c>
      <c r="G154" s="224">
        <f>planaccion[[#This Row],[Cuándo inicia]]</f>
        <v>0</v>
      </c>
      <c r="H154" s="272" t="str">
        <f>IF(seguimientoplan[[#This Row],[Práctica segura]]="","",IFERROR(IF(MATCH("Cerrada",seguimientoplan[[#This Row],[Estado Acción Seg. 1]:[Estado Acción Seg. 12]],0),"Cerrada"),"Abierta"))</f>
        <v/>
      </c>
      <c r="I154" s="187"/>
      <c r="J154" s="172"/>
      <c r="K154" s="170"/>
      <c r="L154" s="188"/>
      <c r="M154" s="179"/>
      <c r="N154" s="172"/>
      <c r="O154" s="172"/>
      <c r="P154" s="180"/>
      <c r="Q154" s="189"/>
      <c r="R154" s="190"/>
      <c r="S154" s="182"/>
      <c r="T154" s="180"/>
      <c r="U154" s="191"/>
      <c r="V154" s="192"/>
      <c r="W154" s="192"/>
      <c r="X154" s="193"/>
      <c r="Y154" s="191"/>
      <c r="Z154" s="192"/>
      <c r="AA154" s="192"/>
      <c r="AB154" s="193"/>
      <c r="AC154" s="191"/>
      <c r="AD154" s="192"/>
      <c r="AE154" s="192"/>
      <c r="AF154" s="193"/>
      <c r="AG154" s="191"/>
      <c r="AH154" s="192"/>
      <c r="AI154" s="192"/>
      <c r="AJ154" s="193"/>
      <c r="AK154" s="191"/>
      <c r="AL154" s="192"/>
      <c r="AM154" s="192"/>
      <c r="AN154" s="193"/>
      <c r="AO154" s="191"/>
      <c r="AP154" s="192"/>
      <c r="AQ154" s="192"/>
      <c r="AR154" s="193"/>
      <c r="AS154" s="191"/>
      <c r="AT154" s="192"/>
      <c r="AU154" s="192"/>
      <c r="AV154" s="193"/>
      <c r="AW154" s="191"/>
      <c r="AX154" s="192"/>
      <c r="AY154" s="192"/>
      <c r="AZ154" s="193"/>
      <c r="BA154" s="191"/>
      <c r="BB154" s="192"/>
      <c r="BC154" s="192"/>
      <c r="BD154" s="193"/>
    </row>
    <row r="155" spans="2:56" ht="57.6" x14ac:dyDescent="0.3">
      <c r="B155" s="166">
        <v>152</v>
      </c>
      <c r="C155" s="164" t="str">
        <f>planaccion[[#This Row],[Práctica Segura]]</f>
        <v/>
      </c>
      <c r="D155" s="164" t="str">
        <f>planaccion[[#This Row],[Criterio]]</f>
        <v/>
      </c>
      <c r="E155" s="165" t="str">
        <f>planaccion[[#This Row],[Oportunidad de Mejora]]</f>
        <v/>
      </c>
      <c r="F155" s="165" t="str">
        <f>planaccion[[#This Row],[Qué /  Acción]]</f>
        <v>P:
H:
V:
A:</v>
      </c>
      <c r="G155" s="224">
        <f>planaccion[[#This Row],[Cuándo inicia]]</f>
        <v>0</v>
      </c>
      <c r="H155" s="272" t="str">
        <f>IF(seguimientoplan[[#This Row],[Práctica segura]]="","",IFERROR(IF(MATCH("Cerrada",seguimientoplan[[#This Row],[Estado Acción Seg. 1]:[Estado Acción Seg. 12]],0),"Cerrada"),"Abierta"))</f>
        <v/>
      </c>
      <c r="I155" s="187"/>
      <c r="J155" s="172"/>
      <c r="K155" s="170"/>
      <c r="L155" s="188"/>
      <c r="M155" s="179"/>
      <c r="N155" s="172"/>
      <c r="O155" s="172"/>
      <c r="P155" s="180"/>
      <c r="Q155" s="189"/>
      <c r="R155" s="190"/>
      <c r="S155" s="182"/>
      <c r="T155" s="180"/>
      <c r="U155" s="189"/>
      <c r="V155" s="190"/>
      <c r="W155" s="190"/>
      <c r="X155" s="180"/>
      <c r="Y155" s="189"/>
      <c r="Z155" s="190"/>
      <c r="AA155" s="190"/>
      <c r="AB155" s="180"/>
      <c r="AC155" s="189"/>
      <c r="AD155" s="190"/>
      <c r="AE155" s="190"/>
      <c r="AF155" s="180"/>
      <c r="AG155" s="189"/>
      <c r="AH155" s="190"/>
      <c r="AI155" s="190"/>
      <c r="AJ155" s="180"/>
      <c r="AK155" s="189"/>
      <c r="AL155" s="190"/>
      <c r="AM155" s="190"/>
      <c r="AN155" s="180"/>
      <c r="AO155" s="189"/>
      <c r="AP155" s="190"/>
      <c r="AQ155" s="190"/>
      <c r="AR155" s="180"/>
      <c r="AS155" s="189"/>
      <c r="AT155" s="190"/>
      <c r="AU155" s="190"/>
      <c r="AV155" s="180"/>
      <c r="AW155" s="189"/>
      <c r="AX155" s="190"/>
      <c r="AY155" s="190"/>
      <c r="AZ155" s="180"/>
      <c r="BA155" s="189"/>
      <c r="BB155" s="190"/>
      <c r="BC155" s="190"/>
      <c r="BD155" s="180"/>
    </row>
    <row r="156" spans="2:56" ht="57.6" x14ac:dyDescent="0.3">
      <c r="B156" s="166">
        <v>153</v>
      </c>
      <c r="C156" s="164" t="str">
        <f>planaccion[[#This Row],[Práctica Segura]]</f>
        <v/>
      </c>
      <c r="D156" s="164" t="str">
        <f>planaccion[[#This Row],[Criterio]]</f>
        <v/>
      </c>
      <c r="E156" s="165" t="str">
        <f>planaccion[[#This Row],[Oportunidad de Mejora]]</f>
        <v/>
      </c>
      <c r="F156" s="165" t="str">
        <f>planaccion[[#This Row],[Qué /  Acción]]</f>
        <v>P:
H:
V:
A:</v>
      </c>
      <c r="G156" s="224">
        <f>planaccion[[#This Row],[Cuándo inicia]]</f>
        <v>0</v>
      </c>
      <c r="H156" s="272" t="str">
        <f>IF(seguimientoplan[[#This Row],[Práctica segura]]="","",IFERROR(IF(MATCH("Cerrada",seguimientoplan[[#This Row],[Estado Acción Seg. 1]:[Estado Acción Seg. 12]],0),"Cerrada"),"Abierta"))</f>
        <v/>
      </c>
      <c r="I156" s="187"/>
      <c r="J156" s="172"/>
      <c r="K156" s="170"/>
      <c r="L156" s="188"/>
      <c r="M156" s="179"/>
      <c r="N156" s="172"/>
      <c r="O156" s="172"/>
      <c r="P156" s="180"/>
      <c r="Q156" s="189"/>
      <c r="R156" s="190"/>
      <c r="S156" s="182"/>
      <c r="T156" s="180"/>
      <c r="U156" s="191"/>
      <c r="V156" s="192"/>
      <c r="W156" s="192"/>
      <c r="X156" s="193"/>
      <c r="Y156" s="191"/>
      <c r="Z156" s="192"/>
      <c r="AA156" s="192"/>
      <c r="AB156" s="193"/>
      <c r="AC156" s="191"/>
      <c r="AD156" s="192"/>
      <c r="AE156" s="192"/>
      <c r="AF156" s="193"/>
      <c r="AG156" s="191"/>
      <c r="AH156" s="192"/>
      <c r="AI156" s="192"/>
      <c r="AJ156" s="193"/>
      <c r="AK156" s="191"/>
      <c r="AL156" s="192"/>
      <c r="AM156" s="192"/>
      <c r="AN156" s="193"/>
      <c r="AO156" s="191"/>
      <c r="AP156" s="192"/>
      <c r="AQ156" s="192"/>
      <c r="AR156" s="193"/>
      <c r="AS156" s="191"/>
      <c r="AT156" s="192"/>
      <c r="AU156" s="192"/>
      <c r="AV156" s="193"/>
      <c r="AW156" s="191"/>
      <c r="AX156" s="192"/>
      <c r="AY156" s="192"/>
      <c r="AZ156" s="193"/>
      <c r="BA156" s="191"/>
      <c r="BB156" s="192"/>
      <c r="BC156" s="192"/>
      <c r="BD156" s="193"/>
    </row>
    <row r="157" spans="2:56" ht="57.6" x14ac:dyDescent="0.3">
      <c r="B157" s="166">
        <v>154</v>
      </c>
      <c r="C157" s="164" t="str">
        <f>planaccion[[#This Row],[Práctica Segura]]</f>
        <v/>
      </c>
      <c r="D157" s="164" t="str">
        <f>planaccion[[#This Row],[Criterio]]</f>
        <v/>
      </c>
      <c r="E157" s="165" t="str">
        <f>planaccion[[#This Row],[Oportunidad de Mejora]]</f>
        <v/>
      </c>
      <c r="F157" s="165" t="str">
        <f>planaccion[[#This Row],[Qué /  Acción]]</f>
        <v>P:
H:
V:
A:</v>
      </c>
      <c r="G157" s="224">
        <f>planaccion[[#This Row],[Cuándo inicia]]</f>
        <v>0</v>
      </c>
      <c r="H157" s="272" t="str">
        <f>IF(seguimientoplan[[#This Row],[Práctica segura]]="","",IFERROR(IF(MATCH("Cerrada",seguimientoplan[[#This Row],[Estado Acción Seg. 1]:[Estado Acción Seg. 12]],0),"Cerrada"),"Abierta"))</f>
        <v/>
      </c>
      <c r="I157" s="187"/>
      <c r="J157" s="172"/>
      <c r="K157" s="170"/>
      <c r="L157" s="188"/>
      <c r="M157" s="179"/>
      <c r="N157" s="172"/>
      <c r="O157" s="172"/>
      <c r="P157" s="180"/>
      <c r="Q157" s="189"/>
      <c r="R157" s="190"/>
      <c r="S157" s="182"/>
      <c r="T157" s="180"/>
      <c r="U157" s="189"/>
      <c r="V157" s="190"/>
      <c r="W157" s="190"/>
      <c r="X157" s="180"/>
      <c r="Y157" s="189"/>
      <c r="Z157" s="190"/>
      <c r="AA157" s="190"/>
      <c r="AB157" s="180"/>
      <c r="AC157" s="189"/>
      <c r="AD157" s="190"/>
      <c r="AE157" s="190"/>
      <c r="AF157" s="180"/>
      <c r="AG157" s="189"/>
      <c r="AH157" s="190"/>
      <c r="AI157" s="190"/>
      <c r="AJ157" s="180"/>
      <c r="AK157" s="189"/>
      <c r="AL157" s="190"/>
      <c r="AM157" s="190"/>
      <c r="AN157" s="180"/>
      <c r="AO157" s="189"/>
      <c r="AP157" s="190"/>
      <c r="AQ157" s="190"/>
      <c r="AR157" s="180"/>
      <c r="AS157" s="189"/>
      <c r="AT157" s="190"/>
      <c r="AU157" s="190"/>
      <c r="AV157" s="180"/>
      <c r="AW157" s="189"/>
      <c r="AX157" s="190"/>
      <c r="AY157" s="190"/>
      <c r="AZ157" s="180"/>
      <c r="BA157" s="189"/>
      <c r="BB157" s="190"/>
      <c r="BC157" s="190"/>
      <c r="BD157" s="180"/>
    </row>
    <row r="158" spans="2:56" ht="57.6" x14ac:dyDescent="0.3">
      <c r="B158" s="166">
        <v>155</v>
      </c>
      <c r="C158" s="164" t="str">
        <f>planaccion[[#This Row],[Práctica Segura]]</f>
        <v/>
      </c>
      <c r="D158" s="164" t="str">
        <f>planaccion[[#This Row],[Criterio]]</f>
        <v/>
      </c>
      <c r="E158" s="165" t="str">
        <f>planaccion[[#This Row],[Oportunidad de Mejora]]</f>
        <v/>
      </c>
      <c r="F158" s="165" t="str">
        <f>planaccion[[#This Row],[Qué /  Acción]]</f>
        <v>P:
H:
V:
A:</v>
      </c>
      <c r="G158" s="224">
        <f>planaccion[[#This Row],[Cuándo inicia]]</f>
        <v>0</v>
      </c>
      <c r="H158" s="272" t="str">
        <f>IF(seguimientoplan[[#This Row],[Práctica segura]]="","",IFERROR(IF(MATCH("Cerrada",seguimientoplan[[#This Row],[Estado Acción Seg. 1]:[Estado Acción Seg. 12]],0),"Cerrada"),"Abierta"))</f>
        <v/>
      </c>
      <c r="I158" s="187"/>
      <c r="J158" s="172"/>
      <c r="K158" s="170"/>
      <c r="L158" s="188"/>
      <c r="M158" s="179"/>
      <c r="N158" s="172"/>
      <c r="O158" s="172"/>
      <c r="P158" s="180"/>
      <c r="Q158" s="189"/>
      <c r="R158" s="190"/>
      <c r="S158" s="182"/>
      <c r="T158" s="180"/>
      <c r="U158" s="191"/>
      <c r="V158" s="192"/>
      <c r="W158" s="192"/>
      <c r="X158" s="193"/>
      <c r="Y158" s="191"/>
      <c r="Z158" s="192"/>
      <c r="AA158" s="192"/>
      <c r="AB158" s="193"/>
      <c r="AC158" s="191"/>
      <c r="AD158" s="192"/>
      <c r="AE158" s="192"/>
      <c r="AF158" s="193"/>
      <c r="AG158" s="191"/>
      <c r="AH158" s="192"/>
      <c r="AI158" s="192"/>
      <c r="AJ158" s="193"/>
      <c r="AK158" s="191"/>
      <c r="AL158" s="192"/>
      <c r="AM158" s="192"/>
      <c r="AN158" s="193"/>
      <c r="AO158" s="191"/>
      <c r="AP158" s="192"/>
      <c r="AQ158" s="192"/>
      <c r="AR158" s="193"/>
      <c r="AS158" s="191"/>
      <c r="AT158" s="192"/>
      <c r="AU158" s="192"/>
      <c r="AV158" s="193"/>
      <c r="AW158" s="191"/>
      <c r="AX158" s="192"/>
      <c r="AY158" s="192"/>
      <c r="AZ158" s="193"/>
      <c r="BA158" s="191"/>
      <c r="BB158" s="192"/>
      <c r="BC158" s="192"/>
      <c r="BD158" s="193"/>
    </row>
    <row r="159" spans="2:56" ht="57.6" x14ac:dyDescent="0.3">
      <c r="B159" s="166">
        <v>156</v>
      </c>
      <c r="C159" s="164" t="str">
        <f>planaccion[[#This Row],[Práctica Segura]]</f>
        <v/>
      </c>
      <c r="D159" s="164" t="str">
        <f>planaccion[[#This Row],[Criterio]]</f>
        <v/>
      </c>
      <c r="E159" s="165" t="str">
        <f>planaccion[[#This Row],[Oportunidad de Mejora]]</f>
        <v/>
      </c>
      <c r="F159" s="165" t="str">
        <f>planaccion[[#This Row],[Qué /  Acción]]</f>
        <v>P:
H:
V:
A:</v>
      </c>
      <c r="G159" s="224">
        <f>planaccion[[#This Row],[Cuándo inicia]]</f>
        <v>0</v>
      </c>
      <c r="H159" s="272" t="str">
        <f>IF(seguimientoplan[[#This Row],[Práctica segura]]="","",IFERROR(IF(MATCH("Cerrada",seguimientoplan[[#This Row],[Estado Acción Seg. 1]:[Estado Acción Seg. 12]],0),"Cerrada"),"Abierta"))</f>
        <v/>
      </c>
      <c r="I159" s="187"/>
      <c r="J159" s="172"/>
      <c r="K159" s="170"/>
      <c r="L159" s="188"/>
      <c r="M159" s="179"/>
      <c r="N159" s="172"/>
      <c r="O159" s="172"/>
      <c r="P159" s="180"/>
      <c r="Q159" s="189"/>
      <c r="R159" s="190"/>
      <c r="S159" s="182"/>
      <c r="T159" s="180"/>
      <c r="U159" s="189"/>
      <c r="V159" s="190"/>
      <c r="W159" s="190"/>
      <c r="X159" s="180"/>
      <c r="Y159" s="189"/>
      <c r="Z159" s="190"/>
      <c r="AA159" s="190"/>
      <c r="AB159" s="180"/>
      <c r="AC159" s="189"/>
      <c r="AD159" s="190"/>
      <c r="AE159" s="190"/>
      <c r="AF159" s="180"/>
      <c r="AG159" s="189"/>
      <c r="AH159" s="190"/>
      <c r="AI159" s="190"/>
      <c r="AJ159" s="180"/>
      <c r="AK159" s="189"/>
      <c r="AL159" s="190"/>
      <c r="AM159" s="190"/>
      <c r="AN159" s="180"/>
      <c r="AO159" s="189"/>
      <c r="AP159" s="190"/>
      <c r="AQ159" s="190"/>
      <c r="AR159" s="180"/>
      <c r="AS159" s="189"/>
      <c r="AT159" s="190"/>
      <c r="AU159" s="190"/>
      <c r="AV159" s="180"/>
      <c r="AW159" s="189"/>
      <c r="AX159" s="190"/>
      <c r="AY159" s="190"/>
      <c r="AZ159" s="180"/>
      <c r="BA159" s="189"/>
      <c r="BB159" s="190"/>
      <c r="BC159" s="190"/>
      <c r="BD159" s="180"/>
    </row>
    <row r="160" spans="2:56" ht="57.6" x14ac:dyDescent="0.3">
      <c r="B160" s="166">
        <v>157</v>
      </c>
      <c r="C160" s="164" t="str">
        <f>planaccion[[#This Row],[Práctica Segura]]</f>
        <v/>
      </c>
      <c r="D160" s="164" t="str">
        <f>planaccion[[#This Row],[Criterio]]</f>
        <v/>
      </c>
      <c r="E160" s="165" t="str">
        <f>planaccion[[#This Row],[Oportunidad de Mejora]]</f>
        <v/>
      </c>
      <c r="F160" s="165" t="str">
        <f>planaccion[[#This Row],[Qué /  Acción]]</f>
        <v>P:
H:
V:
A:</v>
      </c>
      <c r="G160" s="224">
        <f>planaccion[[#This Row],[Cuándo inicia]]</f>
        <v>0</v>
      </c>
      <c r="H160" s="272" t="str">
        <f>IF(seguimientoplan[[#This Row],[Práctica segura]]="","",IFERROR(IF(MATCH("Cerrada",seguimientoplan[[#This Row],[Estado Acción Seg. 1]:[Estado Acción Seg. 12]],0),"Cerrada"),"Abierta"))</f>
        <v/>
      </c>
      <c r="I160" s="187"/>
      <c r="J160" s="172"/>
      <c r="K160" s="170"/>
      <c r="L160" s="188"/>
      <c r="M160" s="179"/>
      <c r="N160" s="172"/>
      <c r="O160" s="172"/>
      <c r="P160" s="180"/>
      <c r="Q160" s="189"/>
      <c r="R160" s="190"/>
      <c r="S160" s="182"/>
      <c r="T160" s="180"/>
      <c r="U160" s="191"/>
      <c r="V160" s="192"/>
      <c r="W160" s="192"/>
      <c r="X160" s="193"/>
      <c r="Y160" s="191"/>
      <c r="Z160" s="192"/>
      <c r="AA160" s="192"/>
      <c r="AB160" s="193"/>
      <c r="AC160" s="191"/>
      <c r="AD160" s="192"/>
      <c r="AE160" s="192"/>
      <c r="AF160" s="193"/>
      <c r="AG160" s="191"/>
      <c r="AH160" s="192"/>
      <c r="AI160" s="192"/>
      <c r="AJ160" s="193"/>
      <c r="AK160" s="191"/>
      <c r="AL160" s="192"/>
      <c r="AM160" s="192"/>
      <c r="AN160" s="193"/>
      <c r="AO160" s="191"/>
      <c r="AP160" s="192"/>
      <c r="AQ160" s="192"/>
      <c r="AR160" s="193"/>
      <c r="AS160" s="191"/>
      <c r="AT160" s="192"/>
      <c r="AU160" s="192"/>
      <c r="AV160" s="193"/>
      <c r="AW160" s="191"/>
      <c r="AX160" s="192"/>
      <c r="AY160" s="192"/>
      <c r="AZ160" s="193"/>
      <c r="BA160" s="191"/>
      <c r="BB160" s="192"/>
      <c r="BC160" s="192"/>
      <c r="BD160" s="193"/>
    </row>
    <row r="161" spans="2:56" ht="57.6" x14ac:dyDescent="0.3">
      <c r="B161" s="166">
        <v>158</v>
      </c>
      <c r="C161" s="164" t="str">
        <f>planaccion[[#This Row],[Práctica Segura]]</f>
        <v/>
      </c>
      <c r="D161" s="164" t="str">
        <f>planaccion[[#This Row],[Criterio]]</f>
        <v/>
      </c>
      <c r="E161" s="165" t="str">
        <f>planaccion[[#This Row],[Oportunidad de Mejora]]</f>
        <v/>
      </c>
      <c r="F161" s="165" t="str">
        <f>planaccion[[#This Row],[Qué /  Acción]]</f>
        <v>P:
H:
V:
A:</v>
      </c>
      <c r="G161" s="224">
        <f>planaccion[[#This Row],[Cuándo inicia]]</f>
        <v>0</v>
      </c>
      <c r="H161" s="272" t="str">
        <f>IF(seguimientoplan[[#This Row],[Práctica segura]]="","",IFERROR(IF(MATCH("Cerrada",seguimientoplan[[#This Row],[Estado Acción Seg. 1]:[Estado Acción Seg. 12]],0),"Cerrada"),"Abierta"))</f>
        <v/>
      </c>
      <c r="I161" s="187"/>
      <c r="J161" s="172"/>
      <c r="K161" s="170"/>
      <c r="L161" s="188"/>
      <c r="M161" s="179"/>
      <c r="N161" s="172"/>
      <c r="O161" s="172"/>
      <c r="P161" s="180"/>
      <c r="Q161" s="189"/>
      <c r="R161" s="190"/>
      <c r="S161" s="182"/>
      <c r="T161" s="180"/>
      <c r="U161" s="189"/>
      <c r="V161" s="190"/>
      <c r="W161" s="190"/>
      <c r="X161" s="180"/>
      <c r="Y161" s="189"/>
      <c r="Z161" s="190"/>
      <c r="AA161" s="190"/>
      <c r="AB161" s="180"/>
      <c r="AC161" s="189"/>
      <c r="AD161" s="190"/>
      <c r="AE161" s="190"/>
      <c r="AF161" s="180"/>
      <c r="AG161" s="189"/>
      <c r="AH161" s="190"/>
      <c r="AI161" s="190"/>
      <c r="AJ161" s="180"/>
      <c r="AK161" s="189"/>
      <c r="AL161" s="190"/>
      <c r="AM161" s="190"/>
      <c r="AN161" s="180"/>
      <c r="AO161" s="189"/>
      <c r="AP161" s="190"/>
      <c r="AQ161" s="190"/>
      <c r="AR161" s="180"/>
      <c r="AS161" s="189"/>
      <c r="AT161" s="190"/>
      <c r="AU161" s="190"/>
      <c r="AV161" s="180"/>
      <c r="AW161" s="189"/>
      <c r="AX161" s="190"/>
      <c r="AY161" s="190"/>
      <c r="AZ161" s="180"/>
      <c r="BA161" s="189"/>
      <c r="BB161" s="190"/>
      <c r="BC161" s="190"/>
      <c r="BD161" s="180"/>
    </row>
    <row r="162" spans="2:56" ht="57.6" x14ac:dyDescent="0.3">
      <c r="B162" s="166">
        <v>159</v>
      </c>
      <c r="C162" s="164" t="str">
        <f>planaccion[[#This Row],[Práctica Segura]]</f>
        <v/>
      </c>
      <c r="D162" s="164" t="str">
        <f>planaccion[[#This Row],[Criterio]]</f>
        <v/>
      </c>
      <c r="E162" s="165" t="str">
        <f>planaccion[[#This Row],[Oportunidad de Mejora]]</f>
        <v/>
      </c>
      <c r="F162" s="165" t="str">
        <f>planaccion[[#This Row],[Qué /  Acción]]</f>
        <v>P:
H:
V:
A:</v>
      </c>
      <c r="G162" s="224">
        <f>planaccion[[#This Row],[Cuándo inicia]]</f>
        <v>0</v>
      </c>
      <c r="H162" s="272" t="str">
        <f>IF(seguimientoplan[[#This Row],[Práctica segura]]="","",IFERROR(IF(MATCH("Cerrada",seguimientoplan[[#This Row],[Estado Acción Seg. 1]:[Estado Acción Seg. 12]],0),"Cerrada"),"Abierta"))</f>
        <v/>
      </c>
      <c r="I162" s="187"/>
      <c r="J162" s="172"/>
      <c r="K162" s="170"/>
      <c r="L162" s="188"/>
      <c r="M162" s="179"/>
      <c r="N162" s="172"/>
      <c r="O162" s="172"/>
      <c r="P162" s="180"/>
      <c r="Q162" s="189"/>
      <c r="R162" s="190"/>
      <c r="S162" s="182"/>
      <c r="T162" s="180"/>
      <c r="U162" s="191"/>
      <c r="V162" s="192"/>
      <c r="W162" s="192"/>
      <c r="X162" s="193"/>
      <c r="Y162" s="191"/>
      <c r="Z162" s="192"/>
      <c r="AA162" s="192"/>
      <c r="AB162" s="193"/>
      <c r="AC162" s="191"/>
      <c r="AD162" s="192"/>
      <c r="AE162" s="192"/>
      <c r="AF162" s="193"/>
      <c r="AG162" s="191"/>
      <c r="AH162" s="192"/>
      <c r="AI162" s="192"/>
      <c r="AJ162" s="193"/>
      <c r="AK162" s="191"/>
      <c r="AL162" s="192"/>
      <c r="AM162" s="192"/>
      <c r="AN162" s="193"/>
      <c r="AO162" s="191"/>
      <c r="AP162" s="192"/>
      <c r="AQ162" s="192"/>
      <c r="AR162" s="193"/>
      <c r="AS162" s="191"/>
      <c r="AT162" s="192"/>
      <c r="AU162" s="192"/>
      <c r="AV162" s="193"/>
      <c r="AW162" s="191"/>
      <c r="AX162" s="192"/>
      <c r="AY162" s="192"/>
      <c r="AZ162" s="193"/>
      <c r="BA162" s="191"/>
      <c r="BB162" s="192"/>
      <c r="BC162" s="192"/>
      <c r="BD162" s="193"/>
    </row>
    <row r="163" spans="2:56" ht="57.6" x14ac:dyDescent="0.3">
      <c r="B163" s="166">
        <v>160</v>
      </c>
      <c r="C163" s="164" t="str">
        <f>planaccion[[#This Row],[Práctica Segura]]</f>
        <v/>
      </c>
      <c r="D163" s="164" t="str">
        <f>planaccion[[#This Row],[Criterio]]</f>
        <v/>
      </c>
      <c r="E163" s="165" t="str">
        <f>planaccion[[#This Row],[Oportunidad de Mejora]]</f>
        <v/>
      </c>
      <c r="F163" s="165" t="str">
        <f>planaccion[[#This Row],[Qué /  Acción]]</f>
        <v>P:
H:
V:
A:</v>
      </c>
      <c r="G163" s="224">
        <f>planaccion[[#This Row],[Cuándo inicia]]</f>
        <v>0</v>
      </c>
      <c r="H163" s="272" t="str">
        <f>IF(seguimientoplan[[#This Row],[Práctica segura]]="","",IFERROR(IF(MATCH("Cerrada",seguimientoplan[[#This Row],[Estado Acción Seg. 1]:[Estado Acción Seg. 12]],0),"Cerrada"),"Abierta"))</f>
        <v/>
      </c>
      <c r="I163" s="187"/>
      <c r="J163" s="172"/>
      <c r="K163" s="170"/>
      <c r="L163" s="188"/>
      <c r="M163" s="179"/>
      <c r="N163" s="172"/>
      <c r="O163" s="172"/>
      <c r="P163" s="180"/>
      <c r="Q163" s="189"/>
      <c r="R163" s="190"/>
      <c r="S163" s="182"/>
      <c r="T163" s="180"/>
      <c r="U163" s="189"/>
      <c r="V163" s="190"/>
      <c r="W163" s="190"/>
      <c r="X163" s="180"/>
      <c r="Y163" s="189"/>
      <c r="Z163" s="190"/>
      <c r="AA163" s="190"/>
      <c r="AB163" s="180"/>
      <c r="AC163" s="189"/>
      <c r="AD163" s="190"/>
      <c r="AE163" s="190"/>
      <c r="AF163" s="180"/>
      <c r="AG163" s="189"/>
      <c r="AH163" s="190"/>
      <c r="AI163" s="190"/>
      <c r="AJ163" s="180"/>
      <c r="AK163" s="189"/>
      <c r="AL163" s="190"/>
      <c r="AM163" s="190"/>
      <c r="AN163" s="180"/>
      <c r="AO163" s="189"/>
      <c r="AP163" s="190"/>
      <c r="AQ163" s="190"/>
      <c r="AR163" s="180"/>
      <c r="AS163" s="189"/>
      <c r="AT163" s="190"/>
      <c r="AU163" s="190"/>
      <c r="AV163" s="180"/>
      <c r="AW163" s="189"/>
      <c r="AX163" s="190"/>
      <c r="AY163" s="190"/>
      <c r="AZ163" s="180"/>
      <c r="BA163" s="189"/>
      <c r="BB163" s="190"/>
      <c r="BC163" s="190"/>
      <c r="BD163" s="180"/>
    </row>
    <row r="164" spans="2:56" ht="57.6" x14ac:dyDescent="0.3">
      <c r="B164" s="166">
        <v>161</v>
      </c>
      <c r="C164" s="164" t="str">
        <f>planaccion[[#This Row],[Práctica Segura]]</f>
        <v/>
      </c>
      <c r="D164" s="164" t="str">
        <f>planaccion[[#This Row],[Criterio]]</f>
        <v/>
      </c>
      <c r="E164" s="165" t="str">
        <f>planaccion[[#This Row],[Oportunidad de Mejora]]</f>
        <v/>
      </c>
      <c r="F164" s="165" t="str">
        <f>planaccion[[#This Row],[Qué /  Acción]]</f>
        <v>P:
H:
V:
A:</v>
      </c>
      <c r="G164" s="224">
        <f>planaccion[[#This Row],[Cuándo inicia]]</f>
        <v>0</v>
      </c>
      <c r="H164" s="272" t="str">
        <f>IF(seguimientoplan[[#This Row],[Práctica segura]]="","",IFERROR(IF(MATCH("Cerrada",seguimientoplan[[#This Row],[Estado Acción Seg. 1]:[Estado Acción Seg. 12]],0),"Cerrada"),"Abierta"))</f>
        <v/>
      </c>
      <c r="I164" s="187"/>
      <c r="J164" s="172"/>
      <c r="K164" s="170"/>
      <c r="L164" s="188"/>
      <c r="M164" s="179"/>
      <c r="N164" s="172"/>
      <c r="O164" s="172"/>
      <c r="P164" s="180"/>
      <c r="Q164" s="189"/>
      <c r="R164" s="190"/>
      <c r="S164" s="182"/>
      <c r="T164" s="180"/>
      <c r="U164" s="191"/>
      <c r="V164" s="192"/>
      <c r="W164" s="192"/>
      <c r="X164" s="193"/>
      <c r="Y164" s="191"/>
      <c r="Z164" s="192"/>
      <c r="AA164" s="192"/>
      <c r="AB164" s="193"/>
      <c r="AC164" s="191"/>
      <c r="AD164" s="192"/>
      <c r="AE164" s="192"/>
      <c r="AF164" s="193"/>
      <c r="AG164" s="191"/>
      <c r="AH164" s="192"/>
      <c r="AI164" s="192"/>
      <c r="AJ164" s="193"/>
      <c r="AK164" s="191"/>
      <c r="AL164" s="192"/>
      <c r="AM164" s="192"/>
      <c r="AN164" s="193"/>
      <c r="AO164" s="191"/>
      <c r="AP164" s="192"/>
      <c r="AQ164" s="192"/>
      <c r="AR164" s="193"/>
      <c r="AS164" s="191"/>
      <c r="AT164" s="192"/>
      <c r="AU164" s="192"/>
      <c r="AV164" s="193"/>
      <c r="AW164" s="191"/>
      <c r="AX164" s="192"/>
      <c r="AY164" s="192"/>
      <c r="AZ164" s="193"/>
      <c r="BA164" s="191"/>
      <c r="BB164" s="192"/>
      <c r="BC164" s="192"/>
      <c r="BD164" s="193"/>
    </row>
    <row r="165" spans="2:56" ht="57.6" x14ac:dyDescent="0.3">
      <c r="B165" s="166">
        <v>162</v>
      </c>
      <c r="C165" s="164" t="str">
        <f>planaccion[[#This Row],[Práctica Segura]]</f>
        <v/>
      </c>
      <c r="D165" s="164" t="str">
        <f>planaccion[[#This Row],[Criterio]]</f>
        <v/>
      </c>
      <c r="E165" s="165" t="str">
        <f>planaccion[[#This Row],[Oportunidad de Mejora]]</f>
        <v/>
      </c>
      <c r="F165" s="165" t="str">
        <f>planaccion[[#This Row],[Qué /  Acción]]</f>
        <v>P:
H:
V:
A:</v>
      </c>
      <c r="G165" s="224">
        <f>planaccion[[#This Row],[Cuándo inicia]]</f>
        <v>0</v>
      </c>
      <c r="H165" s="272" t="str">
        <f>IF(seguimientoplan[[#This Row],[Práctica segura]]="","",IFERROR(IF(MATCH("Cerrada",seguimientoplan[[#This Row],[Estado Acción Seg. 1]:[Estado Acción Seg. 12]],0),"Cerrada"),"Abierta"))</f>
        <v/>
      </c>
      <c r="I165" s="187"/>
      <c r="J165" s="172"/>
      <c r="K165" s="170"/>
      <c r="L165" s="188"/>
      <c r="M165" s="179"/>
      <c r="N165" s="172"/>
      <c r="O165" s="172"/>
      <c r="P165" s="180"/>
      <c r="Q165" s="189"/>
      <c r="R165" s="190"/>
      <c r="S165" s="182"/>
      <c r="T165" s="180"/>
      <c r="U165" s="189"/>
      <c r="V165" s="190"/>
      <c r="W165" s="190"/>
      <c r="X165" s="180"/>
      <c r="Y165" s="189"/>
      <c r="Z165" s="190"/>
      <c r="AA165" s="190"/>
      <c r="AB165" s="180"/>
      <c r="AC165" s="189"/>
      <c r="AD165" s="190"/>
      <c r="AE165" s="190"/>
      <c r="AF165" s="180"/>
      <c r="AG165" s="189"/>
      <c r="AH165" s="190"/>
      <c r="AI165" s="190"/>
      <c r="AJ165" s="180"/>
      <c r="AK165" s="189"/>
      <c r="AL165" s="190"/>
      <c r="AM165" s="190"/>
      <c r="AN165" s="180"/>
      <c r="AO165" s="189"/>
      <c r="AP165" s="190"/>
      <c r="AQ165" s="190"/>
      <c r="AR165" s="180"/>
      <c r="AS165" s="189"/>
      <c r="AT165" s="190"/>
      <c r="AU165" s="190"/>
      <c r="AV165" s="180"/>
      <c r="AW165" s="189"/>
      <c r="AX165" s="190"/>
      <c r="AY165" s="190"/>
      <c r="AZ165" s="180"/>
      <c r="BA165" s="189"/>
      <c r="BB165" s="190"/>
      <c r="BC165" s="190"/>
      <c r="BD165" s="180"/>
    </row>
    <row r="166" spans="2:56" ht="57.6" x14ac:dyDescent="0.3">
      <c r="B166" s="166">
        <v>163</v>
      </c>
      <c r="C166" s="164" t="str">
        <f>planaccion[[#This Row],[Práctica Segura]]</f>
        <v/>
      </c>
      <c r="D166" s="164" t="str">
        <f>planaccion[[#This Row],[Criterio]]</f>
        <v/>
      </c>
      <c r="E166" s="165" t="str">
        <f>planaccion[[#This Row],[Oportunidad de Mejora]]</f>
        <v/>
      </c>
      <c r="F166" s="165" t="str">
        <f>planaccion[[#This Row],[Qué /  Acción]]</f>
        <v>P:
H:
V:
A:</v>
      </c>
      <c r="G166" s="224">
        <f>planaccion[[#This Row],[Cuándo inicia]]</f>
        <v>0</v>
      </c>
      <c r="H166" s="272" t="str">
        <f>IF(seguimientoplan[[#This Row],[Práctica segura]]="","",IFERROR(IF(MATCH("Cerrada",seguimientoplan[[#This Row],[Estado Acción Seg. 1]:[Estado Acción Seg. 12]],0),"Cerrada"),"Abierta"))</f>
        <v/>
      </c>
      <c r="I166" s="187"/>
      <c r="J166" s="172"/>
      <c r="K166" s="170"/>
      <c r="L166" s="188"/>
      <c r="M166" s="179"/>
      <c r="N166" s="172"/>
      <c r="O166" s="172"/>
      <c r="P166" s="180"/>
      <c r="Q166" s="189"/>
      <c r="R166" s="190"/>
      <c r="S166" s="182"/>
      <c r="T166" s="180"/>
      <c r="U166" s="191"/>
      <c r="V166" s="192"/>
      <c r="W166" s="192"/>
      <c r="X166" s="193"/>
      <c r="Y166" s="191"/>
      <c r="Z166" s="192"/>
      <c r="AA166" s="192"/>
      <c r="AB166" s="193"/>
      <c r="AC166" s="191"/>
      <c r="AD166" s="192"/>
      <c r="AE166" s="192"/>
      <c r="AF166" s="193"/>
      <c r="AG166" s="191"/>
      <c r="AH166" s="192"/>
      <c r="AI166" s="192"/>
      <c r="AJ166" s="193"/>
      <c r="AK166" s="191"/>
      <c r="AL166" s="192"/>
      <c r="AM166" s="192"/>
      <c r="AN166" s="193"/>
      <c r="AO166" s="191"/>
      <c r="AP166" s="192"/>
      <c r="AQ166" s="192"/>
      <c r="AR166" s="193"/>
      <c r="AS166" s="191"/>
      <c r="AT166" s="192"/>
      <c r="AU166" s="192"/>
      <c r="AV166" s="193"/>
      <c r="AW166" s="191"/>
      <c r="AX166" s="192"/>
      <c r="AY166" s="192"/>
      <c r="AZ166" s="193"/>
      <c r="BA166" s="191"/>
      <c r="BB166" s="192"/>
      <c r="BC166" s="192"/>
      <c r="BD166" s="193"/>
    </row>
    <row r="167" spans="2:56" ht="57.6" x14ac:dyDescent="0.3">
      <c r="B167" s="166">
        <v>164</v>
      </c>
      <c r="C167" s="164" t="str">
        <f>planaccion[[#This Row],[Práctica Segura]]</f>
        <v/>
      </c>
      <c r="D167" s="164" t="str">
        <f>planaccion[[#This Row],[Criterio]]</f>
        <v/>
      </c>
      <c r="E167" s="165" t="str">
        <f>planaccion[[#This Row],[Oportunidad de Mejora]]</f>
        <v/>
      </c>
      <c r="F167" s="165" t="str">
        <f>planaccion[[#This Row],[Qué /  Acción]]</f>
        <v>P:
H:
V:
A:</v>
      </c>
      <c r="G167" s="224">
        <f>planaccion[[#This Row],[Cuándo inicia]]</f>
        <v>0</v>
      </c>
      <c r="H167" s="272" t="str">
        <f>IF(seguimientoplan[[#This Row],[Práctica segura]]="","",IFERROR(IF(MATCH("Cerrada",seguimientoplan[[#This Row],[Estado Acción Seg. 1]:[Estado Acción Seg. 12]],0),"Cerrada"),"Abierta"))</f>
        <v/>
      </c>
      <c r="I167" s="187"/>
      <c r="J167" s="172"/>
      <c r="K167" s="170"/>
      <c r="L167" s="188"/>
      <c r="M167" s="179"/>
      <c r="N167" s="172"/>
      <c r="O167" s="172"/>
      <c r="P167" s="180"/>
      <c r="Q167" s="189"/>
      <c r="R167" s="190"/>
      <c r="S167" s="182"/>
      <c r="T167" s="180"/>
      <c r="U167" s="189"/>
      <c r="V167" s="190"/>
      <c r="W167" s="190"/>
      <c r="X167" s="180"/>
      <c r="Y167" s="189"/>
      <c r="Z167" s="190"/>
      <c r="AA167" s="190"/>
      <c r="AB167" s="180"/>
      <c r="AC167" s="189"/>
      <c r="AD167" s="190"/>
      <c r="AE167" s="190"/>
      <c r="AF167" s="180"/>
      <c r="AG167" s="189"/>
      <c r="AH167" s="190"/>
      <c r="AI167" s="190"/>
      <c r="AJ167" s="180"/>
      <c r="AK167" s="189"/>
      <c r="AL167" s="190"/>
      <c r="AM167" s="190"/>
      <c r="AN167" s="180"/>
      <c r="AO167" s="189"/>
      <c r="AP167" s="190"/>
      <c r="AQ167" s="190"/>
      <c r="AR167" s="180"/>
      <c r="AS167" s="189"/>
      <c r="AT167" s="190"/>
      <c r="AU167" s="190"/>
      <c r="AV167" s="180"/>
      <c r="AW167" s="189"/>
      <c r="AX167" s="190"/>
      <c r="AY167" s="190"/>
      <c r="AZ167" s="180"/>
      <c r="BA167" s="189"/>
      <c r="BB167" s="190"/>
      <c r="BC167" s="190"/>
      <c r="BD167" s="180"/>
    </row>
    <row r="168" spans="2:56" ht="57.6" x14ac:dyDescent="0.3">
      <c r="B168" s="166">
        <v>165</v>
      </c>
      <c r="C168" s="164" t="str">
        <f>planaccion[[#This Row],[Práctica Segura]]</f>
        <v/>
      </c>
      <c r="D168" s="164" t="str">
        <f>planaccion[[#This Row],[Criterio]]</f>
        <v/>
      </c>
      <c r="E168" s="165" t="str">
        <f>planaccion[[#This Row],[Oportunidad de Mejora]]</f>
        <v/>
      </c>
      <c r="F168" s="165" t="str">
        <f>planaccion[[#This Row],[Qué /  Acción]]</f>
        <v>P:
H:
V:
A:</v>
      </c>
      <c r="G168" s="224">
        <f>planaccion[[#This Row],[Cuándo inicia]]</f>
        <v>0</v>
      </c>
      <c r="H168" s="272" t="str">
        <f>IF(seguimientoplan[[#This Row],[Práctica segura]]="","",IFERROR(IF(MATCH("Cerrada",seguimientoplan[[#This Row],[Estado Acción Seg. 1]:[Estado Acción Seg. 12]],0),"Cerrada"),"Abierta"))</f>
        <v/>
      </c>
      <c r="I168" s="187"/>
      <c r="J168" s="172"/>
      <c r="K168" s="170"/>
      <c r="L168" s="188"/>
      <c r="M168" s="179"/>
      <c r="N168" s="172"/>
      <c r="O168" s="172"/>
      <c r="P168" s="180"/>
      <c r="Q168" s="189"/>
      <c r="R168" s="190"/>
      <c r="S168" s="182"/>
      <c r="T168" s="180"/>
      <c r="U168" s="191"/>
      <c r="V168" s="192"/>
      <c r="W168" s="192"/>
      <c r="X168" s="193"/>
      <c r="Y168" s="191"/>
      <c r="Z168" s="192"/>
      <c r="AA168" s="192"/>
      <c r="AB168" s="193"/>
      <c r="AC168" s="191"/>
      <c r="AD168" s="192"/>
      <c r="AE168" s="192"/>
      <c r="AF168" s="193"/>
      <c r="AG168" s="191"/>
      <c r="AH168" s="192"/>
      <c r="AI168" s="192"/>
      <c r="AJ168" s="193"/>
      <c r="AK168" s="191"/>
      <c r="AL168" s="192"/>
      <c r="AM168" s="192"/>
      <c r="AN168" s="193"/>
      <c r="AO168" s="191"/>
      <c r="AP168" s="192"/>
      <c r="AQ168" s="192"/>
      <c r="AR168" s="193"/>
      <c r="AS168" s="191"/>
      <c r="AT168" s="192"/>
      <c r="AU168" s="192"/>
      <c r="AV168" s="193"/>
      <c r="AW168" s="191"/>
      <c r="AX168" s="192"/>
      <c r="AY168" s="192"/>
      <c r="AZ168" s="193"/>
      <c r="BA168" s="191"/>
      <c r="BB168" s="192"/>
      <c r="BC168" s="192"/>
      <c r="BD168" s="193"/>
    </row>
    <row r="169" spans="2:56" ht="57.6" x14ac:dyDescent="0.3">
      <c r="B169" s="166">
        <v>166</v>
      </c>
      <c r="C169" s="164" t="str">
        <f>planaccion[[#This Row],[Práctica Segura]]</f>
        <v/>
      </c>
      <c r="D169" s="164" t="str">
        <f>planaccion[[#This Row],[Criterio]]</f>
        <v/>
      </c>
      <c r="E169" s="165" t="str">
        <f>planaccion[[#This Row],[Oportunidad de Mejora]]</f>
        <v/>
      </c>
      <c r="F169" s="165" t="str">
        <f>planaccion[[#This Row],[Qué /  Acción]]</f>
        <v>P:
H:
V:
A:</v>
      </c>
      <c r="G169" s="224">
        <f>planaccion[[#This Row],[Cuándo inicia]]</f>
        <v>0</v>
      </c>
      <c r="H169" s="272" t="str">
        <f>IF(seguimientoplan[[#This Row],[Práctica segura]]="","",IFERROR(IF(MATCH("Cerrada",seguimientoplan[[#This Row],[Estado Acción Seg. 1]:[Estado Acción Seg. 12]],0),"Cerrada"),"Abierta"))</f>
        <v/>
      </c>
      <c r="I169" s="187"/>
      <c r="J169" s="172"/>
      <c r="K169" s="170"/>
      <c r="L169" s="188"/>
      <c r="M169" s="179"/>
      <c r="N169" s="172"/>
      <c r="O169" s="172"/>
      <c r="P169" s="180"/>
      <c r="Q169" s="189"/>
      <c r="R169" s="190"/>
      <c r="S169" s="182"/>
      <c r="T169" s="180"/>
      <c r="U169" s="189"/>
      <c r="V169" s="190"/>
      <c r="W169" s="190"/>
      <c r="X169" s="180"/>
      <c r="Y169" s="189"/>
      <c r="Z169" s="190"/>
      <c r="AA169" s="190"/>
      <c r="AB169" s="180"/>
      <c r="AC169" s="189"/>
      <c r="AD169" s="190"/>
      <c r="AE169" s="190"/>
      <c r="AF169" s="180"/>
      <c r="AG169" s="189"/>
      <c r="AH169" s="190"/>
      <c r="AI169" s="190"/>
      <c r="AJ169" s="180"/>
      <c r="AK169" s="189"/>
      <c r="AL169" s="190"/>
      <c r="AM169" s="190"/>
      <c r="AN169" s="180"/>
      <c r="AO169" s="189"/>
      <c r="AP169" s="190"/>
      <c r="AQ169" s="190"/>
      <c r="AR169" s="180"/>
      <c r="AS169" s="189"/>
      <c r="AT169" s="190"/>
      <c r="AU169" s="190"/>
      <c r="AV169" s="180"/>
      <c r="AW169" s="189"/>
      <c r="AX169" s="190"/>
      <c r="AY169" s="190"/>
      <c r="AZ169" s="180"/>
      <c r="BA169" s="189"/>
      <c r="BB169" s="190"/>
      <c r="BC169" s="190"/>
      <c r="BD169" s="180"/>
    </row>
    <row r="170" spans="2:56" ht="57.6" x14ac:dyDescent="0.3">
      <c r="B170" s="166">
        <v>167</v>
      </c>
      <c r="C170" s="164" t="str">
        <f>planaccion[[#This Row],[Práctica Segura]]</f>
        <v/>
      </c>
      <c r="D170" s="164" t="str">
        <f>planaccion[[#This Row],[Criterio]]</f>
        <v/>
      </c>
      <c r="E170" s="165" t="str">
        <f>planaccion[[#This Row],[Oportunidad de Mejora]]</f>
        <v/>
      </c>
      <c r="F170" s="165" t="str">
        <f>planaccion[[#This Row],[Qué /  Acción]]</f>
        <v>P:
H:
V:
A:</v>
      </c>
      <c r="G170" s="224">
        <f>planaccion[[#This Row],[Cuándo inicia]]</f>
        <v>0</v>
      </c>
      <c r="H170" s="272" t="str">
        <f>IF(seguimientoplan[[#This Row],[Práctica segura]]="","",IFERROR(IF(MATCH("Cerrada",seguimientoplan[[#This Row],[Estado Acción Seg. 1]:[Estado Acción Seg. 12]],0),"Cerrada"),"Abierta"))</f>
        <v/>
      </c>
      <c r="I170" s="187"/>
      <c r="J170" s="172"/>
      <c r="K170" s="170"/>
      <c r="L170" s="188"/>
      <c r="M170" s="179"/>
      <c r="N170" s="172"/>
      <c r="O170" s="172"/>
      <c r="P170" s="180"/>
      <c r="Q170" s="189"/>
      <c r="R170" s="190"/>
      <c r="S170" s="182"/>
      <c r="T170" s="180"/>
      <c r="U170" s="191"/>
      <c r="V170" s="192"/>
      <c r="W170" s="192"/>
      <c r="X170" s="193"/>
      <c r="Y170" s="191"/>
      <c r="Z170" s="192"/>
      <c r="AA170" s="192"/>
      <c r="AB170" s="193"/>
      <c r="AC170" s="191"/>
      <c r="AD170" s="192"/>
      <c r="AE170" s="192"/>
      <c r="AF170" s="193"/>
      <c r="AG170" s="191"/>
      <c r="AH170" s="192"/>
      <c r="AI170" s="192"/>
      <c r="AJ170" s="193"/>
      <c r="AK170" s="191"/>
      <c r="AL170" s="192"/>
      <c r="AM170" s="192"/>
      <c r="AN170" s="193"/>
      <c r="AO170" s="191"/>
      <c r="AP170" s="192"/>
      <c r="AQ170" s="192"/>
      <c r="AR170" s="193"/>
      <c r="AS170" s="191"/>
      <c r="AT170" s="192"/>
      <c r="AU170" s="192"/>
      <c r="AV170" s="193"/>
      <c r="AW170" s="191"/>
      <c r="AX170" s="192"/>
      <c r="AY170" s="192"/>
      <c r="AZ170" s="193"/>
      <c r="BA170" s="191"/>
      <c r="BB170" s="192"/>
      <c r="BC170" s="192"/>
      <c r="BD170" s="193"/>
    </row>
    <row r="171" spans="2:56" ht="57.6" x14ac:dyDescent="0.3">
      <c r="B171" s="166">
        <v>168</v>
      </c>
      <c r="C171" s="164" t="str">
        <f>planaccion[[#This Row],[Práctica Segura]]</f>
        <v/>
      </c>
      <c r="D171" s="164" t="str">
        <f>planaccion[[#This Row],[Criterio]]</f>
        <v/>
      </c>
      <c r="E171" s="165" t="str">
        <f>planaccion[[#This Row],[Oportunidad de Mejora]]</f>
        <v/>
      </c>
      <c r="F171" s="165" t="str">
        <f>planaccion[[#This Row],[Qué /  Acción]]</f>
        <v>P:
H:
V:
A:</v>
      </c>
      <c r="G171" s="224">
        <f>planaccion[[#This Row],[Cuándo inicia]]</f>
        <v>0</v>
      </c>
      <c r="H171" s="272" t="str">
        <f>IF(seguimientoplan[[#This Row],[Práctica segura]]="","",IFERROR(IF(MATCH("Cerrada",seguimientoplan[[#This Row],[Estado Acción Seg. 1]:[Estado Acción Seg. 12]],0),"Cerrada"),"Abierta"))</f>
        <v/>
      </c>
      <c r="I171" s="187"/>
      <c r="J171" s="172"/>
      <c r="K171" s="170"/>
      <c r="L171" s="188"/>
      <c r="M171" s="179"/>
      <c r="N171" s="172"/>
      <c r="O171" s="172"/>
      <c r="P171" s="180"/>
      <c r="Q171" s="189"/>
      <c r="R171" s="190"/>
      <c r="S171" s="182"/>
      <c r="T171" s="180"/>
      <c r="U171" s="189"/>
      <c r="V171" s="190"/>
      <c r="W171" s="190"/>
      <c r="X171" s="180"/>
      <c r="Y171" s="189"/>
      <c r="Z171" s="190"/>
      <c r="AA171" s="190"/>
      <c r="AB171" s="180"/>
      <c r="AC171" s="189"/>
      <c r="AD171" s="190"/>
      <c r="AE171" s="190"/>
      <c r="AF171" s="180"/>
      <c r="AG171" s="189"/>
      <c r="AH171" s="190"/>
      <c r="AI171" s="190"/>
      <c r="AJ171" s="180"/>
      <c r="AK171" s="189"/>
      <c r="AL171" s="190"/>
      <c r="AM171" s="190"/>
      <c r="AN171" s="180"/>
      <c r="AO171" s="189"/>
      <c r="AP171" s="190"/>
      <c r="AQ171" s="190"/>
      <c r="AR171" s="180"/>
      <c r="AS171" s="189"/>
      <c r="AT171" s="190"/>
      <c r="AU171" s="190"/>
      <c r="AV171" s="180"/>
      <c r="AW171" s="189"/>
      <c r="AX171" s="190"/>
      <c r="AY171" s="190"/>
      <c r="AZ171" s="180"/>
      <c r="BA171" s="189"/>
      <c r="BB171" s="190"/>
      <c r="BC171" s="190"/>
      <c r="BD171" s="180"/>
    </row>
    <row r="172" spans="2:56" ht="57.6" x14ac:dyDescent="0.3">
      <c r="B172" s="166">
        <v>169</v>
      </c>
      <c r="C172" s="164" t="str">
        <f>planaccion[[#This Row],[Práctica Segura]]</f>
        <v/>
      </c>
      <c r="D172" s="164" t="str">
        <f>planaccion[[#This Row],[Criterio]]</f>
        <v/>
      </c>
      <c r="E172" s="165" t="str">
        <f>planaccion[[#This Row],[Oportunidad de Mejora]]</f>
        <v/>
      </c>
      <c r="F172" s="165" t="str">
        <f>planaccion[[#This Row],[Qué /  Acción]]</f>
        <v>P:
H:
V:
A:</v>
      </c>
      <c r="G172" s="224">
        <f>planaccion[[#This Row],[Cuándo inicia]]</f>
        <v>0</v>
      </c>
      <c r="H172" s="272" t="str">
        <f>IF(seguimientoplan[[#This Row],[Práctica segura]]="","",IFERROR(IF(MATCH("Cerrada",seguimientoplan[[#This Row],[Estado Acción Seg. 1]:[Estado Acción Seg. 12]],0),"Cerrada"),"Abierta"))</f>
        <v/>
      </c>
      <c r="I172" s="187"/>
      <c r="J172" s="172"/>
      <c r="K172" s="170"/>
      <c r="L172" s="188"/>
      <c r="M172" s="179"/>
      <c r="N172" s="172"/>
      <c r="O172" s="172"/>
      <c r="P172" s="180"/>
      <c r="Q172" s="189"/>
      <c r="R172" s="190"/>
      <c r="S172" s="182"/>
      <c r="T172" s="180"/>
      <c r="U172" s="191"/>
      <c r="V172" s="192"/>
      <c r="W172" s="192"/>
      <c r="X172" s="193"/>
      <c r="Y172" s="191"/>
      <c r="Z172" s="192"/>
      <c r="AA172" s="192"/>
      <c r="AB172" s="193"/>
      <c r="AC172" s="191"/>
      <c r="AD172" s="192"/>
      <c r="AE172" s="192"/>
      <c r="AF172" s="193"/>
      <c r="AG172" s="191"/>
      <c r="AH172" s="192"/>
      <c r="AI172" s="192"/>
      <c r="AJ172" s="193"/>
      <c r="AK172" s="191"/>
      <c r="AL172" s="192"/>
      <c r="AM172" s="192"/>
      <c r="AN172" s="193"/>
      <c r="AO172" s="191"/>
      <c r="AP172" s="192"/>
      <c r="AQ172" s="192"/>
      <c r="AR172" s="193"/>
      <c r="AS172" s="191"/>
      <c r="AT172" s="192"/>
      <c r="AU172" s="192"/>
      <c r="AV172" s="193"/>
      <c r="AW172" s="191"/>
      <c r="AX172" s="192"/>
      <c r="AY172" s="192"/>
      <c r="AZ172" s="193"/>
      <c r="BA172" s="191"/>
      <c r="BB172" s="192"/>
      <c r="BC172" s="192"/>
      <c r="BD172" s="193"/>
    </row>
    <row r="173" spans="2:56" ht="57.6" x14ac:dyDescent="0.3">
      <c r="B173" s="166">
        <v>170</v>
      </c>
      <c r="C173" s="164" t="str">
        <f>planaccion[[#This Row],[Práctica Segura]]</f>
        <v/>
      </c>
      <c r="D173" s="164" t="str">
        <f>planaccion[[#This Row],[Criterio]]</f>
        <v/>
      </c>
      <c r="E173" s="165" t="str">
        <f>planaccion[[#This Row],[Oportunidad de Mejora]]</f>
        <v/>
      </c>
      <c r="F173" s="165" t="str">
        <f>planaccion[[#This Row],[Qué /  Acción]]</f>
        <v>P:
H:
V:
A:</v>
      </c>
      <c r="G173" s="224">
        <f>planaccion[[#This Row],[Cuándo inicia]]</f>
        <v>0</v>
      </c>
      <c r="H173" s="272" t="str">
        <f>IF(seguimientoplan[[#This Row],[Práctica segura]]="","",IFERROR(IF(MATCH("Cerrada",seguimientoplan[[#This Row],[Estado Acción Seg. 1]:[Estado Acción Seg. 12]],0),"Cerrada"),"Abierta"))</f>
        <v/>
      </c>
      <c r="I173" s="187"/>
      <c r="J173" s="172"/>
      <c r="K173" s="170"/>
      <c r="L173" s="188"/>
      <c r="M173" s="179"/>
      <c r="N173" s="172"/>
      <c r="O173" s="172"/>
      <c r="P173" s="180"/>
      <c r="Q173" s="189"/>
      <c r="R173" s="190"/>
      <c r="S173" s="182"/>
      <c r="T173" s="180"/>
      <c r="U173" s="189"/>
      <c r="V173" s="190"/>
      <c r="W173" s="190"/>
      <c r="X173" s="180"/>
      <c r="Y173" s="189"/>
      <c r="Z173" s="190"/>
      <c r="AA173" s="190"/>
      <c r="AB173" s="180"/>
      <c r="AC173" s="189"/>
      <c r="AD173" s="190"/>
      <c r="AE173" s="190"/>
      <c r="AF173" s="180"/>
      <c r="AG173" s="189"/>
      <c r="AH173" s="190"/>
      <c r="AI173" s="190"/>
      <c r="AJ173" s="180"/>
      <c r="AK173" s="189"/>
      <c r="AL173" s="190"/>
      <c r="AM173" s="190"/>
      <c r="AN173" s="180"/>
      <c r="AO173" s="189"/>
      <c r="AP173" s="190"/>
      <c r="AQ173" s="190"/>
      <c r="AR173" s="180"/>
      <c r="AS173" s="189"/>
      <c r="AT173" s="190"/>
      <c r="AU173" s="190"/>
      <c r="AV173" s="180"/>
      <c r="AW173" s="189"/>
      <c r="AX173" s="190"/>
      <c r="AY173" s="190"/>
      <c r="AZ173" s="180"/>
      <c r="BA173" s="189"/>
      <c r="BB173" s="190"/>
      <c r="BC173" s="190"/>
      <c r="BD173" s="180"/>
    </row>
    <row r="174" spans="2:56" ht="57.6" x14ac:dyDescent="0.3">
      <c r="B174" s="166">
        <v>171</v>
      </c>
      <c r="C174" s="164" t="str">
        <f>planaccion[[#This Row],[Práctica Segura]]</f>
        <v/>
      </c>
      <c r="D174" s="164" t="str">
        <f>planaccion[[#This Row],[Criterio]]</f>
        <v/>
      </c>
      <c r="E174" s="165" t="str">
        <f>planaccion[[#This Row],[Oportunidad de Mejora]]</f>
        <v/>
      </c>
      <c r="F174" s="165" t="str">
        <f>planaccion[[#This Row],[Qué /  Acción]]</f>
        <v>P:
H:
V:
A:</v>
      </c>
      <c r="G174" s="224">
        <f>planaccion[[#This Row],[Cuándo inicia]]</f>
        <v>0</v>
      </c>
      <c r="H174" s="272" t="str">
        <f>IF(seguimientoplan[[#This Row],[Práctica segura]]="","",IFERROR(IF(MATCH("Cerrada",seguimientoplan[[#This Row],[Estado Acción Seg. 1]:[Estado Acción Seg. 12]],0),"Cerrada"),"Abierta"))</f>
        <v/>
      </c>
      <c r="I174" s="187"/>
      <c r="J174" s="172"/>
      <c r="K174" s="170"/>
      <c r="L174" s="188"/>
      <c r="M174" s="179"/>
      <c r="N174" s="172"/>
      <c r="O174" s="172"/>
      <c r="P174" s="180"/>
      <c r="Q174" s="189"/>
      <c r="R174" s="190"/>
      <c r="S174" s="182"/>
      <c r="T174" s="180"/>
      <c r="U174" s="191"/>
      <c r="V174" s="192"/>
      <c r="W174" s="192"/>
      <c r="X174" s="193"/>
      <c r="Y174" s="191"/>
      <c r="Z174" s="192"/>
      <c r="AA174" s="192"/>
      <c r="AB174" s="193"/>
      <c r="AC174" s="191"/>
      <c r="AD174" s="192"/>
      <c r="AE174" s="192"/>
      <c r="AF174" s="193"/>
      <c r="AG174" s="191"/>
      <c r="AH174" s="192"/>
      <c r="AI174" s="192"/>
      <c r="AJ174" s="193"/>
      <c r="AK174" s="191"/>
      <c r="AL174" s="192"/>
      <c r="AM174" s="192"/>
      <c r="AN174" s="193"/>
      <c r="AO174" s="191"/>
      <c r="AP174" s="192"/>
      <c r="AQ174" s="192"/>
      <c r="AR174" s="193"/>
      <c r="AS174" s="191"/>
      <c r="AT174" s="192"/>
      <c r="AU174" s="192"/>
      <c r="AV174" s="193"/>
      <c r="AW174" s="191"/>
      <c r="AX174" s="192"/>
      <c r="AY174" s="192"/>
      <c r="AZ174" s="193"/>
      <c r="BA174" s="191"/>
      <c r="BB174" s="192"/>
      <c r="BC174" s="192"/>
      <c r="BD174" s="193"/>
    </row>
    <row r="175" spans="2:56" ht="57.6" x14ac:dyDescent="0.3">
      <c r="B175" s="166">
        <v>172</v>
      </c>
      <c r="C175" s="164" t="str">
        <f>planaccion[[#This Row],[Práctica Segura]]</f>
        <v/>
      </c>
      <c r="D175" s="164" t="str">
        <f>planaccion[[#This Row],[Criterio]]</f>
        <v/>
      </c>
      <c r="E175" s="165" t="str">
        <f>planaccion[[#This Row],[Oportunidad de Mejora]]</f>
        <v/>
      </c>
      <c r="F175" s="165" t="str">
        <f>planaccion[[#This Row],[Qué /  Acción]]</f>
        <v>P:
H:
V:
A:</v>
      </c>
      <c r="G175" s="224">
        <f>planaccion[[#This Row],[Cuándo inicia]]</f>
        <v>0</v>
      </c>
      <c r="H175" s="272" t="str">
        <f>IF(seguimientoplan[[#This Row],[Práctica segura]]="","",IFERROR(IF(MATCH("Cerrada",seguimientoplan[[#This Row],[Estado Acción Seg. 1]:[Estado Acción Seg. 12]],0),"Cerrada"),"Abierta"))</f>
        <v/>
      </c>
      <c r="I175" s="187"/>
      <c r="J175" s="172"/>
      <c r="K175" s="170"/>
      <c r="L175" s="188"/>
      <c r="M175" s="179"/>
      <c r="N175" s="172"/>
      <c r="O175" s="172"/>
      <c r="P175" s="180"/>
      <c r="Q175" s="189"/>
      <c r="R175" s="190"/>
      <c r="S175" s="182"/>
      <c r="T175" s="180"/>
      <c r="U175" s="189"/>
      <c r="V175" s="190"/>
      <c r="W175" s="190"/>
      <c r="X175" s="180"/>
      <c r="Y175" s="189"/>
      <c r="Z175" s="190"/>
      <c r="AA175" s="190"/>
      <c r="AB175" s="180"/>
      <c r="AC175" s="189"/>
      <c r="AD175" s="190"/>
      <c r="AE175" s="190"/>
      <c r="AF175" s="180"/>
      <c r="AG175" s="189"/>
      <c r="AH175" s="190"/>
      <c r="AI175" s="190"/>
      <c r="AJ175" s="180"/>
      <c r="AK175" s="189"/>
      <c r="AL175" s="190"/>
      <c r="AM175" s="190"/>
      <c r="AN175" s="180"/>
      <c r="AO175" s="189"/>
      <c r="AP175" s="190"/>
      <c r="AQ175" s="190"/>
      <c r="AR175" s="180"/>
      <c r="AS175" s="189"/>
      <c r="AT175" s="190"/>
      <c r="AU175" s="190"/>
      <c r="AV175" s="180"/>
      <c r="AW175" s="189"/>
      <c r="AX175" s="190"/>
      <c r="AY175" s="190"/>
      <c r="AZ175" s="180"/>
      <c r="BA175" s="189"/>
      <c r="BB175" s="190"/>
      <c r="BC175" s="190"/>
      <c r="BD175" s="180"/>
    </row>
    <row r="176" spans="2:56" ht="57.6" x14ac:dyDescent="0.3">
      <c r="B176" s="166">
        <v>173</v>
      </c>
      <c r="C176" s="164" t="str">
        <f>planaccion[[#This Row],[Práctica Segura]]</f>
        <v/>
      </c>
      <c r="D176" s="164" t="str">
        <f>planaccion[[#This Row],[Criterio]]</f>
        <v/>
      </c>
      <c r="E176" s="165" t="str">
        <f>planaccion[[#This Row],[Oportunidad de Mejora]]</f>
        <v/>
      </c>
      <c r="F176" s="165" t="str">
        <f>planaccion[[#This Row],[Qué /  Acción]]</f>
        <v>P:
H:
V:
A:</v>
      </c>
      <c r="G176" s="224">
        <f>planaccion[[#This Row],[Cuándo inicia]]</f>
        <v>0</v>
      </c>
      <c r="H176" s="272" t="str">
        <f>IF(seguimientoplan[[#This Row],[Práctica segura]]="","",IFERROR(IF(MATCH("Cerrada",seguimientoplan[[#This Row],[Estado Acción Seg. 1]:[Estado Acción Seg. 12]],0),"Cerrada"),"Abierta"))</f>
        <v/>
      </c>
      <c r="I176" s="187"/>
      <c r="J176" s="172"/>
      <c r="K176" s="170"/>
      <c r="L176" s="188"/>
      <c r="M176" s="179"/>
      <c r="N176" s="172"/>
      <c r="O176" s="172"/>
      <c r="P176" s="180"/>
      <c r="Q176" s="189"/>
      <c r="R176" s="190"/>
      <c r="S176" s="182"/>
      <c r="T176" s="180"/>
      <c r="U176" s="191"/>
      <c r="V176" s="192"/>
      <c r="W176" s="192"/>
      <c r="X176" s="193"/>
      <c r="Y176" s="191"/>
      <c r="Z176" s="192"/>
      <c r="AA176" s="192"/>
      <c r="AB176" s="193"/>
      <c r="AC176" s="191"/>
      <c r="AD176" s="192"/>
      <c r="AE176" s="192"/>
      <c r="AF176" s="193"/>
      <c r="AG176" s="191"/>
      <c r="AH176" s="192"/>
      <c r="AI176" s="192"/>
      <c r="AJ176" s="193"/>
      <c r="AK176" s="191"/>
      <c r="AL176" s="192"/>
      <c r="AM176" s="192"/>
      <c r="AN176" s="193"/>
      <c r="AO176" s="191"/>
      <c r="AP176" s="192"/>
      <c r="AQ176" s="192"/>
      <c r="AR176" s="193"/>
      <c r="AS176" s="191"/>
      <c r="AT176" s="192"/>
      <c r="AU176" s="192"/>
      <c r="AV176" s="193"/>
      <c r="AW176" s="191"/>
      <c r="AX176" s="192"/>
      <c r="AY176" s="192"/>
      <c r="AZ176" s="193"/>
      <c r="BA176" s="191"/>
      <c r="BB176" s="192"/>
      <c r="BC176" s="192"/>
      <c r="BD176" s="193"/>
    </row>
    <row r="177" spans="2:56" ht="57.6" x14ac:dyDescent="0.3">
      <c r="B177" s="166">
        <v>174</v>
      </c>
      <c r="C177" s="164" t="str">
        <f>planaccion[[#This Row],[Práctica Segura]]</f>
        <v/>
      </c>
      <c r="D177" s="164" t="str">
        <f>planaccion[[#This Row],[Criterio]]</f>
        <v/>
      </c>
      <c r="E177" s="165" t="str">
        <f>planaccion[[#This Row],[Oportunidad de Mejora]]</f>
        <v/>
      </c>
      <c r="F177" s="165" t="str">
        <f>planaccion[[#This Row],[Qué /  Acción]]</f>
        <v>P:
H:
V:
A:</v>
      </c>
      <c r="G177" s="224">
        <f>planaccion[[#This Row],[Cuándo inicia]]</f>
        <v>0</v>
      </c>
      <c r="H177" s="272" t="str">
        <f>IF(seguimientoplan[[#This Row],[Práctica segura]]="","",IFERROR(IF(MATCH("Cerrada",seguimientoplan[[#This Row],[Estado Acción Seg. 1]:[Estado Acción Seg. 12]],0),"Cerrada"),"Abierta"))</f>
        <v/>
      </c>
      <c r="I177" s="187"/>
      <c r="J177" s="172"/>
      <c r="K177" s="170"/>
      <c r="L177" s="188"/>
      <c r="M177" s="179"/>
      <c r="N177" s="172"/>
      <c r="O177" s="172"/>
      <c r="P177" s="180"/>
      <c r="Q177" s="189"/>
      <c r="R177" s="190"/>
      <c r="S177" s="182"/>
      <c r="T177" s="180"/>
      <c r="U177" s="189"/>
      <c r="V177" s="190"/>
      <c r="W177" s="190"/>
      <c r="X177" s="180"/>
      <c r="Y177" s="189"/>
      <c r="Z177" s="190"/>
      <c r="AA177" s="190"/>
      <c r="AB177" s="180"/>
      <c r="AC177" s="189"/>
      <c r="AD177" s="190"/>
      <c r="AE177" s="190"/>
      <c r="AF177" s="180"/>
      <c r="AG177" s="189"/>
      <c r="AH177" s="190"/>
      <c r="AI177" s="190"/>
      <c r="AJ177" s="180"/>
      <c r="AK177" s="189"/>
      <c r="AL177" s="190"/>
      <c r="AM177" s="190"/>
      <c r="AN177" s="180"/>
      <c r="AO177" s="189"/>
      <c r="AP177" s="190"/>
      <c r="AQ177" s="190"/>
      <c r="AR177" s="180"/>
      <c r="AS177" s="189"/>
      <c r="AT177" s="190"/>
      <c r="AU177" s="190"/>
      <c r="AV177" s="180"/>
      <c r="AW177" s="189"/>
      <c r="AX177" s="190"/>
      <c r="AY177" s="190"/>
      <c r="AZ177" s="180"/>
      <c r="BA177" s="189"/>
      <c r="BB177" s="190"/>
      <c r="BC177" s="190"/>
      <c r="BD177" s="180"/>
    </row>
    <row r="178" spans="2:56" ht="57.6" x14ac:dyDescent="0.3">
      <c r="B178" s="166">
        <v>175</v>
      </c>
      <c r="C178" s="164" t="str">
        <f>planaccion[[#This Row],[Práctica Segura]]</f>
        <v/>
      </c>
      <c r="D178" s="164" t="str">
        <f>planaccion[[#This Row],[Criterio]]</f>
        <v/>
      </c>
      <c r="E178" s="165" t="str">
        <f>planaccion[[#This Row],[Oportunidad de Mejora]]</f>
        <v/>
      </c>
      <c r="F178" s="165" t="str">
        <f>planaccion[[#This Row],[Qué /  Acción]]</f>
        <v>P:
H:
V:
A:</v>
      </c>
      <c r="G178" s="224">
        <f>planaccion[[#This Row],[Cuándo inicia]]</f>
        <v>0</v>
      </c>
      <c r="H178" s="272" t="str">
        <f>IF(seguimientoplan[[#This Row],[Práctica segura]]="","",IFERROR(IF(MATCH("Cerrada",seguimientoplan[[#This Row],[Estado Acción Seg. 1]:[Estado Acción Seg. 12]],0),"Cerrada"),"Abierta"))</f>
        <v/>
      </c>
      <c r="I178" s="187"/>
      <c r="J178" s="172"/>
      <c r="K178" s="170"/>
      <c r="L178" s="188"/>
      <c r="M178" s="179"/>
      <c r="N178" s="172"/>
      <c r="O178" s="172"/>
      <c r="P178" s="180"/>
      <c r="Q178" s="189"/>
      <c r="R178" s="190"/>
      <c r="S178" s="182"/>
      <c r="T178" s="180"/>
      <c r="U178" s="191"/>
      <c r="V178" s="192"/>
      <c r="W178" s="192"/>
      <c r="X178" s="193"/>
      <c r="Y178" s="191"/>
      <c r="Z178" s="192"/>
      <c r="AA178" s="192"/>
      <c r="AB178" s="193"/>
      <c r="AC178" s="191"/>
      <c r="AD178" s="192"/>
      <c r="AE178" s="192"/>
      <c r="AF178" s="193"/>
      <c r="AG178" s="191"/>
      <c r="AH178" s="192"/>
      <c r="AI178" s="192"/>
      <c r="AJ178" s="193"/>
      <c r="AK178" s="191"/>
      <c r="AL178" s="192"/>
      <c r="AM178" s="192"/>
      <c r="AN178" s="193"/>
      <c r="AO178" s="191"/>
      <c r="AP178" s="192"/>
      <c r="AQ178" s="192"/>
      <c r="AR178" s="193"/>
      <c r="AS178" s="191"/>
      <c r="AT178" s="192"/>
      <c r="AU178" s="192"/>
      <c r="AV178" s="193"/>
      <c r="AW178" s="191"/>
      <c r="AX178" s="192"/>
      <c r="AY178" s="192"/>
      <c r="AZ178" s="193"/>
      <c r="BA178" s="191"/>
      <c r="BB178" s="192"/>
      <c r="BC178" s="192"/>
      <c r="BD178" s="193"/>
    </row>
    <row r="179" spans="2:56" ht="57.6" x14ac:dyDescent="0.3">
      <c r="B179" s="166">
        <v>176</v>
      </c>
      <c r="C179" s="164" t="str">
        <f>planaccion[[#This Row],[Práctica Segura]]</f>
        <v/>
      </c>
      <c r="D179" s="164" t="str">
        <f>planaccion[[#This Row],[Criterio]]</f>
        <v/>
      </c>
      <c r="E179" s="165" t="str">
        <f>planaccion[[#This Row],[Oportunidad de Mejora]]</f>
        <v/>
      </c>
      <c r="F179" s="165" t="str">
        <f>planaccion[[#This Row],[Qué /  Acción]]</f>
        <v>P:
H:
V:
A:</v>
      </c>
      <c r="G179" s="224">
        <f>planaccion[[#This Row],[Cuándo inicia]]</f>
        <v>0</v>
      </c>
      <c r="H179" s="272" t="str">
        <f>IF(seguimientoplan[[#This Row],[Práctica segura]]="","",IFERROR(IF(MATCH("Cerrada",seguimientoplan[[#This Row],[Estado Acción Seg. 1]:[Estado Acción Seg. 12]],0),"Cerrada"),"Abierta"))</f>
        <v/>
      </c>
      <c r="I179" s="187"/>
      <c r="J179" s="172"/>
      <c r="K179" s="170"/>
      <c r="L179" s="188"/>
      <c r="M179" s="179"/>
      <c r="N179" s="172"/>
      <c r="O179" s="172"/>
      <c r="P179" s="180"/>
      <c r="Q179" s="189"/>
      <c r="R179" s="190"/>
      <c r="S179" s="182"/>
      <c r="T179" s="180"/>
      <c r="U179" s="189"/>
      <c r="V179" s="190"/>
      <c r="W179" s="190"/>
      <c r="X179" s="180"/>
      <c r="Y179" s="189"/>
      <c r="Z179" s="190"/>
      <c r="AA179" s="190"/>
      <c r="AB179" s="180"/>
      <c r="AC179" s="189"/>
      <c r="AD179" s="190"/>
      <c r="AE179" s="190"/>
      <c r="AF179" s="180"/>
      <c r="AG179" s="189"/>
      <c r="AH179" s="190"/>
      <c r="AI179" s="190"/>
      <c r="AJ179" s="180"/>
      <c r="AK179" s="189"/>
      <c r="AL179" s="190"/>
      <c r="AM179" s="190"/>
      <c r="AN179" s="180"/>
      <c r="AO179" s="189"/>
      <c r="AP179" s="190"/>
      <c r="AQ179" s="190"/>
      <c r="AR179" s="180"/>
      <c r="AS179" s="189"/>
      <c r="AT179" s="190"/>
      <c r="AU179" s="190"/>
      <c r="AV179" s="180"/>
      <c r="AW179" s="189"/>
      <c r="AX179" s="190"/>
      <c r="AY179" s="190"/>
      <c r="AZ179" s="180"/>
      <c r="BA179" s="189"/>
      <c r="BB179" s="190"/>
      <c r="BC179" s="190"/>
      <c r="BD179" s="180"/>
    </row>
    <row r="180" spans="2:56" ht="57.6" x14ac:dyDescent="0.3">
      <c r="B180" s="166">
        <v>177</v>
      </c>
      <c r="C180" s="164" t="str">
        <f>planaccion[[#This Row],[Práctica Segura]]</f>
        <v/>
      </c>
      <c r="D180" s="164" t="str">
        <f>planaccion[[#This Row],[Criterio]]</f>
        <v/>
      </c>
      <c r="E180" s="165" t="str">
        <f>planaccion[[#This Row],[Oportunidad de Mejora]]</f>
        <v/>
      </c>
      <c r="F180" s="165" t="str">
        <f>planaccion[[#This Row],[Qué /  Acción]]</f>
        <v>P:
H:
V:
A:</v>
      </c>
      <c r="G180" s="224">
        <f>planaccion[[#This Row],[Cuándo inicia]]</f>
        <v>0</v>
      </c>
      <c r="H180" s="272" t="str">
        <f>IF(seguimientoplan[[#This Row],[Práctica segura]]="","",IFERROR(IF(MATCH("Cerrada",seguimientoplan[[#This Row],[Estado Acción Seg. 1]:[Estado Acción Seg. 12]],0),"Cerrada"),"Abierta"))</f>
        <v/>
      </c>
      <c r="I180" s="187"/>
      <c r="J180" s="172"/>
      <c r="K180" s="170"/>
      <c r="L180" s="188"/>
      <c r="M180" s="179"/>
      <c r="N180" s="172"/>
      <c r="O180" s="172"/>
      <c r="P180" s="180"/>
      <c r="Q180" s="189"/>
      <c r="R180" s="190"/>
      <c r="S180" s="182"/>
      <c r="T180" s="180"/>
      <c r="U180" s="191"/>
      <c r="V180" s="192"/>
      <c r="W180" s="192"/>
      <c r="X180" s="193"/>
      <c r="Y180" s="191"/>
      <c r="Z180" s="192"/>
      <c r="AA180" s="192"/>
      <c r="AB180" s="193"/>
      <c r="AC180" s="191"/>
      <c r="AD180" s="192"/>
      <c r="AE180" s="192"/>
      <c r="AF180" s="193"/>
      <c r="AG180" s="191"/>
      <c r="AH180" s="192"/>
      <c r="AI180" s="192"/>
      <c r="AJ180" s="193"/>
      <c r="AK180" s="191"/>
      <c r="AL180" s="192"/>
      <c r="AM180" s="192"/>
      <c r="AN180" s="193"/>
      <c r="AO180" s="191"/>
      <c r="AP180" s="192"/>
      <c r="AQ180" s="192"/>
      <c r="AR180" s="193"/>
      <c r="AS180" s="191"/>
      <c r="AT180" s="192"/>
      <c r="AU180" s="192"/>
      <c r="AV180" s="193"/>
      <c r="AW180" s="191"/>
      <c r="AX180" s="192"/>
      <c r="AY180" s="192"/>
      <c r="AZ180" s="193"/>
      <c r="BA180" s="191"/>
      <c r="BB180" s="192"/>
      <c r="BC180" s="192"/>
      <c r="BD180" s="193"/>
    </row>
    <row r="181" spans="2:56" ht="57.6" x14ac:dyDescent="0.3">
      <c r="B181" s="166">
        <v>178</v>
      </c>
      <c r="C181" s="164" t="str">
        <f>planaccion[[#This Row],[Práctica Segura]]</f>
        <v/>
      </c>
      <c r="D181" s="164" t="str">
        <f>planaccion[[#This Row],[Criterio]]</f>
        <v/>
      </c>
      <c r="E181" s="165" t="str">
        <f>planaccion[[#This Row],[Oportunidad de Mejora]]</f>
        <v/>
      </c>
      <c r="F181" s="165" t="str">
        <f>planaccion[[#This Row],[Qué /  Acción]]</f>
        <v>P:
H:
V:
A:</v>
      </c>
      <c r="G181" s="224">
        <f>planaccion[[#This Row],[Cuándo inicia]]</f>
        <v>0</v>
      </c>
      <c r="H181" s="272" t="str">
        <f>IF(seguimientoplan[[#This Row],[Práctica segura]]="","",IFERROR(IF(MATCH("Cerrada",seguimientoplan[[#This Row],[Estado Acción Seg. 1]:[Estado Acción Seg. 12]],0),"Cerrada"),"Abierta"))</f>
        <v/>
      </c>
      <c r="I181" s="187"/>
      <c r="J181" s="172"/>
      <c r="K181" s="170"/>
      <c r="L181" s="188"/>
      <c r="M181" s="179"/>
      <c r="N181" s="172"/>
      <c r="O181" s="172"/>
      <c r="P181" s="180"/>
      <c r="Q181" s="189"/>
      <c r="R181" s="190"/>
      <c r="S181" s="182"/>
      <c r="T181" s="180"/>
      <c r="U181" s="189"/>
      <c r="V181" s="190"/>
      <c r="W181" s="190"/>
      <c r="X181" s="180"/>
      <c r="Y181" s="189"/>
      <c r="Z181" s="190"/>
      <c r="AA181" s="190"/>
      <c r="AB181" s="180"/>
      <c r="AC181" s="189"/>
      <c r="AD181" s="190"/>
      <c r="AE181" s="190"/>
      <c r="AF181" s="180"/>
      <c r="AG181" s="189"/>
      <c r="AH181" s="190"/>
      <c r="AI181" s="190"/>
      <c r="AJ181" s="180"/>
      <c r="AK181" s="189"/>
      <c r="AL181" s="190"/>
      <c r="AM181" s="190"/>
      <c r="AN181" s="180"/>
      <c r="AO181" s="189"/>
      <c r="AP181" s="190"/>
      <c r="AQ181" s="190"/>
      <c r="AR181" s="180"/>
      <c r="AS181" s="189"/>
      <c r="AT181" s="190"/>
      <c r="AU181" s="190"/>
      <c r="AV181" s="180"/>
      <c r="AW181" s="189"/>
      <c r="AX181" s="190"/>
      <c r="AY181" s="190"/>
      <c r="AZ181" s="180"/>
      <c r="BA181" s="189"/>
      <c r="BB181" s="190"/>
      <c r="BC181" s="190"/>
      <c r="BD181" s="180"/>
    </row>
    <row r="182" spans="2:56" ht="57.6" x14ac:dyDescent="0.3">
      <c r="B182" s="166">
        <v>179</v>
      </c>
      <c r="C182" s="164" t="str">
        <f>planaccion[[#This Row],[Práctica Segura]]</f>
        <v/>
      </c>
      <c r="D182" s="164" t="str">
        <f>planaccion[[#This Row],[Criterio]]</f>
        <v/>
      </c>
      <c r="E182" s="165" t="str">
        <f>planaccion[[#This Row],[Oportunidad de Mejora]]</f>
        <v/>
      </c>
      <c r="F182" s="165" t="str">
        <f>planaccion[[#This Row],[Qué /  Acción]]</f>
        <v>P:
H:
V:
A:</v>
      </c>
      <c r="G182" s="224">
        <f>planaccion[[#This Row],[Cuándo inicia]]</f>
        <v>0</v>
      </c>
      <c r="H182" s="272" t="str">
        <f>IF(seguimientoplan[[#This Row],[Práctica segura]]="","",IFERROR(IF(MATCH("Cerrada",seguimientoplan[[#This Row],[Estado Acción Seg. 1]:[Estado Acción Seg. 12]],0),"Cerrada"),"Abierta"))</f>
        <v/>
      </c>
      <c r="I182" s="187"/>
      <c r="J182" s="172"/>
      <c r="K182" s="170"/>
      <c r="L182" s="188"/>
      <c r="M182" s="179"/>
      <c r="N182" s="172"/>
      <c r="O182" s="172"/>
      <c r="P182" s="180"/>
      <c r="Q182" s="189"/>
      <c r="R182" s="190"/>
      <c r="S182" s="182"/>
      <c r="T182" s="180"/>
      <c r="U182" s="191"/>
      <c r="V182" s="192"/>
      <c r="W182" s="192"/>
      <c r="X182" s="193"/>
      <c r="Y182" s="191"/>
      <c r="Z182" s="192"/>
      <c r="AA182" s="192"/>
      <c r="AB182" s="193"/>
      <c r="AC182" s="191"/>
      <c r="AD182" s="192"/>
      <c r="AE182" s="192"/>
      <c r="AF182" s="193"/>
      <c r="AG182" s="191"/>
      <c r="AH182" s="192"/>
      <c r="AI182" s="192"/>
      <c r="AJ182" s="193"/>
      <c r="AK182" s="191"/>
      <c r="AL182" s="192"/>
      <c r="AM182" s="192"/>
      <c r="AN182" s="193"/>
      <c r="AO182" s="191"/>
      <c r="AP182" s="192"/>
      <c r="AQ182" s="192"/>
      <c r="AR182" s="193"/>
      <c r="AS182" s="191"/>
      <c r="AT182" s="192"/>
      <c r="AU182" s="192"/>
      <c r="AV182" s="193"/>
      <c r="AW182" s="191"/>
      <c r="AX182" s="192"/>
      <c r="AY182" s="192"/>
      <c r="AZ182" s="193"/>
      <c r="BA182" s="191"/>
      <c r="BB182" s="192"/>
      <c r="BC182" s="192"/>
      <c r="BD182" s="193"/>
    </row>
    <row r="183" spans="2:56" ht="57.6" x14ac:dyDescent="0.3">
      <c r="B183" s="166">
        <v>180</v>
      </c>
      <c r="C183" s="164" t="str">
        <f>planaccion[[#This Row],[Práctica Segura]]</f>
        <v/>
      </c>
      <c r="D183" s="164" t="str">
        <f>planaccion[[#This Row],[Criterio]]</f>
        <v/>
      </c>
      <c r="E183" s="165" t="str">
        <f>planaccion[[#This Row],[Oportunidad de Mejora]]</f>
        <v/>
      </c>
      <c r="F183" s="165" t="str">
        <f>planaccion[[#This Row],[Qué /  Acción]]</f>
        <v>P:
H:
V:
A:</v>
      </c>
      <c r="G183" s="224">
        <f>planaccion[[#This Row],[Cuándo inicia]]</f>
        <v>0</v>
      </c>
      <c r="H183" s="272" t="str">
        <f>IF(seguimientoplan[[#This Row],[Práctica segura]]="","",IFERROR(IF(MATCH("Cerrada",seguimientoplan[[#This Row],[Estado Acción Seg. 1]:[Estado Acción Seg. 12]],0),"Cerrada"),"Abierta"))</f>
        <v/>
      </c>
      <c r="I183" s="187"/>
      <c r="J183" s="172"/>
      <c r="K183" s="170"/>
      <c r="L183" s="188"/>
      <c r="M183" s="179"/>
      <c r="N183" s="172"/>
      <c r="O183" s="172"/>
      <c r="P183" s="180"/>
      <c r="Q183" s="189"/>
      <c r="R183" s="190"/>
      <c r="S183" s="182"/>
      <c r="T183" s="180"/>
      <c r="U183" s="189"/>
      <c r="V183" s="190"/>
      <c r="W183" s="190"/>
      <c r="X183" s="180"/>
      <c r="Y183" s="189"/>
      <c r="Z183" s="190"/>
      <c r="AA183" s="190"/>
      <c r="AB183" s="180"/>
      <c r="AC183" s="189"/>
      <c r="AD183" s="190"/>
      <c r="AE183" s="190"/>
      <c r="AF183" s="180"/>
      <c r="AG183" s="189"/>
      <c r="AH183" s="190"/>
      <c r="AI183" s="190"/>
      <c r="AJ183" s="180"/>
      <c r="AK183" s="189"/>
      <c r="AL183" s="190"/>
      <c r="AM183" s="190"/>
      <c r="AN183" s="180"/>
      <c r="AO183" s="189"/>
      <c r="AP183" s="190"/>
      <c r="AQ183" s="190"/>
      <c r="AR183" s="180"/>
      <c r="AS183" s="189"/>
      <c r="AT183" s="190"/>
      <c r="AU183" s="190"/>
      <c r="AV183" s="180"/>
      <c r="AW183" s="189"/>
      <c r="AX183" s="190"/>
      <c r="AY183" s="190"/>
      <c r="AZ183" s="180"/>
      <c r="BA183" s="189"/>
      <c r="BB183" s="190"/>
      <c r="BC183" s="190"/>
      <c r="BD183" s="180"/>
    </row>
    <row r="184" spans="2:56" ht="57.6" x14ac:dyDescent="0.3">
      <c r="B184" s="166">
        <v>181</v>
      </c>
      <c r="C184" s="164" t="str">
        <f>planaccion[[#This Row],[Práctica Segura]]</f>
        <v/>
      </c>
      <c r="D184" s="164" t="str">
        <f>planaccion[[#This Row],[Criterio]]</f>
        <v/>
      </c>
      <c r="E184" s="165" t="str">
        <f>planaccion[[#This Row],[Oportunidad de Mejora]]</f>
        <v/>
      </c>
      <c r="F184" s="165" t="str">
        <f>planaccion[[#This Row],[Qué /  Acción]]</f>
        <v>P:
H:
V:
A:</v>
      </c>
      <c r="G184" s="224">
        <f>planaccion[[#This Row],[Cuándo inicia]]</f>
        <v>0</v>
      </c>
      <c r="H184" s="272" t="str">
        <f>IF(seguimientoplan[[#This Row],[Práctica segura]]="","",IFERROR(IF(MATCH("Cerrada",seguimientoplan[[#This Row],[Estado Acción Seg. 1]:[Estado Acción Seg. 12]],0),"Cerrada"),"Abierta"))</f>
        <v/>
      </c>
      <c r="I184" s="187"/>
      <c r="J184" s="172"/>
      <c r="K184" s="170"/>
      <c r="L184" s="188"/>
      <c r="M184" s="179"/>
      <c r="N184" s="172"/>
      <c r="O184" s="172"/>
      <c r="P184" s="180"/>
      <c r="Q184" s="189"/>
      <c r="R184" s="190"/>
      <c r="S184" s="182"/>
      <c r="T184" s="180"/>
      <c r="U184" s="191"/>
      <c r="V184" s="192"/>
      <c r="W184" s="192"/>
      <c r="X184" s="193"/>
      <c r="Y184" s="191"/>
      <c r="Z184" s="192"/>
      <c r="AA184" s="192"/>
      <c r="AB184" s="193"/>
      <c r="AC184" s="191"/>
      <c r="AD184" s="192"/>
      <c r="AE184" s="192"/>
      <c r="AF184" s="193"/>
      <c r="AG184" s="191"/>
      <c r="AH184" s="192"/>
      <c r="AI184" s="192"/>
      <c r="AJ184" s="193"/>
      <c r="AK184" s="191"/>
      <c r="AL184" s="192"/>
      <c r="AM184" s="192"/>
      <c r="AN184" s="193"/>
      <c r="AO184" s="191"/>
      <c r="AP184" s="192"/>
      <c r="AQ184" s="192"/>
      <c r="AR184" s="193"/>
      <c r="AS184" s="191"/>
      <c r="AT184" s="192"/>
      <c r="AU184" s="192"/>
      <c r="AV184" s="193"/>
      <c r="AW184" s="191"/>
      <c r="AX184" s="192"/>
      <c r="AY184" s="192"/>
      <c r="AZ184" s="193"/>
      <c r="BA184" s="191"/>
      <c r="BB184" s="192"/>
      <c r="BC184" s="192"/>
      <c r="BD184" s="193"/>
    </row>
    <row r="185" spans="2:56" ht="57.6" x14ac:dyDescent="0.3">
      <c r="B185" s="166">
        <v>182</v>
      </c>
      <c r="C185" s="164" t="str">
        <f>planaccion[[#This Row],[Práctica Segura]]</f>
        <v/>
      </c>
      <c r="D185" s="164" t="str">
        <f>planaccion[[#This Row],[Criterio]]</f>
        <v/>
      </c>
      <c r="E185" s="165" t="str">
        <f>planaccion[[#This Row],[Oportunidad de Mejora]]</f>
        <v/>
      </c>
      <c r="F185" s="165" t="str">
        <f>planaccion[[#This Row],[Qué /  Acción]]</f>
        <v>P:
H:
V:
A:</v>
      </c>
      <c r="G185" s="224">
        <f>planaccion[[#This Row],[Cuándo inicia]]</f>
        <v>0</v>
      </c>
      <c r="H185" s="272" t="str">
        <f>IF(seguimientoplan[[#This Row],[Práctica segura]]="","",IFERROR(IF(MATCH("Cerrada",seguimientoplan[[#This Row],[Estado Acción Seg. 1]:[Estado Acción Seg. 12]],0),"Cerrada"),"Abierta"))</f>
        <v/>
      </c>
      <c r="I185" s="187"/>
      <c r="J185" s="172"/>
      <c r="K185" s="170"/>
      <c r="L185" s="188"/>
      <c r="M185" s="179"/>
      <c r="N185" s="172"/>
      <c r="O185" s="172"/>
      <c r="P185" s="180"/>
      <c r="Q185" s="189"/>
      <c r="R185" s="190"/>
      <c r="S185" s="182"/>
      <c r="T185" s="180"/>
      <c r="U185" s="189"/>
      <c r="V185" s="190"/>
      <c r="W185" s="190"/>
      <c r="X185" s="180"/>
      <c r="Y185" s="189"/>
      <c r="Z185" s="190"/>
      <c r="AA185" s="190"/>
      <c r="AB185" s="180"/>
      <c r="AC185" s="189"/>
      <c r="AD185" s="190"/>
      <c r="AE185" s="190"/>
      <c r="AF185" s="180"/>
      <c r="AG185" s="189"/>
      <c r="AH185" s="190"/>
      <c r="AI185" s="190"/>
      <c r="AJ185" s="180"/>
      <c r="AK185" s="189"/>
      <c r="AL185" s="190"/>
      <c r="AM185" s="190"/>
      <c r="AN185" s="180"/>
      <c r="AO185" s="189"/>
      <c r="AP185" s="190"/>
      <c r="AQ185" s="190"/>
      <c r="AR185" s="180"/>
      <c r="AS185" s="189"/>
      <c r="AT185" s="190"/>
      <c r="AU185" s="190"/>
      <c r="AV185" s="180"/>
      <c r="AW185" s="189"/>
      <c r="AX185" s="190"/>
      <c r="AY185" s="190"/>
      <c r="AZ185" s="180"/>
      <c r="BA185" s="189"/>
      <c r="BB185" s="190"/>
      <c r="BC185" s="190"/>
      <c r="BD185" s="180"/>
    </row>
    <row r="186" spans="2:56" ht="57.6" x14ac:dyDescent="0.3">
      <c r="B186" s="166">
        <v>183</v>
      </c>
      <c r="C186" s="164" t="str">
        <f>planaccion[[#This Row],[Práctica Segura]]</f>
        <v/>
      </c>
      <c r="D186" s="164" t="str">
        <f>planaccion[[#This Row],[Criterio]]</f>
        <v/>
      </c>
      <c r="E186" s="165" t="str">
        <f>planaccion[[#This Row],[Oportunidad de Mejora]]</f>
        <v/>
      </c>
      <c r="F186" s="165" t="str">
        <f>planaccion[[#This Row],[Qué /  Acción]]</f>
        <v>P:
H:
V:
A:</v>
      </c>
      <c r="G186" s="224">
        <f>planaccion[[#This Row],[Cuándo inicia]]</f>
        <v>0</v>
      </c>
      <c r="H186" s="272" t="str">
        <f>IF(seguimientoplan[[#This Row],[Práctica segura]]="","",IFERROR(IF(MATCH("Cerrada",seguimientoplan[[#This Row],[Estado Acción Seg. 1]:[Estado Acción Seg. 12]],0),"Cerrada"),"Abierta"))</f>
        <v/>
      </c>
      <c r="I186" s="187"/>
      <c r="J186" s="172"/>
      <c r="K186" s="170"/>
      <c r="L186" s="188"/>
      <c r="M186" s="179"/>
      <c r="N186" s="172"/>
      <c r="O186" s="172"/>
      <c r="P186" s="180"/>
      <c r="Q186" s="189"/>
      <c r="R186" s="190"/>
      <c r="S186" s="182"/>
      <c r="T186" s="180"/>
      <c r="U186" s="191"/>
      <c r="V186" s="192"/>
      <c r="W186" s="192"/>
      <c r="X186" s="193"/>
      <c r="Y186" s="191"/>
      <c r="Z186" s="192"/>
      <c r="AA186" s="192"/>
      <c r="AB186" s="193"/>
      <c r="AC186" s="191"/>
      <c r="AD186" s="192"/>
      <c r="AE186" s="192"/>
      <c r="AF186" s="193"/>
      <c r="AG186" s="191"/>
      <c r="AH186" s="192"/>
      <c r="AI186" s="192"/>
      <c r="AJ186" s="193"/>
      <c r="AK186" s="191"/>
      <c r="AL186" s="192"/>
      <c r="AM186" s="192"/>
      <c r="AN186" s="193"/>
      <c r="AO186" s="191"/>
      <c r="AP186" s="192"/>
      <c r="AQ186" s="192"/>
      <c r="AR186" s="193"/>
      <c r="AS186" s="191"/>
      <c r="AT186" s="192"/>
      <c r="AU186" s="192"/>
      <c r="AV186" s="193"/>
      <c r="AW186" s="191"/>
      <c r="AX186" s="192"/>
      <c r="AY186" s="192"/>
      <c r="AZ186" s="193"/>
      <c r="BA186" s="191"/>
      <c r="BB186" s="192"/>
      <c r="BC186" s="192"/>
      <c r="BD186" s="193"/>
    </row>
    <row r="187" spans="2:56" ht="57.6" x14ac:dyDescent="0.3">
      <c r="B187" s="166">
        <v>184</v>
      </c>
      <c r="C187" s="164" t="str">
        <f>planaccion[[#This Row],[Práctica Segura]]</f>
        <v/>
      </c>
      <c r="D187" s="164" t="str">
        <f>planaccion[[#This Row],[Criterio]]</f>
        <v/>
      </c>
      <c r="E187" s="165" t="str">
        <f>planaccion[[#This Row],[Oportunidad de Mejora]]</f>
        <v/>
      </c>
      <c r="F187" s="165" t="str">
        <f>planaccion[[#This Row],[Qué /  Acción]]</f>
        <v>P:
H:
V:
A:</v>
      </c>
      <c r="G187" s="224">
        <f>planaccion[[#This Row],[Cuándo inicia]]</f>
        <v>0</v>
      </c>
      <c r="H187" s="272" t="str">
        <f>IF(seguimientoplan[[#This Row],[Práctica segura]]="","",IFERROR(IF(MATCH("Cerrada",seguimientoplan[[#This Row],[Estado Acción Seg. 1]:[Estado Acción Seg. 12]],0),"Cerrada"),"Abierta"))</f>
        <v/>
      </c>
      <c r="I187" s="187"/>
      <c r="J187" s="172"/>
      <c r="K187" s="170"/>
      <c r="L187" s="188"/>
      <c r="M187" s="179"/>
      <c r="N187" s="172"/>
      <c r="O187" s="172"/>
      <c r="P187" s="180"/>
      <c r="Q187" s="189"/>
      <c r="R187" s="190"/>
      <c r="S187" s="182"/>
      <c r="T187" s="180"/>
      <c r="U187" s="189"/>
      <c r="V187" s="190"/>
      <c r="W187" s="190"/>
      <c r="X187" s="180"/>
      <c r="Y187" s="189"/>
      <c r="Z187" s="190"/>
      <c r="AA187" s="190"/>
      <c r="AB187" s="180"/>
      <c r="AC187" s="189"/>
      <c r="AD187" s="190"/>
      <c r="AE187" s="190"/>
      <c r="AF187" s="180"/>
      <c r="AG187" s="189"/>
      <c r="AH187" s="190"/>
      <c r="AI187" s="190"/>
      <c r="AJ187" s="180"/>
      <c r="AK187" s="189"/>
      <c r="AL187" s="190"/>
      <c r="AM187" s="190"/>
      <c r="AN187" s="180"/>
      <c r="AO187" s="189"/>
      <c r="AP187" s="190"/>
      <c r="AQ187" s="190"/>
      <c r="AR187" s="180"/>
      <c r="AS187" s="189"/>
      <c r="AT187" s="190"/>
      <c r="AU187" s="190"/>
      <c r="AV187" s="180"/>
      <c r="AW187" s="189"/>
      <c r="AX187" s="190"/>
      <c r="AY187" s="190"/>
      <c r="AZ187" s="180"/>
      <c r="BA187" s="189"/>
      <c r="BB187" s="190"/>
      <c r="BC187" s="190"/>
      <c r="BD187" s="180"/>
    </row>
    <row r="188" spans="2:56" ht="57.6" x14ac:dyDescent="0.3">
      <c r="B188" s="166">
        <v>185</v>
      </c>
      <c r="C188" s="164" t="str">
        <f>planaccion[[#This Row],[Práctica Segura]]</f>
        <v/>
      </c>
      <c r="D188" s="164" t="str">
        <f>planaccion[[#This Row],[Criterio]]</f>
        <v/>
      </c>
      <c r="E188" s="165" t="str">
        <f>planaccion[[#This Row],[Oportunidad de Mejora]]</f>
        <v/>
      </c>
      <c r="F188" s="165" t="str">
        <f>planaccion[[#This Row],[Qué /  Acción]]</f>
        <v>P:
H:
V:
A:</v>
      </c>
      <c r="G188" s="224">
        <f>planaccion[[#This Row],[Cuándo inicia]]</f>
        <v>0</v>
      </c>
      <c r="H188" s="272" t="str">
        <f>IF(seguimientoplan[[#This Row],[Práctica segura]]="","",IFERROR(IF(MATCH("Cerrada",seguimientoplan[[#This Row],[Estado Acción Seg. 1]:[Estado Acción Seg. 12]],0),"Cerrada"),"Abierta"))</f>
        <v/>
      </c>
      <c r="I188" s="187"/>
      <c r="J188" s="172"/>
      <c r="K188" s="170"/>
      <c r="L188" s="188"/>
      <c r="M188" s="179"/>
      <c r="N188" s="172"/>
      <c r="O188" s="172"/>
      <c r="P188" s="180"/>
      <c r="Q188" s="189"/>
      <c r="R188" s="190"/>
      <c r="S188" s="182"/>
      <c r="T188" s="180"/>
      <c r="U188" s="191"/>
      <c r="V188" s="192"/>
      <c r="W188" s="192"/>
      <c r="X188" s="193"/>
      <c r="Y188" s="191"/>
      <c r="Z188" s="192"/>
      <c r="AA188" s="192"/>
      <c r="AB188" s="193"/>
      <c r="AC188" s="191"/>
      <c r="AD188" s="192"/>
      <c r="AE188" s="192"/>
      <c r="AF188" s="193"/>
      <c r="AG188" s="191"/>
      <c r="AH188" s="192"/>
      <c r="AI188" s="192"/>
      <c r="AJ188" s="193"/>
      <c r="AK188" s="191"/>
      <c r="AL188" s="192"/>
      <c r="AM188" s="192"/>
      <c r="AN188" s="193"/>
      <c r="AO188" s="191"/>
      <c r="AP188" s="192"/>
      <c r="AQ188" s="192"/>
      <c r="AR188" s="193"/>
      <c r="AS188" s="191"/>
      <c r="AT188" s="192"/>
      <c r="AU188" s="192"/>
      <c r="AV188" s="193"/>
      <c r="AW188" s="191"/>
      <c r="AX188" s="192"/>
      <c r="AY188" s="192"/>
      <c r="AZ188" s="193"/>
      <c r="BA188" s="191"/>
      <c r="BB188" s="192"/>
      <c r="BC188" s="192"/>
      <c r="BD188" s="193"/>
    </row>
    <row r="189" spans="2:56" ht="57.6" x14ac:dyDescent="0.3">
      <c r="B189" s="166">
        <v>186</v>
      </c>
      <c r="C189" s="164" t="str">
        <f>planaccion[[#This Row],[Práctica Segura]]</f>
        <v/>
      </c>
      <c r="D189" s="164" t="str">
        <f>planaccion[[#This Row],[Criterio]]</f>
        <v/>
      </c>
      <c r="E189" s="165" t="str">
        <f>planaccion[[#This Row],[Oportunidad de Mejora]]</f>
        <v/>
      </c>
      <c r="F189" s="165" t="str">
        <f>planaccion[[#This Row],[Qué /  Acción]]</f>
        <v>P:
H:
V:
A:</v>
      </c>
      <c r="G189" s="224">
        <f>planaccion[[#This Row],[Cuándo inicia]]</f>
        <v>0</v>
      </c>
      <c r="H189" s="272" t="str">
        <f>IF(seguimientoplan[[#This Row],[Práctica segura]]="","",IFERROR(IF(MATCH("Cerrada",seguimientoplan[[#This Row],[Estado Acción Seg. 1]:[Estado Acción Seg. 12]],0),"Cerrada"),"Abierta"))</f>
        <v/>
      </c>
      <c r="I189" s="187"/>
      <c r="J189" s="172"/>
      <c r="K189" s="170"/>
      <c r="L189" s="188"/>
      <c r="M189" s="179"/>
      <c r="N189" s="172"/>
      <c r="O189" s="172"/>
      <c r="P189" s="180"/>
      <c r="Q189" s="189"/>
      <c r="R189" s="190"/>
      <c r="S189" s="182"/>
      <c r="T189" s="180"/>
      <c r="U189" s="189"/>
      <c r="V189" s="190"/>
      <c r="W189" s="190"/>
      <c r="X189" s="180"/>
      <c r="Y189" s="189"/>
      <c r="Z189" s="190"/>
      <c r="AA189" s="190"/>
      <c r="AB189" s="180"/>
      <c r="AC189" s="189"/>
      <c r="AD189" s="190"/>
      <c r="AE189" s="190"/>
      <c r="AF189" s="180"/>
      <c r="AG189" s="189"/>
      <c r="AH189" s="190"/>
      <c r="AI189" s="190"/>
      <c r="AJ189" s="180"/>
      <c r="AK189" s="189"/>
      <c r="AL189" s="190"/>
      <c r="AM189" s="190"/>
      <c r="AN189" s="180"/>
      <c r="AO189" s="189"/>
      <c r="AP189" s="190"/>
      <c r="AQ189" s="190"/>
      <c r="AR189" s="180"/>
      <c r="AS189" s="189"/>
      <c r="AT189" s="190"/>
      <c r="AU189" s="190"/>
      <c r="AV189" s="180"/>
      <c r="AW189" s="189"/>
      <c r="AX189" s="190"/>
      <c r="AY189" s="190"/>
      <c r="AZ189" s="180"/>
      <c r="BA189" s="189"/>
      <c r="BB189" s="190"/>
      <c r="BC189" s="190"/>
      <c r="BD189" s="180"/>
    </row>
    <row r="190" spans="2:56" ht="57.6" x14ac:dyDescent="0.3">
      <c r="B190" s="166">
        <v>187</v>
      </c>
      <c r="C190" s="164" t="str">
        <f>planaccion[[#This Row],[Práctica Segura]]</f>
        <v/>
      </c>
      <c r="D190" s="164" t="str">
        <f>planaccion[[#This Row],[Criterio]]</f>
        <v/>
      </c>
      <c r="E190" s="165" t="str">
        <f>planaccion[[#This Row],[Oportunidad de Mejora]]</f>
        <v/>
      </c>
      <c r="F190" s="165" t="str">
        <f>planaccion[[#This Row],[Qué /  Acción]]</f>
        <v>P:
H:
V:
A:</v>
      </c>
      <c r="G190" s="224">
        <f>planaccion[[#This Row],[Cuándo inicia]]</f>
        <v>0</v>
      </c>
      <c r="H190" s="272" t="str">
        <f>IF(seguimientoplan[[#This Row],[Práctica segura]]="","",IFERROR(IF(MATCH("Cerrada",seguimientoplan[[#This Row],[Estado Acción Seg. 1]:[Estado Acción Seg. 12]],0),"Cerrada"),"Abierta"))</f>
        <v/>
      </c>
      <c r="I190" s="187"/>
      <c r="J190" s="172"/>
      <c r="K190" s="170"/>
      <c r="L190" s="188"/>
      <c r="M190" s="179"/>
      <c r="N190" s="172"/>
      <c r="O190" s="172"/>
      <c r="P190" s="180"/>
      <c r="Q190" s="189"/>
      <c r="R190" s="190"/>
      <c r="S190" s="182"/>
      <c r="T190" s="180"/>
      <c r="U190" s="191"/>
      <c r="V190" s="192"/>
      <c r="W190" s="192"/>
      <c r="X190" s="193"/>
      <c r="Y190" s="191"/>
      <c r="Z190" s="192"/>
      <c r="AA190" s="192"/>
      <c r="AB190" s="193"/>
      <c r="AC190" s="191"/>
      <c r="AD190" s="192"/>
      <c r="AE190" s="192"/>
      <c r="AF190" s="193"/>
      <c r="AG190" s="191"/>
      <c r="AH190" s="192"/>
      <c r="AI190" s="192"/>
      <c r="AJ190" s="193"/>
      <c r="AK190" s="191"/>
      <c r="AL190" s="192"/>
      <c r="AM190" s="192"/>
      <c r="AN190" s="193"/>
      <c r="AO190" s="191"/>
      <c r="AP190" s="192"/>
      <c r="AQ190" s="192"/>
      <c r="AR190" s="193"/>
      <c r="AS190" s="191"/>
      <c r="AT190" s="192"/>
      <c r="AU190" s="192"/>
      <c r="AV190" s="193"/>
      <c r="AW190" s="191"/>
      <c r="AX190" s="192"/>
      <c r="AY190" s="192"/>
      <c r="AZ190" s="193"/>
      <c r="BA190" s="191"/>
      <c r="BB190" s="192"/>
      <c r="BC190" s="192"/>
      <c r="BD190" s="193"/>
    </row>
    <row r="191" spans="2:56" ht="57.6" x14ac:dyDescent="0.3">
      <c r="B191" s="166">
        <v>188</v>
      </c>
      <c r="C191" s="164" t="str">
        <f>planaccion[[#This Row],[Práctica Segura]]</f>
        <v/>
      </c>
      <c r="D191" s="164" t="str">
        <f>planaccion[[#This Row],[Criterio]]</f>
        <v/>
      </c>
      <c r="E191" s="165" t="str">
        <f>planaccion[[#This Row],[Oportunidad de Mejora]]</f>
        <v/>
      </c>
      <c r="F191" s="165" t="str">
        <f>planaccion[[#This Row],[Qué /  Acción]]</f>
        <v>P:
H:
V:
A:</v>
      </c>
      <c r="G191" s="224">
        <f>planaccion[[#This Row],[Cuándo inicia]]</f>
        <v>0</v>
      </c>
      <c r="H191" s="272" t="str">
        <f>IF(seguimientoplan[[#This Row],[Práctica segura]]="","",IFERROR(IF(MATCH("Cerrada",seguimientoplan[[#This Row],[Estado Acción Seg. 1]:[Estado Acción Seg. 12]],0),"Cerrada"),"Abierta"))</f>
        <v/>
      </c>
      <c r="I191" s="187"/>
      <c r="J191" s="172"/>
      <c r="K191" s="170"/>
      <c r="L191" s="188"/>
      <c r="M191" s="179"/>
      <c r="N191" s="172"/>
      <c r="O191" s="172"/>
      <c r="P191" s="180"/>
      <c r="Q191" s="189"/>
      <c r="R191" s="190"/>
      <c r="S191" s="182"/>
      <c r="T191" s="180"/>
      <c r="U191" s="189"/>
      <c r="V191" s="190"/>
      <c r="W191" s="190"/>
      <c r="X191" s="180"/>
      <c r="Y191" s="189"/>
      <c r="Z191" s="190"/>
      <c r="AA191" s="190"/>
      <c r="AB191" s="180"/>
      <c r="AC191" s="189"/>
      <c r="AD191" s="190"/>
      <c r="AE191" s="190"/>
      <c r="AF191" s="180"/>
      <c r="AG191" s="189"/>
      <c r="AH191" s="190"/>
      <c r="AI191" s="190"/>
      <c r="AJ191" s="180"/>
      <c r="AK191" s="189"/>
      <c r="AL191" s="190"/>
      <c r="AM191" s="190"/>
      <c r="AN191" s="180"/>
      <c r="AO191" s="189"/>
      <c r="AP191" s="190"/>
      <c r="AQ191" s="190"/>
      <c r="AR191" s="180"/>
      <c r="AS191" s="189"/>
      <c r="AT191" s="190"/>
      <c r="AU191" s="190"/>
      <c r="AV191" s="180"/>
      <c r="AW191" s="189"/>
      <c r="AX191" s="190"/>
      <c r="AY191" s="190"/>
      <c r="AZ191" s="180"/>
      <c r="BA191" s="189"/>
      <c r="BB191" s="190"/>
      <c r="BC191" s="190"/>
      <c r="BD191" s="180"/>
    </row>
    <row r="192" spans="2:56" ht="57.6" x14ac:dyDescent="0.3">
      <c r="B192" s="166">
        <v>189</v>
      </c>
      <c r="C192" s="164" t="str">
        <f>planaccion[[#This Row],[Práctica Segura]]</f>
        <v/>
      </c>
      <c r="D192" s="164" t="str">
        <f>planaccion[[#This Row],[Criterio]]</f>
        <v/>
      </c>
      <c r="E192" s="165" t="str">
        <f>planaccion[[#This Row],[Oportunidad de Mejora]]</f>
        <v/>
      </c>
      <c r="F192" s="165" t="str">
        <f>planaccion[[#This Row],[Qué /  Acción]]</f>
        <v>P:
H:
V:
A:</v>
      </c>
      <c r="G192" s="224">
        <f>planaccion[[#This Row],[Cuándo inicia]]</f>
        <v>0</v>
      </c>
      <c r="H192" s="272" t="str">
        <f>IF(seguimientoplan[[#This Row],[Práctica segura]]="","",IFERROR(IF(MATCH("Cerrada",seguimientoplan[[#This Row],[Estado Acción Seg. 1]:[Estado Acción Seg. 12]],0),"Cerrada"),"Abierta"))</f>
        <v/>
      </c>
      <c r="I192" s="187"/>
      <c r="J192" s="172"/>
      <c r="K192" s="170"/>
      <c r="L192" s="188"/>
      <c r="M192" s="179"/>
      <c r="N192" s="172"/>
      <c r="O192" s="172"/>
      <c r="P192" s="180"/>
      <c r="Q192" s="189"/>
      <c r="R192" s="190"/>
      <c r="S192" s="182"/>
      <c r="T192" s="180"/>
      <c r="U192" s="191"/>
      <c r="V192" s="192"/>
      <c r="W192" s="192"/>
      <c r="X192" s="193"/>
      <c r="Y192" s="191"/>
      <c r="Z192" s="192"/>
      <c r="AA192" s="192"/>
      <c r="AB192" s="193"/>
      <c r="AC192" s="191"/>
      <c r="AD192" s="192"/>
      <c r="AE192" s="192"/>
      <c r="AF192" s="193"/>
      <c r="AG192" s="191"/>
      <c r="AH192" s="192"/>
      <c r="AI192" s="192"/>
      <c r="AJ192" s="193"/>
      <c r="AK192" s="191"/>
      <c r="AL192" s="192"/>
      <c r="AM192" s="192"/>
      <c r="AN192" s="193"/>
      <c r="AO192" s="191"/>
      <c r="AP192" s="192"/>
      <c r="AQ192" s="192"/>
      <c r="AR192" s="193"/>
      <c r="AS192" s="191"/>
      <c r="AT192" s="192"/>
      <c r="AU192" s="192"/>
      <c r="AV192" s="193"/>
      <c r="AW192" s="191"/>
      <c r="AX192" s="192"/>
      <c r="AY192" s="192"/>
      <c r="AZ192" s="193"/>
      <c r="BA192" s="191"/>
      <c r="BB192" s="192"/>
      <c r="BC192" s="192"/>
      <c r="BD192" s="193"/>
    </row>
    <row r="193" spans="2:56" ht="57.6" x14ac:dyDescent="0.3">
      <c r="B193" s="166">
        <v>190</v>
      </c>
      <c r="C193" s="164" t="str">
        <f>planaccion[[#This Row],[Práctica Segura]]</f>
        <v/>
      </c>
      <c r="D193" s="164" t="str">
        <f>planaccion[[#This Row],[Criterio]]</f>
        <v/>
      </c>
      <c r="E193" s="165" t="str">
        <f>planaccion[[#This Row],[Oportunidad de Mejora]]</f>
        <v/>
      </c>
      <c r="F193" s="165" t="str">
        <f>planaccion[[#This Row],[Qué /  Acción]]</f>
        <v>P:
H:
V:
A:</v>
      </c>
      <c r="G193" s="224">
        <f>planaccion[[#This Row],[Cuándo inicia]]</f>
        <v>0</v>
      </c>
      <c r="H193" s="272" t="str">
        <f>IF(seguimientoplan[[#This Row],[Práctica segura]]="","",IFERROR(IF(MATCH("Cerrada",seguimientoplan[[#This Row],[Estado Acción Seg. 1]:[Estado Acción Seg. 12]],0),"Cerrada"),"Abierta"))</f>
        <v/>
      </c>
      <c r="I193" s="187"/>
      <c r="J193" s="172"/>
      <c r="K193" s="170"/>
      <c r="L193" s="188"/>
      <c r="M193" s="179"/>
      <c r="N193" s="172"/>
      <c r="O193" s="172"/>
      <c r="P193" s="180"/>
      <c r="Q193" s="189"/>
      <c r="R193" s="190"/>
      <c r="S193" s="182"/>
      <c r="T193" s="180"/>
      <c r="U193" s="189"/>
      <c r="V193" s="190"/>
      <c r="W193" s="190"/>
      <c r="X193" s="180"/>
      <c r="Y193" s="189"/>
      <c r="Z193" s="190"/>
      <c r="AA193" s="190"/>
      <c r="AB193" s="180"/>
      <c r="AC193" s="189"/>
      <c r="AD193" s="190"/>
      <c r="AE193" s="190"/>
      <c r="AF193" s="180"/>
      <c r="AG193" s="189"/>
      <c r="AH193" s="190"/>
      <c r="AI193" s="190"/>
      <c r="AJ193" s="180"/>
      <c r="AK193" s="189"/>
      <c r="AL193" s="190"/>
      <c r="AM193" s="190"/>
      <c r="AN193" s="180"/>
      <c r="AO193" s="189"/>
      <c r="AP193" s="190"/>
      <c r="AQ193" s="190"/>
      <c r="AR193" s="180"/>
      <c r="AS193" s="189"/>
      <c r="AT193" s="190"/>
      <c r="AU193" s="190"/>
      <c r="AV193" s="180"/>
      <c r="AW193" s="189"/>
      <c r="AX193" s="190"/>
      <c r="AY193" s="190"/>
      <c r="AZ193" s="180"/>
      <c r="BA193" s="189"/>
      <c r="BB193" s="190"/>
      <c r="BC193" s="190"/>
      <c r="BD193" s="180"/>
    </row>
    <row r="194" spans="2:56" ht="57.6" x14ac:dyDescent="0.3">
      <c r="B194" s="166">
        <v>191</v>
      </c>
      <c r="C194" s="164" t="str">
        <f>planaccion[[#This Row],[Práctica Segura]]</f>
        <v/>
      </c>
      <c r="D194" s="164" t="str">
        <f>planaccion[[#This Row],[Criterio]]</f>
        <v/>
      </c>
      <c r="E194" s="165" t="str">
        <f>planaccion[[#This Row],[Oportunidad de Mejora]]</f>
        <v/>
      </c>
      <c r="F194" s="165" t="str">
        <f>planaccion[[#This Row],[Qué /  Acción]]</f>
        <v>P:
H:
V:
A:</v>
      </c>
      <c r="G194" s="224">
        <f>planaccion[[#This Row],[Cuándo inicia]]</f>
        <v>0</v>
      </c>
      <c r="H194" s="272" t="str">
        <f>IF(seguimientoplan[[#This Row],[Práctica segura]]="","",IFERROR(IF(MATCH("Cerrada",seguimientoplan[[#This Row],[Estado Acción Seg. 1]:[Estado Acción Seg. 12]],0),"Cerrada"),"Abierta"))</f>
        <v/>
      </c>
      <c r="I194" s="187"/>
      <c r="J194" s="172"/>
      <c r="K194" s="170"/>
      <c r="L194" s="188"/>
      <c r="M194" s="179"/>
      <c r="N194" s="172"/>
      <c r="O194" s="172"/>
      <c r="P194" s="180"/>
      <c r="Q194" s="189"/>
      <c r="R194" s="190"/>
      <c r="S194" s="182"/>
      <c r="T194" s="180"/>
      <c r="U194" s="191"/>
      <c r="V194" s="192"/>
      <c r="W194" s="192"/>
      <c r="X194" s="193"/>
      <c r="Y194" s="191"/>
      <c r="Z194" s="192"/>
      <c r="AA194" s="192"/>
      <c r="AB194" s="193"/>
      <c r="AC194" s="191"/>
      <c r="AD194" s="192"/>
      <c r="AE194" s="192"/>
      <c r="AF194" s="193"/>
      <c r="AG194" s="191"/>
      <c r="AH194" s="192"/>
      <c r="AI194" s="192"/>
      <c r="AJ194" s="193"/>
      <c r="AK194" s="191"/>
      <c r="AL194" s="192"/>
      <c r="AM194" s="192"/>
      <c r="AN194" s="193"/>
      <c r="AO194" s="191"/>
      <c r="AP194" s="192"/>
      <c r="AQ194" s="192"/>
      <c r="AR194" s="193"/>
      <c r="AS194" s="191"/>
      <c r="AT194" s="192"/>
      <c r="AU194" s="192"/>
      <c r="AV194" s="193"/>
      <c r="AW194" s="191"/>
      <c r="AX194" s="192"/>
      <c r="AY194" s="192"/>
      <c r="AZ194" s="193"/>
      <c r="BA194" s="191"/>
      <c r="BB194" s="192"/>
      <c r="BC194" s="192"/>
      <c r="BD194" s="193"/>
    </row>
    <row r="195" spans="2:56" ht="57.6" x14ac:dyDescent="0.3">
      <c r="B195" s="166">
        <v>192</v>
      </c>
      <c r="C195" s="164" t="str">
        <f>planaccion[[#This Row],[Práctica Segura]]</f>
        <v/>
      </c>
      <c r="D195" s="164" t="str">
        <f>planaccion[[#This Row],[Criterio]]</f>
        <v/>
      </c>
      <c r="E195" s="165" t="str">
        <f>planaccion[[#This Row],[Oportunidad de Mejora]]</f>
        <v/>
      </c>
      <c r="F195" s="165" t="str">
        <f>planaccion[[#This Row],[Qué /  Acción]]</f>
        <v>P:
H:
V:
A:</v>
      </c>
      <c r="G195" s="224">
        <f>planaccion[[#This Row],[Cuándo inicia]]</f>
        <v>0</v>
      </c>
      <c r="H195" s="272" t="str">
        <f>IF(seguimientoplan[[#This Row],[Práctica segura]]="","",IFERROR(IF(MATCH("Cerrada",seguimientoplan[[#This Row],[Estado Acción Seg. 1]:[Estado Acción Seg. 12]],0),"Cerrada"),"Abierta"))</f>
        <v/>
      </c>
      <c r="I195" s="187"/>
      <c r="J195" s="172"/>
      <c r="K195" s="170"/>
      <c r="L195" s="188"/>
      <c r="M195" s="179"/>
      <c r="N195" s="172"/>
      <c r="O195" s="172"/>
      <c r="P195" s="180"/>
      <c r="Q195" s="189"/>
      <c r="R195" s="190"/>
      <c r="S195" s="182"/>
      <c r="T195" s="180"/>
      <c r="U195" s="189"/>
      <c r="V195" s="190"/>
      <c r="W195" s="190"/>
      <c r="X195" s="180"/>
      <c r="Y195" s="189"/>
      <c r="Z195" s="190"/>
      <c r="AA195" s="190"/>
      <c r="AB195" s="180"/>
      <c r="AC195" s="189"/>
      <c r="AD195" s="190"/>
      <c r="AE195" s="190"/>
      <c r="AF195" s="180"/>
      <c r="AG195" s="189"/>
      <c r="AH195" s="190"/>
      <c r="AI195" s="190"/>
      <c r="AJ195" s="180"/>
      <c r="AK195" s="189"/>
      <c r="AL195" s="190"/>
      <c r="AM195" s="190"/>
      <c r="AN195" s="180"/>
      <c r="AO195" s="189"/>
      <c r="AP195" s="190"/>
      <c r="AQ195" s="190"/>
      <c r="AR195" s="180"/>
      <c r="AS195" s="189"/>
      <c r="AT195" s="190"/>
      <c r="AU195" s="190"/>
      <c r="AV195" s="180"/>
      <c r="AW195" s="189"/>
      <c r="AX195" s="190"/>
      <c r="AY195" s="190"/>
      <c r="AZ195" s="180"/>
      <c r="BA195" s="189"/>
      <c r="BB195" s="190"/>
      <c r="BC195" s="190"/>
      <c r="BD195" s="180"/>
    </row>
    <row r="196" spans="2:56" ht="57.6" x14ac:dyDescent="0.3">
      <c r="B196" s="166">
        <v>193</v>
      </c>
      <c r="C196" s="164" t="str">
        <f>planaccion[[#This Row],[Práctica Segura]]</f>
        <v/>
      </c>
      <c r="D196" s="164" t="str">
        <f>planaccion[[#This Row],[Criterio]]</f>
        <v/>
      </c>
      <c r="E196" s="165" t="str">
        <f>planaccion[[#This Row],[Oportunidad de Mejora]]</f>
        <v/>
      </c>
      <c r="F196" s="165" t="str">
        <f>planaccion[[#This Row],[Qué /  Acción]]</f>
        <v>P:
H:
V:
A:</v>
      </c>
      <c r="G196" s="224">
        <f>planaccion[[#This Row],[Cuándo inicia]]</f>
        <v>0</v>
      </c>
      <c r="H196" s="272" t="str">
        <f>IF(seguimientoplan[[#This Row],[Práctica segura]]="","",IFERROR(IF(MATCH("Cerrada",seguimientoplan[[#This Row],[Estado Acción Seg. 1]:[Estado Acción Seg. 12]],0),"Cerrada"),"Abierta"))</f>
        <v/>
      </c>
      <c r="I196" s="187"/>
      <c r="J196" s="172"/>
      <c r="K196" s="170"/>
      <c r="L196" s="188"/>
      <c r="M196" s="179"/>
      <c r="N196" s="172"/>
      <c r="O196" s="172"/>
      <c r="P196" s="180"/>
      <c r="Q196" s="189"/>
      <c r="R196" s="190"/>
      <c r="S196" s="182"/>
      <c r="T196" s="180"/>
      <c r="U196" s="191"/>
      <c r="V196" s="192"/>
      <c r="W196" s="192"/>
      <c r="X196" s="193"/>
      <c r="Y196" s="191"/>
      <c r="Z196" s="192"/>
      <c r="AA196" s="192"/>
      <c r="AB196" s="193"/>
      <c r="AC196" s="191"/>
      <c r="AD196" s="192"/>
      <c r="AE196" s="192"/>
      <c r="AF196" s="193"/>
      <c r="AG196" s="191"/>
      <c r="AH196" s="192"/>
      <c r="AI196" s="192"/>
      <c r="AJ196" s="193"/>
      <c r="AK196" s="191"/>
      <c r="AL196" s="192"/>
      <c r="AM196" s="192"/>
      <c r="AN196" s="193"/>
      <c r="AO196" s="191"/>
      <c r="AP196" s="192"/>
      <c r="AQ196" s="192"/>
      <c r="AR196" s="193"/>
      <c r="AS196" s="191"/>
      <c r="AT196" s="192"/>
      <c r="AU196" s="192"/>
      <c r="AV196" s="193"/>
      <c r="AW196" s="191"/>
      <c r="AX196" s="192"/>
      <c r="AY196" s="192"/>
      <c r="AZ196" s="193"/>
      <c r="BA196" s="191"/>
      <c r="BB196" s="192"/>
      <c r="BC196" s="192"/>
      <c r="BD196" s="193"/>
    </row>
    <row r="197" spans="2:56" ht="57.6" x14ac:dyDescent="0.3">
      <c r="B197" s="166">
        <v>194</v>
      </c>
      <c r="C197" s="164" t="str">
        <f>planaccion[[#This Row],[Práctica Segura]]</f>
        <v/>
      </c>
      <c r="D197" s="164" t="str">
        <f>planaccion[[#This Row],[Criterio]]</f>
        <v/>
      </c>
      <c r="E197" s="165" t="str">
        <f>planaccion[[#This Row],[Oportunidad de Mejora]]</f>
        <v/>
      </c>
      <c r="F197" s="165" t="str">
        <f>planaccion[[#This Row],[Qué /  Acción]]</f>
        <v>P:
H:
V:
A:</v>
      </c>
      <c r="G197" s="224">
        <f>planaccion[[#This Row],[Cuándo inicia]]</f>
        <v>0</v>
      </c>
      <c r="H197" s="272" t="str">
        <f>IF(seguimientoplan[[#This Row],[Práctica segura]]="","",IFERROR(IF(MATCH("Cerrada",seguimientoplan[[#This Row],[Estado Acción Seg. 1]:[Estado Acción Seg. 12]],0),"Cerrada"),"Abierta"))</f>
        <v/>
      </c>
      <c r="I197" s="187"/>
      <c r="J197" s="172"/>
      <c r="K197" s="170"/>
      <c r="L197" s="188"/>
      <c r="M197" s="179"/>
      <c r="N197" s="172"/>
      <c r="O197" s="172"/>
      <c r="P197" s="180"/>
      <c r="Q197" s="189"/>
      <c r="R197" s="190"/>
      <c r="S197" s="182"/>
      <c r="T197" s="180"/>
      <c r="U197" s="189"/>
      <c r="V197" s="190"/>
      <c r="W197" s="190"/>
      <c r="X197" s="180"/>
      <c r="Y197" s="189"/>
      <c r="Z197" s="190"/>
      <c r="AA197" s="190"/>
      <c r="AB197" s="180"/>
      <c r="AC197" s="189"/>
      <c r="AD197" s="190"/>
      <c r="AE197" s="190"/>
      <c r="AF197" s="180"/>
      <c r="AG197" s="189"/>
      <c r="AH197" s="190"/>
      <c r="AI197" s="190"/>
      <c r="AJ197" s="180"/>
      <c r="AK197" s="189"/>
      <c r="AL197" s="190"/>
      <c r="AM197" s="190"/>
      <c r="AN197" s="180"/>
      <c r="AO197" s="189"/>
      <c r="AP197" s="190"/>
      <c r="AQ197" s="190"/>
      <c r="AR197" s="180"/>
      <c r="AS197" s="189"/>
      <c r="AT197" s="190"/>
      <c r="AU197" s="190"/>
      <c r="AV197" s="180"/>
      <c r="AW197" s="189"/>
      <c r="AX197" s="190"/>
      <c r="AY197" s="190"/>
      <c r="AZ197" s="180"/>
      <c r="BA197" s="189"/>
      <c r="BB197" s="190"/>
      <c r="BC197" s="190"/>
      <c r="BD197" s="180"/>
    </row>
    <row r="198" spans="2:56" ht="57.6" x14ac:dyDescent="0.3">
      <c r="B198" s="166">
        <v>195</v>
      </c>
      <c r="C198" s="164" t="str">
        <f>planaccion[[#This Row],[Práctica Segura]]</f>
        <v/>
      </c>
      <c r="D198" s="164" t="str">
        <f>planaccion[[#This Row],[Criterio]]</f>
        <v/>
      </c>
      <c r="E198" s="165" t="str">
        <f>planaccion[[#This Row],[Oportunidad de Mejora]]</f>
        <v/>
      </c>
      <c r="F198" s="165" t="str">
        <f>planaccion[[#This Row],[Qué /  Acción]]</f>
        <v>P:
H:
V:
A:</v>
      </c>
      <c r="G198" s="224">
        <f>planaccion[[#This Row],[Cuándo inicia]]</f>
        <v>0</v>
      </c>
      <c r="H198" s="272" t="str">
        <f>IF(seguimientoplan[[#This Row],[Práctica segura]]="","",IFERROR(IF(MATCH("Cerrada",seguimientoplan[[#This Row],[Estado Acción Seg. 1]:[Estado Acción Seg. 12]],0),"Cerrada"),"Abierta"))</f>
        <v/>
      </c>
      <c r="I198" s="187"/>
      <c r="J198" s="172"/>
      <c r="K198" s="170"/>
      <c r="L198" s="188"/>
      <c r="M198" s="179"/>
      <c r="N198" s="172"/>
      <c r="O198" s="172"/>
      <c r="P198" s="180"/>
      <c r="Q198" s="189"/>
      <c r="R198" s="190"/>
      <c r="S198" s="182"/>
      <c r="T198" s="180"/>
      <c r="U198" s="191"/>
      <c r="V198" s="192"/>
      <c r="W198" s="192"/>
      <c r="X198" s="193"/>
      <c r="Y198" s="191"/>
      <c r="Z198" s="192"/>
      <c r="AA198" s="192"/>
      <c r="AB198" s="193"/>
      <c r="AC198" s="191"/>
      <c r="AD198" s="192"/>
      <c r="AE198" s="192"/>
      <c r="AF198" s="193"/>
      <c r="AG198" s="191"/>
      <c r="AH198" s="192"/>
      <c r="AI198" s="192"/>
      <c r="AJ198" s="193"/>
      <c r="AK198" s="191"/>
      <c r="AL198" s="192"/>
      <c r="AM198" s="192"/>
      <c r="AN198" s="193"/>
      <c r="AO198" s="191"/>
      <c r="AP198" s="192"/>
      <c r="AQ198" s="192"/>
      <c r="AR198" s="193"/>
      <c r="AS198" s="191"/>
      <c r="AT198" s="192"/>
      <c r="AU198" s="192"/>
      <c r="AV198" s="193"/>
      <c r="AW198" s="191"/>
      <c r="AX198" s="192"/>
      <c r="AY198" s="192"/>
      <c r="AZ198" s="193"/>
      <c r="BA198" s="191"/>
      <c r="BB198" s="192"/>
      <c r="BC198" s="192"/>
      <c r="BD198" s="193"/>
    </row>
    <row r="199" spans="2:56" ht="57.6" x14ac:dyDescent="0.3">
      <c r="B199" s="166">
        <v>196</v>
      </c>
      <c r="C199" s="164" t="str">
        <f>planaccion[[#This Row],[Práctica Segura]]</f>
        <v/>
      </c>
      <c r="D199" s="164" t="str">
        <f>planaccion[[#This Row],[Criterio]]</f>
        <v/>
      </c>
      <c r="E199" s="165" t="str">
        <f>planaccion[[#This Row],[Oportunidad de Mejora]]</f>
        <v/>
      </c>
      <c r="F199" s="165" t="str">
        <f>planaccion[[#This Row],[Qué /  Acción]]</f>
        <v>P:
H:
V:
A:</v>
      </c>
      <c r="G199" s="224">
        <f>planaccion[[#This Row],[Cuándo inicia]]</f>
        <v>0</v>
      </c>
      <c r="H199" s="272" t="str">
        <f>IF(seguimientoplan[[#This Row],[Práctica segura]]="","",IFERROR(IF(MATCH("Cerrada",seguimientoplan[[#This Row],[Estado Acción Seg. 1]:[Estado Acción Seg. 12]],0),"Cerrada"),"Abierta"))</f>
        <v/>
      </c>
      <c r="I199" s="187"/>
      <c r="J199" s="172"/>
      <c r="K199" s="170"/>
      <c r="L199" s="188"/>
      <c r="M199" s="179"/>
      <c r="N199" s="172"/>
      <c r="O199" s="172"/>
      <c r="P199" s="180"/>
      <c r="Q199" s="189"/>
      <c r="R199" s="190"/>
      <c r="S199" s="182"/>
      <c r="T199" s="180"/>
      <c r="U199" s="189"/>
      <c r="V199" s="190"/>
      <c r="W199" s="190"/>
      <c r="X199" s="180"/>
      <c r="Y199" s="189"/>
      <c r="Z199" s="190"/>
      <c r="AA199" s="190"/>
      <c r="AB199" s="180"/>
      <c r="AC199" s="189"/>
      <c r="AD199" s="190"/>
      <c r="AE199" s="190"/>
      <c r="AF199" s="180"/>
      <c r="AG199" s="189"/>
      <c r="AH199" s="190"/>
      <c r="AI199" s="190"/>
      <c r="AJ199" s="180"/>
      <c r="AK199" s="189"/>
      <c r="AL199" s="190"/>
      <c r="AM199" s="190"/>
      <c r="AN199" s="180"/>
      <c r="AO199" s="189"/>
      <c r="AP199" s="190"/>
      <c r="AQ199" s="190"/>
      <c r="AR199" s="180"/>
      <c r="AS199" s="189"/>
      <c r="AT199" s="190"/>
      <c r="AU199" s="190"/>
      <c r="AV199" s="180"/>
      <c r="AW199" s="189"/>
      <c r="AX199" s="190"/>
      <c r="AY199" s="190"/>
      <c r="AZ199" s="180"/>
      <c r="BA199" s="189"/>
      <c r="BB199" s="190"/>
      <c r="BC199" s="190"/>
      <c r="BD199" s="180"/>
    </row>
    <row r="200" spans="2:56" ht="57.6" x14ac:dyDescent="0.3">
      <c r="B200" s="166">
        <v>197</v>
      </c>
      <c r="C200" s="164" t="str">
        <f>planaccion[[#This Row],[Práctica Segura]]</f>
        <v/>
      </c>
      <c r="D200" s="164" t="str">
        <f>planaccion[[#This Row],[Criterio]]</f>
        <v/>
      </c>
      <c r="E200" s="165" t="str">
        <f>planaccion[[#This Row],[Oportunidad de Mejora]]</f>
        <v/>
      </c>
      <c r="F200" s="165" t="str">
        <f>planaccion[[#This Row],[Qué /  Acción]]</f>
        <v>P:
H:
V:
A:</v>
      </c>
      <c r="G200" s="224">
        <f>planaccion[[#This Row],[Cuándo inicia]]</f>
        <v>0</v>
      </c>
      <c r="H200" s="272" t="str">
        <f>IF(seguimientoplan[[#This Row],[Práctica segura]]="","",IFERROR(IF(MATCH("Cerrada",seguimientoplan[[#This Row],[Estado Acción Seg. 1]:[Estado Acción Seg. 12]],0),"Cerrada"),"Abierta"))</f>
        <v/>
      </c>
      <c r="I200" s="187"/>
      <c r="J200" s="172"/>
      <c r="K200" s="170"/>
      <c r="L200" s="188"/>
      <c r="M200" s="179"/>
      <c r="N200" s="172"/>
      <c r="O200" s="172"/>
      <c r="P200" s="180"/>
      <c r="Q200" s="189"/>
      <c r="R200" s="190"/>
      <c r="S200" s="182"/>
      <c r="T200" s="180"/>
      <c r="U200" s="191"/>
      <c r="V200" s="192"/>
      <c r="W200" s="192"/>
      <c r="X200" s="193"/>
      <c r="Y200" s="191"/>
      <c r="Z200" s="192"/>
      <c r="AA200" s="192"/>
      <c r="AB200" s="193"/>
      <c r="AC200" s="191"/>
      <c r="AD200" s="192"/>
      <c r="AE200" s="192"/>
      <c r="AF200" s="193"/>
      <c r="AG200" s="191"/>
      <c r="AH200" s="192"/>
      <c r="AI200" s="192"/>
      <c r="AJ200" s="193"/>
      <c r="AK200" s="191"/>
      <c r="AL200" s="192"/>
      <c r="AM200" s="192"/>
      <c r="AN200" s="193"/>
      <c r="AO200" s="191"/>
      <c r="AP200" s="192"/>
      <c r="AQ200" s="192"/>
      <c r="AR200" s="193"/>
      <c r="AS200" s="191"/>
      <c r="AT200" s="192"/>
      <c r="AU200" s="192"/>
      <c r="AV200" s="193"/>
      <c r="AW200" s="191"/>
      <c r="AX200" s="192"/>
      <c r="AY200" s="192"/>
      <c r="AZ200" s="193"/>
      <c r="BA200" s="191"/>
      <c r="BB200" s="192"/>
      <c r="BC200" s="192"/>
      <c r="BD200" s="193"/>
    </row>
    <row r="201" spans="2:56" ht="57.6" x14ac:dyDescent="0.3">
      <c r="B201" s="166">
        <v>198</v>
      </c>
      <c r="C201" s="164" t="str">
        <f>planaccion[[#This Row],[Práctica Segura]]</f>
        <v/>
      </c>
      <c r="D201" s="164" t="str">
        <f>planaccion[[#This Row],[Criterio]]</f>
        <v/>
      </c>
      <c r="E201" s="165" t="str">
        <f>planaccion[[#This Row],[Oportunidad de Mejora]]</f>
        <v/>
      </c>
      <c r="F201" s="165" t="str">
        <f>planaccion[[#This Row],[Qué /  Acción]]</f>
        <v>P:
H:
V:
A:</v>
      </c>
      <c r="G201" s="224">
        <f>planaccion[[#This Row],[Cuándo inicia]]</f>
        <v>0</v>
      </c>
      <c r="H201" s="272" t="str">
        <f>IF(seguimientoplan[[#This Row],[Práctica segura]]="","",IFERROR(IF(MATCH("Cerrada",seguimientoplan[[#This Row],[Estado Acción Seg. 1]:[Estado Acción Seg. 12]],0),"Cerrada"),"Abierta"))</f>
        <v/>
      </c>
      <c r="I201" s="187"/>
      <c r="J201" s="172"/>
      <c r="K201" s="170"/>
      <c r="L201" s="188"/>
      <c r="M201" s="179"/>
      <c r="N201" s="172"/>
      <c r="O201" s="172"/>
      <c r="P201" s="180"/>
      <c r="Q201" s="189"/>
      <c r="R201" s="190"/>
      <c r="S201" s="182"/>
      <c r="T201" s="180"/>
      <c r="U201" s="189"/>
      <c r="V201" s="190"/>
      <c r="W201" s="190"/>
      <c r="X201" s="180"/>
      <c r="Y201" s="189"/>
      <c r="Z201" s="190"/>
      <c r="AA201" s="190"/>
      <c r="AB201" s="180"/>
      <c r="AC201" s="189"/>
      <c r="AD201" s="190"/>
      <c r="AE201" s="190"/>
      <c r="AF201" s="180"/>
      <c r="AG201" s="189"/>
      <c r="AH201" s="190"/>
      <c r="AI201" s="190"/>
      <c r="AJ201" s="180"/>
      <c r="AK201" s="189"/>
      <c r="AL201" s="190"/>
      <c r="AM201" s="190"/>
      <c r="AN201" s="180"/>
      <c r="AO201" s="189"/>
      <c r="AP201" s="190"/>
      <c r="AQ201" s="190"/>
      <c r="AR201" s="180"/>
      <c r="AS201" s="189"/>
      <c r="AT201" s="190"/>
      <c r="AU201" s="190"/>
      <c r="AV201" s="180"/>
      <c r="AW201" s="189"/>
      <c r="AX201" s="190"/>
      <c r="AY201" s="190"/>
      <c r="AZ201" s="180"/>
      <c r="BA201" s="189"/>
      <c r="BB201" s="190"/>
      <c r="BC201" s="190"/>
      <c r="BD201" s="180"/>
    </row>
    <row r="202" spans="2:56" ht="57.6" x14ac:dyDescent="0.3">
      <c r="B202" s="166">
        <v>199</v>
      </c>
      <c r="C202" s="164" t="str">
        <f>planaccion[[#This Row],[Práctica Segura]]</f>
        <v/>
      </c>
      <c r="D202" s="164" t="str">
        <f>planaccion[[#This Row],[Criterio]]</f>
        <v/>
      </c>
      <c r="E202" s="165" t="str">
        <f>planaccion[[#This Row],[Oportunidad de Mejora]]</f>
        <v/>
      </c>
      <c r="F202" s="165" t="str">
        <f>planaccion[[#This Row],[Qué /  Acción]]</f>
        <v>P:
H:
V:
A:</v>
      </c>
      <c r="G202" s="224">
        <f>planaccion[[#This Row],[Cuándo inicia]]</f>
        <v>0</v>
      </c>
      <c r="H202" s="272" t="str">
        <f>IF(seguimientoplan[[#This Row],[Práctica segura]]="","",IFERROR(IF(MATCH("Cerrada",seguimientoplan[[#This Row],[Estado Acción Seg. 1]:[Estado Acción Seg. 12]],0),"Cerrada"),"Abierta"))</f>
        <v/>
      </c>
      <c r="I202" s="187"/>
      <c r="J202" s="172"/>
      <c r="K202" s="170"/>
      <c r="L202" s="188"/>
      <c r="M202" s="179"/>
      <c r="N202" s="172"/>
      <c r="O202" s="172"/>
      <c r="P202" s="180"/>
      <c r="Q202" s="189"/>
      <c r="R202" s="190"/>
      <c r="S202" s="182"/>
      <c r="T202" s="180"/>
      <c r="U202" s="191"/>
      <c r="V202" s="192"/>
      <c r="W202" s="192"/>
      <c r="X202" s="193"/>
      <c r="Y202" s="191"/>
      <c r="Z202" s="192"/>
      <c r="AA202" s="192"/>
      <c r="AB202" s="193"/>
      <c r="AC202" s="191"/>
      <c r="AD202" s="192"/>
      <c r="AE202" s="192"/>
      <c r="AF202" s="193"/>
      <c r="AG202" s="191"/>
      <c r="AH202" s="192"/>
      <c r="AI202" s="192"/>
      <c r="AJ202" s="193"/>
      <c r="AK202" s="191"/>
      <c r="AL202" s="192"/>
      <c r="AM202" s="192"/>
      <c r="AN202" s="193"/>
      <c r="AO202" s="191"/>
      <c r="AP202" s="192"/>
      <c r="AQ202" s="192"/>
      <c r="AR202" s="193"/>
      <c r="AS202" s="191"/>
      <c r="AT202" s="192"/>
      <c r="AU202" s="192"/>
      <c r="AV202" s="193"/>
      <c r="AW202" s="191"/>
      <c r="AX202" s="192"/>
      <c r="AY202" s="192"/>
      <c r="AZ202" s="193"/>
      <c r="BA202" s="191"/>
      <c r="BB202" s="192"/>
      <c r="BC202" s="192"/>
      <c r="BD202" s="193"/>
    </row>
    <row r="203" spans="2:56" ht="58.2" thickBot="1" x14ac:dyDescent="0.35">
      <c r="B203" s="167">
        <v>200</v>
      </c>
      <c r="C203" s="164" t="str">
        <f>planaccion[[#This Row],[Práctica Segura]]</f>
        <v/>
      </c>
      <c r="D203" s="168" t="str">
        <f>planaccion[[#This Row],[Criterio]]</f>
        <v/>
      </c>
      <c r="E203" s="169" t="str">
        <f>planaccion[[#This Row],[Oportunidad de Mejora]]</f>
        <v/>
      </c>
      <c r="F203" s="169" t="str">
        <f>planaccion[[#This Row],[Qué /  Acción]]</f>
        <v>P:
H:
V:
A:</v>
      </c>
      <c r="G203" s="225">
        <f>planaccion[[#This Row],[Cuándo inicia]]</f>
        <v>0</v>
      </c>
      <c r="H203" s="272" t="str">
        <f>IF(seguimientoplan[[#This Row],[Práctica segura]]="","",IFERROR(IF(MATCH("Cerrada",seguimientoplan[[#This Row],[Estado Acción Seg. 1]:[Estado Acción Seg. 12]],0),"Cerrada"),"Abierta"))</f>
        <v/>
      </c>
      <c r="I203" s="194"/>
      <c r="J203" s="195"/>
      <c r="K203" s="196"/>
      <c r="L203" s="197"/>
      <c r="M203" s="198"/>
      <c r="N203" s="195"/>
      <c r="O203" s="195"/>
      <c r="P203" s="199"/>
      <c r="Q203" s="200"/>
      <c r="R203" s="201"/>
      <c r="S203" s="202"/>
      <c r="T203" s="199"/>
      <c r="U203" s="189"/>
      <c r="V203" s="190"/>
      <c r="W203" s="190"/>
      <c r="X203" s="180"/>
      <c r="Y203" s="189"/>
      <c r="Z203" s="190"/>
      <c r="AA203" s="190"/>
      <c r="AB203" s="180"/>
      <c r="AC203" s="189"/>
      <c r="AD203" s="190"/>
      <c r="AE203" s="190"/>
      <c r="AF203" s="180"/>
      <c r="AG203" s="189"/>
      <c r="AH203" s="190"/>
      <c r="AI203" s="190"/>
      <c r="AJ203" s="180"/>
      <c r="AK203" s="189"/>
      <c r="AL203" s="190"/>
      <c r="AM203" s="190"/>
      <c r="AN203" s="180"/>
      <c r="AO203" s="189"/>
      <c r="AP203" s="190"/>
      <c r="AQ203" s="190"/>
      <c r="AR203" s="180"/>
      <c r="AS203" s="189"/>
      <c r="AT203" s="190"/>
      <c r="AU203" s="190"/>
      <c r="AV203" s="180"/>
      <c r="AW203" s="189"/>
      <c r="AX203" s="190"/>
      <c r="AY203" s="190"/>
      <c r="AZ203" s="180"/>
      <c r="BA203" s="189"/>
      <c r="BB203" s="190"/>
      <c r="BC203" s="190"/>
      <c r="BD203" s="180"/>
    </row>
  </sheetData>
  <sheetProtection sheet="1" formatCells="0" formatColumns="0" formatRows="0" autoFilter="0" pivotTables="0"/>
  <mergeCells count="2">
    <mergeCell ref="D1:M1"/>
    <mergeCell ref="B1:C1"/>
  </mergeCells>
  <conditionalFormatting sqref="H4:H203">
    <cfRule type="cellIs" dxfId="10" priority="1" operator="equal">
      <formula>"Abierta"</formula>
    </cfRule>
    <cfRule type="cellIs" dxfId="9" priority="2" operator="equal">
      <formula>"Cerrada"</formula>
    </cfRule>
  </conditionalFormatting>
  <dataValidations count="1">
    <dataValidation type="list" allowBlank="1" showInputMessage="1" showErrorMessage="1" sqref="K4:K203 O4:O203 S4:S203 W4:W203 AA4:AA203 AE4:AE203 AI4:AI203 AM4:AM203 AQ4:AQ203 AU4:AU203 AY4:AY203 BC4:BC203" xr:uid="{C3E9F8DB-0A7C-4775-9468-483DCA668DE7}">
      <formula1>"Abierta,En ejecución,Cerrada,Cancelada"</formula1>
    </dataValidation>
  </dataValidations>
  <pageMargins left="0.31496062992125984" right="0.31496062992125984" top="0.35433070866141736" bottom="0.35433070866141736" header="0.31496062992125984" footer="0.31496062992125984"/>
  <pageSetup scale="12" fitToHeight="100" orientation="landscape" r:id="rId1"/>
  <drawing r:id="rId2"/>
  <legacyDrawing r:id="rId3"/>
  <tableParts count="1">
    <tablePart r:id="rId4"/>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F576D-7E84-4AC1-9ACD-5997A0700C1B}">
  <sheetPr codeName="Hoja51"/>
  <dimension ref="A1:G7"/>
  <sheetViews>
    <sheetView showGridLines="0" zoomScale="80" zoomScaleNormal="80" workbookViewId="0">
      <selection activeCell="M28" sqref="M28"/>
    </sheetView>
  </sheetViews>
  <sheetFormatPr baseColWidth="10" defaultRowHeight="14.4" x14ac:dyDescent="0.3"/>
  <cols>
    <col min="1" max="1" width="45.88671875" customWidth="1"/>
    <col min="2" max="2" width="17" customWidth="1"/>
    <col min="3" max="3" width="15" customWidth="1"/>
  </cols>
  <sheetData>
    <row r="1" spans="1:7" ht="79.5" customHeight="1" x14ac:dyDescent="0.3">
      <c r="A1" s="206"/>
      <c r="B1" s="358" t="s">
        <v>591</v>
      </c>
      <c r="C1" s="359"/>
      <c r="D1" s="359"/>
      <c r="E1" s="359"/>
      <c r="F1" s="359"/>
      <c r="G1" s="360"/>
    </row>
    <row r="2" spans="1:7" ht="48.75" customHeight="1" x14ac:dyDescent="0.3"/>
    <row r="4" spans="1:7" ht="18.75" customHeight="1" x14ac:dyDescent="0.3">
      <c r="A4" s="203" t="s">
        <v>699</v>
      </c>
      <c r="B4" s="203" t="s">
        <v>200</v>
      </c>
    </row>
    <row r="5" spans="1:7" ht="25.5" customHeight="1" x14ac:dyDescent="0.3">
      <c r="A5" s="205" t="s">
        <v>298</v>
      </c>
      <c r="B5" s="273"/>
    </row>
    <row r="6" spans="1:7" x14ac:dyDescent="0.3">
      <c r="A6" s="204"/>
      <c r="B6" s="273">
        <v>200</v>
      </c>
    </row>
    <row r="7" spans="1:7" x14ac:dyDescent="0.3">
      <c r="A7" s="204" t="s">
        <v>440</v>
      </c>
      <c r="B7" s="273">
        <v>200</v>
      </c>
    </row>
  </sheetData>
  <mergeCells count="1">
    <mergeCell ref="B1:G1"/>
  </mergeCells>
  <pageMargins left="0.7" right="0.7" top="0.75" bottom="0.75" header="0.3" footer="0.3"/>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9F409-FADC-4E76-A846-5193C171148A}">
  <sheetPr codeName="Hoja53"/>
  <dimension ref="A1:J213"/>
  <sheetViews>
    <sheetView showGridLines="0" zoomScale="85" zoomScaleNormal="85" workbookViewId="0">
      <selection activeCell="C10" sqref="C10"/>
    </sheetView>
  </sheetViews>
  <sheetFormatPr baseColWidth="10" defaultRowHeight="14.4" x14ac:dyDescent="0.3"/>
  <cols>
    <col min="1" max="1" width="1.6640625" customWidth="1"/>
    <col min="2" max="2" width="18.6640625" customWidth="1"/>
    <col min="3" max="3" width="28.109375" customWidth="1"/>
    <col min="4" max="4" width="32" customWidth="1"/>
    <col min="5" max="5" width="25.77734375" customWidth="1"/>
    <col min="6" max="6" width="27.33203125" customWidth="1"/>
    <col min="7" max="7" width="23.6640625" customWidth="1"/>
    <col min="8" max="8" width="32" customWidth="1"/>
    <col min="9" max="9" width="35.6640625" customWidth="1"/>
    <col min="10" max="10" width="27.6640625" customWidth="1"/>
  </cols>
  <sheetData>
    <row r="1" spans="1:10" ht="62.25" customHeight="1" x14ac:dyDescent="0.3">
      <c r="A1" s="206"/>
      <c r="B1" s="206"/>
      <c r="C1" s="352" t="s">
        <v>598</v>
      </c>
      <c r="D1" s="352"/>
      <c r="E1" s="352"/>
      <c r="F1" s="352"/>
    </row>
    <row r="3" spans="1:10" ht="21" x14ac:dyDescent="0.3">
      <c r="B3" s="387" t="s">
        <v>606</v>
      </c>
      <c r="C3" s="388"/>
      <c r="D3" s="388"/>
      <c r="E3" s="388"/>
      <c r="F3" s="389"/>
    </row>
    <row r="4" spans="1:10" ht="9.75" customHeight="1" x14ac:dyDescent="0.3"/>
    <row r="5" spans="1:10" ht="36.75" customHeight="1" x14ac:dyDescent="0.3">
      <c r="D5" s="274" t="s">
        <v>604</v>
      </c>
      <c r="E5" s="274" t="s">
        <v>602</v>
      </c>
      <c r="F5" s="207" t="s">
        <v>603</v>
      </c>
    </row>
    <row r="6" spans="1:10" ht="63.75" customHeight="1" x14ac:dyDescent="0.3">
      <c r="B6" s="208" t="s">
        <v>599</v>
      </c>
      <c r="C6" s="291" t="s">
        <v>601</v>
      </c>
      <c r="D6" s="286" t="str">
        <f>IFERROR(COUNTIFS(seguimientoplan[Estado Actual],"Cerrada")/(200-COUNTBLANK(seguimientoplan[Criterio])),"")</f>
        <v/>
      </c>
      <c r="E6" s="209">
        <v>1</v>
      </c>
      <c r="F6" s="210"/>
    </row>
    <row r="7" spans="1:10" ht="5.25" customHeight="1" x14ac:dyDescent="0.3">
      <c r="B7" s="12"/>
      <c r="C7" s="12"/>
      <c r="D7" s="12"/>
      <c r="E7" s="53"/>
      <c r="F7" s="53"/>
    </row>
    <row r="8" spans="1:10" ht="63.75" customHeight="1" x14ac:dyDescent="0.3">
      <c r="B8" s="208" t="s">
        <v>600</v>
      </c>
      <c r="C8" s="291" t="s">
        <v>605</v>
      </c>
      <c r="D8" s="286" t="str">
        <f>IFERROR(COUNTIFS(auditorias[Fecha de ejecución de la auditoria],"&lt;&gt;"&amp;"")/COUNTIFS(auditorias[Fecha programada de la auditoria],"&lt;&gt;"&amp;""),"")</f>
        <v/>
      </c>
      <c r="E8" s="209">
        <v>1</v>
      </c>
      <c r="F8" s="210"/>
    </row>
    <row r="9" spans="1:10" ht="5.25" customHeight="1" x14ac:dyDescent="0.3">
      <c r="C9" s="285"/>
    </row>
    <row r="10" spans="1:10" ht="63.75" customHeight="1" x14ac:dyDescent="0.3">
      <c r="B10" s="208" t="s">
        <v>607</v>
      </c>
      <c r="C10" s="291" t="s">
        <v>609</v>
      </c>
      <c r="D10" s="292" t="str">
        <f>IFERROR((COUNTIFS(resultadoauditorias[Calificación cualitativa],"Óptimo")+COUNTIFS(resultadoauditorias[Calificación cualitativa],"Aceptable"))/COUNTIFS(auditorias[Fecha de ejecución de la auditoria],"&lt;&gt;"&amp;""),"")</f>
        <v/>
      </c>
      <c r="E10" s="209">
        <v>1</v>
      </c>
      <c r="F10" s="210"/>
    </row>
    <row r="12" spans="1:10" ht="21" x14ac:dyDescent="0.3">
      <c r="B12" s="387" t="s">
        <v>598</v>
      </c>
      <c r="C12" s="388"/>
      <c r="D12" s="388"/>
      <c r="E12" s="388"/>
      <c r="F12" s="389"/>
    </row>
    <row r="13" spans="1:10" ht="43.2" x14ac:dyDescent="0.3">
      <c r="B13" s="207" t="s">
        <v>531</v>
      </c>
      <c r="C13" s="207" t="s">
        <v>298</v>
      </c>
      <c r="D13" s="207" t="s">
        <v>301</v>
      </c>
      <c r="E13" s="207" t="s">
        <v>303</v>
      </c>
      <c r="F13" s="207" t="s">
        <v>610</v>
      </c>
      <c r="G13" s="207" t="s">
        <v>613</v>
      </c>
      <c r="H13" s="207" t="s">
        <v>612</v>
      </c>
      <c r="I13" s="207" t="s">
        <v>700</v>
      </c>
      <c r="J13" s="207" t="s">
        <v>611</v>
      </c>
    </row>
    <row r="14" spans="1:10" ht="48" x14ac:dyDescent="0.3">
      <c r="B14" s="218" t="str" cm="1">
        <f t="array" ref="B14:B213">eje_priorizado</f>
        <v/>
      </c>
      <c r="C14" s="218" t="str" cm="1">
        <f t="array" ref="C14:C213">practica_priorizada</f>
        <v/>
      </c>
      <c r="D14" s="218" t="str" cm="1">
        <f t="array" ref="D14:D213">criterio_priorizado</f>
        <v/>
      </c>
      <c r="E14" s="218" t="str" cm="1">
        <f t="array" ref="E14:E213">om_priorizada</f>
        <v/>
      </c>
      <c r="F14" s="221" t="str" cm="1">
        <f t="array" ref="F14:F213">acciones</f>
        <v>P:
H:
V:
A:</v>
      </c>
      <c r="G14" s="172"/>
      <c r="H14" s="172"/>
      <c r="I14" s="172"/>
      <c r="J14" s="172"/>
    </row>
    <row r="15" spans="1:10" ht="48" x14ac:dyDescent="0.3">
      <c r="B15" s="219" t="str">
        <v/>
      </c>
      <c r="C15" s="218" t="str">
        <v/>
      </c>
      <c r="D15" s="220" t="str">
        <v/>
      </c>
      <c r="E15" s="220" t="str">
        <v/>
      </c>
      <c r="F15" s="221" t="str">
        <v>P:
H:
V:
A:</v>
      </c>
      <c r="G15" s="172"/>
      <c r="H15" s="172"/>
      <c r="I15" s="172"/>
      <c r="J15" s="172"/>
    </row>
    <row r="16" spans="1:10" ht="48" x14ac:dyDescent="0.3">
      <c r="B16" s="219" t="str">
        <v/>
      </c>
      <c r="C16" s="218" t="str">
        <v/>
      </c>
      <c r="D16" s="220" t="str">
        <v/>
      </c>
      <c r="E16" s="220" t="str">
        <v/>
      </c>
      <c r="F16" s="221" t="str">
        <v>P:
H:
V:
A:</v>
      </c>
      <c r="G16" s="172"/>
      <c r="H16" s="172"/>
      <c r="I16" s="172"/>
      <c r="J16" s="172"/>
    </row>
    <row r="17" spans="2:10" ht="48" x14ac:dyDescent="0.3">
      <c r="B17" s="219" t="str">
        <v/>
      </c>
      <c r="C17" s="218" t="str">
        <v/>
      </c>
      <c r="D17" s="220" t="str">
        <v/>
      </c>
      <c r="E17" s="220" t="str">
        <v/>
      </c>
      <c r="F17" s="221" t="str">
        <v>P:
H:
V:
A:</v>
      </c>
      <c r="G17" s="172"/>
      <c r="H17" s="172"/>
      <c r="I17" s="172"/>
      <c r="J17" s="172"/>
    </row>
    <row r="18" spans="2:10" ht="48" x14ac:dyDescent="0.3">
      <c r="B18" s="219" t="str">
        <v/>
      </c>
      <c r="C18" s="218" t="str">
        <v/>
      </c>
      <c r="D18" s="220" t="str">
        <v/>
      </c>
      <c r="E18" s="220" t="str">
        <v/>
      </c>
      <c r="F18" s="221" t="str">
        <v>P:
H:
V:
A:</v>
      </c>
      <c r="G18" s="172"/>
      <c r="H18" s="172"/>
      <c r="I18" s="172"/>
      <c r="J18" s="172"/>
    </row>
    <row r="19" spans="2:10" ht="48" x14ac:dyDescent="0.3">
      <c r="B19" s="219" t="str">
        <v/>
      </c>
      <c r="C19" s="218" t="str">
        <v/>
      </c>
      <c r="D19" s="220" t="str">
        <v/>
      </c>
      <c r="E19" s="220" t="str">
        <v/>
      </c>
      <c r="F19" s="221" t="str">
        <v>P:
H:
V:
A:</v>
      </c>
      <c r="G19" s="172"/>
      <c r="H19" s="172"/>
      <c r="I19" s="172"/>
      <c r="J19" s="172"/>
    </row>
    <row r="20" spans="2:10" ht="48" x14ac:dyDescent="0.3">
      <c r="B20" s="219" t="str">
        <v/>
      </c>
      <c r="C20" s="218" t="str">
        <v/>
      </c>
      <c r="D20" s="220" t="str">
        <v/>
      </c>
      <c r="E20" s="220" t="str">
        <v/>
      </c>
      <c r="F20" s="221" t="str">
        <v>P:
H:
V:
A:</v>
      </c>
      <c r="G20" s="172"/>
      <c r="H20" s="172"/>
      <c r="I20" s="172"/>
      <c r="J20" s="172"/>
    </row>
    <row r="21" spans="2:10" ht="48" x14ac:dyDescent="0.3">
      <c r="B21" s="219" t="str">
        <v/>
      </c>
      <c r="C21" s="218" t="str">
        <v/>
      </c>
      <c r="D21" s="220" t="str">
        <v/>
      </c>
      <c r="E21" s="220" t="str">
        <v/>
      </c>
      <c r="F21" s="221" t="str">
        <v>P:
H:
V:
A:</v>
      </c>
      <c r="G21" s="172"/>
      <c r="H21" s="172"/>
      <c r="I21" s="172"/>
      <c r="J21" s="172"/>
    </row>
    <row r="22" spans="2:10" ht="48" x14ac:dyDescent="0.3">
      <c r="B22" s="219" t="str">
        <v/>
      </c>
      <c r="C22" s="218" t="str">
        <v/>
      </c>
      <c r="D22" s="220" t="str">
        <v/>
      </c>
      <c r="E22" s="220" t="str">
        <v/>
      </c>
      <c r="F22" s="221" t="str">
        <v>P:
H:
V:
A:</v>
      </c>
      <c r="G22" s="172"/>
      <c r="H22" s="172"/>
      <c r="I22" s="172"/>
      <c r="J22" s="172"/>
    </row>
    <row r="23" spans="2:10" ht="48" x14ac:dyDescent="0.3">
      <c r="B23" s="219" t="str">
        <v/>
      </c>
      <c r="C23" s="218" t="str">
        <v/>
      </c>
      <c r="D23" s="220" t="str">
        <v/>
      </c>
      <c r="E23" s="220" t="str">
        <v/>
      </c>
      <c r="F23" s="221" t="str">
        <v>P:
H:
V:
A:</v>
      </c>
      <c r="G23" s="172"/>
      <c r="H23" s="172"/>
      <c r="I23" s="172"/>
      <c r="J23" s="172"/>
    </row>
    <row r="24" spans="2:10" ht="48" x14ac:dyDescent="0.3">
      <c r="B24" s="219" t="str">
        <v/>
      </c>
      <c r="C24" s="218" t="str">
        <v/>
      </c>
      <c r="D24" s="220" t="str">
        <v/>
      </c>
      <c r="E24" s="220" t="str">
        <v/>
      </c>
      <c r="F24" s="221" t="str">
        <v>P:
H:
V:
A:</v>
      </c>
      <c r="G24" s="172"/>
      <c r="H24" s="172"/>
      <c r="I24" s="172"/>
      <c r="J24" s="172"/>
    </row>
    <row r="25" spans="2:10" ht="48" x14ac:dyDescent="0.3">
      <c r="B25" s="219" t="str">
        <v/>
      </c>
      <c r="C25" s="218" t="str">
        <v/>
      </c>
      <c r="D25" s="220" t="str">
        <v/>
      </c>
      <c r="E25" s="220" t="str">
        <v/>
      </c>
      <c r="F25" s="221" t="str">
        <v>P:
H:
V:
A:</v>
      </c>
      <c r="G25" s="172"/>
      <c r="H25" s="172"/>
      <c r="I25" s="172"/>
      <c r="J25" s="172"/>
    </row>
    <row r="26" spans="2:10" ht="48" x14ac:dyDescent="0.3">
      <c r="B26" s="219" t="str">
        <v/>
      </c>
      <c r="C26" s="218" t="str">
        <v/>
      </c>
      <c r="D26" s="220" t="str">
        <v/>
      </c>
      <c r="E26" s="220" t="str">
        <v/>
      </c>
      <c r="F26" s="221" t="str">
        <v>P:
H:
V:
A:</v>
      </c>
      <c r="G26" s="172"/>
      <c r="H26" s="172"/>
      <c r="I26" s="172"/>
      <c r="J26" s="172"/>
    </row>
    <row r="27" spans="2:10" ht="48" x14ac:dyDescent="0.3">
      <c r="B27" s="219" t="str">
        <v/>
      </c>
      <c r="C27" s="218" t="str">
        <v/>
      </c>
      <c r="D27" s="220" t="str">
        <v/>
      </c>
      <c r="E27" s="220" t="str">
        <v/>
      </c>
      <c r="F27" s="221" t="str">
        <v>P:
H:
V:
A:</v>
      </c>
      <c r="G27" s="172"/>
      <c r="H27" s="172"/>
      <c r="I27" s="172"/>
      <c r="J27" s="172"/>
    </row>
    <row r="28" spans="2:10" ht="48" x14ac:dyDescent="0.3">
      <c r="B28" s="219" t="str">
        <v/>
      </c>
      <c r="C28" s="218" t="str">
        <v/>
      </c>
      <c r="D28" s="220" t="str">
        <v/>
      </c>
      <c r="E28" s="220" t="str">
        <v/>
      </c>
      <c r="F28" s="221" t="str">
        <v>P:
H:
V:
A:</v>
      </c>
      <c r="G28" s="172"/>
      <c r="H28" s="172"/>
      <c r="I28" s="172"/>
      <c r="J28" s="172"/>
    </row>
    <row r="29" spans="2:10" ht="48" x14ac:dyDescent="0.3">
      <c r="B29" s="219" t="str">
        <v/>
      </c>
      <c r="C29" s="218" t="str">
        <v/>
      </c>
      <c r="D29" s="220" t="str">
        <v/>
      </c>
      <c r="E29" s="220" t="str">
        <v/>
      </c>
      <c r="F29" s="221" t="str">
        <v>P:
H:
V:
A:</v>
      </c>
      <c r="G29" s="172"/>
      <c r="H29" s="172"/>
      <c r="I29" s="172"/>
      <c r="J29" s="172"/>
    </row>
    <row r="30" spans="2:10" ht="48" x14ac:dyDescent="0.3">
      <c r="B30" s="219" t="str">
        <v/>
      </c>
      <c r="C30" s="218" t="str">
        <v/>
      </c>
      <c r="D30" s="220" t="str">
        <v/>
      </c>
      <c r="E30" s="220" t="str">
        <v/>
      </c>
      <c r="F30" s="221" t="str">
        <v>P:
H:
V:
A:</v>
      </c>
      <c r="G30" s="172"/>
      <c r="H30" s="172"/>
      <c r="I30" s="172"/>
      <c r="J30" s="172"/>
    </row>
    <row r="31" spans="2:10" ht="48" x14ac:dyDescent="0.3">
      <c r="B31" s="219" t="str">
        <v/>
      </c>
      <c r="C31" s="218" t="str">
        <v/>
      </c>
      <c r="D31" s="220" t="str">
        <v/>
      </c>
      <c r="E31" s="220" t="str">
        <v/>
      </c>
      <c r="F31" s="221" t="str">
        <v>P:
H:
V:
A:</v>
      </c>
      <c r="G31" s="172"/>
      <c r="H31" s="172"/>
      <c r="I31" s="172"/>
      <c r="J31" s="172"/>
    </row>
    <row r="32" spans="2:10" ht="48" x14ac:dyDescent="0.3">
      <c r="B32" s="219" t="str">
        <v/>
      </c>
      <c r="C32" s="218" t="str">
        <v/>
      </c>
      <c r="D32" s="220" t="str">
        <v/>
      </c>
      <c r="E32" s="220" t="str">
        <v/>
      </c>
      <c r="F32" s="221" t="str">
        <v>P:
H:
V:
A:</v>
      </c>
      <c r="G32" s="172"/>
      <c r="H32" s="172"/>
      <c r="I32" s="172"/>
      <c r="J32" s="172"/>
    </row>
    <row r="33" spans="2:10" ht="48" x14ac:dyDescent="0.3">
      <c r="B33" s="219" t="str">
        <v/>
      </c>
      <c r="C33" s="218" t="str">
        <v/>
      </c>
      <c r="D33" s="220" t="str">
        <v/>
      </c>
      <c r="E33" s="220" t="str">
        <v/>
      </c>
      <c r="F33" s="221" t="str">
        <v>P:
H:
V:
A:</v>
      </c>
      <c r="G33" s="172"/>
      <c r="H33" s="172"/>
      <c r="I33" s="172"/>
      <c r="J33" s="172"/>
    </row>
    <row r="34" spans="2:10" ht="48" x14ac:dyDescent="0.3">
      <c r="B34" s="219" t="str">
        <v/>
      </c>
      <c r="C34" s="218" t="str">
        <v/>
      </c>
      <c r="D34" s="220" t="str">
        <v/>
      </c>
      <c r="E34" s="220" t="str">
        <v/>
      </c>
      <c r="F34" s="221" t="str">
        <v>P:
H:
V:
A:</v>
      </c>
      <c r="G34" s="172"/>
      <c r="H34" s="172"/>
      <c r="I34" s="172"/>
      <c r="J34" s="172"/>
    </row>
    <row r="35" spans="2:10" ht="48" x14ac:dyDescent="0.3">
      <c r="B35" s="219" t="str">
        <v/>
      </c>
      <c r="C35" s="218" t="str">
        <v/>
      </c>
      <c r="D35" s="220" t="str">
        <v/>
      </c>
      <c r="E35" s="220" t="str">
        <v/>
      </c>
      <c r="F35" s="221" t="str">
        <v>P:
H:
V:
A:</v>
      </c>
      <c r="G35" s="172"/>
      <c r="H35" s="172"/>
      <c r="I35" s="172"/>
      <c r="J35" s="172"/>
    </row>
    <row r="36" spans="2:10" ht="48" x14ac:dyDescent="0.3">
      <c r="B36" s="219" t="str">
        <v/>
      </c>
      <c r="C36" s="218" t="str">
        <v/>
      </c>
      <c r="D36" s="220" t="str">
        <v/>
      </c>
      <c r="E36" s="220" t="str">
        <v/>
      </c>
      <c r="F36" s="221" t="str">
        <v>P:
H:
V:
A:</v>
      </c>
      <c r="G36" s="172"/>
      <c r="H36" s="172"/>
      <c r="I36" s="172"/>
      <c r="J36" s="172"/>
    </row>
    <row r="37" spans="2:10" ht="48" x14ac:dyDescent="0.3">
      <c r="B37" s="219" t="str">
        <v/>
      </c>
      <c r="C37" s="218" t="str">
        <v/>
      </c>
      <c r="D37" s="220" t="str">
        <v/>
      </c>
      <c r="E37" s="220" t="str">
        <v/>
      </c>
      <c r="F37" s="221" t="str">
        <v>P:
H:
V:
A:</v>
      </c>
      <c r="G37" s="172"/>
      <c r="H37" s="172"/>
      <c r="I37" s="172"/>
      <c r="J37" s="172"/>
    </row>
    <row r="38" spans="2:10" ht="48" x14ac:dyDescent="0.3">
      <c r="B38" s="219" t="str">
        <v/>
      </c>
      <c r="C38" s="218" t="str">
        <v/>
      </c>
      <c r="D38" s="220" t="str">
        <v/>
      </c>
      <c r="E38" s="220" t="str">
        <v/>
      </c>
      <c r="F38" s="221" t="str">
        <v>P:
H:
V:
A:</v>
      </c>
      <c r="G38" s="172"/>
      <c r="H38" s="172"/>
      <c r="I38" s="172"/>
      <c r="J38" s="172"/>
    </row>
    <row r="39" spans="2:10" ht="48" x14ac:dyDescent="0.3">
      <c r="B39" s="219" t="str">
        <v/>
      </c>
      <c r="C39" s="218" t="str">
        <v/>
      </c>
      <c r="D39" s="220" t="str">
        <v/>
      </c>
      <c r="E39" s="220" t="str">
        <v/>
      </c>
      <c r="F39" s="221" t="str">
        <v>P:
H:
V:
A:</v>
      </c>
      <c r="G39" s="172"/>
      <c r="H39" s="172"/>
      <c r="I39" s="172"/>
      <c r="J39" s="172"/>
    </row>
    <row r="40" spans="2:10" ht="48" x14ac:dyDescent="0.3">
      <c r="B40" s="219" t="str">
        <v/>
      </c>
      <c r="C40" s="218" t="str">
        <v/>
      </c>
      <c r="D40" s="220" t="str">
        <v/>
      </c>
      <c r="E40" s="220" t="str">
        <v/>
      </c>
      <c r="F40" s="221" t="str">
        <v>P:
H:
V:
A:</v>
      </c>
      <c r="G40" s="172"/>
      <c r="H40" s="172"/>
      <c r="I40" s="172"/>
      <c r="J40" s="172"/>
    </row>
    <row r="41" spans="2:10" ht="48" x14ac:dyDescent="0.3">
      <c r="B41" s="219" t="str">
        <v/>
      </c>
      <c r="C41" s="218" t="str">
        <v/>
      </c>
      <c r="D41" s="220" t="str">
        <v/>
      </c>
      <c r="E41" s="220" t="str">
        <v/>
      </c>
      <c r="F41" s="221" t="str">
        <v>P:
H:
V:
A:</v>
      </c>
      <c r="G41" s="172"/>
      <c r="H41" s="172"/>
      <c r="I41" s="172"/>
      <c r="J41" s="172"/>
    </row>
    <row r="42" spans="2:10" ht="48" x14ac:dyDescent="0.3">
      <c r="B42" s="219" t="str">
        <v/>
      </c>
      <c r="C42" s="218" t="str">
        <v/>
      </c>
      <c r="D42" s="220" t="str">
        <v/>
      </c>
      <c r="E42" s="220" t="str">
        <v/>
      </c>
      <c r="F42" s="221" t="str">
        <v>P:
H:
V:
A:</v>
      </c>
      <c r="G42" s="172"/>
      <c r="H42" s="172"/>
      <c r="I42" s="172"/>
      <c r="J42" s="172"/>
    </row>
    <row r="43" spans="2:10" ht="48" x14ac:dyDescent="0.3">
      <c r="B43" s="219" t="str">
        <v/>
      </c>
      <c r="C43" s="218" t="str">
        <v/>
      </c>
      <c r="D43" s="220" t="str">
        <v/>
      </c>
      <c r="E43" s="220" t="str">
        <v/>
      </c>
      <c r="F43" s="221" t="str">
        <v>P:
H:
V:
A:</v>
      </c>
      <c r="G43" s="172"/>
      <c r="H43" s="172"/>
      <c r="I43" s="172"/>
      <c r="J43" s="172"/>
    </row>
    <row r="44" spans="2:10" ht="48" x14ac:dyDescent="0.3">
      <c r="B44" s="219" t="str">
        <v/>
      </c>
      <c r="C44" s="218" t="str">
        <v/>
      </c>
      <c r="D44" s="220" t="str">
        <v/>
      </c>
      <c r="E44" s="220" t="str">
        <v/>
      </c>
      <c r="F44" s="221" t="str">
        <v>P:
H:
V:
A:</v>
      </c>
      <c r="G44" s="172"/>
      <c r="H44" s="172"/>
      <c r="I44" s="172"/>
      <c r="J44" s="172"/>
    </row>
    <row r="45" spans="2:10" ht="48" x14ac:dyDescent="0.3">
      <c r="B45" s="219" t="str">
        <v/>
      </c>
      <c r="C45" s="218" t="str">
        <v/>
      </c>
      <c r="D45" s="220" t="str">
        <v/>
      </c>
      <c r="E45" s="220" t="str">
        <v/>
      </c>
      <c r="F45" s="221" t="str">
        <v>P:
H:
V:
A:</v>
      </c>
      <c r="G45" s="172"/>
      <c r="H45" s="172"/>
      <c r="I45" s="172"/>
      <c r="J45" s="172"/>
    </row>
    <row r="46" spans="2:10" ht="48" x14ac:dyDescent="0.3">
      <c r="B46" s="219" t="str">
        <v/>
      </c>
      <c r="C46" s="218" t="str">
        <v/>
      </c>
      <c r="D46" s="220" t="str">
        <v/>
      </c>
      <c r="E46" s="220" t="str">
        <v/>
      </c>
      <c r="F46" s="221" t="str">
        <v>P:
H:
V:
A:</v>
      </c>
      <c r="G46" s="172"/>
      <c r="H46" s="172"/>
      <c r="I46" s="172"/>
      <c r="J46" s="172"/>
    </row>
    <row r="47" spans="2:10" ht="48" x14ac:dyDescent="0.3">
      <c r="B47" s="219" t="str">
        <v/>
      </c>
      <c r="C47" s="218" t="str">
        <v/>
      </c>
      <c r="D47" s="220" t="str">
        <v/>
      </c>
      <c r="E47" s="220" t="str">
        <v/>
      </c>
      <c r="F47" s="221" t="str">
        <v>P:
H:
V:
A:</v>
      </c>
      <c r="G47" s="172"/>
      <c r="H47" s="172"/>
      <c r="I47" s="172"/>
      <c r="J47" s="172"/>
    </row>
    <row r="48" spans="2:10" ht="48" x14ac:dyDescent="0.3">
      <c r="B48" s="219" t="str">
        <v/>
      </c>
      <c r="C48" s="218" t="str">
        <v/>
      </c>
      <c r="D48" s="220" t="str">
        <v/>
      </c>
      <c r="E48" s="220" t="str">
        <v/>
      </c>
      <c r="F48" s="221" t="str">
        <v>P:
H:
V:
A:</v>
      </c>
      <c r="G48" s="172"/>
      <c r="H48" s="172"/>
      <c r="I48" s="172"/>
      <c r="J48" s="172"/>
    </row>
    <row r="49" spans="2:10" ht="48" x14ac:dyDescent="0.3">
      <c r="B49" s="219" t="str">
        <v/>
      </c>
      <c r="C49" s="218" t="str">
        <v/>
      </c>
      <c r="D49" s="220" t="str">
        <v/>
      </c>
      <c r="E49" s="220" t="str">
        <v/>
      </c>
      <c r="F49" s="221" t="str">
        <v>P:
H:
V:
A:</v>
      </c>
      <c r="G49" s="172"/>
      <c r="H49" s="172"/>
      <c r="I49" s="172"/>
      <c r="J49" s="172"/>
    </row>
    <row r="50" spans="2:10" ht="48" x14ac:dyDescent="0.3">
      <c r="B50" s="219" t="str">
        <v/>
      </c>
      <c r="C50" s="218" t="str">
        <v/>
      </c>
      <c r="D50" s="220" t="str">
        <v/>
      </c>
      <c r="E50" s="220" t="str">
        <v/>
      </c>
      <c r="F50" s="221" t="str">
        <v>P:
H:
V:
A:</v>
      </c>
      <c r="G50" s="172"/>
      <c r="H50" s="172"/>
      <c r="I50" s="172"/>
      <c r="J50" s="172"/>
    </row>
    <row r="51" spans="2:10" ht="48" x14ac:dyDescent="0.3">
      <c r="B51" s="219" t="str">
        <v/>
      </c>
      <c r="C51" s="218" t="str">
        <v/>
      </c>
      <c r="D51" s="220" t="str">
        <v/>
      </c>
      <c r="E51" s="220" t="str">
        <v/>
      </c>
      <c r="F51" s="221" t="str">
        <v>P:
H:
V:
A:</v>
      </c>
      <c r="G51" s="172"/>
      <c r="H51" s="172"/>
      <c r="I51" s="172"/>
      <c r="J51" s="172"/>
    </row>
    <row r="52" spans="2:10" ht="48" x14ac:dyDescent="0.3">
      <c r="B52" s="219" t="str">
        <v/>
      </c>
      <c r="C52" s="218" t="str">
        <v/>
      </c>
      <c r="D52" s="220" t="str">
        <v/>
      </c>
      <c r="E52" s="220" t="str">
        <v/>
      </c>
      <c r="F52" s="221" t="str">
        <v>P:
H:
V:
A:</v>
      </c>
      <c r="G52" s="172"/>
      <c r="H52" s="172"/>
      <c r="I52" s="172"/>
      <c r="J52" s="172"/>
    </row>
    <row r="53" spans="2:10" ht="48" x14ac:dyDescent="0.3">
      <c r="B53" s="219" t="str">
        <v/>
      </c>
      <c r="C53" s="218" t="str">
        <v/>
      </c>
      <c r="D53" s="220" t="str">
        <v/>
      </c>
      <c r="E53" s="220" t="str">
        <v/>
      </c>
      <c r="F53" s="221" t="str">
        <v>P:
H:
V:
A:</v>
      </c>
      <c r="G53" s="172"/>
      <c r="H53" s="172"/>
      <c r="I53" s="172"/>
      <c r="J53" s="172"/>
    </row>
    <row r="54" spans="2:10" ht="48" x14ac:dyDescent="0.3">
      <c r="B54" s="219" t="str">
        <v/>
      </c>
      <c r="C54" s="218" t="str">
        <v/>
      </c>
      <c r="D54" s="220" t="str">
        <v/>
      </c>
      <c r="E54" s="220" t="str">
        <v/>
      </c>
      <c r="F54" s="221" t="str">
        <v>P:
H:
V:
A:</v>
      </c>
      <c r="G54" s="172"/>
      <c r="H54" s="172"/>
      <c r="I54" s="172"/>
      <c r="J54" s="172"/>
    </row>
    <row r="55" spans="2:10" ht="48" x14ac:dyDescent="0.3">
      <c r="B55" s="219" t="str">
        <v/>
      </c>
      <c r="C55" s="218" t="str">
        <v/>
      </c>
      <c r="D55" s="220" t="str">
        <v/>
      </c>
      <c r="E55" s="220" t="str">
        <v/>
      </c>
      <c r="F55" s="221" t="str">
        <v>P:
H:
V:
A:</v>
      </c>
      <c r="G55" s="172"/>
      <c r="H55" s="172"/>
      <c r="I55" s="172"/>
      <c r="J55" s="172"/>
    </row>
    <row r="56" spans="2:10" ht="48" x14ac:dyDescent="0.3">
      <c r="B56" s="219" t="str">
        <v/>
      </c>
      <c r="C56" s="218" t="str">
        <v/>
      </c>
      <c r="D56" s="220" t="str">
        <v/>
      </c>
      <c r="E56" s="220" t="str">
        <v/>
      </c>
      <c r="F56" s="221" t="str">
        <v>P:
H:
V:
A:</v>
      </c>
      <c r="G56" s="172"/>
      <c r="H56" s="172"/>
      <c r="I56" s="172"/>
      <c r="J56" s="172"/>
    </row>
    <row r="57" spans="2:10" ht="48" x14ac:dyDescent="0.3">
      <c r="B57" s="219" t="str">
        <v/>
      </c>
      <c r="C57" s="218" t="str">
        <v/>
      </c>
      <c r="D57" s="220" t="str">
        <v/>
      </c>
      <c r="E57" s="220" t="str">
        <v/>
      </c>
      <c r="F57" s="221" t="str">
        <v>P:
H:
V:
A:</v>
      </c>
      <c r="G57" s="172"/>
      <c r="H57" s="172"/>
      <c r="I57" s="172"/>
      <c r="J57" s="172"/>
    </row>
    <row r="58" spans="2:10" ht="48" x14ac:dyDescent="0.3">
      <c r="B58" s="219" t="str">
        <v/>
      </c>
      <c r="C58" s="218" t="str">
        <v/>
      </c>
      <c r="D58" s="220" t="str">
        <v/>
      </c>
      <c r="E58" s="220" t="str">
        <v/>
      </c>
      <c r="F58" s="221" t="str">
        <v>P:
H:
V:
A:</v>
      </c>
      <c r="G58" s="172"/>
      <c r="H58" s="172"/>
      <c r="I58" s="172"/>
      <c r="J58" s="172"/>
    </row>
    <row r="59" spans="2:10" ht="48" x14ac:dyDescent="0.3">
      <c r="B59" s="219" t="str">
        <v/>
      </c>
      <c r="C59" s="218" t="str">
        <v/>
      </c>
      <c r="D59" s="220" t="str">
        <v/>
      </c>
      <c r="E59" s="220" t="str">
        <v/>
      </c>
      <c r="F59" s="221" t="str">
        <v>P:
H:
V:
A:</v>
      </c>
      <c r="G59" s="172"/>
      <c r="H59" s="172"/>
      <c r="I59" s="172"/>
      <c r="J59" s="172"/>
    </row>
    <row r="60" spans="2:10" ht="48" x14ac:dyDescent="0.3">
      <c r="B60" s="219" t="str">
        <v/>
      </c>
      <c r="C60" s="218" t="str">
        <v/>
      </c>
      <c r="D60" s="220" t="str">
        <v/>
      </c>
      <c r="E60" s="220" t="str">
        <v/>
      </c>
      <c r="F60" s="221" t="str">
        <v>P:
H:
V:
A:</v>
      </c>
      <c r="G60" s="172"/>
      <c r="H60" s="172"/>
      <c r="I60" s="172"/>
      <c r="J60" s="172"/>
    </row>
    <row r="61" spans="2:10" ht="48" x14ac:dyDescent="0.3">
      <c r="B61" s="219" t="str">
        <v/>
      </c>
      <c r="C61" s="218" t="str">
        <v/>
      </c>
      <c r="D61" s="220" t="str">
        <v/>
      </c>
      <c r="E61" s="220" t="str">
        <v/>
      </c>
      <c r="F61" s="221" t="str">
        <v>P:
H:
V:
A:</v>
      </c>
      <c r="G61" s="172"/>
      <c r="H61" s="172"/>
      <c r="I61" s="172"/>
      <c r="J61" s="172"/>
    </row>
    <row r="62" spans="2:10" ht="48" x14ac:dyDescent="0.3">
      <c r="B62" s="219" t="str">
        <v/>
      </c>
      <c r="C62" s="218" t="str">
        <v/>
      </c>
      <c r="D62" s="220" t="str">
        <v/>
      </c>
      <c r="E62" s="220" t="str">
        <v/>
      </c>
      <c r="F62" s="221" t="str">
        <v>P:
H:
V:
A:</v>
      </c>
      <c r="G62" s="172"/>
      <c r="H62" s="172"/>
      <c r="I62" s="172"/>
      <c r="J62" s="172"/>
    </row>
    <row r="63" spans="2:10" ht="48" x14ac:dyDescent="0.3">
      <c r="B63" s="219" t="str">
        <v/>
      </c>
      <c r="C63" s="218" t="str">
        <v/>
      </c>
      <c r="D63" s="220" t="str">
        <v/>
      </c>
      <c r="E63" s="220" t="str">
        <v/>
      </c>
      <c r="F63" s="221" t="str">
        <v>P:
H:
V:
A:</v>
      </c>
      <c r="G63" s="172"/>
      <c r="H63" s="172"/>
      <c r="I63" s="172"/>
      <c r="J63" s="172"/>
    </row>
    <row r="64" spans="2:10" ht="48" x14ac:dyDescent="0.3">
      <c r="B64" s="219" t="str">
        <v/>
      </c>
      <c r="C64" s="218" t="str">
        <v/>
      </c>
      <c r="D64" s="220" t="str">
        <v/>
      </c>
      <c r="E64" s="220" t="str">
        <v/>
      </c>
      <c r="F64" s="221" t="str">
        <v>P:
H:
V:
A:</v>
      </c>
      <c r="G64" s="172"/>
      <c r="H64" s="172"/>
      <c r="I64" s="172"/>
      <c r="J64" s="172"/>
    </row>
    <row r="65" spans="2:10" ht="48" x14ac:dyDescent="0.3">
      <c r="B65" s="219" t="str">
        <v/>
      </c>
      <c r="C65" s="218" t="str">
        <v/>
      </c>
      <c r="D65" s="220" t="str">
        <v/>
      </c>
      <c r="E65" s="220" t="str">
        <v/>
      </c>
      <c r="F65" s="221" t="str">
        <v>P:
H:
V:
A:</v>
      </c>
      <c r="G65" s="172"/>
      <c r="H65" s="172"/>
      <c r="I65" s="172"/>
      <c r="J65" s="172"/>
    </row>
    <row r="66" spans="2:10" ht="48" x14ac:dyDescent="0.3">
      <c r="B66" s="219" t="str">
        <v/>
      </c>
      <c r="C66" s="218" t="str">
        <v/>
      </c>
      <c r="D66" s="220" t="str">
        <v/>
      </c>
      <c r="E66" s="220" t="str">
        <v/>
      </c>
      <c r="F66" s="221" t="str">
        <v>P:
H:
V:
A:</v>
      </c>
      <c r="G66" s="172"/>
      <c r="H66" s="172"/>
      <c r="I66" s="172"/>
      <c r="J66" s="172"/>
    </row>
    <row r="67" spans="2:10" ht="48" x14ac:dyDescent="0.3">
      <c r="B67" s="219" t="str">
        <v/>
      </c>
      <c r="C67" s="218" t="str">
        <v/>
      </c>
      <c r="D67" s="220" t="str">
        <v/>
      </c>
      <c r="E67" s="220" t="str">
        <v/>
      </c>
      <c r="F67" s="221" t="str">
        <v>P:
H:
V:
A:</v>
      </c>
      <c r="G67" s="172"/>
      <c r="H67" s="172"/>
      <c r="I67" s="172"/>
      <c r="J67" s="172"/>
    </row>
    <row r="68" spans="2:10" ht="48" x14ac:dyDescent="0.3">
      <c r="B68" s="219" t="str">
        <v/>
      </c>
      <c r="C68" s="218" t="str">
        <v/>
      </c>
      <c r="D68" s="220" t="str">
        <v/>
      </c>
      <c r="E68" s="220" t="str">
        <v/>
      </c>
      <c r="F68" s="221" t="str">
        <v>P:
H:
V:
A:</v>
      </c>
      <c r="G68" s="172"/>
      <c r="H68" s="172"/>
      <c r="I68" s="172"/>
      <c r="J68" s="172"/>
    </row>
    <row r="69" spans="2:10" ht="48" x14ac:dyDescent="0.3">
      <c r="B69" s="219" t="str">
        <v/>
      </c>
      <c r="C69" s="218" t="str">
        <v/>
      </c>
      <c r="D69" s="220" t="str">
        <v/>
      </c>
      <c r="E69" s="220" t="str">
        <v/>
      </c>
      <c r="F69" s="221" t="str">
        <v>P:
H:
V:
A:</v>
      </c>
      <c r="G69" s="172"/>
      <c r="H69" s="172"/>
      <c r="I69" s="172"/>
      <c r="J69" s="172"/>
    </row>
    <row r="70" spans="2:10" ht="48" x14ac:dyDescent="0.3">
      <c r="B70" s="219" t="str">
        <v/>
      </c>
      <c r="C70" s="218" t="str">
        <v/>
      </c>
      <c r="D70" s="220" t="str">
        <v/>
      </c>
      <c r="E70" s="220" t="str">
        <v/>
      </c>
      <c r="F70" s="221" t="str">
        <v>P:
H:
V:
A:</v>
      </c>
      <c r="G70" s="172"/>
      <c r="H70" s="172"/>
      <c r="I70" s="172"/>
      <c r="J70" s="172"/>
    </row>
    <row r="71" spans="2:10" ht="48" x14ac:dyDescent="0.3">
      <c r="B71" s="219" t="str">
        <v/>
      </c>
      <c r="C71" s="218" t="str">
        <v/>
      </c>
      <c r="D71" s="220" t="str">
        <v/>
      </c>
      <c r="E71" s="220" t="str">
        <v/>
      </c>
      <c r="F71" s="221" t="str">
        <v>P:
H:
V:
A:</v>
      </c>
      <c r="G71" s="172"/>
      <c r="H71" s="172"/>
      <c r="I71" s="172"/>
      <c r="J71" s="172"/>
    </row>
    <row r="72" spans="2:10" ht="48" x14ac:dyDescent="0.3">
      <c r="B72" s="219" t="str">
        <v/>
      </c>
      <c r="C72" s="218" t="str">
        <v/>
      </c>
      <c r="D72" s="220" t="str">
        <v/>
      </c>
      <c r="E72" s="220" t="str">
        <v/>
      </c>
      <c r="F72" s="221" t="str">
        <v>P:
H:
V:
A:</v>
      </c>
      <c r="G72" s="172"/>
      <c r="H72" s="172"/>
      <c r="I72" s="172"/>
      <c r="J72" s="172"/>
    </row>
    <row r="73" spans="2:10" ht="48" x14ac:dyDescent="0.3">
      <c r="B73" s="219" t="str">
        <v/>
      </c>
      <c r="C73" s="218" t="str">
        <v/>
      </c>
      <c r="D73" s="220" t="str">
        <v/>
      </c>
      <c r="E73" s="220" t="str">
        <v/>
      </c>
      <c r="F73" s="221" t="str">
        <v>P:
H:
V:
A:</v>
      </c>
      <c r="G73" s="172"/>
      <c r="H73" s="172"/>
      <c r="I73" s="172"/>
      <c r="J73" s="172"/>
    </row>
    <row r="74" spans="2:10" ht="48" x14ac:dyDescent="0.3">
      <c r="B74" s="219" t="str">
        <v/>
      </c>
      <c r="C74" s="218" t="str">
        <v/>
      </c>
      <c r="D74" s="220" t="str">
        <v/>
      </c>
      <c r="E74" s="220" t="str">
        <v/>
      </c>
      <c r="F74" s="221" t="str">
        <v>P:
H:
V:
A:</v>
      </c>
      <c r="G74" s="172"/>
      <c r="H74" s="172"/>
      <c r="I74" s="172"/>
      <c r="J74" s="172"/>
    </row>
    <row r="75" spans="2:10" ht="48" x14ac:dyDescent="0.3">
      <c r="B75" s="219" t="str">
        <v/>
      </c>
      <c r="C75" s="218" t="str">
        <v/>
      </c>
      <c r="D75" s="220" t="str">
        <v/>
      </c>
      <c r="E75" s="220" t="str">
        <v/>
      </c>
      <c r="F75" s="221" t="str">
        <v>P:
H:
V:
A:</v>
      </c>
      <c r="G75" s="172"/>
      <c r="H75" s="172"/>
      <c r="I75" s="172"/>
      <c r="J75" s="172"/>
    </row>
    <row r="76" spans="2:10" ht="48" x14ac:dyDescent="0.3">
      <c r="B76" s="219" t="str">
        <v/>
      </c>
      <c r="C76" s="218" t="str">
        <v/>
      </c>
      <c r="D76" s="220" t="str">
        <v/>
      </c>
      <c r="E76" s="220" t="str">
        <v/>
      </c>
      <c r="F76" s="221" t="str">
        <v>P:
H:
V:
A:</v>
      </c>
      <c r="G76" s="172"/>
      <c r="H76" s="172"/>
      <c r="I76" s="172"/>
      <c r="J76" s="172"/>
    </row>
    <row r="77" spans="2:10" ht="48" x14ac:dyDescent="0.3">
      <c r="B77" s="219" t="str">
        <v/>
      </c>
      <c r="C77" s="218" t="str">
        <v/>
      </c>
      <c r="D77" s="220" t="str">
        <v/>
      </c>
      <c r="E77" s="220" t="str">
        <v/>
      </c>
      <c r="F77" s="221" t="str">
        <v>P:
H:
V:
A:</v>
      </c>
      <c r="G77" s="172"/>
      <c r="H77" s="172"/>
      <c r="I77" s="172"/>
      <c r="J77" s="172"/>
    </row>
    <row r="78" spans="2:10" ht="48" x14ac:dyDescent="0.3">
      <c r="B78" s="219" t="str">
        <v/>
      </c>
      <c r="C78" s="218" t="str">
        <v/>
      </c>
      <c r="D78" s="220" t="str">
        <v/>
      </c>
      <c r="E78" s="220" t="str">
        <v/>
      </c>
      <c r="F78" s="221" t="str">
        <v>P:
H:
V:
A:</v>
      </c>
      <c r="G78" s="172"/>
      <c r="H78" s="172"/>
      <c r="I78" s="172"/>
      <c r="J78" s="172"/>
    </row>
    <row r="79" spans="2:10" ht="48" x14ac:dyDescent="0.3">
      <c r="B79" s="219" t="str">
        <v/>
      </c>
      <c r="C79" s="218" t="str">
        <v/>
      </c>
      <c r="D79" s="220" t="str">
        <v/>
      </c>
      <c r="E79" s="220" t="str">
        <v/>
      </c>
      <c r="F79" s="221" t="str">
        <v>P:
H:
V:
A:</v>
      </c>
      <c r="G79" s="172"/>
      <c r="H79" s="172"/>
      <c r="I79" s="172"/>
      <c r="J79" s="172"/>
    </row>
    <row r="80" spans="2:10" ht="48" x14ac:dyDescent="0.3">
      <c r="B80" s="219" t="str">
        <v/>
      </c>
      <c r="C80" s="218" t="str">
        <v/>
      </c>
      <c r="D80" s="220" t="str">
        <v/>
      </c>
      <c r="E80" s="220" t="str">
        <v/>
      </c>
      <c r="F80" s="221" t="str">
        <v>P:
H:
V:
A:</v>
      </c>
      <c r="G80" s="172"/>
      <c r="H80" s="172"/>
      <c r="I80" s="172"/>
      <c r="J80" s="172"/>
    </row>
    <row r="81" spans="2:10" ht="48" x14ac:dyDescent="0.3">
      <c r="B81" s="219" t="str">
        <v/>
      </c>
      <c r="C81" s="218" t="str">
        <v/>
      </c>
      <c r="D81" s="220" t="str">
        <v/>
      </c>
      <c r="E81" s="220" t="str">
        <v/>
      </c>
      <c r="F81" s="221" t="str">
        <v>P:
H:
V:
A:</v>
      </c>
      <c r="G81" s="172"/>
      <c r="H81" s="172"/>
      <c r="I81" s="172"/>
      <c r="J81" s="172"/>
    </row>
    <row r="82" spans="2:10" ht="48" x14ac:dyDescent="0.3">
      <c r="B82" s="219" t="str">
        <v/>
      </c>
      <c r="C82" s="218" t="str">
        <v/>
      </c>
      <c r="D82" s="220" t="str">
        <v/>
      </c>
      <c r="E82" s="220" t="str">
        <v/>
      </c>
      <c r="F82" s="221" t="str">
        <v>P:
H:
V:
A:</v>
      </c>
      <c r="G82" s="172"/>
      <c r="H82" s="172"/>
      <c r="I82" s="172"/>
      <c r="J82" s="172"/>
    </row>
    <row r="83" spans="2:10" ht="48" x14ac:dyDescent="0.3">
      <c r="B83" s="219" t="str">
        <v/>
      </c>
      <c r="C83" s="218" t="str">
        <v/>
      </c>
      <c r="D83" s="220" t="str">
        <v/>
      </c>
      <c r="E83" s="220" t="str">
        <v/>
      </c>
      <c r="F83" s="221" t="str">
        <v>P:
H:
V:
A:</v>
      </c>
      <c r="G83" s="172"/>
      <c r="H83" s="172"/>
      <c r="I83" s="172"/>
      <c r="J83" s="172"/>
    </row>
    <row r="84" spans="2:10" ht="48" x14ac:dyDescent="0.3">
      <c r="B84" s="219" t="str">
        <v/>
      </c>
      <c r="C84" s="218" t="str">
        <v/>
      </c>
      <c r="D84" s="220" t="str">
        <v/>
      </c>
      <c r="E84" s="220" t="str">
        <v/>
      </c>
      <c r="F84" s="221" t="str">
        <v>P:
H:
V:
A:</v>
      </c>
      <c r="G84" s="172"/>
      <c r="H84" s="172"/>
      <c r="I84" s="172"/>
      <c r="J84" s="172"/>
    </row>
    <row r="85" spans="2:10" ht="48" x14ac:dyDescent="0.3">
      <c r="B85" s="219" t="str">
        <v/>
      </c>
      <c r="C85" s="218" t="str">
        <v/>
      </c>
      <c r="D85" s="220" t="str">
        <v/>
      </c>
      <c r="E85" s="220" t="str">
        <v/>
      </c>
      <c r="F85" s="221" t="str">
        <v>P:
H:
V:
A:</v>
      </c>
      <c r="G85" s="172"/>
      <c r="H85" s="172"/>
      <c r="I85" s="172"/>
      <c r="J85" s="172"/>
    </row>
    <row r="86" spans="2:10" ht="48" x14ac:dyDescent="0.3">
      <c r="B86" s="219" t="str">
        <v/>
      </c>
      <c r="C86" s="218" t="str">
        <v/>
      </c>
      <c r="D86" s="220" t="str">
        <v/>
      </c>
      <c r="E86" s="220" t="str">
        <v/>
      </c>
      <c r="F86" s="221" t="str">
        <v>P:
H:
V:
A:</v>
      </c>
      <c r="G86" s="172"/>
      <c r="H86" s="172"/>
      <c r="I86" s="172"/>
      <c r="J86" s="172"/>
    </row>
    <row r="87" spans="2:10" ht="48" x14ac:dyDescent="0.3">
      <c r="B87" s="219" t="str">
        <v/>
      </c>
      <c r="C87" s="218" t="str">
        <v/>
      </c>
      <c r="D87" s="220" t="str">
        <v/>
      </c>
      <c r="E87" s="220" t="str">
        <v/>
      </c>
      <c r="F87" s="221" t="str">
        <v>P:
H:
V:
A:</v>
      </c>
      <c r="G87" s="172"/>
      <c r="H87" s="172"/>
      <c r="I87" s="172"/>
      <c r="J87" s="172"/>
    </row>
    <row r="88" spans="2:10" ht="48" x14ac:dyDescent="0.3">
      <c r="B88" s="219" t="str">
        <v/>
      </c>
      <c r="C88" s="218" t="str">
        <v/>
      </c>
      <c r="D88" s="220" t="str">
        <v/>
      </c>
      <c r="E88" s="220" t="str">
        <v/>
      </c>
      <c r="F88" s="221" t="str">
        <v>P:
H:
V:
A:</v>
      </c>
      <c r="G88" s="172"/>
      <c r="H88" s="172"/>
      <c r="I88" s="172"/>
      <c r="J88" s="172"/>
    </row>
    <row r="89" spans="2:10" ht="48" x14ac:dyDescent="0.3">
      <c r="B89" s="219" t="str">
        <v/>
      </c>
      <c r="C89" s="218" t="str">
        <v/>
      </c>
      <c r="D89" s="220" t="str">
        <v/>
      </c>
      <c r="E89" s="220" t="str">
        <v/>
      </c>
      <c r="F89" s="221" t="str">
        <v>P:
H:
V:
A:</v>
      </c>
      <c r="G89" s="172"/>
      <c r="H89" s="172"/>
      <c r="I89" s="172"/>
      <c r="J89" s="172"/>
    </row>
    <row r="90" spans="2:10" ht="48" x14ac:dyDescent="0.3">
      <c r="B90" s="219" t="str">
        <v/>
      </c>
      <c r="C90" s="218" t="str">
        <v/>
      </c>
      <c r="D90" s="220" t="str">
        <v/>
      </c>
      <c r="E90" s="220" t="str">
        <v/>
      </c>
      <c r="F90" s="221" t="str">
        <v>P:
H:
V:
A:</v>
      </c>
      <c r="G90" s="172"/>
      <c r="H90" s="172"/>
      <c r="I90" s="172"/>
      <c r="J90" s="172"/>
    </row>
    <row r="91" spans="2:10" ht="48" x14ac:dyDescent="0.3">
      <c r="B91" s="219" t="str">
        <v/>
      </c>
      <c r="C91" s="218" t="str">
        <v/>
      </c>
      <c r="D91" s="220" t="str">
        <v/>
      </c>
      <c r="E91" s="220" t="str">
        <v/>
      </c>
      <c r="F91" s="221" t="str">
        <v>P:
H:
V:
A:</v>
      </c>
      <c r="G91" s="172"/>
      <c r="H91" s="172"/>
      <c r="I91" s="172"/>
      <c r="J91" s="172"/>
    </row>
    <row r="92" spans="2:10" ht="48" x14ac:dyDescent="0.3">
      <c r="B92" s="219" t="str">
        <v/>
      </c>
      <c r="C92" s="218" t="str">
        <v/>
      </c>
      <c r="D92" s="220" t="str">
        <v/>
      </c>
      <c r="E92" s="220" t="str">
        <v/>
      </c>
      <c r="F92" s="221" t="str">
        <v>P:
H:
V:
A:</v>
      </c>
      <c r="G92" s="172"/>
      <c r="H92" s="172"/>
      <c r="I92" s="172"/>
      <c r="J92" s="172"/>
    </row>
    <row r="93" spans="2:10" ht="48" x14ac:dyDescent="0.3">
      <c r="B93" s="219" t="str">
        <v/>
      </c>
      <c r="C93" s="218" t="str">
        <v/>
      </c>
      <c r="D93" s="220" t="str">
        <v/>
      </c>
      <c r="E93" s="220" t="str">
        <v/>
      </c>
      <c r="F93" s="221" t="str">
        <v>P:
H:
V:
A:</v>
      </c>
      <c r="G93" s="172"/>
      <c r="H93" s="172"/>
      <c r="I93" s="172"/>
      <c r="J93" s="172"/>
    </row>
    <row r="94" spans="2:10" ht="48" x14ac:dyDescent="0.3">
      <c r="B94" s="219" t="str">
        <v/>
      </c>
      <c r="C94" s="218" t="str">
        <v/>
      </c>
      <c r="D94" s="220" t="str">
        <v/>
      </c>
      <c r="E94" s="220" t="str">
        <v/>
      </c>
      <c r="F94" s="221" t="str">
        <v>P:
H:
V:
A:</v>
      </c>
      <c r="G94" s="172"/>
      <c r="H94" s="172"/>
      <c r="I94" s="172"/>
      <c r="J94" s="172"/>
    </row>
    <row r="95" spans="2:10" ht="48" x14ac:dyDescent="0.3">
      <c r="B95" s="219" t="str">
        <v/>
      </c>
      <c r="C95" s="218" t="str">
        <v/>
      </c>
      <c r="D95" s="220" t="str">
        <v/>
      </c>
      <c r="E95" s="220" t="str">
        <v/>
      </c>
      <c r="F95" s="221" t="str">
        <v>P:
H:
V:
A:</v>
      </c>
      <c r="G95" s="172"/>
      <c r="H95" s="172"/>
      <c r="I95" s="172"/>
      <c r="J95" s="172"/>
    </row>
    <row r="96" spans="2:10" ht="48" x14ac:dyDescent="0.3">
      <c r="B96" s="219" t="str">
        <v/>
      </c>
      <c r="C96" s="218" t="str">
        <v/>
      </c>
      <c r="D96" s="220" t="str">
        <v/>
      </c>
      <c r="E96" s="220" t="str">
        <v/>
      </c>
      <c r="F96" s="221" t="str">
        <v>P:
H:
V:
A:</v>
      </c>
      <c r="G96" s="172"/>
      <c r="H96" s="172"/>
      <c r="I96" s="172"/>
      <c r="J96" s="172"/>
    </row>
    <row r="97" spans="2:10" ht="48" x14ac:dyDescent="0.3">
      <c r="B97" s="219" t="str">
        <v/>
      </c>
      <c r="C97" s="218" t="str">
        <v/>
      </c>
      <c r="D97" s="220" t="str">
        <v/>
      </c>
      <c r="E97" s="220" t="str">
        <v/>
      </c>
      <c r="F97" s="221" t="str">
        <v>P:
H:
V:
A:</v>
      </c>
      <c r="G97" s="172"/>
      <c r="H97" s="172"/>
      <c r="I97" s="172"/>
      <c r="J97" s="172"/>
    </row>
    <row r="98" spans="2:10" ht="48" x14ac:dyDescent="0.3">
      <c r="B98" s="219" t="str">
        <v/>
      </c>
      <c r="C98" s="218" t="str">
        <v/>
      </c>
      <c r="D98" s="220" t="str">
        <v/>
      </c>
      <c r="E98" s="220" t="str">
        <v/>
      </c>
      <c r="F98" s="221" t="str">
        <v>P:
H:
V:
A:</v>
      </c>
      <c r="G98" s="172"/>
      <c r="H98" s="172"/>
      <c r="I98" s="172"/>
      <c r="J98" s="172"/>
    </row>
    <row r="99" spans="2:10" ht="48" x14ac:dyDescent="0.3">
      <c r="B99" s="219" t="str">
        <v/>
      </c>
      <c r="C99" s="218" t="str">
        <v/>
      </c>
      <c r="D99" s="220" t="str">
        <v/>
      </c>
      <c r="E99" s="220" t="str">
        <v/>
      </c>
      <c r="F99" s="221" t="str">
        <v>P:
H:
V:
A:</v>
      </c>
      <c r="G99" s="172"/>
      <c r="H99" s="172"/>
      <c r="I99" s="172"/>
      <c r="J99" s="172"/>
    </row>
    <row r="100" spans="2:10" ht="48" x14ac:dyDescent="0.3">
      <c r="B100" s="219" t="str">
        <v/>
      </c>
      <c r="C100" s="218" t="str">
        <v/>
      </c>
      <c r="D100" s="220" t="str">
        <v/>
      </c>
      <c r="E100" s="220" t="str">
        <v/>
      </c>
      <c r="F100" s="221" t="str">
        <v>P:
H:
V:
A:</v>
      </c>
      <c r="G100" s="172"/>
      <c r="H100" s="172"/>
      <c r="I100" s="172"/>
      <c r="J100" s="172"/>
    </row>
    <row r="101" spans="2:10" ht="48" x14ac:dyDescent="0.3">
      <c r="B101" s="219" t="str">
        <v/>
      </c>
      <c r="C101" s="218" t="str">
        <v/>
      </c>
      <c r="D101" s="220" t="str">
        <v/>
      </c>
      <c r="E101" s="220" t="str">
        <v/>
      </c>
      <c r="F101" s="221" t="str">
        <v>P:
H:
V:
A:</v>
      </c>
      <c r="G101" s="172"/>
      <c r="H101" s="172"/>
      <c r="I101" s="172"/>
      <c r="J101" s="172"/>
    </row>
    <row r="102" spans="2:10" ht="48" x14ac:dyDescent="0.3">
      <c r="B102" s="219" t="str">
        <v/>
      </c>
      <c r="C102" s="218" t="str">
        <v/>
      </c>
      <c r="D102" s="220" t="str">
        <v/>
      </c>
      <c r="E102" s="220" t="str">
        <v/>
      </c>
      <c r="F102" s="221" t="str">
        <v>P:
H:
V:
A:</v>
      </c>
      <c r="G102" s="172"/>
      <c r="H102" s="172"/>
      <c r="I102" s="172"/>
      <c r="J102" s="172"/>
    </row>
    <row r="103" spans="2:10" ht="48" x14ac:dyDescent="0.3">
      <c r="B103" s="219" t="str">
        <v/>
      </c>
      <c r="C103" s="218" t="str">
        <v/>
      </c>
      <c r="D103" s="220" t="str">
        <v/>
      </c>
      <c r="E103" s="220" t="str">
        <v/>
      </c>
      <c r="F103" s="221" t="str">
        <v>P:
H:
V:
A:</v>
      </c>
      <c r="G103" s="172"/>
      <c r="H103" s="172"/>
      <c r="I103" s="172"/>
      <c r="J103" s="172"/>
    </row>
    <row r="104" spans="2:10" ht="48" x14ac:dyDescent="0.3">
      <c r="B104" s="219" t="str">
        <v/>
      </c>
      <c r="C104" s="218" t="str">
        <v/>
      </c>
      <c r="D104" s="220" t="str">
        <v/>
      </c>
      <c r="E104" s="220" t="str">
        <v/>
      </c>
      <c r="F104" s="221" t="str">
        <v>P:
H:
V:
A:</v>
      </c>
      <c r="G104" s="172"/>
      <c r="H104" s="172"/>
      <c r="I104" s="172"/>
      <c r="J104" s="172"/>
    </row>
    <row r="105" spans="2:10" ht="48" x14ac:dyDescent="0.3">
      <c r="B105" s="219" t="str">
        <v/>
      </c>
      <c r="C105" s="218" t="str">
        <v/>
      </c>
      <c r="D105" s="220" t="str">
        <v/>
      </c>
      <c r="E105" s="220" t="str">
        <v/>
      </c>
      <c r="F105" s="221" t="str">
        <v>P:
H:
V:
A:</v>
      </c>
      <c r="G105" s="172"/>
      <c r="H105" s="172"/>
      <c r="I105" s="172"/>
      <c r="J105" s="172"/>
    </row>
    <row r="106" spans="2:10" ht="48" x14ac:dyDescent="0.3">
      <c r="B106" s="219" t="str">
        <v/>
      </c>
      <c r="C106" s="218" t="str">
        <v/>
      </c>
      <c r="D106" s="220" t="str">
        <v/>
      </c>
      <c r="E106" s="220" t="str">
        <v/>
      </c>
      <c r="F106" s="221" t="str">
        <v>P:
H:
V:
A:</v>
      </c>
      <c r="G106" s="172"/>
      <c r="H106" s="172"/>
      <c r="I106" s="172"/>
      <c r="J106" s="172"/>
    </row>
    <row r="107" spans="2:10" ht="48" x14ac:dyDescent="0.3">
      <c r="B107" s="219" t="str">
        <v/>
      </c>
      <c r="C107" s="218" t="str">
        <v/>
      </c>
      <c r="D107" s="220" t="str">
        <v/>
      </c>
      <c r="E107" s="220" t="str">
        <v/>
      </c>
      <c r="F107" s="221" t="str">
        <v>P:
H:
V:
A:</v>
      </c>
      <c r="G107" s="172"/>
      <c r="H107" s="172"/>
      <c r="I107" s="172"/>
      <c r="J107" s="172"/>
    </row>
    <row r="108" spans="2:10" ht="48" x14ac:dyDescent="0.3">
      <c r="B108" s="219" t="str">
        <v/>
      </c>
      <c r="C108" s="218" t="str">
        <v/>
      </c>
      <c r="D108" s="220" t="str">
        <v/>
      </c>
      <c r="E108" s="220" t="str">
        <v/>
      </c>
      <c r="F108" s="221" t="str">
        <v>P:
H:
V:
A:</v>
      </c>
      <c r="G108" s="172"/>
      <c r="H108" s="172"/>
      <c r="I108" s="172"/>
      <c r="J108" s="172"/>
    </row>
    <row r="109" spans="2:10" ht="48" x14ac:dyDescent="0.3">
      <c r="B109" s="219" t="str">
        <v/>
      </c>
      <c r="C109" s="218" t="str">
        <v/>
      </c>
      <c r="D109" s="220" t="str">
        <v/>
      </c>
      <c r="E109" s="220" t="str">
        <v/>
      </c>
      <c r="F109" s="221" t="str">
        <v>P:
H:
V:
A:</v>
      </c>
      <c r="G109" s="172"/>
      <c r="H109" s="172"/>
      <c r="I109" s="172"/>
      <c r="J109" s="172"/>
    </row>
    <row r="110" spans="2:10" ht="48" x14ac:dyDescent="0.3">
      <c r="B110" s="219" t="str">
        <v/>
      </c>
      <c r="C110" s="218" t="str">
        <v/>
      </c>
      <c r="D110" s="220" t="str">
        <v/>
      </c>
      <c r="E110" s="220" t="str">
        <v/>
      </c>
      <c r="F110" s="221" t="str">
        <v>P:
H:
V:
A:</v>
      </c>
      <c r="G110" s="172"/>
      <c r="H110" s="172"/>
      <c r="I110" s="172"/>
      <c r="J110" s="172"/>
    </row>
    <row r="111" spans="2:10" ht="48" x14ac:dyDescent="0.3">
      <c r="B111" s="219" t="str">
        <v/>
      </c>
      <c r="C111" s="218" t="str">
        <v/>
      </c>
      <c r="D111" s="220" t="str">
        <v/>
      </c>
      <c r="E111" s="220" t="str">
        <v/>
      </c>
      <c r="F111" s="221" t="str">
        <v>P:
H:
V:
A:</v>
      </c>
      <c r="G111" s="172"/>
      <c r="H111" s="172"/>
      <c r="I111" s="172"/>
      <c r="J111" s="172"/>
    </row>
    <row r="112" spans="2:10" ht="48" x14ac:dyDescent="0.3">
      <c r="B112" s="219" t="str">
        <v/>
      </c>
      <c r="C112" s="218" t="str">
        <v/>
      </c>
      <c r="D112" s="220" t="str">
        <v/>
      </c>
      <c r="E112" s="220" t="str">
        <v/>
      </c>
      <c r="F112" s="221" t="str">
        <v>P:
H:
V:
A:</v>
      </c>
      <c r="G112" s="172"/>
      <c r="H112" s="172"/>
      <c r="I112" s="172"/>
      <c r="J112" s="172"/>
    </row>
    <row r="113" spans="2:10" ht="48" x14ac:dyDescent="0.3">
      <c r="B113" s="219" t="str">
        <v/>
      </c>
      <c r="C113" s="218" t="str">
        <v/>
      </c>
      <c r="D113" s="220" t="str">
        <v/>
      </c>
      <c r="E113" s="220" t="str">
        <v/>
      </c>
      <c r="F113" s="221" t="str">
        <v>P:
H:
V:
A:</v>
      </c>
      <c r="G113" s="172"/>
      <c r="H113" s="172"/>
      <c r="I113" s="172"/>
      <c r="J113" s="172"/>
    </row>
    <row r="114" spans="2:10" ht="48" x14ac:dyDescent="0.3">
      <c r="B114" s="219" t="str">
        <v/>
      </c>
      <c r="C114" s="218" t="str">
        <v/>
      </c>
      <c r="D114" s="220" t="str">
        <v/>
      </c>
      <c r="E114" s="220" t="str">
        <v/>
      </c>
      <c r="F114" s="221" t="str">
        <v>P:
H:
V:
A:</v>
      </c>
      <c r="G114" s="172"/>
      <c r="H114" s="172"/>
      <c r="I114" s="172"/>
      <c r="J114" s="172"/>
    </row>
    <row r="115" spans="2:10" ht="48" x14ac:dyDescent="0.3">
      <c r="B115" s="219" t="str">
        <v/>
      </c>
      <c r="C115" s="218" t="str">
        <v/>
      </c>
      <c r="D115" s="220" t="str">
        <v/>
      </c>
      <c r="E115" s="220" t="str">
        <v/>
      </c>
      <c r="F115" s="221" t="str">
        <v>P:
H:
V:
A:</v>
      </c>
      <c r="G115" s="172"/>
      <c r="H115" s="172"/>
      <c r="I115" s="172"/>
      <c r="J115" s="172"/>
    </row>
    <row r="116" spans="2:10" ht="48" x14ac:dyDescent="0.3">
      <c r="B116" s="219" t="str">
        <v/>
      </c>
      <c r="C116" s="218" t="str">
        <v/>
      </c>
      <c r="D116" s="220" t="str">
        <v/>
      </c>
      <c r="E116" s="220" t="str">
        <v/>
      </c>
      <c r="F116" s="221" t="str">
        <v>P:
H:
V:
A:</v>
      </c>
      <c r="G116" s="172"/>
      <c r="H116" s="172"/>
      <c r="I116" s="172"/>
      <c r="J116" s="172"/>
    </row>
    <row r="117" spans="2:10" ht="48" x14ac:dyDescent="0.3">
      <c r="B117" s="219" t="str">
        <v/>
      </c>
      <c r="C117" s="218" t="str">
        <v/>
      </c>
      <c r="D117" s="220" t="str">
        <v/>
      </c>
      <c r="E117" s="220" t="str">
        <v/>
      </c>
      <c r="F117" s="221" t="str">
        <v>P:
H:
V:
A:</v>
      </c>
      <c r="G117" s="172"/>
      <c r="H117" s="172"/>
      <c r="I117" s="172"/>
      <c r="J117" s="172"/>
    </row>
    <row r="118" spans="2:10" ht="48" x14ac:dyDescent="0.3">
      <c r="B118" s="219" t="str">
        <v/>
      </c>
      <c r="C118" s="218" t="str">
        <v/>
      </c>
      <c r="D118" s="220" t="str">
        <v/>
      </c>
      <c r="E118" s="220" t="str">
        <v/>
      </c>
      <c r="F118" s="221" t="str">
        <v>P:
H:
V:
A:</v>
      </c>
      <c r="G118" s="172"/>
      <c r="H118" s="172"/>
      <c r="I118" s="172"/>
      <c r="J118" s="172"/>
    </row>
    <row r="119" spans="2:10" ht="48" x14ac:dyDescent="0.3">
      <c r="B119" s="219" t="str">
        <v/>
      </c>
      <c r="C119" s="218" t="str">
        <v/>
      </c>
      <c r="D119" s="220" t="str">
        <v/>
      </c>
      <c r="E119" s="220" t="str">
        <v/>
      </c>
      <c r="F119" s="221" t="str">
        <v>P:
H:
V:
A:</v>
      </c>
      <c r="G119" s="172"/>
      <c r="H119" s="172"/>
      <c r="I119" s="172"/>
      <c r="J119" s="172"/>
    </row>
    <row r="120" spans="2:10" ht="48" x14ac:dyDescent="0.3">
      <c r="B120" s="219" t="str">
        <v/>
      </c>
      <c r="C120" s="218" t="str">
        <v/>
      </c>
      <c r="D120" s="220" t="str">
        <v/>
      </c>
      <c r="E120" s="220" t="str">
        <v/>
      </c>
      <c r="F120" s="221" t="str">
        <v>P:
H:
V:
A:</v>
      </c>
      <c r="G120" s="172"/>
      <c r="H120" s="172"/>
      <c r="I120" s="172"/>
      <c r="J120" s="172"/>
    </row>
    <row r="121" spans="2:10" ht="48" x14ac:dyDescent="0.3">
      <c r="B121" s="219" t="str">
        <v/>
      </c>
      <c r="C121" s="218" t="str">
        <v/>
      </c>
      <c r="D121" s="220" t="str">
        <v/>
      </c>
      <c r="E121" s="220" t="str">
        <v/>
      </c>
      <c r="F121" s="221" t="str">
        <v>P:
H:
V:
A:</v>
      </c>
      <c r="G121" s="172"/>
      <c r="H121" s="172"/>
      <c r="I121" s="172"/>
      <c r="J121" s="172"/>
    </row>
    <row r="122" spans="2:10" ht="48" x14ac:dyDescent="0.3">
      <c r="B122" s="219" t="str">
        <v/>
      </c>
      <c r="C122" s="218" t="str">
        <v/>
      </c>
      <c r="D122" s="220" t="str">
        <v/>
      </c>
      <c r="E122" s="220" t="str">
        <v/>
      </c>
      <c r="F122" s="221" t="str">
        <v>P:
H:
V:
A:</v>
      </c>
      <c r="G122" s="172"/>
      <c r="H122" s="172"/>
      <c r="I122" s="172"/>
      <c r="J122" s="172"/>
    </row>
    <row r="123" spans="2:10" ht="48" x14ac:dyDescent="0.3">
      <c r="B123" s="219" t="str">
        <v/>
      </c>
      <c r="C123" s="218" t="str">
        <v/>
      </c>
      <c r="D123" s="220" t="str">
        <v/>
      </c>
      <c r="E123" s="220" t="str">
        <v/>
      </c>
      <c r="F123" s="221" t="str">
        <v>P:
H:
V:
A:</v>
      </c>
      <c r="G123" s="172"/>
      <c r="H123" s="172"/>
      <c r="I123" s="172"/>
      <c r="J123" s="172"/>
    </row>
    <row r="124" spans="2:10" ht="48" x14ac:dyDescent="0.3">
      <c r="B124" s="219" t="str">
        <v/>
      </c>
      <c r="C124" s="218" t="str">
        <v/>
      </c>
      <c r="D124" s="220" t="str">
        <v/>
      </c>
      <c r="E124" s="220" t="str">
        <v/>
      </c>
      <c r="F124" s="221" t="str">
        <v>P:
H:
V:
A:</v>
      </c>
      <c r="G124" s="172"/>
      <c r="H124" s="172"/>
      <c r="I124" s="172"/>
      <c r="J124" s="172"/>
    </row>
    <row r="125" spans="2:10" ht="48" x14ac:dyDescent="0.3">
      <c r="B125" s="219" t="str">
        <v/>
      </c>
      <c r="C125" s="218" t="str">
        <v/>
      </c>
      <c r="D125" s="220" t="str">
        <v/>
      </c>
      <c r="E125" s="220" t="str">
        <v/>
      </c>
      <c r="F125" s="221" t="str">
        <v>P:
H:
V:
A:</v>
      </c>
      <c r="G125" s="172"/>
      <c r="H125" s="172"/>
      <c r="I125" s="172"/>
      <c r="J125" s="172"/>
    </row>
    <row r="126" spans="2:10" ht="48" x14ac:dyDescent="0.3">
      <c r="B126" s="219" t="str">
        <v/>
      </c>
      <c r="C126" s="218" t="str">
        <v/>
      </c>
      <c r="D126" s="220" t="str">
        <v/>
      </c>
      <c r="E126" s="220" t="str">
        <v/>
      </c>
      <c r="F126" s="221" t="str">
        <v>P:
H:
V:
A:</v>
      </c>
      <c r="G126" s="172"/>
      <c r="H126" s="172"/>
      <c r="I126" s="172"/>
      <c r="J126" s="172"/>
    </row>
    <row r="127" spans="2:10" ht="48" x14ac:dyDescent="0.3">
      <c r="B127" s="219" t="str">
        <v/>
      </c>
      <c r="C127" s="218" t="str">
        <v/>
      </c>
      <c r="D127" s="220" t="str">
        <v/>
      </c>
      <c r="E127" s="220" t="str">
        <v/>
      </c>
      <c r="F127" s="221" t="str">
        <v>P:
H:
V:
A:</v>
      </c>
      <c r="G127" s="172"/>
      <c r="H127" s="172"/>
      <c r="I127" s="172"/>
      <c r="J127" s="172"/>
    </row>
    <row r="128" spans="2:10" ht="48" x14ac:dyDescent="0.3">
      <c r="B128" s="219" t="str">
        <v/>
      </c>
      <c r="C128" s="218" t="str">
        <v/>
      </c>
      <c r="D128" s="220" t="str">
        <v/>
      </c>
      <c r="E128" s="220" t="str">
        <v/>
      </c>
      <c r="F128" s="221" t="str">
        <v>P:
H:
V:
A:</v>
      </c>
      <c r="G128" s="172"/>
      <c r="H128" s="172"/>
      <c r="I128" s="172"/>
      <c r="J128" s="172"/>
    </row>
    <row r="129" spans="2:10" ht="48" x14ac:dyDescent="0.3">
      <c r="B129" s="219" t="str">
        <v/>
      </c>
      <c r="C129" s="218" t="str">
        <v/>
      </c>
      <c r="D129" s="220" t="str">
        <v/>
      </c>
      <c r="E129" s="220" t="str">
        <v/>
      </c>
      <c r="F129" s="221" t="str">
        <v>P:
H:
V:
A:</v>
      </c>
      <c r="G129" s="172"/>
      <c r="H129" s="172"/>
      <c r="I129" s="172"/>
      <c r="J129" s="172"/>
    </row>
    <row r="130" spans="2:10" ht="48" x14ac:dyDescent="0.3">
      <c r="B130" s="219" t="str">
        <v/>
      </c>
      <c r="C130" s="218" t="str">
        <v/>
      </c>
      <c r="D130" s="220" t="str">
        <v/>
      </c>
      <c r="E130" s="220" t="str">
        <v/>
      </c>
      <c r="F130" s="221" t="str">
        <v>P:
H:
V:
A:</v>
      </c>
      <c r="G130" s="172"/>
      <c r="H130" s="172"/>
      <c r="I130" s="172"/>
      <c r="J130" s="172"/>
    </row>
    <row r="131" spans="2:10" ht="48" x14ac:dyDescent="0.3">
      <c r="B131" s="219" t="str">
        <v/>
      </c>
      <c r="C131" s="218" t="str">
        <v/>
      </c>
      <c r="D131" s="220" t="str">
        <v/>
      </c>
      <c r="E131" s="220" t="str">
        <v/>
      </c>
      <c r="F131" s="221" t="str">
        <v>P:
H:
V:
A:</v>
      </c>
      <c r="G131" s="172"/>
      <c r="H131" s="172"/>
      <c r="I131" s="172"/>
      <c r="J131" s="172"/>
    </row>
    <row r="132" spans="2:10" ht="48" x14ac:dyDescent="0.3">
      <c r="B132" s="219" t="str">
        <v/>
      </c>
      <c r="C132" s="218" t="str">
        <v/>
      </c>
      <c r="D132" s="220" t="str">
        <v/>
      </c>
      <c r="E132" s="220" t="str">
        <v/>
      </c>
      <c r="F132" s="221" t="str">
        <v>P:
H:
V:
A:</v>
      </c>
      <c r="G132" s="172"/>
      <c r="H132" s="172"/>
      <c r="I132" s="172"/>
      <c r="J132" s="172"/>
    </row>
    <row r="133" spans="2:10" ht="48" x14ac:dyDescent="0.3">
      <c r="B133" s="219" t="str">
        <v/>
      </c>
      <c r="C133" s="218" t="str">
        <v/>
      </c>
      <c r="D133" s="220" t="str">
        <v/>
      </c>
      <c r="E133" s="220" t="str">
        <v/>
      </c>
      <c r="F133" s="221" t="str">
        <v>P:
H:
V:
A:</v>
      </c>
      <c r="G133" s="172"/>
      <c r="H133" s="172"/>
      <c r="I133" s="172"/>
      <c r="J133" s="172"/>
    </row>
    <row r="134" spans="2:10" ht="48" x14ac:dyDescent="0.3">
      <c r="B134" s="219" t="str">
        <v/>
      </c>
      <c r="C134" s="218" t="str">
        <v/>
      </c>
      <c r="D134" s="220" t="str">
        <v/>
      </c>
      <c r="E134" s="220" t="str">
        <v/>
      </c>
      <c r="F134" s="221" t="str">
        <v>P:
H:
V:
A:</v>
      </c>
      <c r="G134" s="172"/>
      <c r="H134" s="172"/>
      <c r="I134" s="172"/>
      <c r="J134" s="172"/>
    </row>
    <row r="135" spans="2:10" ht="48" x14ac:dyDescent="0.3">
      <c r="B135" s="219" t="str">
        <v/>
      </c>
      <c r="C135" s="218" t="str">
        <v/>
      </c>
      <c r="D135" s="220" t="str">
        <v/>
      </c>
      <c r="E135" s="220" t="str">
        <v/>
      </c>
      <c r="F135" s="221" t="str">
        <v>P:
H:
V:
A:</v>
      </c>
      <c r="G135" s="172"/>
      <c r="H135" s="172"/>
      <c r="I135" s="172"/>
      <c r="J135" s="172"/>
    </row>
    <row r="136" spans="2:10" ht="48" x14ac:dyDescent="0.3">
      <c r="B136" s="219" t="str">
        <v/>
      </c>
      <c r="C136" s="218" t="str">
        <v/>
      </c>
      <c r="D136" s="220" t="str">
        <v/>
      </c>
      <c r="E136" s="220" t="str">
        <v/>
      </c>
      <c r="F136" s="221" t="str">
        <v>P:
H:
V:
A:</v>
      </c>
      <c r="G136" s="172"/>
      <c r="H136" s="172"/>
      <c r="I136" s="172"/>
      <c r="J136" s="172"/>
    </row>
    <row r="137" spans="2:10" ht="48" x14ac:dyDescent="0.3">
      <c r="B137" s="219" t="str">
        <v/>
      </c>
      <c r="C137" s="218" t="str">
        <v/>
      </c>
      <c r="D137" s="220" t="str">
        <v/>
      </c>
      <c r="E137" s="220" t="str">
        <v/>
      </c>
      <c r="F137" s="221" t="str">
        <v>P:
H:
V:
A:</v>
      </c>
      <c r="G137" s="172"/>
      <c r="H137" s="172"/>
      <c r="I137" s="172"/>
      <c r="J137" s="172"/>
    </row>
    <row r="138" spans="2:10" ht="48" x14ac:dyDescent="0.3">
      <c r="B138" s="219" t="str">
        <v/>
      </c>
      <c r="C138" s="218" t="str">
        <v/>
      </c>
      <c r="D138" s="220" t="str">
        <v/>
      </c>
      <c r="E138" s="220" t="str">
        <v/>
      </c>
      <c r="F138" s="221" t="str">
        <v>P:
H:
V:
A:</v>
      </c>
      <c r="G138" s="172"/>
      <c r="H138" s="172"/>
      <c r="I138" s="172"/>
      <c r="J138" s="172"/>
    </row>
    <row r="139" spans="2:10" ht="48" x14ac:dyDescent="0.3">
      <c r="B139" s="219" t="str">
        <v/>
      </c>
      <c r="C139" s="218" t="str">
        <v/>
      </c>
      <c r="D139" s="220" t="str">
        <v/>
      </c>
      <c r="E139" s="220" t="str">
        <v/>
      </c>
      <c r="F139" s="221" t="str">
        <v>P:
H:
V:
A:</v>
      </c>
      <c r="G139" s="172"/>
      <c r="H139" s="172"/>
      <c r="I139" s="172"/>
      <c r="J139" s="172"/>
    </row>
    <row r="140" spans="2:10" ht="48" x14ac:dyDescent="0.3">
      <c r="B140" s="219" t="str">
        <v/>
      </c>
      <c r="C140" s="218" t="str">
        <v/>
      </c>
      <c r="D140" s="220" t="str">
        <v/>
      </c>
      <c r="E140" s="220" t="str">
        <v/>
      </c>
      <c r="F140" s="221" t="str">
        <v>P:
H:
V:
A:</v>
      </c>
      <c r="G140" s="172"/>
      <c r="H140" s="172"/>
      <c r="I140" s="172"/>
      <c r="J140" s="172"/>
    </row>
    <row r="141" spans="2:10" ht="48" x14ac:dyDescent="0.3">
      <c r="B141" s="219" t="str">
        <v/>
      </c>
      <c r="C141" s="218" t="str">
        <v/>
      </c>
      <c r="D141" s="220" t="str">
        <v/>
      </c>
      <c r="E141" s="220" t="str">
        <v/>
      </c>
      <c r="F141" s="221" t="str">
        <v>P:
H:
V:
A:</v>
      </c>
      <c r="G141" s="172"/>
      <c r="H141" s="172"/>
      <c r="I141" s="172"/>
      <c r="J141" s="172"/>
    </row>
    <row r="142" spans="2:10" ht="48" x14ac:dyDescent="0.3">
      <c r="B142" s="219" t="str">
        <v/>
      </c>
      <c r="C142" s="218" t="str">
        <v/>
      </c>
      <c r="D142" s="220" t="str">
        <v/>
      </c>
      <c r="E142" s="220" t="str">
        <v/>
      </c>
      <c r="F142" s="221" t="str">
        <v>P:
H:
V:
A:</v>
      </c>
      <c r="G142" s="172"/>
      <c r="H142" s="172"/>
      <c r="I142" s="172"/>
      <c r="J142" s="172"/>
    </row>
    <row r="143" spans="2:10" ht="48" x14ac:dyDescent="0.3">
      <c r="B143" s="219" t="str">
        <v/>
      </c>
      <c r="C143" s="218" t="str">
        <v/>
      </c>
      <c r="D143" s="220" t="str">
        <v/>
      </c>
      <c r="E143" s="220" t="str">
        <v/>
      </c>
      <c r="F143" s="221" t="str">
        <v>P:
H:
V:
A:</v>
      </c>
      <c r="G143" s="172"/>
      <c r="H143" s="172"/>
      <c r="I143" s="172"/>
      <c r="J143" s="172"/>
    </row>
    <row r="144" spans="2:10" ht="48" x14ac:dyDescent="0.3">
      <c r="B144" s="219" t="str">
        <v/>
      </c>
      <c r="C144" s="218" t="str">
        <v/>
      </c>
      <c r="D144" s="220" t="str">
        <v/>
      </c>
      <c r="E144" s="220" t="str">
        <v/>
      </c>
      <c r="F144" s="221" t="str">
        <v>P:
H:
V:
A:</v>
      </c>
      <c r="G144" s="172"/>
      <c r="H144" s="172"/>
      <c r="I144" s="172"/>
      <c r="J144" s="172"/>
    </row>
    <row r="145" spans="2:10" ht="48" x14ac:dyDescent="0.3">
      <c r="B145" s="219" t="str">
        <v/>
      </c>
      <c r="C145" s="218" t="str">
        <v/>
      </c>
      <c r="D145" s="220" t="str">
        <v/>
      </c>
      <c r="E145" s="220" t="str">
        <v/>
      </c>
      <c r="F145" s="221" t="str">
        <v>P:
H:
V:
A:</v>
      </c>
      <c r="G145" s="172"/>
      <c r="H145" s="172"/>
      <c r="I145" s="172"/>
      <c r="J145" s="172"/>
    </row>
    <row r="146" spans="2:10" ht="48" x14ac:dyDescent="0.3">
      <c r="B146" s="219" t="str">
        <v/>
      </c>
      <c r="C146" s="218" t="str">
        <v/>
      </c>
      <c r="D146" s="220" t="str">
        <v/>
      </c>
      <c r="E146" s="220" t="str">
        <v/>
      </c>
      <c r="F146" s="221" t="str">
        <v>P:
H:
V:
A:</v>
      </c>
      <c r="G146" s="172"/>
      <c r="H146" s="172"/>
      <c r="I146" s="172"/>
      <c r="J146" s="172"/>
    </row>
    <row r="147" spans="2:10" ht="48" x14ac:dyDescent="0.3">
      <c r="B147" s="219" t="str">
        <v/>
      </c>
      <c r="C147" s="218" t="str">
        <v/>
      </c>
      <c r="D147" s="220" t="str">
        <v/>
      </c>
      <c r="E147" s="220" t="str">
        <v/>
      </c>
      <c r="F147" s="221" t="str">
        <v>P:
H:
V:
A:</v>
      </c>
      <c r="G147" s="172"/>
      <c r="H147" s="172"/>
      <c r="I147" s="172"/>
      <c r="J147" s="172"/>
    </row>
    <row r="148" spans="2:10" ht="48" x14ac:dyDescent="0.3">
      <c r="B148" s="219" t="str">
        <v/>
      </c>
      <c r="C148" s="218" t="str">
        <v/>
      </c>
      <c r="D148" s="220" t="str">
        <v/>
      </c>
      <c r="E148" s="220" t="str">
        <v/>
      </c>
      <c r="F148" s="221" t="str">
        <v>P:
H:
V:
A:</v>
      </c>
      <c r="G148" s="172"/>
      <c r="H148" s="172"/>
      <c r="I148" s="172"/>
      <c r="J148" s="172"/>
    </row>
    <row r="149" spans="2:10" ht="48" x14ac:dyDescent="0.3">
      <c r="B149" s="219" t="str">
        <v/>
      </c>
      <c r="C149" s="218" t="str">
        <v/>
      </c>
      <c r="D149" s="220" t="str">
        <v/>
      </c>
      <c r="E149" s="220" t="str">
        <v/>
      </c>
      <c r="F149" s="221" t="str">
        <v>P:
H:
V:
A:</v>
      </c>
      <c r="G149" s="172"/>
      <c r="H149" s="172"/>
      <c r="I149" s="172"/>
      <c r="J149" s="172"/>
    </row>
    <row r="150" spans="2:10" ht="48" x14ac:dyDescent="0.3">
      <c r="B150" s="219" t="str">
        <v/>
      </c>
      <c r="C150" s="218" t="str">
        <v/>
      </c>
      <c r="D150" s="220" t="str">
        <v/>
      </c>
      <c r="E150" s="220" t="str">
        <v/>
      </c>
      <c r="F150" s="221" t="str">
        <v>P:
H:
V:
A:</v>
      </c>
      <c r="G150" s="172"/>
      <c r="H150" s="172"/>
      <c r="I150" s="172"/>
      <c r="J150" s="172"/>
    </row>
    <row r="151" spans="2:10" ht="48" x14ac:dyDescent="0.3">
      <c r="B151" s="219" t="str">
        <v/>
      </c>
      <c r="C151" s="218" t="str">
        <v/>
      </c>
      <c r="D151" s="220" t="str">
        <v/>
      </c>
      <c r="E151" s="220" t="str">
        <v/>
      </c>
      <c r="F151" s="221" t="str">
        <v>P:
H:
V:
A:</v>
      </c>
      <c r="G151" s="172"/>
      <c r="H151" s="172"/>
      <c r="I151" s="172"/>
      <c r="J151" s="172"/>
    </row>
    <row r="152" spans="2:10" ht="48" x14ac:dyDescent="0.3">
      <c r="B152" s="219" t="str">
        <v/>
      </c>
      <c r="C152" s="218" t="str">
        <v/>
      </c>
      <c r="D152" s="220" t="str">
        <v/>
      </c>
      <c r="E152" s="220" t="str">
        <v/>
      </c>
      <c r="F152" s="221" t="str">
        <v>P:
H:
V:
A:</v>
      </c>
      <c r="G152" s="172"/>
      <c r="H152" s="172"/>
      <c r="I152" s="172"/>
      <c r="J152" s="172"/>
    </row>
    <row r="153" spans="2:10" ht="48" x14ac:dyDescent="0.3">
      <c r="B153" s="219" t="str">
        <v/>
      </c>
      <c r="C153" s="218" t="str">
        <v/>
      </c>
      <c r="D153" s="220" t="str">
        <v/>
      </c>
      <c r="E153" s="220" t="str">
        <v/>
      </c>
      <c r="F153" s="221" t="str">
        <v>P:
H:
V:
A:</v>
      </c>
      <c r="G153" s="172"/>
      <c r="H153" s="172"/>
      <c r="I153" s="172"/>
      <c r="J153" s="172"/>
    </row>
    <row r="154" spans="2:10" ht="48" x14ac:dyDescent="0.3">
      <c r="B154" s="219" t="str">
        <v/>
      </c>
      <c r="C154" s="218" t="str">
        <v/>
      </c>
      <c r="D154" s="220" t="str">
        <v/>
      </c>
      <c r="E154" s="220" t="str">
        <v/>
      </c>
      <c r="F154" s="221" t="str">
        <v>P:
H:
V:
A:</v>
      </c>
      <c r="G154" s="172"/>
      <c r="H154" s="172"/>
      <c r="I154" s="172"/>
      <c r="J154" s="172"/>
    </row>
    <row r="155" spans="2:10" ht="48" x14ac:dyDescent="0.3">
      <c r="B155" s="219" t="str">
        <v/>
      </c>
      <c r="C155" s="218" t="str">
        <v/>
      </c>
      <c r="D155" s="220" t="str">
        <v/>
      </c>
      <c r="E155" s="220" t="str">
        <v/>
      </c>
      <c r="F155" s="221" t="str">
        <v>P:
H:
V:
A:</v>
      </c>
      <c r="G155" s="172"/>
      <c r="H155" s="172"/>
      <c r="I155" s="172"/>
      <c r="J155" s="172"/>
    </row>
    <row r="156" spans="2:10" ht="48" x14ac:dyDescent="0.3">
      <c r="B156" s="219" t="str">
        <v/>
      </c>
      <c r="C156" s="218" t="str">
        <v/>
      </c>
      <c r="D156" s="220" t="str">
        <v/>
      </c>
      <c r="E156" s="220" t="str">
        <v/>
      </c>
      <c r="F156" s="221" t="str">
        <v>P:
H:
V:
A:</v>
      </c>
      <c r="G156" s="172"/>
      <c r="H156" s="172"/>
      <c r="I156" s="172"/>
      <c r="J156" s="172"/>
    </row>
    <row r="157" spans="2:10" ht="48" x14ac:dyDescent="0.3">
      <c r="B157" s="219" t="str">
        <v/>
      </c>
      <c r="C157" s="218" t="str">
        <v/>
      </c>
      <c r="D157" s="220" t="str">
        <v/>
      </c>
      <c r="E157" s="220" t="str">
        <v/>
      </c>
      <c r="F157" s="221" t="str">
        <v>P:
H:
V:
A:</v>
      </c>
      <c r="G157" s="172"/>
      <c r="H157" s="172"/>
      <c r="I157" s="172"/>
      <c r="J157" s="172"/>
    </row>
    <row r="158" spans="2:10" ht="48" x14ac:dyDescent="0.3">
      <c r="B158" s="219" t="str">
        <v/>
      </c>
      <c r="C158" s="218" t="str">
        <v/>
      </c>
      <c r="D158" s="220" t="str">
        <v/>
      </c>
      <c r="E158" s="220" t="str">
        <v/>
      </c>
      <c r="F158" s="221" t="str">
        <v>P:
H:
V:
A:</v>
      </c>
      <c r="G158" s="172"/>
      <c r="H158" s="172"/>
      <c r="I158" s="172"/>
      <c r="J158" s="172"/>
    </row>
    <row r="159" spans="2:10" ht="48" x14ac:dyDescent="0.3">
      <c r="B159" s="219" t="str">
        <v/>
      </c>
      <c r="C159" s="218" t="str">
        <v/>
      </c>
      <c r="D159" s="220" t="str">
        <v/>
      </c>
      <c r="E159" s="220" t="str">
        <v/>
      </c>
      <c r="F159" s="221" t="str">
        <v>P:
H:
V:
A:</v>
      </c>
      <c r="G159" s="172"/>
      <c r="H159" s="172"/>
      <c r="I159" s="172"/>
      <c r="J159" s="172"/>
    </row>
    <row r="160" spans="2:10" ht="48" x14ac:dyDescent="0.3">
      <c r="B160" s="219" t="str">
        <v/>
      </c>
      <c r="C160" s="218" t="str">
        <v/>
      </c>
      <c r="D160" s="220" t="str">
        <v/>
      </c>
      <c r="E160" s="220" t="str">
        <v/>
      </c>
      <c r="F160" s="221" t="str">
        <v>P:
H:
V:
A:</v>
      </c>
      <c r="G160" s="172"/>
      <c r="H160" s="172"/>
      <c r="I160" s="172"/>
      <c r="J160" s="172"/>
    </row>
    <row r="161" spans="2:10" ht="48" x14ac:dyDescent="0.3">
      <c r="B161" s="219" t="str">
        <v/>
      </c>
      <c r="C161" s="218" t="str">
        <v/>
      </c>
      <c r="D161" s="220" t="str">
        <v/>
      </c>
      <c r="E161" s="220" t="str">
        <v/>
      </c>
      <c r="F161" s="221" t="str">
        <v>P:
H:
V:
A:</v>
      </c>
      <c r="G161" s="172"/>
      <c r="H161" s="172"/>
      <c r="I161" s="172"/>
      <c r="J161" s="172"/>
    </row>
    <row r="162" spans="2:10" ht="48" x14ac:dyDescent="0.3">
      <c r="B162" s="219" t="str">
        <v/>
      </c>
      <c r="C162" s="218" t="str">
        <v/>
      </c>
      <c r="D162" s="220" t="str">
        <v/>
      </c>
      <c r="E162" s="220" t="str">
        <v/>
      </c>
      <c r="F162" s="221" t="str">
        <v>P:
H:
V:
A:</v>
      </c>
      <c r="G162" s="172"/>
      <c r="H162" s="172"/>
      <c r="I162" s="172"/>
      <c r="J162" s="172"/>
    </row>
    <row r="163" spans="2:10" ht="48" x14ac:dyDescent="0.3">
      <c r="B163" s="219" t="str">
        <v/>
      </c>
      <c r="C163" s="218" t="str">
        <v/>
      </c>
      <c r="D163" s="220" t="str">
        <v/>
      </c>
      <c r="E163" s="220" t="str">
        <v/>
      </c>
      <c r="F163" s="221" t="str">
        <v>P:
H:
V:
A:</v>
      </c>
      <c r="G163" s="172"/>
      <c r="H163" s="172"/>
      <c r="I163" s="172"/>
      <c r="J163" s="172"/>
    </row>
    <row r="164" spans="2:10" ht="48" x14ac:dyDescent="0.3">
      <c r="B164" s="219" t="str">
        <v/>
      </c>
      <c r="C164" s="218" t="str">
        <v/>
      </c>
      <c r="D164" s="220" t="str">
        <v/>
      </c>
      <c r="E164" s="220" t="str">
        <v/>
      </c>
      <c r="F164" s="221" t="str">
        <v>P:
H:
V:
A:</v>
      </c>
      <c r="G164" s="172"/>
      <c r="H164" s="172"/>
      <c r="I164" s="172"/>
      <c r="J164" s="172"/>
    </row>
    <row r="165" spans="2:10" ht="48" x14ac:dyDescent="0.3">
      <c r="B165" s="219" t="str">
        <v/>
      </c>
      <c r="C165" s="218" t="str">
        <v/>
      </c>
      <c r="D165" s="220" t="str">
        <v/>
      </c>
      <c r="E165" s="220" t="str">
        <v/>
      </c>
      <c r="F165" s="221" t="str">
        <v>P:
H:
V:
A:</v>
      </c>
      <c r="G165" s="172"/>
      <c r="H165" s="172"/>
      <c r="I165" s="172"/>
      <c r="J165" s="172"/>
    </row>
    <row r="166" spans="2:10" ht="48" x14ac:dyDescent="0.3">
      <c r="B166" s="219" t="str">
        <v/>
      </c>
      <c r="C166" s="218" t="str">
        <v/>
      </c>
      <c r="D166" s="220" t="str">
        <v/>
      </c>
      <c r="E166" s="220" t="str">
        <v/>
      </c>
      <c r="F166" s="221" t="str">
        <v>P:
H:
V:
A:</v>
      </c>
      <c r="G166" s="172"/>
      <c r="H166" s="172"/>
      <c r="I166" s="172"/>
      <c r="J166" s="172"/>
    </row>
    <row r="167" spans="2:10" ht="48" x14ac:dyDescent="0.3">
      <c r="B167" s="219" t="str">
        <v/>
      </c>
      <c r="C167" s="218" t="str">
        <v/>
      </c>
      <c r="D167" s="220" t="str">
        <v/>
      </c>
      <c r="E167" s="220" t="str">
        <v/>
      </c>
      <c r="F167" s="221" t="str">
        <v>P:
H:
V:
A:</v>
      </c>
      <c r="G167" s="172"/>
      <c r="H167" s="172"/>
      <c r="I167" s="172"/>
      <c r="J167" s="172"/>
    </row>
    <row r="168" spans="2:10" ht="48" x14ac:dyDescent="0.3">
      <c r="B168" s="219" t="str">
        <v/>
      </c>
      <c r="C168" s="218" t="str">
        <v/>
      </c>
      <c r="D168" s="220" t="str">
        <v/>
      </c>
      <c r="E168" s="220" t="str">
        <v/>
      </c>
      <c r="F168" s="221" t="str">
        <v>P:
H:
V:
A:</v>
      </c>
      <c r="G168" s="172"/>
      <c r="H168" s="172"/>
      <c r="I168" s="172"/>
      <c r="J168" s="172"/>
    </row>
    <row r="169" spans="2:10" ht="48" x14ac:dyDescent="0.3">
      <c r="B169" s="219" t="str">
        <v/>
      </c>
      <c r="C169" s="218" t="str">
        <v/>
      </c>
      <c r="D169" s="220" t="str">
        <v/>
      </c>
      <c r="E169" s="220" t="str">
        <v/>
      </c>
      <c r="F169" s="221" t="str">
        <v>P:
H:
V:
A:</v>
      </c>
      <c r="G169" s="172"/>
      <c r="H169" s="172"/>
      <c r="I169" s="172"/>
      <c r="J169" s="172"/>
    </row>
    <row r="170" spans="2:10" ht="48" x14ac:dyDescent="0.3">
      <c r="B170" s="219" t="str">
        <v/>
      </c>
      <c r="C170" s="218" t="str">
        <v/>
      </c>
      <c r="D170" s="220" t="str">
        <v/>
      </c>
      <c r="E170" s="220" t="str">
        <v/>
      </c>
      <c r="F170" s="221" t="str">
        <v>P:
H:
V:
A:</v>
      </c>
      <c r="G170" s="172"/>
      <c r="H170" s="172"/>
      <c r="I170" s="172"/>
      <c r="J170" s="172"/>
    </row>
    <row r="171" spans="2:10" ht="48" x14ac:dyDescent="0.3">
      <c r="B171" s="219" t="str">
        <v/>
      </c>
      <c r="C171" s="218" t="str">
        <v/>
      </c>
      <c r="D171" s="220" t="str">
        <v/>
      </c>
      <c r="E171" s="220" t="str">
        <v/>
      </c>
      <c r="F171" s="221" t="str">
        <v>P:
H:
V:
A:</v>
      </c>
      <c r="G171" s="172"/>
      <c r="H171" s="172"/>
      <c r="I171" s="172"/>
      <c r="J171" s="172"/>
    </row>
    <row r="172" spans="2:10" ht="48" x14ac:dyDescent="0.3">
      <c r="B172" s="219" t="str">
        <v/>
      </c>
      <c r="C172" s="218" t="str">
        <v/>
      </c>
      <c r="D172" s="220" t="str">
        <v/>
      </c>
      <c r="E172" s="220" t="str">
        <v/>
      </c>
      <c r="F172" s="221" t="str">
        <v>P:
H:
V:
A:</v>
      </c>
      <c r="G172" s="172"/>
      <c r="H172" s="172"/>
      <c r="I172" s="172"/>
      <c r="J172" s="172"/>
    </row>
    <row r="173" spans="2:10" ht="48" x14ac:dyDescent="0.3">
      <c r="B173" s="219" t="str">
        <v/>
      </c>
      <c r="C173" s="218" t="str">
        <v/>
      </c>
      <c r="D173" s="220" t="str">
        <v/>
      </c>
      <c r="E173" s="220" t="str">
        <v/>
      </c>
      <c r="F173" s="221" t="str">
        <v>P:
H:
V:
A:</v>
      </c>
      <c r="G173" s="172"/>
      <c r="H173" s="172"/>
      <c r="I173" s="172"/>
      <c r="J173" s="172"/>
    </row>
    <row r="174" spans="2:10" ht="48" x14ac:dyDescent="0.3">
      <c r="B174" s="219" t="str">
        <v/>
      </c>
      <c r="C174" s="218" t="str">
        <v/>
      </c>
      <c r="D174" s="220" t="str">
        <v/>
      </c>
      <c r="E174" s="220" t="str">
        <v/>
      </c>
      <c r="F174" s="221" t="str">
        <v>P:
H:
V:
A:</v>
      </c>
      <c r="G174" s="172"/>
      <c r="H174" s="172"/>
      <c r="I174" s="172"/>
      <c r="J174" s="172"/>
    </row>
    <row r="175" spans="2:10" ht="48" x14ac:dyDescent="0.3">
      <c r="B175" s="219" t="str">
        <v/>
      </c>
      <c r="C175" s="218" t="str">
        <v/>
      </c>
      <c r="D175" s="220" t="str">
        <v/>
      </c>
      <c r="E175" s="220" t="str">
        <v/>
      </c>
      <c r="F175" s="221" t="str">
        <v>P:
H:
V:
A:</v>
      </c>
      <c r="G175" s="172"/>
      <c r="H175" s="172"/>
      <c r="I175" s="172"/>
      <c r="J175" s="172"/>
    </row>
    <row r="176" spans="2:10" ht="48" x14ac:dyDescent="0.3">
      <c r="B176" s="219" t="str">
        <v/>
      </c>
      <c r="C176" s="218" t="str">
        <v/>
      </c>
      <c r="D176" s="220" t="str">
        <v/>
      </c>
      <c r="E176" s="220" t="str">
        <v/>
      </c>
      <c r="F176" s="221" t="str">
        <v>P:
H:
V:
A:</v>
      </c>
      <c r="G176" s="172"/>
      <c r="H176" s="172"/>
      <c r="I176" s="172"/>
      <c r="J176" s="172"/>
    </row>
    <row r="177" spans="2:10" ht="48" x14ac:dyDescent="0.3">
      <c r="B177" s="219" t="str">
        <v/>
      </c>
      <c r="C177" s="218" t="str">
        <v/>
      </c>
      <c r="D177" s="220" t="str">
        <v/>
      </c>
      <c r="E177" s="220" t="str">
        <v/>
      </c>
      <c r="F177" s="221" t="str">
        <v>P:
H:
V:
A:</v>
      </c>
      <c r="G177" s="172"/>
      <c r="H177" s="172"/>
      <c r="I177" s="172"/>
      <c r="J177" s="172"/>
    </row>
    <row r="178" spans="2:10" ht="48" x14ac:dyDescent="0.3">
      <c r="B178" s="219" t="str">
        <v/>
      </c>
      <c r="C178" s="218" t="str">
        <v/>
      </c>
      <c r="D178" s="220" t="str">
        <v/>
      </c>
      <c r="E178" s="220" t="str">
        <v/>
      </c>
      <c r="F178" s="221" t="str">
        <v>P:
H:
V:
A:</v>
      </c>
      <c r="G178" s="172"/>
      <c r="H178" s="172"/>
      <c r="I178" s="172"/>
      <c r="J178" s="172"/>
    </row>
    <row r="179" spans="2:10" ht="48" x14ac:dyDescent="0.3">
      <c r="B179" s="219" t="str">
        <v/>
      </c>
      <c r="C179" s="218" t="str">
        <v/>
      </c>
      <c r="D179" s="220" t="str">
        <v/>
      </c>
      <c r="E179" s="220" t="str">
        <v/>
      </c>
      <c r="F179" s="221" t="str">
        <v>P:
H:
V:
A:</v>
      </c>
      <c r="G179" s="172"/>
      <c r="H179" s="172"/>
      <c r="I179" s="172"/>
      <c r="J179" s="172"/>
    </row>
    <row r="180" spans="2:10" ht="48" x14ac:dyDescent="0.3">
      <c r="B180" s="219" t="str">
        <v/>
      </c>
      <c r="C180" s="218" t="str">
        <v/>
      </c>
      <c r="D180" s="220" t="str">
        <v/>
      </c>
      <c r="E180" s="220" t="str">
        <v/>
      </c>
      <c r="F180" s="221" t="str">
        <v>P:
H:
V:
A:</v>
      </c>
      <c r="G180" s="172"/>
      <c r="H180" s="172"/>
      <c r="I180" s="172"/>
      <c r="J180" s="172"/>
    </row>
    <row r="181" spans="2:10" ht="48" x14ac:dyDescent="0.3">
      <c r="B181" s="219" t="str">
        <v/>
      </c>
      <c r="C181" s="218" t="str">
        <v/>
      </c>
      <c r="D181" s="220" t="str">
        <v/>
      </c>
      <c r="E181" s="220" t="str">
        <v/>
      </c>
      <c r="F181" s="221" t="str">
        <v>P:
H:
V:
A:</v>
      </c>
      <c r="G181" s="172"/>
      <c r="H181" s="172"/>
      <c r="I181" s="172"/>
      <c r="J181" s="172"/>
    </row>
    <row r="182" spans="2:10" ht="48" x14ac:dyDescent="0.3">
      <c r="B182" s="219" t="str">
        <v/>
      </c>
      <c r="C182" s="218" t="str">
        <v/>
      </c>
      <c r="D182" s="220" t="str">
        <v/>
      </c>
      <c r="E182" s="220" t="str">
        <v/>
      </c>
      <c r="F182" s="221" t="str">
        <v>P:
H:
V:
A:</v>
      </c>
      <c r="G182" s="172"/>
      <c r="H182" s="172"/>
      <c r="I182" s="172"/>
      <c r="J182" s="172"/>
    </row>
    <row r="183" spans="2:10" ht="48" x14ac:dyDescent="0.3">
      <c r="B183" s="219" t="str">
        <v/>
      </c>
      <c r="C183" s="218" t="str">
        <v/>
      </c>
      <c r="D183" s="220" t="str">
        <v/>
      </c>
      <c r="E183" s="220" t="str">
        <v/>
      </c>
      <c r="F183" s="221" t="str">
        <v>P:
H:
V:
A:</v>
      </c>
      <c r="G183" s="172"/>
      <c r="H183" s="172"/>
      <c r="I183" s="172"/>
      <c r="J183" s="172"/>
    </row>
    <row r="184" spans="2:10" ht="48" x14ac:dyDescent="0.3">
      <c r="B184" s="219" t="str">
        <v/>
      </c>
      <c r="C184" s="218" t="str">
        <v/>
      </c>
      <c r="D184" s="220" t="str">
        <v/>
      </c>
      <c r="E184" s="220" t="str">
        <v/>
      </c>
      <c r="F184" s="221" t="str">
        <v>P:
H:
V:
A:</v>
      </c>
      <c r="G184" s="172"/>
      <c r="H184" s="172"/>
      <c r="I184" s="172"/>
      <c r="J184" s="172"/>
    </row>
    <row r="185" spans="2:10" ht="48" x14ac:dyDescent="0.3">
      <c r="B185" s="219" t="str">
        <v/>
      </c>
      <c r="C185" s="218" t="str">
        <v/>
      </c>
      <c r="D185" s="220" t="str">
        <v/>
      </c>
      <c r="E185" s="220" t="str">
        <v/>
      </c>
      <c r="F185" s="221" t="str">
        <v>P:
H:
V:
A:</v>
      </c>
      <c r="G185" s="172"/>
      <c r="H185" s="172"/>
      <c r="I185" s="172"/>
      <c r="J185" s="172"/>
    </row>
    <row r="186" spans="2:10" ht="48" x14ac:dyDescent="0.3">
      <c r="B186" s="219" t="str">
        <v/>
      </c>
      <c r="C186" s="218" t="str">
        <v/>
      </c>
      <c r="D186" s="220" t="str">
        <v/>
      </c>
      <c r="E186" s="220" t="str">
        <v/>
      </c>
      <c r="F186" s="221" t="str">
        <v>P:
H:
V:
A:</v>
      </c>
      <c r="G186" s="172"/>
      <c r="H186" s="172"/>
      <c r="I186" s="172"/>
      <c r="J186" s="172"/>
    </row>
    <row r="187" spans="2:10" ht="48" x14ac:dyDescent="0.3">
      <c r="B187" s="219" t="str">
        <v/>
      </c>
      <c r="C187" s="218" t="str">
        <v/>
      </c>
      <c r="D187" s="220" t="str">
        <v/>
      </c>
      <c r="E187" s="220" t="str">
        <v/>
      </c>
      <c r="F187" s="221" t="str">
        <v>P:
H:
V:
A:</v>
      </c>
      <c r="G187" s="172"/>
      <c r="H187" s="172"/>
      <c r="I187" s="172"/>
      <c r="J187" s="172"/>
    </row>
    <row r="188" spans="2:10" ht="48" x14ac:dyDescent="0.3">
      <c r="B188" s="219" t="str">
        <v/>
      </c>
      <c r="C188" s="218" t="str">
        <v/>
      </c>
      <c r="D188" s="220" t="str">
        <v/>
      </c>
      <c r="E188" s="220" t="str">
        <v/>
      </c>
      <c r="F188" s="221" t="str">
        <v>P:
H:
V:
A:</v>
      </c>
      <c r="G188" s="172"/>
      <c r="H188" s="172"/>
      <c r="I188" s="172"/>
      <c r="J188" s="172"/>
    </row>
    <row r="189" spans="2:10" ht="48" x14ac:dyDescent="0.3">
      <c r="B189" s="219" t="str">
        <v/>
      </c>
      <c r="C189" s="218" t="str">
        <v/>
      </c>
      <c r="D189" s="220" t="str">
        <v/>
      </c>
      <c r="E189" s="220" t="str">
        <v/>
      </c>
      <c r="F189" s="221" t="str">
        <v>P:
H:
V:
A:</v>
      </c>
      <c r="G189" s="172"/>
      <c r="H189" s="172"/>
      <c r="I189" s="172"/>
      <c r="J189" s="172"/>
    </row>
    <row r="190" spans="2:10" ht="48" x14ac:dyDescent="0.3">
      <c r="B190" s="219" t="str">
        <v/>
      </c>
      <c r="C190" s="218" t="str">
        <v/>
      </c>
      <c r="D190" s="220" t="str">
        <v/>
      </c>
      <c r="E190" s="220" t="str">
        <v/>
      </c>
      <c r="F190" s="221" t="str">
        <v>P:
H:
V:
A:</v>
      </c>
      <c r="G190" s="172"/>
      <c r="H190" s="172"/>
      <c r="I190" s="172"/>
      <c r="J190" s="172"/>
    </row>
    <row r="191" spans="2:10" ht="48" x14ac:dyDescent="0.3">
      <c r="B191" s="219" t="str">
        <v/>
      </c>
      <c r="C191" s="218" t="str">
        <v/>
      </c>
      <c r="D191" s="220" t="str">
        <v/>
      </c>
      <c r="E191" s="220" t="str">
        <v/>
      </c>
      <c r="F191" s="221" t="str">
        <v>P:
H:
V:
A:</v>
      </c>
      <c r="G191" s="172"/>
      <c r="H191" s="172"/>
      <c r="I191" s="172"/>
      <c r="J191" s="172"/>
    </row>
    <row r="192" spans="2:10" ht="48" x14ac:dyDescent="0.3">
      <c r="B192" s="219" t="str">
        <v/>
      </c>
      <c r="C192" s="218" t="str">
        <v/>
      </c>
      <c r="D192" s="220" t="str">
        <v/>
      </c>
      <c r="E192" s="220" t="str">
        <v/>
      </c>
      <c r="F192" s="221" t="str">
        <v>P:
H:
V:
A:</v>
      </c>
      <c r="G192" s="172"/>
      <c r="H192" s="172"/>
      <c r="I192" s="172"/>
      <c r="J192" s="172"/>
    </row>
    <row r="193" spans="2:10" ht="48" x14ac:dyDescent="0.3">
      <c r="B193" s="219" t="str">
        <v/>
      </c>
      <c r="C193" s="218" t="str">
        <v/>
      </c>
      <c r="D193" s="220" t="str">
        <v/>
      </c>
      <c r="E193" s="220" t="str">
        <v/>
      </c>
      <c r="F193" s="221" t="str">
        <v>P:
H:
V:
A:</v>
      </c>
      <c r="G193" s="172"/>
      <c r="H193" s="172"/>
      <c r="I193" s="172"/>
      <c r="J193" s="172"/>
    </row>
    <row r="194" spans="2:10" ht="48" x14ac:dyDescent="0.3">
      <c r="B194" s="219" t="str">
        <v/>
      </c>
      <c r="C194" s="218" t="str">
        <v/>
      </c>
      <c r="D194" s="220" t="str">
        <v/>
      </c>
      <c r="E194" s="220" t="str">
        <v/>
      </c>
      <c r="F194" s="221" t="str">
        <v>P:
H:
V:
A:</v>
      </c>
      <c r="G194" s="172"/>
      <c r="H194" s="172"/>
      <c r="I194" s="172"/>
      <c r="J194" s="172"/>
    </row>
    <row r="195" spans="2:10" ht="48" x14ac:dyDescent="0.3">
      <c r="B195" s="219" t="str">
        <v/>
      </c>
      <c r="C195" s="218" t="str">
        <v/>
      </c>
      <c r="D195" s="220" t="str">
        <v/>
      </c>
      <c r="E195" s="220" t="str">
        <v/>
      </c>
      <c r="F195" s="221" t="str">
        <v>P:
H:
V:
A:</v>
      </c>
      <c r="G195" s="172"/>
      <c r="H195" s="172"/>
      <c r="I195" s="172"/>
      <c r="J195" s="172"/>
    </row>
    <row r="196" spans="2:10" ht="48" x14ac:dyDescent="0.3">
      <c r="B196" s="219" t="str">
        <v/>
      </c>
      <c r="C196" s="218" t="str">
        <v/>
      </c>
      <c r="D196" s="220" t="str">
        <v/>
      </c>
      <c r="E196" s="220" t="str">
        <v/>
      </c>
      <c r="F196" s="221" t="str">
        <v>P:
H:
V:
A:</v>
      </c>
      <c r="G196" s="172"/>
      <c r="H196" s="172"/>
      <c r="I196" s="172"/>
      <c r="J196" s="172"/>
    </row>
    <row r="197" spans="2:10" ht="48" x14ac:dyDescent="0.3">
      <c r="B197" s="219" t="str">
        <v/>
      </c>
      <c r="C197" s="218" t="str">
        <v/>
      </c>
      <c r="D197" s="220" t="str">
        <v/>
      </c>
      <c r="E197" s="220" t="str">
        <v/>
      </c>
      <c r="F197" s="221" t="str">
        <v>P:
H:
V:
A:</v>
      </c>
      <c r="G197" s="172"/>
      <c r="H197" s="172"/>
      <c r="I197" s="172"/>
      <c r="J197" s="172"/>
    </row>
    <row r="198" spans="2:10" ht="48" x14ac:dyDescent="0.3">
      <c r="B198" s="219" t="str">
        <v/>
      </c>
      <c r="C198" s="218" t="str">
        <v/>
      </c>
      <c r="D198" s="220" t="str">
        <v/>
      </c>
      <c r="E198" s="220" t="str">
        <v/>
      </c>
      <c r="F198" s="221" t="str">
        <v>P:
H:
V:
A:</v>
      </c>
      <c r="G198" s="172"/>
      <c r="H198" s="172"/>
      <c r="I198" s="172"/>
      <c r="J198" s="172"/>
    </row>
    <row r="199" spans="2:10" ht="48" x14ac:dyDescent="0.3">
      <c r="B199" s="219" t="str">
        <v/>
      </c>
      <c r="C199" s="218" t="str">
        <v/>
      </c>
      <c r="D199" s="220" t="str">
        <v/>
      </c>
      <c r="E199" s="220" t="str">
        <v/>
      </c>
      <c r="F199" s="221" t="str">
        <v>P:
H:
V:
A:</v>
      </c>
      <c r="G199" s="172"/>
      <c r="H199" s="172"/>
      <c r="I199" s="172"/>
      <c r="J199" s="172"/>
    </row>
    <row r="200" spans="2:10" ht="48" x14ac:dyDescent="0.3">
      <c r="B200" s="219" t="str">
        <v/>
      </c>
      <c r="C200" s="218" t="str">
        <v/>
      </c>
      <c r="D200" s="220" t="str">
        <v/>
      </c>
      <c r="E200" s="220" t="str">
        <v/>
      </c>
      <c r="F200" s="221" t="str">
        <v>P:
H:
V:
A:</v>
      </c>
      <c r="G200" s="172"/>
      <c r="H200" s="172"/>
      <c r="I200" s="172"/>
      <c r="J200" s="172"/>
    </row>
    <row r="201" spans="2:10" ht="48" x14ac:dyDescent="0.3">
      <c r="B201" s="219" t="str">
        <v/>
      </c>
      <c r="C201" s="218" t="str">
        <v/>
      </c>
      <c r="D201" s="220" t="str">
        <v/>
      </c>
      <c r="E201" s="220" t="str">
        <v/>
      </c>
      <c r="F201" s="221" t="str">
        <v>P:
H:
V:
A:</v>
      </c>
      <c r="G201" s="172"/>
      <c r="H201" s="172"/>
      <c r="I201" s="172"/>
      <c r="J201" s="172"/>
    </row>
    <row r="202" spans="2:10" ht="48" x14ac:dyDescent="0.3">
      <c r="B202" s="219" t="str">
        <v/>
      </c>
      <c r="C202" s="218" t="str">
        <v/>
      </c>
      <c r="D202" s="220" t="str">
        <v/>
      </c>
      <c r="E202" s="220" t="str">
        <v/>
      </c>
      <c r="F202" s="221" t="str">
        <v>P:
H:
V:
A:</v>
      </c>
      <c r="G202" s="172"/>
      <c r="H202" s="172"/>
      <c r="I202" s="172"/>
      <c r="J202" s="172"/>
    </row>
    <row r="203" spans="2:10" ht="48" x14ac:dyDescent="0.3">
      <c r="B203" s="219" t="str">
        <v/>
      </c>
      <c r="C203" s="218" t="str">
        <v/>
      </c>
      <c r="D203" s="220" t="str">
        <v/>
      </c>
      <c r="E203" s="220" t="str">
        <v/>
      </c>
      <c r="F203" s="221" t="str">
        <v>P:
H:
V:
A:</v>
      </c>
      <c r="G203" s="172"/>
      <c r="H203" s="172"/>
      <c r="I203" s="172"/>
      <c r="J203" s="172"/>
    </row>
    <row r="204" spans="2:10" ht="48" x14ac:dyDescent="0.3">
      <c r="B204" s="219" t="str">
        <v/>
      </c>
      <c r="C204" s="218" t="str">
        <v/>
      </c>
      <c r="D204" s="220" t="str">
        <v/>
      </c>
      <c r="E204" s="220" t="str">
        <v/>
      </c>
      <c r="F204" s="221" t="str">
        <v>P:
H:
V:
A:</v>
      </c>
      <c r="G204" s="172"/>
      <c r="H204" s="172"/>
      <c r="I204" s="172"/>
      <c r="J204" s="172"/>
    </row>
    <row r="205" spans="2:10" ht="48" x14ac:dyDescent="0.3">
      <c r="B205" s="219" t="str">
        <v/>
      </c>
      <c r="C205" s="218" t="str">
        <v/>
      </c>
      <c r="D205" s="220" t="str">
        <v/>
      </c>
      <c r="E205" s="220" t="str">
        <v/>
      </c>
      <c r="F205" s="221" t="str">
        <v>P:
H:
V:
A:</v>
      </c>
      <c r="G205" s="172"/>
      <c r="H205" s="172"/>
      <c r="I205" s="172"/>
      <c r="J205" s="172"/>
    </row>
    <row r="206" spans="2:10" ht="48" x14ac:dyDescent="0.3">
      <c r="B206" s="219" t="str">
        <v/>
      </c>
      <c r="C206" s="218" t="str">
        <v/>
      </c>
      <c r="D206" s="220" t="str">
        <v/>
      </c>
      <c r="E206" s="220" t="str">
        <v/>
      </c>
      <c r="F206" s="221" t="str">
        <v>P:
H:
V:
A:</v>
      </c>
      <c r="G206" s="172"/>
      <c r="H206" s="172"/>
      <c r="I206" s="172"/>
      <c r="J206" s="172"/>
    </row>
    <row r="207" spans="2:10" ht="48" x14ac:dyDescent="0.3">
      <c r="B207" s="219" t="str">
        <v/>
      </c>
      <c r="C207" s="218" t="str">
        <v/>
      </c>
      <c r="D207" s="220" t="str">
        <v/>
      </c>
      <c r="E207" s="220" t="str">
        <v/>
      </c>
      <c r="F207" s="221" t="str">
        <v>P:
H:
V:
A:</v>
      </c>
      <c r="G207" s="172"/>
      <c r="H207" s="172"/>
      <c r="I207" s="172"/>
      <c r="J207" s="172"/>
    </row>
    <row r="208" spans="2:10" ht="48" x14ac:dyDescent="0.3">
      <c r="B208" s="219" t="str">
        <v/>
      </c>
      <c r="C208" s="218" t="str">
        <v/>
      </c>
      <c r="D208" s="220" t="str">
        <v/>
      </c>
      <c r="E208" s="220" t="str">
        <v/>
      </c>
      <c r="F208" s="221" t="str">
        <v>P:
H:
V:
A:</v>
      </c>
      <c r="G208" s="172"/>
      <c r="H208" s="172"/>
      <c r="I208" s="172"/>
      <c r="J208" s="172"/>
    </row>
    <row r="209" spans="2:10" ht="48" x14ac:dyDescent="0.3">
      <c r="B209" s="219" t="str">
        <v/>
      </c>
      <c r="C209" s="218" t="str">
        <v/>
      </c>
      <c r="D209" s="220" t="str">
        <v/>
      </c>
      <c r="E209" s="220" t="str">
        <v/>
      </c>
      <c r="F209" s="221" t="str">
        <v>P:
H:
V:
A:</v>
      </c>
      <c r="G209" s="172"/>
      <c r="H209" s="172"/>
      <c r="I209" s="172"/>
      <c r="J209" s="172"/>
    </row>
    <row r="210" spans="2:10" ht="48" x14ac:dyDescent="0.3">
      <c r="B210" s="219" t="str">
        <v/>
      </c>
      <c r="C210" s="218" t="str">
        <v/>
      </c>
      <c r="D210" s="220" t="str">
        <v/>
      </c>
      <c r="E210" s="220" t="str">
        <v/>
      </c>
      <c r="F210" s="221" t="str">
        <v>P:
H:
V:
A:</v>
      </c>
      <c r="G210" s="172"/>
      <c r="H210" s="172"/>
      <c r="I210" s="172"/>
      <c r="J210" s="172"/>
    </row>
    <row r="211" spans="2:10" ht="48" x14ac:dyDescent="0.3">
      <c r="B211" s="219" t="str">
        <v/>
      </c>
      <c r="C211" s="218" t="str">
        <v/>
      </c>
      <c r="D211" s="220" t="str">
        <v/>
      </c>
      <c r="E211" s="220" t="str">
        <v/>
      </c>
      <c r="F211" s="221" t="str">
        <v>P:
H:
V:
A:</v>
      </c>
      <c r="G211" s="172"/>
      <c r="H211" s="172"/>
      <c r="I211" s="172"/>
      <c r="J211" s="172"/>
    </row>
    <row r="212" spans="2:10" ht="48" x14ac:dyDescent="0.3">
      <c r="B212" s="219" t="str">
        <v/>
      </c>
      <c r="C212" s="218" t="str">
        <v/>
      </c>
      <c r="D212" s="220" t="str">
        <v/>
      </c>
      <c r="E212" s="220" t="str">
        <v/>
      </c>
      <c r="F212" s="221" t="str">
        <v>P:
H:
V:
A:</v>
      </c>
      <c r="G212" s="172"/>
      <c r="H212" s="172"/>
      <c r="I212" s="172"/>
      <c r="J212" s="172"/>
    </row>
    <row r="213" spans="2:10" ht="48" x14ac:dyDescent="0.3">
      <c r="B213" s="219" t="str">
        <v/>
      </c>
      <c r="C213" s="218" t="str">
        <v/>
      </c>
      <c r="D213" s="220" t="str">
        <v/>
      </c>
      <c r="E213" s="220" t="str">
        <v/>
      </c>
      <c r="F213" s="221" t="str">
        <v>P:
H:
V:
A:</v>
      </c>
      <c r="G213" s="172"/>
      <c r="H213" s="172"/>
      <c r="I213" s="172"/>
      <c r="J213" s="172"/>
    </row>
  </sheetData>
  <sheetProtection sheet="1" objects="1" scenarios="1" formatCells="0" formatColumns="0" formatRows="0" autoFilter="0" pivotTables="0"/>
  <autoFilter ref="B13:J13" xr:uid="{CFF9F409-FADC-4E76-A846-5193C171148A}"/>
  <mergeCells count="3">
    <mergeCell ref="C1:F1"/>
    <mergeCell ref="B3:F3"/>
    <mergeCell ref="B12:F12"/>
  </mergeCells>
  <conditionalFormatting sqref="D6">
    <cfRule type="cellIs" dxfId="8" priority="16" operator="greaterThanOrEqual">
      <formula>0.8</formula>
    </cfRule>
    <cfRule type="cellIs" dxfId="7" priority="17" operator="between">
      <formula>0.5</formula>
      <formula>0.8</formula>
    </cfRule>
    <cfRule type="cellIs" dxfId="6" priority="18" operator="lessThanOrEqual">
      <formula>0.5</formula>
    </cfRule>
  </conditionalFormatting>
  <conditionalFormatting sqref="D8">
    <cfRule type="cellIs" dxfId="5" priority="13" operator="greaterThanOrEqual">
      <formula>0.8</formula>
    </cfRule>
    <cfRule type="cellIs" dxfId="4" priority="14" operator="between">
      <formula>0.5</formula>
      <formula>0.8</formula>
    </cfRule>
    <cfRule type="cellIs" dxfId="3" priority="15" operator="lessThanOrEqual">
      <formula>0.5</formula>
    </cfRule>
  </conditionalFormatting>
  <conditionalFormatting sqref="D10">
    <cfRule type="cellIs" dxfId="2" priority="1" operator="greaterThanOrEqual">
      <formula>0.8</formula>
    </cfRule>
    <cfRule type="cellIs" dxfId="1" priority="2" operator="between">
      <formula>0.5</formula>
      <formula>0.8</formula>
    </cfRule>
    <cfRule type="cellIs" dxfId="0" priority="3" operator="lessThanOrEqual">
      <formula>0.5</formula>
    </cfRule>
  </conditionalFormatting>
  <pageMargins left="0.7" right="0.7" top="0.75" bottom="0.75" header="0.3" footer="0.3"/>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D2E97-E553-4758-A9FC-54CF45F27A40}">
  <sheetPr codeName="Hoja15">
    <pageSetUpPr fitToPage="1"/>
  </sheetPr>
  <dimension ref="B1:H40"/>
  <sheetViews>
    <sheetView showGridLines="0" zoomScaleNormal="100" workbookViewId="0">
      <selection activeCell="B6" sqref="B6:H6"/>
    </sheetView>
  </sheetViews>
  <sheetFormatPr baseColWidth="10" defaultRowHeight="14.4" x14ac:dyDescent="0.3"/>
  <cols>
    <col min="1" max="1" width="1.6640625" customWidth="1"/>
    <col min="2" max="2" width="19.21875" customWidth="1"/>
    <col min="3" max="3" width="45.77734375" customWidth="1"/>
    <col min="4" max="4" width="45.21875" customWidth="1"/>
    <col min="5" max="5" width="9.88671875" customWidth="1"/>
    <col min="6" max="6" width="11.88671875" customWidth="1"/>
    <col min="8" max="8" width="41.109375" customWidth="1"/>
  </cols>
  <sheetData>
    <row r="1" spans="2:8" ht="54" customHeight="1" x14ac:dyDescent="0.3">
      <c r="B1" s="206"/>
      <c r="C1" s="358" t="s">
        <v>674</v>
      </c>
      <c r="D1" s="359"/>
      <c r="E1" s="359"/>
      <c r="F1" s="359"/>
      <c r="G1" s="359"/>
      <c r="H1" s="360"/>
    </row>
    <row r="3" spans="2:8" ht="18" x14ac:dyDescent="0.3">
      <c r="B3" s="31" t="s">
        <v>677</v>
      </c>
    </row>
    <row r="4" spans="2:8" ht="25.8" x14ac:dyDescent="0.3">
      <c r="B4" s="237" t="str">
        <f>IFERROR(COUNTIFS(E9:E40,"&lt;&gt;")/(COUNTIFS(E9:E40,"&lt;&gt;")+COUNTIFS(F9:F40,"&lt;&gt;")),"")</f>
        <v/>
      </c>
    </row>
    <row r="5" spans="2:8" ht="15" thickBot="1" x14ac:dyDescent="0.35"/>
    <row r="6" spans="2:8" x14ac:dyDescent="0.3">
      <c r="B6" s="405" t="s">
        <v>617</v>
      </c>
      <c r="C6" s="406"/>
      <c r="D6" s="407"/>
      <c r="E6" s="407"/>
      <c r="F6" s="407"/>
      <c r="G6" s="408"/>
      <c r="H6" s="409"/>
    </row>
    <row r="7" spans="2:8" x14ac:dyDescent="0.3">
      <c r="B7" s="395" t="s">
        <v>618</v>
      </c>
      <c r="C7" s="396"/>
      <c r="D7" s="232" t="s">
        <v>619</v>
      </c>
      <c r="E7" s="255" t="s">
        <v>620</v>
      </c>
      <c r="F7" s="255" t="s">
        <v>621</v>
      </c>
      <c r="G7" s="256" t="s">
        <v>671</v>
      </c>
      <c r="H7" s="233" t="s">
        <v>622</v>
      </c>
    </row>
    <row r="8" spans="2:8" x14ac:dyDescent="0.3">
      <c r="B8" s="400" t="s">
        <v>623</v>
      </c>
      <c r="C8" s="401"/>
      <c r="D8" s="410"/>
      <c r="E8" s="229"/>
      <c r="F8" s="229"/>
      <c r="G8" s="235"/>
      <c r="H8" s="234"/>
    </row>
    <row r="9" spans="2:8" ht="161.25" customHeight="1" x14ac:dyDescent="0.3">
      <c r="B9" s="393" t="s">
        <v>672</v>
      </c>
      <c r="C9" s="394"/>
      <c r="D9" s="230" t="s">
        <v>670</v>
      </c>
      <c r="E9" s="238"/>
      <c r="F9" s="238"/>
      <c r="G9" s="239"/>
      <c r="H9" s="240"/>
    </row>
    <row r="10" spans="2:8" ht="28.8" x14ac:dyDescent="0.3">
      <c r="B10" s="393" t="s">
        <v>624</v>
      </c>
      <c r="C10" s="394"/>
      <c r="D10" s="230" t="s">
        <v>625</v>
      </c>
      <c r="E10" s="238"/>
      <c r="F10" s="238"/>
      <c r="G10" s="239"/>
      <c r="H10" s="240"/>
    </row>
    <row r="11" spans="2:8" x14ac:dyDescent="0.3">
      <c r="B11" s="400" t="s">
        <v>618</v>
      </c>
      <c r="C11" s="401"/>
      <c r="D11" s="401"/>
      <c r="E11" s="401"/>
      <c r="F11" s="401"/>
      <c r="G11" s="401"/>
      <c r="H11" s="402"/>
    </row>
    <row r="12" spans="2:8" x14ac:dyDescent="0.3">
      <c r="B12" s="390" t="s">
        <v>626</v>
      </c>
      <c r="C12" s="391"/>
      <c r="D12" s="391"/>
      <c r="E12" s="391"/>
      <c r="F12" s="391"/>
      <c r="G12" s="391"/>
      <c r="H12" s="392"/>
    </row>
    <row r="13" spans="2:8" ht="33.75" customHeight="1" x14ac:dyDescent="0.3">
      <c r="B13" s="393" t="s">
        <v>627</v>
      </c>
      <c r="C13" s="394"/>
      <c r="D13" s="397"/>
      <c r="E13" s="398"/>
      <c r="F13" s="398"/>
      <c r="G13" s="398"/>
      <c r="H13" s="399"/>
    </row>
    <row r="14" spans="2:8" ht="123" customHeight="1" x14ac:dyDescent="0.3">
      <c r="B14" s="403" t="s">
        <v>628</v>
      </c>
      <c r="C14" s="404"/>
      <c r="D14" s="236" t="s">
        <v>629</v>
      </c>
      <c r="E14" s="241"/>
      <c r="F14" s="241"/>
      <c r="G14" s="242" t="s">
        <v>673</v>
      </c>
      <c r="H14" s="243"/>
    </row>
    <row r="15" spans="2:8" ht="85.5" customHeight="1" x14ac:dyDescent="0.3">
      <c r="B15" s="393" t="s">
        <v>630</v>
      </c>
      <c r="C15" s="394"/>
      <c r="D15" s="230" t="s">
        <v>631</v>
      </c>
      <c r="E15" s="238"/>
      <c r="F15" s="238"/>
      <c r="G15" s="239"/>
      <c r="H15" s="240"/>
    </row>
    <row r="16" spans="2:8" ht="74.25" customHeight="1" x14ac:dyDescent="0.3">
      <c r="B16" s="393" t="s">
        <v>632</v>
      </c>
      <c r="C16" s="394"/>
      <c r="D16" s="230" t="s">
        <v>631</v>
      </c>
      <c r="E16" s="238"/>
      <c r="F16" s="238"/>
      <c r="G16" s="239"/>
      <c r="H16" s="240"/>
    </row>
    <row r="17" spans="2:8" ht="64.5" customHeight="1" x14ac:dyDescent="0.3">
      <c r="B17" s="393" t="s">
        <v>633</v>
      </c>
      <c r="C17" s="394"/>
      <c r="D17" s="230" t="s">
        <v>634</v>
      </c>
      <c r="E17" s="238"/>
      <c r="F17" s="238"/>
      <c r="G17" s="239"/>
      <c r="H17" s="240"/>
    </row>
    <row r="18" spans="2:8" ht="57" customHeight="1" x14ac:dyDescent="0.3">
      <c r="B18" s="393" t="s">
        <v>635</v>
      </c>
      <c r="C18" s="394"/>
      <c r="D18" s="230" t="s">
        <v>636</v>
      </c>
      <c r="E18" s="238"/>
      <c r="F18" s="238"/>
      <c r="G18" s="239"/>
      <c r="H18" s="240"/>
    </row>
    <row r="19" spans="2:8" ht="70.5" customHeight="1" x14ac:dyDescent="0.3">
      <c r="B19" s="393" t="s">
        <v>637</v>
      </c>
      <c r="C19" s="394"/>
      <c r="D19" s="230" t="s">
        <v>638</v>
      </c>
      <c r="E19" s="238"/>
      <c r="F19" s="238"/>
      <c r="G19" s="239"/>
      <c r="H19" s="240"/>
    </row>
    <row r="20" spans="2:8" x14ac:dyDescent="0.3">
      <c r="B20" s="390" t="s">
        <v>639</v>
      </c>
      <c r="C20" s="391"/>
      <c r="D20" s="391"/>
      <c r="E20" s="391"/>
      <c r="F20" s="391"/>
      <c r="G20" s="391"/>
      <c r="H20" s="392"/>
    </row>
    <row r="21" spans="2:8" ht="98.25" customHeight="1" x14ac:dyDescent="0.3">
      <c r="B21" s="403" t="s">
        <v>640</v>
      </c>
      <c r="C21" s="404"/>
      <c r="D21" s="236" t="s">
        <v>641</v>
      </c>
      <c r="E21" s="241"/>
      <c r="F21" s="241"/>
      <c r="G21" s="242" t="s">
        <v>673</v>
      </c>
      <c r="H21" s="243"/>
    </row>
    <row r="22" spans="2:8" ht="69.75" customHeight="1" x14ac:dyDescent="0.3">
      <c r="B22" s="393" t="s">
        <v>642</v>
      </c>
      <c r="C22" s="394"/>
      <c r="D22" s="230" t="s">
        <v>643</v>
      </c>
      <c r="E22" s="238"/>
      <c r="F22" s="238"/>
      <c r="G22" s="239"/>
      <c r="H22" s="240"/>
    </row>
    <row r="23" spans="2:8" x14ac:dyDescent="0.3">
      <c r="B23" s="390" t="s">
        <v>644</v>
      </c>
      <c r="C23" s="391"/>
      <c r="D23" s="391"/>
      <c r="E23" s="391"/>
      <c r="F23" s="391"/>
      <c r="G23" s="391"/>
      <c r="H23" s="392"/>
    </row>
    <row r="24" spans="2:8" ht="72" customHeight="1" x14ac:dyDescent="0.3">
      <c r="B24" s="403" t="s">
        <v>645</v>
      </c>
      <c r="C24" s="404"/>
      <c r="D24" s="236" t="s">
        <v>646</v>
      </c>
      <c r="E24" s="241"/>
      <c r="F24" s="241"/>
      <c r="G24" s="242" t="s">
        <v>673</v>
      </c>
      <c r="H24" s="243"/>
    </row>
    <row r="25" spans="2:8" ht="58.5" customHeight="1" x14ac:dyDescent="0.3">
      <c r="B25" s="393" t="s">
        <v>647</v>
      </c>
      <c r="C25" s="394"/>
      <c r="D25" s="230" t="s">
        <v>648</v>
      </c>
      <c r="E25" s="238"/>
      <c r="F25" s="238"/>
      <c r="G25" s="239"/>
      <c r="H25" s="240"/>
    </row>
    <row r="26" spans="2:8" x14ac:dyDescent="0.3">
      <c r="B26" s="390" t="s">
        <v>649</v>
      </c>
      <c r="C26" s="391"/>
      <c r="D26" s="391"/>
      <c r="E26" s="391"/>
      <c r="F26" s="391"/>
      <c r="G26" s="391"/>
      <c r="H26" s="392"/>
    </row>
    <row r="27" spans="2:8" ht="62.25" customHeight="1" x14ac:dyDescent="0.3">
      <c r="B27" s="403" t="s">
        <v>650</v>
      </c>
      <c r="C27" s="404"/>
      <c r="D27" s="236" t="s">
        <v>651</v>
      </c>
      <c r="E27" s="241"/>
      <c r="F27" s="241"/>
      <c r="G27" s="242" t="s">
        <v>673</v>
      </c>
      <c r="H27" s="243"/>
    </row>
    <row r="28" spans="2:8" ht="157.5" customHeight="1" x14ac:dyDescent="0.3">
      <c r="B28" s="393" t="s">
        <v>675</v>
      </c>
      <c r="C28" s="394"/>
      <c r="D28" s="230" t="s">
        <v>652</v>
      </c>
      <c r="E28" s="238"/>
      <c r="F28" s="238"/>
      <c r="G28" s="239"/>
      <c r="H28" s="240"/>
    </row>
    <row r="29" spans="2:8" x14ac:dyDescent="0.3">
      <c r="B29" s="390" t="s">
        <v>653</v>
      </c>
      <c r="C29" s="391"/>
      <c r="D29" s="391"/>
      <c r="E29" s="391"/>
      <c r="F29" s="391"/>
      <c r="G29" s="391"/>
      <c r="H29" s="392"/>
    </row>
    <row r="30" spans="2:8" ht="41.25" customHeight="1" x14ac:dyDescent="0.3">
      <c r="B30" s="393" t="s">
        <v>654</v>
      </c>
      <c r="C30" s="394"/>
      <c r="D30" s="230" t="s">
        <v>655</v>
      </c>
      <c r="E30" s="238"/>
      <c r="F30" s="238"/>
      <c r="G30" s="239"/>
      <c r="H30" s="240"/>
    </row>
    <row r="31" spans="2:8" ht="52.5" customHeight="1" x14ac:dyDescent="0.3">
      <c r="B31" s="393" t="s">
        <v>656</v>
      </c>
      <c r="C31" s="394"/>
      <c r="D31" s="230" t="s">
        <v>657</v>
      </c>
      <c r="E31" s="238"/>
      <c r="F31" s="238"/>
      <c r="G31" s="239"/>
      <c r="H31" s="240"/>
    </row>
    <row r="32" spans="2:8" ht="57" customHeight="1" x14ac:dyDescent="0.3">
      <c r="B32" s="403" t="s">
        <v>658</v>
      </c>
      <c r="C32" s="404"/>
      <c r="D32" s="236" t="s">
        <v>659</v>
      </c>
      <c r="E32" s="241"/>
      <c r="F32" s="241"/>
      <c r="G32" s="242" t="s">
        <v>673</v>
      </c>
      <c r="H32" s="243"/>
    </row>
    <row r="33" spans="2:8" x14ac:dyDescent="0.3">
      <c r="B33" s="390" t="s">
        <v>660</v>
      </c>
      <c r="C33" s="391"/>
      <c r="D33" s="391"/>
      <c r="E33" s="391"/>
      <c r="F33" s="391"/>
      <c r="G33" s="391"/>
      <c r="H33" s="392"/>
    </row>
    <row r="34" spans="2:8" ht="117.75" customHeight="1" x14ac:dyDescent="0.3">
      <c r="B34" s="393" t="s">
        <v>661</v>
      </c>
      <c r="C34" s="394"/>
      <c r="D34" s="230" t="s">
        <v>662</v>
      </c>
      <c r="E34" s="238"/>
      <c r="F34" s="238"/>
      <c r="G34" s="239"/>
      <c r="H34" s="240"/>
    </row>
    <row r="35" spans="2:8" x14ac:dyDescent="0.3">
      <c r="B35" s="390" t="s">
        <v>663</v>
      </c>
      <c r="C35" s="391"/>
      <c r="D35" s="391"/>
      <c r="E35" s="391"/>
      <c r="F35" s="391"/>
      <c r="G35" s="391"/>
      <c r="H35" s="392"/>
    </row>
    <row r="36" spans="2:8" ht="57.6" x14ac:dyDescent="0.3">
      <c r="B36" s="393" t="s">
        <v>664</v>
      </c>
      <c r="C36" s="394"/>
      <c r="D36" s="230" t="s">
        <v>664</v>
      </c>
      <c r="E36" s="238"/>
      <c r="F36" s="238"/>
      <c r="G36" s="239"/>
      <c r="H36" s="240"/>
    </row>
    <row r="37" spans="2:8" x14ac:dyDescent="0.3">
      <c r="B37" s="390" t="s">
        <v>665</v>
      </c>
      <c r="C37" s="391"/>
      <c r="D37" s="391"/>
      <c r="E37" s="391"/>
      <c r="F37" s="391"/>
      <c r="G37" s="391"/>
      <c r="H37" s="392"/>
    </row>
    <row r="38" spans="2:8" ht="100.8" x14ac:dyDescent="0.3">
      <c r="B38" s="393" t="s">
        <v>666</v>
      </c>
      <c r="C38" s="394"/>
      <c r="D38" s="230" t="s">
        <v>676</v>
      </c>
      <c r="E38" s="238"/>
      <c r="F38" s="238"/>
      <c r="G38" s="239"/>
      <c r="H38" s="240"/>
    </row>
    <row r="39" spans="2:8" x14ac:dyDescent="0.3">
      <c r="B39" s="390" t="s">
        <v>667</v>
      </c>
      <c r="C39" s="391"/>
      <c r="D39" s="391"/>
      <c r="E39" s="391"/>
      <c r="F39" s="391"/>
      <c r="G39" s="391"/>
      <c r="H39" s="392"/>
    </row>
    <row r="40" spans="2:8" ht="53.25" customHeight="1" thickBot="1" x14ac:dyDescent="0.35">
      <c r="B40" s="393" t="s">
        <v>668</v>
      </c>
      <c r="C40" s="394"/>
      <c r="D40" s="231" t="s">
        <v>669</v>
      </c>
      <c r="E40" s="244"/>
      <c r="F40" s="244"/>
      <c r="G40" s="245"/>
      <c r="H40" s="246"/>
    </row>
  </sheetData>
  <sheetProtection sheet="1" objects="1" scenarios="1" formatCells="0" formatColumns="0" formatRows="0" autoFilter="0"/>
  <autoFilter ref="B7:H40" xr:uid="{965D2E97-E553-4758-A9FC-54CF45F27A40}">
    <filterColumn colId="0" showButton="0"/>
  </autoFilter>
  <mergeCells count="37">
    <mergeCell ref="B6:H6"/>
    <mergeCell ref="B8:D8"/>
    <mergeCell ref="B19:C19"/>
    <mergeCell ref="B17:C17"/>
    <mergeCell ref="B18:C18"/>
    <mergeCell ref="B30:C30"/>
    <mergeCell ref="B31:C31"/>
    <mergeCell ref="B32:C32"/>
    <mergeCell ref="B10:C10"/>
    <mergeCell ref="B13:C13"/>
    <mergeCell ref="B14:C14"/>
    <mergeCell ref="B15:C15"/>
    <mergeCell ref="B16:C16"/>
    <mergeCell ref="B29:H29"/>
    <mergeCell ref="B40:C40"/>
    <mergeCell ref="C1:H1"/>
    <mergeCell ref="B7:C7"/>
    <mergeCell ref="D13:H13"/>
    <mergeCell ref="B11:H11"/>
    <mergeCell ref="B12:H12"/>
    <mergeCell ref="B20:H20"/>
    <mergeCell ref="B23:H23"/>
    <mergeCell ref="B21:C21"/>
    <mergeCell ref="B22:C22"/>
    <mergeCell ref="B24:C24"/>
    <mergeCell ref="B25:C25"/>
    <mergeCell ref="B27:C27"/>
    <mergeCell ref="B28:C28"/>
    <mergeCell ref="B26:H26"/>
    <mergeCell ref="B9:C9"/>
    <mergeCell ref="B33:H33"/>
    <mergeCell ref="B35:H35"/>
    <mergeCell ref="B37:H37"/>
    <mergeCell ref="B39:H39"/>
    <mergeCell ref="B36:C36"/>
    <mergeCell ref="B38:C38"/>
    <mergeCell ref="B34:C34"/>
  </mergeCells>
  <pageMargins left="0.31496062992125984" right="0.31496062992125984" top="0.35433070866141736" bottom="0.35433070866141736" header="0.31496062992125984" footer="0.31496062992125984"/>
  <pageSetup scale="53" fitToHeight="6" orientation="portrait" r:id="rId1"/>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A5F64-CE4A-40AC-A4DA-C84B62215440}">
  <sheetPr codeName="Hoja37"/>
  <dimension ref="B1:AH67"/>
  <sheetViews>
    <sheetView showGridLines="0" zoomScale="80" zoomScaleNormal="80" workbookViewId="0">
      <selection activeCell="F26" sqref="F26:G26"/>
    </sheetView>
  </sheetViews>
  <sheetFormatPr baseColWidth="10" defaultColWidth="0" defaultRowHeight="0" customHeight="1" zeroHeight="1" x14ac:dyDescent="0.4"/>
  <cols>
    <col min="1" max="1" width="1.77734375" style="60" customWidth="1"/>
    <col min="2" max="2" width="1.88671875" style="60" customWidth="1"/>
    <col min="3" max="4" width="11.21875" style="60" customWidth="1"/>
    <col min="5" max="5" width="1.77734375" style="60" customWidth="1"/>
    <col min="6" max="6" width="13.6640625" style="60" customWidth="1"/>
    <col min="7" max="7" width="1.77734375" style="60" customWidth="1"/>
    <col min="8" max="8" width="9.6640625" style="60" customWidth="1"/>
    <col min="9" max="9" width="1.77734375" style="60" customWidth="1"/>
    <col min="10" max="10" width="9.6640625" style="60" customWidth="1"/>
    <col min="11" max="11" width="1.77734375" style="60" customWidth="1"/>
    <col min="12" max="12" width="12.6640625" style="60" customWidth="1"/>
    <col min="13" max="13" width="1.77734375" style="60" customWidth="1"/>
    <col min="14" max="14" width="12.109375" style="60" customWidth="1"/>
    <col min="15" max="15" width="1.77734375" style="60" customWidth="1"/>
    <col min="16" max="16" width="12.6640625" style="60" customWidth="1"/>
    <col min="17" max="17" width="1.77734375" style="60" customWidth="1"/>
    <col min="18" max="18" width="9.6640625" style="60" customWidth="1"/>
    <col min="19" max="19" width="1.77734375" style="60" customWidth="1"/>
    <col min="20" max="20" width="12.6640625" style="60" customWidth="1"/>
    <col min="21" max="21" width="1.77734375" style="60" customWidth="1"/>
    <col min="22" max="22" width="9.6640625" style="60" customWidth="1"/>
    <col min="23" max="23" width="1.77734375" style="60" customWidth="1"/>
    <col min="24" max="24" width="9.6640625" style="60" customWidth="1"/>
    <col min="25" max="25" width="1.77734375" style="60" customWidth="1"/>
    <col min="26" max="26" width="9.6640625" style="60" customWidth="1"/>
    <col min="27" max="27" width="1.77734375" style="60" customWidth="1"/>
    <col min="28" max="28" width="9.6640625" style="60" customWidth="1"/>
    <col min="29" max="29" width="1.77734375" style="60" customWidth="1"/>
    <col min="30" max="30" width="1.88671875" style="60" customWidth="1"/>
    <col min="31" max="31" width="10.77734375" style="60" customWidth="1"/>
    <col min="32" max="33" width="12.33203125" style="60" customWidth="1"/>
    <col min="34" max="34" width="1.77734375" style="60" customWidth="1"/>
    <col min="35" max="35" width="2.21875" style="60" customWidth="1"/>
    <col min="36" max="36" width="0" style="60" hidden="1" customWidth="1"/>
    <col min="37" max="16384" width="0" style="60" hidden="1"/>
  </cols>
  <sheetData>
    <row r="1" spans="2:30" ht="8.1" customHeight="1" x14ac:dyDescent="0.4"/>
    <row r="2" spans="2:30" ht="37.5" customHeight="1" x14ac:dyDescent="0.4">
      <c r="B2" s="439"/>
      <c r="C2" s="439"/>
      <c r="D2" s="439"/>
      <c r="E2" s="439"/>
      <c r="F2" s="439"/>
      <c r="G2" s="439"/>
      <c r="H2" s="442" t="s">
        <v>480</v>
      </c>
      <c r="I2" s="443"/>
      <c r="J2" s="443"/>
      <c r="K2" s="443"/>
      <c r="L2" s="443"/>
      <c r="M2" s="443"/>
      <c r="N2" s="443"/>
      <c r="O2" s="443"/>
      <c r="P2" s="443"/>
      <c r="Q2" s="443"/>
      <c r="R2" s="443"/>
      <c r="S2" s="443"/>
      <c r="T2" s="443"/>
      <c r="U2" s="443"/>
      <c r="V2" s="443"/>
      <c r="W2" s="443"/>
      <c r="X2" s="443"/>
      <c r="Y2" s="443"/>
      <c r="Z2" s="443"/>
      <c r="AA2" s="443"/>
      <c r="AB2" s="443"/>
      <c r="AC2" s="443"/>
      <c r="AD2" s="444"/>
    </row>
    <row r="3" spans="2:30" ht="37.5" customHeight="1" x14ac:dyDescent="0.4">
      <c r="B3" s="439"/>
      <c r="C3" s="439"/>
      <c r="D3" s="439"/>
      <c r="E3" s="439"/>
      <c r="F3" s="439"/>
      <c r="G3" s="439"/>
      <c r="H3" s="445"/>
      <c r="I3" s="446"/>
      <c r="J3" s="446"/>
      <c r="K3" s="446"/>
      <c r="L3" s="446"/>
      <c r="M3" s="446"/>
      <c r="N3" s="446"/>
      <c r="O3" s="446"/>
      <c r="P3" s="446"/>
      <c r="Q3" s="446"/>
      <c r="R3" s="446"/>
      <c r="S3" s="446"/>
      <c r="T3" s="446"/>
      <c r="U3" s="446"/>
      <c r="V3" s="446"/>
      <c r="W3" s="446"/>
      <c r="X3" s="446"/>
      <c r="Y3" s="446"/>
      <c r="Z3" s="446"/>
      <c r="AA3" s="446"/>
      <c r="AB3" s="446"/>
      <c r="AC3" s="446"/>
      <c r="AD3" s="447"/>
    </row>
    <row r="4" spans="2:30" ht="8.1" customHeight="1" x14ac:dyDescent="0.4"/>
    <row r="5" spans="2:30" ht="30" customHeight="1" x14ac:dyDescent="0.4">
      <c r="B5" s="440" t="s">
        <v>454</v>
      </c>
      <c r="C5" s="440"/>
      <c r="D5" s="440"/>
      <c r="E5" s="440"/>
      <c r="F5" s="440"/>
      <c r="G5" s="440"/>
      <c r="H5" s="440"/>
      <c r="I5" s="440"/>
      <c r="J5" s="440"/>
      <c r="K5" s="440"/>
      <c r="L5" s="440"/>
      <c r="M5" s="440"/>
      <c r="N5" s="440"/>
      <c r="O5" s="440"/>
      <c r="P5" s="440"/>
      <c r="Q5" s="440"/>
      <c r="R5" s="440"/>
      <c r="S5" s="440"/>
      <c r="T5" s="440"/>
      <c r="U5" s="440"/>
      <c r="V5" s="440"/>
      <c r="W5" s="440"/>
      <c r="X5" s="440"/>
      <c r="Y5" s="440"/>
      <c r="Z5" s="440"/>
      <c r="AA5" s="440"/>
      <c r="AB5" s="440"/>
      <c r="AC5" s="440"/>
      <c r="AD5" s="440"/>
    </row>
    <row r="6" spans="2:30" ht="7.5" customHeight="1" x14ac:dyDescent="0.4">
      <c r="B6" s="61"/>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2:30" s="64" customFormat="1" ht="60" customHeight="1" x14ac:dyDescent="0.3">
      <c r="B7" s="68"/>
      <c r="C7" s="419" t="s">
        <v>455</v>
      </c>
      <c r="D7" s="420"/>
      <c r="E7" s="433"/>
      <c r="F7" s="433"/>
      <c r="G7" s="433"/>
      <c r="H7" s="433"/>
      <c r="I7" s="433"/>
      <c r="J7" s="433"/>
      <c r="K7" s="433"/>
      <c r="L7" s="433"/>
      <c r="M7" s="69"/>
      <c r="N7" s="419" t="s">
        <v>456</v>
      </c>
      <c r="O7" s="436"/>
      <c r="P7" s="420"/>
      <c r="Q7" s="441"/>
      <c r="R7" s="441"/>
      <c r="S7" s="441"/>
      <c r="T7" s="441"/>
      <c r="U7" s="441"/>
      <c r="V7" s="441"/>
      <c r="W7" s="441"/>
      <c r="X7" s="441"/>
      <c r="Y7" s="441"/>
      <c r="Z7" s="441"/>
      <c r="AA7" s="441"/>
      <c r="AB7" s="441"/>
      <c r="AC7" s="441"/>
      <c r="AD7" s="70"/>
    </row>
    <row r="8" spans="2:30" ht="7.5" customHeight="1" x14ac:dyDescent="0.4">
      <c r="B8" s="71"/>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73"/>
    </row>
    <row r="9" spans="2:30" s="64" customFormat="1" ht="39.9" customHeight="1" x14ac:dyDescent="0.3">
      <c r="B9" s="68"/>
      <c r="C9" s="419" t="s">
        <v>481</v>
      </c>
      <c r="D9" s="420"/>
      <c r="E9" s="433"/>
      <c r="F9" s="433"/>
      <c r="G9" s="433"/>
      <c r="H9" s="433"/>
      <c r="I9" s="433"/>
      <c r="J9" s="433"/>
      <c r="K9" s="433"/>
      <c r="L9" s="433"/>
      <c r="M9" s="69"/>
      <c r="N9" s="433"/>
      <c r="O9" s="433"/>
      <c r="P9" s="433"/>
      <c r="Q9" s="433"/>
      <c r="R9" s="433"/>
      <c r="S9" s="433"/>
      <c r="T9" s="433"/>
      <c r="U9"/>
      <c r="V9" s="433"/>
      <c r="W9" s="433"/>
      <c r="X9" s="433"/>
      <c r="Y9" s="433"/>
      <c r="Z9" s="433"/>
      <c r="AA9" s="433"/>
      <c r="AB9" s="433"/>
      <c r="AC9" s="433"/>
      <c r="AD9" s="70"/>
    </row>
    <row r="10" spans="2:30" ht="7.5" customHeight="1" x14ac:dyDescent="0.4">
      <c r="B10" s="71"/>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3"/>
    </row>
    <row r="11" spans="2:30" ht="39.9" customHeight="1" x14ac:dyDescent="0.4">
      <c r="B11" s="71"/>
      <c r="C11" s="419" t="s">
        <v>482</v>
      </c>
      <c r="D11" s="420"/>
      <c r="E11" s="433"/>
      <c r="F11" s="433"/>
      <c r="G11" s="433"/>
      <c r="H11" s="433"/>
      <c r="I11" s="433"/>
      <c r="J11" s="433"/>
      <c r="K11" s="433"/>
      <c r="L11" s="433"/>
      <c r="N11" s="433"/>
      <c r="O11" s="433"/>
      <c r="P11" s="433"/>
      <c r="Q11" s="433"/>
      <c r="R11" s="433"/>
      <c r="S11" s="433"/>
      <c r="T11" s="433"/>
      <c r="V11" s="433"/>
      <c r="W11" s="433"/>
      <c r="X11" s="433"/>
      <c r="Y11" s="433"/>
      <c r="Z11" s="433"/>
      <c r="AA11" s="433"/>
      <c r="AB11" s="433"/>
      <c r="AC11" s="433"/>
      <c r="AD11" s="73"/>
    </row>
    <row r="12" spans="2:30" ht="7.5" customHeight="1" x14ac:dyDescent="0.4">
      <c r="B12" s="71"/>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3"/>
    </row>
    <row r="13" spans="2:30" s="64" customFormat="1" ht="39.9" customHeight="1" x14ac:dyDescent="0.3">
      <c r="B13" s="68"/>
      <c r="C13" s="448" t="s">
        <v>488</v>
      </c>
      <c r="D13" s="449"/>
      <c r="E13" s="69"/>
      <c r="F13" s="432" t="s">
        <v>457</v>
      </c>
      <c r="G13" s="432"/>
      <c r="H13" s="435"/>
      <c r="I13" s="435"/>
      <c r="J13" s="435"/>
      <c r="K13" s="435"/>
      <c r="L13" s="435"/>
      <c r="M13" s="69"/>
      <c r="N13" s="419" t="s">
        <v>459</v>
      </c>
      <c r="O13" s="436"/>
      <c r="P13" s="420"/>
      <c r="Q13" s="437"/>
      <c r="R13" s="437"/>
      <c r="S13" s="437"/>
      <c r="T13" s="437"/>
      <c r="U13" s="69"/>
      <c r="V13" s="438" t="s">
        <v>460</v>
      </c>
      <c r="W13" s="438"/>
      <c r="X13" s="461"/>
      <c r="Y13" s="461"/>
      <c r="Z13" s="461"/>
      <c r="AA13" s="455"/>
      <c r="AB13" s="456"/>
      <c r="AC13" s="457"/>
      <c r="AD13" s="70"/>
    </row>
    <row r="14" spans="2:30" ht="9" customHeight="1" x14ac:dyDescent="0.4">
      <c r="B14" s="71"/>
      <c r="C14" s="450"/>
      <c r="D14" s="451"/>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3"/>
    </row>
    <row r="15" spans="2:30" s="64" customFormat="1" ht="39.9" customHeight="1" x14ac:dyDescent="0.3">
      <c r="B15" s="68"/>
      <c r="C15" s="450"/>
      <c r="D15" s="451"/>
      <c r="E15" s="69"/>
      <c r="F15" s="434" t="s">
        <v>458</v>
      </c>
      <c r="G15" s="434"/>
      <c r="H15" s="435"/>
      <c r="I15" s="435"/>
      <c r="J15" s="435"/>
      <c r="K15" s="435"/>
      <c r="L15" s="435"/>
      <c r="M15" s="69"/>
      <c r="N15" s="434" t="s">
        <v>462</v>
      </c>
      <c r="O15" s="434"/>
      <c r="P15" s="435"/>
      <c r="Q15" s="435"/>
      <c r="R15" s="435"/>
      <c r="S15" s="435"/>
      <c r="T15" s="435"/>
      <c r="U15" s="69"/>
      <c r="V15" s="434" t="s">
        <v>484</v>
      </c>
      <c r="W15" s="434"/>
      <c r="X15" s="454"/>
      <c r="Y15" s="454"/>
      <c r="Z15" s="454"/>
      <c r="AA15" s="454"/>
      <c r="AB15" s="454"/>
      <c r="AC15" s="454"/>
      <c r="AD15" s="70"/>
    </row>
    <row r="16" spans="2:30" ht="7.5" customHeight="1" x14ac:dyDescent="0.4">
      <c r="B16" s="71"/>
      <c r="C16" s="450"/>
      <c r="D16" s="451"/>
      <c r="E16" s="72"/>
      <c r="F16" s="72"/>
      <c r="G16" s="72"/>
      <c r="H16" s="72"/>
      <c r="I16" s="72"/>
      <c r="J16" s="72"/>
      <c r="K16" s="72"/>
      <c r="L16" s="72"/>
      <c r="M16" s="72"/>
      <c r="N16" s="72"/>
      <c r="O16" s="72"/>
      <c r="P16" s="72"/>
      <c r="Q16" s="72"/>
      <c r="R16" s="72"/>
      <c r="S16" s="72"/>
      <c r="T16" s="72"/>
      <c r="U16" s="72"/>
      <c r="V16"/>
      <c r="W16"/>
      <c r="X16"/>
      <c r="Y16"/>
      <c r="Z16"/>
      <c r="AA16"/>
      <c r="AB16"/>
      <c r="AC16"/>
      <c r="AD16" s="73"/>
    </row>
    <row r="17" spans="2:34" s="64" customFormat="1" ht="39.9" customHeight="1" x14ac:dyDescent="0.3">
      <c r="B17" s="68"/>
      <c r="C17" s="452"/>
      <c r="D17" s="453"/>
      <c r="E17" s="69"/>
      <c r="F17" s="434" t="s">
        <v>461</v>
      </c>
      <c r="G17" s="434"/>
      <c r="H17" s="435"/>
      <c r="I17" s="435"/>
      <c r="J17" s="435"/>
      <c r="K17" s="435"/>
      <c r="L17" s="435"/>
      <c r="M17" s="69"/>
      <c r="N17" s="434" t="s">
        <v>463</v>
      </c>
      <c r="O17" s="434"/>
      <c r="P17" s="435"/>
      <c r="Q17" s="435"/>
      <c r="R17" s="435"/>
      <c r="S17" s="435"/>
      <c r="T17" s="435"/>
      <c r="U17" s="69"/>
      <c r="AC17"/>
      <c r="AD17" s="70"/>
    </row>
    <row r="18" spans="2:34" ht="6.9" customHeight="1" x14ac:dyDescent="0.4">
      <c r="B18" s="71"/>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3"/>
    </row>
    <row r="19" spans="2:34" s="64" customFormat="1" ht="39.9" customHeight="1" x14ac:dyDescent="0.3">
      <c r="B19" s="68"/>
      <c r="C19" s="419" t="s">
        <v>485</v>
      </c>
      <c r="D19" s="420"/>
      <c r="E19" s="437"/>
      <c r="F19" s="437"/>
      <c r="G19" s="437"/>
      <c r="H19" s="437"/>
      <c r="I19" s="437"/>
      <c r="J19" s="437"/>
      <c r="K19" s="437"/>
      <c r="L19" s="437"/>
      <c r="M19" s="437"/>
      <c r="N19" s="437"/>
      <c r="O19" s="74"/>
      <c r="P19" s="419" t="s">
        <v>486</v>
      </c>
      <c r="Q19" s="436"/>
      <c r="R19" s="436"/>
      <c r="S19" s="420"/>
      <c r="T19" s="437"/>
      <c r="U19" s="437"/>
      <c r="V19" s="437"/>
      <c r="W19" s="437"/>
      <c r="X19" s="437"/>
      <c r="Y19" s="437"/>
      <c r="Z19" s="437"/>
      <c r="AA19" s="437"/>
      <c r="AB19" s="437"/>
      <c r="AC19" s="437"/>
      <c r="AD19" s="70"/>
    </row>
    <row r="20" spans="2:34" ht="6.9" customHeight="1" x14ac:dyDescent="0.4">
      <c r="B20" s="75"/>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7"/>
    </row>
    <row r="21" spans="2:34" ht="9.9" customHeight="1" x14ac:dyDescent="0.4">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row>
    <row r="22" spans="2:34" ht="30" customHeight="1" x14ac:dyDescent="0.4">
      <c r="B22" s="415" t="s">
        <v>464</v>
      </c>
      <c r="C22" s="415"/>
      <c r="D22" s="415"/>
      <c r="E22" s="415"/>
      <c r="F22" s="415"/>
      <c r="G22" s="415"/>
      <c r="H22" s="415"/>
      <c r="I22" s="415"/>
      <c r="J22" s="415"/>
      <c r="K22" s="415"/>
      <c r="L22" s="415"/>
      <c r="M22" s="415"/>
      <c r="N22" s="415"/>
      <c r="O22" s="415"/>
      <c r="P22" s="415"/>
      <c r="Q22" s="415"/>
      <c r="R22" s="415"/>
      <c r="S22" s="415"/>
      <c r="T22" s="415"/>
      <c r="U22" s="415"/>
      <c r="V22" s="415"/>
      <c r="W22" s="415"/>
      <c r="X22" s="415"/>
      <c r="Y22" s="415"/>
      <c r="Z22" s="415"/>
      <c r="AA22" s="415"/>
      <c r="AB22" s="415"/>
      <c r="AC22" s="415"/>
      <c r="AD22" s="415"/>
    </row>
    <row r="23" spans="2:34" ht="9.9" customHeight="1" x14ac:dyDescent="0.4">
      <c r="B23" s="78"/>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80"/>
    </row>
    <row r="24" spans="2:34" ht="28.5" customHeight="1" x14ac:dyDescent="0.4">
      <c r="B24" s="71"/>
      <c r="C24" s="432" t="s">
        <v>487</v>
      </c>
      <c r="D24" s="432"/>
      <c r="E24" s="432"/>
      <c r="F24" s="432" t="s">
        <v>496</v>
      </c>
      <c r="G24" s="432"/>
      <c r="H24" s="432" t="s">
        <v>465</v>
      </c>
      <c r="I24" s="432"/>
      <c r="J24" s="432" t="s">
        <v>466</v>
      </c>
      <c r="K24" s="432"/>
      <c r="L24" s="432" t="s">
        <v>467</v>
      </c>
      <c r="M24" s="432"/>
      <c r="N24" s="432" t="s">
        <v>468</v>
      </c>
      <c r="O24" s="432"/>
      <c r="P24" s="432" t="s">
        <v>469</v>
      </c>
      <c r="Q24" s="432"/>
      <c r="R24" s="432" t="s">
        <v>470</v>
      </c>
      <c r="S24" s="432"/>
      <c r="T24" s="432" t="s">
        <v>471</v>
      </c>
      <c r="U24" s="432"/>
      <c r="V24" s="432" t="s">
        <v>472</v>
      </c>
      <c r="W24" s="432"/>
      <c r="X24" s="432" t="s">
        <v>473</v>
      </c>
      <c r="Y24" s="432"/>
      <c r="Z24" s="432" t="s">
        <v>474</v>
      </c>
      <c r="AA24" s="432"/>
      <c r="AB24" s="432" t="s">
        <v>475</v>
      </c>
      <c r="AC24" s="432"/>
      <c r="AD24" s="81"/>
    </row>
    <row r="25" spans="2:34" ht="26.1" customHeight="1" x14ac:dyDescent="0.4">
      <c r="B25" s="71"/>
      <c r="C25" s="430" t="s">
        <v>460</v>
      </c>
      <c r="D25" s="430"/>
      <c r="E25" s="430"/>
      <c r="F25" s="460"/>
      <c r="G25" s="460"/>
      <c r="H25" s="460"/>
      <c r="I25" s="460"/>
      <c r="J25" s="460"/>
      <c r="K25" s="460"/>
      <c r="L25" s="460"/>
      <c r="M25" s="460"/>
      <c r="N25" s="460"/>
      <c r="O25" s="460"/>
      <c r="P25" s="460"/>
      <c r="Q25" s="460"/>
      <c r="R25" s="460"/>
      <c r="S25" s="460"/>
      <c r="T25" s="460"/>
      <c r="U25" s="460"/>
      <c r="V25" s="460"/>
      <c r="W25" s="460"/>
      <c r="X25" s="460"/>
      <c r="Y25" s="460"/>
      <c r="Z25" s="460"/>
      <c r="AA25" s="460"/>
      <c r="AB25" s="460"/>
      <c r="AC25" s="460"/>
      <c r="AD25" s="81"/>
    </row>
    <row r="26" spans="2:34" ht="35.1" customHeight="1" x14ac:dyDescent="0.4">
      <c r="B26" s="71"/>
      <c r="C26" s="430" t="s">
        <v>323</v>
      </c>
      <c r="D26" s="430"/>
      <c r="E26" s="430"/>
      <c r="F26" s="431"/>
      <c r="G26" s="431"/>
      <c r="H26" s="431"/>
      <c r="I26" s="431"/>
      <c r="J26" s="458"/>
      <c r="K26" s="459"/>
      <c r="L26" s="458"/>
      <c r="M26" s="459"/>
      <c r="N26" s="458"/>
      <c r="O26" s="459"/>
      <c r="P26" s="458"/>
      <c r="Q26" s="459"/>
      <c r="R26" s="458"/>
      <c r="S26" s="459"/>
      <c r="T26" s="458"/>
      <c r="U26" s="459"/>
      <c r="V26" s="458"/>
      <c r="W26" s="459"/>
      <c r="X26" s="458"/>
      <c r="Y26" s="459"/>
      <c r="Z26" s="458"/>
      <c r="AA26" s="459"/>
      <c r="AB26" s="458"/>
      <c r="AC26" s="459"/>
      <c r="AD26" s="81"/>
    </row>
    <row r="27" spans="2:34" ht="12" customHeight="1" x14ac:dyDescent="0.4">
      <c r="B27" s="71"/>
      <c r="C27" s="84"/>
      <c r="D27" s="84"/>
      <c r="E27" s="84"/>
      <c r="F27" s="85"/>
      <c r="G27" s="85"/>
      <c r="H27" s="85"/>
      <c r="I27" s="85"/>
      <c r="J27" s="85"/>
      <c r="K27" s="85"/>
      <c r="L27" s="85"/>
      <c r="M27" s="85"/>
      <c r="N27" s="86"/>
      <c r="O27" s="86"/>
      <c r="P27" s="86"/>
      <c r="Q27" s="86"/>
      <c r="R27" s="86"/>
      <c r="S27" s="86"/>
      <c r="T27" s="86"/>
      <c r="U27" s="86"/>
      <c r="V27" s="86"/>
      <c r="W27" s="86"/>
      <c r="X27" s="86"/>
      <c r="Y27" s="86"/>
      <c r="Z27" s="86"/>
      <c r="AA27" s="86"/>
      <c r="AB27" s="86"/>
      <c r="AC27" s="86"/>
      <c r="AD27" s="81"/>
    </row>
    <row r="28" spans="2:34" ht="35.1" customHeight="1" x14ac:dyDescent="0.4">
      <c r="B28" s="71"/>
      <c r="C28" s="432" t="s">
        <v>487</v>
      </c>
      <c r="D28" s="432"/>
      <c r="E28" s="432"/>
      <c r="F28" s="432" t="s">
        <v>476</v>
      </c>
      <c r="G28" s="432"/>
      <c r="H28" s="432" t="s">
        <v>465</v>
      </c>
      <c r="I28" s="432"/>
      <c r="J28" s="432" t="s">
        <v>466</v>
      </c>
      <c r="K28" s="432"/>
      <c r="L28" s="432" t="s">
        <v>467</v>
      </c>
      <c r="M28" s="432"/>
      <c r="N28" s="432" t="s">
        <v>468</v>
      </c>
      <c r="O28" s="432"/>
      <c r="P28" s="432" t="s">
        <v>469</v>
      </c>
      <c r="Q28" s="432"/>
      <c r="R28" s="432" t="s">
        <v>470</v>
      </c>
      <c r="S28" s="432"/>
      <c r="T28" s="432" t="s">
        <v>471</v>
      </c>
      <c r="U28" s="432"/>
      <c r="V28" s="432" t="s">
        <v>472</v>
      </c>
      <c r="W28" s="432"/>
      <c r="X28" s="432" t="s">
        <v>473</v>
      </c>
      <c r="Y28" s="432"/>
      <c r="Z28" s="432" t="s">
        <v>474</v>
      </c>
      <c r="AA28" s="432"/>
      <c r="AB28" s="432" t="s">
        <v>475</v>
      </c>
      <c r="AC28" s="432"/>
      <c r="AD28" s="81"/>
    </row>
    <row r="29" spans="2:34" ht="35.1" customHeight="1" x14ac:dyDescent="0.4">
      <c r="B29" s="71"/>
      <c r="C29" s="430" t="s">
        <v>460</v>
      </c>
      <c r="D29" s="430"/>
      <c r="E29" s="430"/>
      <c r="F29" s="460"/>
      <c r="G29" s="460"/>
      <c r="H29" s="460"/>
      <c r="I29" s="460"/>
      <c r="J29" s="460"/>
      <c r="K29" s="460"/>
      <c r="L29" s="460"/>
      <c r="M29" s="460"/>
      <c r="N29" s="460"/>
      <c r="O29" s="460"/>
      <c r="P29" s="460"/>
      <c r="Q29" s="460"/>
      <c r="R29" s="460"/>
      <c r="S29" s="460"/>
      <c r="T29" s="460"/>
      <c r="U29" s="460"/>
      <c r="V29" s="460"/>
      <c r="W29" s="460"/>
      <c r="X29" s="460"/>
      <c r="Y29" s="460"/>
      <c r="Z29" s="460"/>
      <c r="AA29" s="460"/>
      <c r="AB29" s="460"/>
      <c r="AC29" s="460"/>
      <c r="AD29" s="81"/>
    </row>
    <row r="30" spans="2:34" ht="35.1" customHeight="1" x14ac:dyDescent="0.4">
      <c r="B30" s="71"/>
      <c r="C30" s="430" t="s">
        <v>323</v>
      </c>
      <c r="D30" s="430"/>
      <c r="E30" s="430"/>
      <c r="F30" s="431"/>
      <c r="G30" s="431"/>
      <c r="H30" s="431"/>
      <c r="I30" s="431"/>
      <c r="J30" s="431"/>
      <c r="K30" s="431"/>
      <c r="L30" s="431"/>
      <c r="M30" s="431"/>
      <c r="N30" s="431"/>
      <c r="O30" s="431"/>
      <c r="P30" s="431"/>
      <c r="Q30" s="431"/>
      <c r="R30" s="431"/>
      <c r="S30" s="431"/>
      <c r="T30" s="431"/>
      <c r="U30" s="431"/>
      <c r="V30" s="431"/>
      <c r="W30" s="431"/>
      <c r="X30" s="431"/>
      <c r="Y30" s="431"/>
      <c r="Z30" s="431"/>
      <c r="AA30" s="431"/>
      <c r="AB30" s="431"/>
      <c r="AC30" s="431"/>
      <c r="AD30" s="81"/>
    </row>
    <row r="31" spans="2:34" ht="9.9" customHeight="1" x14ac:dyDescent="0.4">
      <c r="B31" s="75"/>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7"/>
    </row>
    <row r="32" spans="2:34" ht="5.4" customHeight="1" x14ac:dyDescent="0.4">
      <c r="B32" s="78"/>
      <c r="C32" s="79"/>
      <c r="D32" s="79"/>
      <c r="E32" s="79"/>
      <c r="F32" s="79"/>
      <c r="G32" s="79"/>
      <c r="H32" s="79"/>
      <c r="I32" s="79"/>
      <c r="J32" s="79"/>
      <c r="K32" s="79"/>
      <c r="L32" s="79"/>
      <c r="M32" s="79"/>
      <c r="N32" s="79"/>
      <c r="O32" s="79"/>
      <c r="P32" s="79"/>
      <c r="Q32" s="79"/>
      <c r="R32" s="79"/>
      <c r="S32" s="79"/>
      <c r="T32" s="79"/>
      <c r="U32" s="79"/>
      <c r="V32" s="79"/>
      <c r="W32" s="79"/>
      <c r="X32" s="79"/>
      <c r="Y32" s="79"/>
      <c r="Z32" s="79"/>
      <c r="AA32" s="79"/>
      <c r="AB32" s="79"/>
      <c r="AC32" s="79"/>
      <c r="AD32" s="80"/>
      <c r="AE32" s="72"/>
      <c r="AF32" s="72"/>
      <c r="AG32" s="72"/>
      <c r="AH32" s="72"/>
    </row>
    <row r="33" spans="2:34" ht="39.9" customHeight="1" x14ac:dyDescent="0.4">
      <c r="B33" s="71"/>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3"/>
      <c r="AE33" s="72"/>
      <c r="AF33" s="72"/>
      <c r="AG33" s="72"/>
      <c r="AH33" s="72"/>
    </row>
    <row r="34" spans="2:34" ht="39.9" customHeight="1" x14ac:dyDescent="0.4">
      <c r="B34" s="71"/>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3"/>
      <c r="AE34" s="72"/>
      <c r="AF34" s="72"/>
      <c r="AG34" s="72"/>
      <c r="AH34" s="72"/>
    </row>
    <row r="35" spans="2:34" ht="39.9" customHeight="1" x14ac:dyDescent="0.4">
      <c r="B35" s="71"/>
      <c r="C35" s="72"/>
      <c r="D35" s="72"/>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3"/>
      <c r="AE35" s="72"/>
      <c r="AF35" s="72"/>
      <c r="AG35" s="72"/>
      <c r="AH35" s="72"/>
    </row>
    <row r="36" spans="2:34" ht="39.9" customHeight="1" x14ac:dyDescent="0.4">
      <c r="B36" s="71"/>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3"/>
      <c r="AE36" s="72"/>
      <c r="AF36" s="72"/>
      <c r="AG36" s="72"/>
      <c r="AH36" s="72"/>
    </row>
    <row r="37" spans="2:34" ht="39.9" customHeight="1" x14ac:dyDescent="0.4">
      <c r="B37" s="71"/>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3"/>
      <c r="AE37" s="72"/>
      <c r="AF37" s="72"/>
      <c r="AG37" s="72"/>
      <c r="AH37" s="72"/>
    </row>
    <row r="38" spans="2:34" ht="39.9" customHeight="1" x14ac:dyDescent="0.4">
      <c r="B38" s="71"/>
      <c r="C38" s="72"/>
      <c r="D38" s="72"/>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3"/>
      <c r="AE38" s="72"/>
      <c r="AF38" s="72"/>
      <c r="AG38" s="72"/>
      <c r="AH38" s="72"/>
    </row>
    <row r="39" spans="2:34" ht="39.9" customHeight="1" x14ac:dyDescent="0.4">
      <c r="B39" s="71"/>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3"/>
      <c r="AE39" s="72"/>
      <c r="AF39" s="72"/>
      <c r="AG39" s="72"/>
      <c r="AH39" s="72"/>
    </row>
    <row r="40" spans="2:34" ht="8.1" customHeight="1" x14ac:dyDescent="0.4">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6"/>
      <c r="AD40" s="77"/>
    </row>
    <row r="41" spans="2:34" ht="30" customHeight="1" x14ac:dyDescent="0.4">
      <c r="B41" s="415" t="s">
        <v>477</v>
      </c>
      <c r="C41" s="415"/>
      <c r="D41" s="415"/>
      <c r="E41" s="415"/>
      <c r="F41" s="415"/>
      <c r="G41" s="415"/>
      <c r="H41" s="415"/>
      <c r="I41" s="415"/>
      <c r="J41" s="415"/>
      <c r="K41" s="415"/>
      <c r="L41" s="415"/>
      <c r="M41" s="415"/>
      <c r="N41" s="415"/>
      <c r="O41" s="415"/>
      <c r="P41" s="415"/>
      <c r="Q41" s="415"/>
      <c r="R41" s="415"/>
      <c r="S41" s="415"/>
      <c r="T41" s="415"/>
      <c r="U41" s="415"/>
      <c r="V41" s="415"/>
      <c r="W41" s="415"/>
      <c r="X41" s="415"/>
      <c r="Y41" s="415"/>
      <c r="Z41" s="415"/>
      <c r="AA41" s="415"/>
      <c r="AB41" s="415"/>
      <c r="AC41" s="415"/>
      <c r="AD41" s="415"/>
      <c r="AE41" s="415"/>
      <c r="AF41" s="415"/>
      <c r="AG41" s="415"/>
      <c r="AH41" s="415"/>
    </row>
    <row r="42" spans="2:34" ht="9.9" customHeight="1" x14ac:dyDescent="0.4">
      <c r="B42" s="412"/>
      <c r="C42" s="413"/>
      <c r="D42" s="413"/>
      <c r="E42" s="413"/>
      <c r="F42" s="413"/>
      <c r="G42" s="413"/>
      <c r="H42" s="413"/>
      <c r="I42" s="413"/>
      <c r="J42" s="413"/>
      <c r="K42" s="413"/>
      <c r="L42" s="413"/>
      <c r="M42" s="413"/>
      <c r="N42" s="413"/>
      <c r="O42" s="413"/>
      <c r="P42" s="413"/>
      <c r="Q42" s="413"/>
      <c r="R42" s="413"/>
      <c r="S42" s="413"/>
      <c r="T42" s="413"/>
      <c r="U42" s="413"/>
      <c r="V42" s="413"/>
      <c r="W42" s="413"/>
      <c r="X42" s="413"/>
      <c r="Y42" s="413"/>
      <c r="Z42" s="413"/>
      <c r="AA42" s="413"/>
      <c r="AB42" s="413"/>
      <c r="AC42" s="413"/>
      <c r="AD42" s="413"/>
      <c r="AE42" s="413"/>
      <c r="AF42" s="413"/>
      <c r="AG42" s="413"/>
      <c r="AH42" s="414"/>
    </row>
    <row r="43" spans="2:34" ht="45" customHeight="1" x14ac:dyDescent="0.4">
      <c r="B43" s="71"/>
      <c r="C43" s="83" t="s">
        <v>478</v>
      </c>
      <c r="D43" s="432" t="s">
        <v>492</v>
      </c>
      <c r="E43" s="432"/>
      <c r="F43" s="432"/>
      <c r="G43" s="432"/>
      <c r="H43" s="432"/>
      <c r="I43" s="432"/>
      <c r="J43" s="432"/>
      <c r="K43" s="432"/>
      <c r="L43" s="432" t="s">
        <v>493</v>
      </c>
      <c r="M43" s="432"/>
      <c r="N43" s="432"/>
      <c r="O43" s="432"/>
      <c r="P43" s="432"/>
      <c r="Q43" s="432"/>
      <c r="R43" s="432"/>
      <c r="S43" s="432"/>
      <c r="T43" s="432" t="s">
        <v>479</v>
      </c>
      <c r="U43" s="432"/>
      <c r="V43" s="432"/>
      <c r="W43" s="432"/>
      <c r="X43" s="432"/>
      <c r="Y43" s="432"/>
      <c r="Z43" s="432" t="s">
        <v>489</v>
      </c>
      <c r="AA43" s="432"/>
      <c r="AB43" s="432"/>
      <c r="AC43" s="432"/>
      <c r="AD43" s="419" t="s">
        <v>490</v>
      </c>
      <c r="AE43" s="420"/>
      <c r="AF43" s="419" t="s">
        <v>491</v>
      </c>
      <c r="AG43" s="420"/>
      <c r="AH43" s="87"/>
    </row>
    <row r="44" spans="2:34" ht="50.1" customHeight="1" x14ac:dyDescent="0.4">
      <c r="B44" s="71"/>
      <c r="C44" s="82" t="s">
        <v>465</v>
      </c>
      <c r="D44" s="421"/>
      <c r="E44" s="422"/>
      <c r="F44" s="422"/>
      <c r="G44" s="422"/>
      <c r="H44" s="422"/>
      <c r="I44" s="422"/>
      <c r="J44" s="422"/>
      <c r="K44" s="423"/>
      <c r="L44" s="421"/>
      <c r="M44" s="422"/>
      <c r="N44" s="422"/>
      <c r="O44" s="422"/>
      <c r="P44" s="422"/>
      <c r="Q44" s="422"/>
      <c r="R44" s="422"/>
      <c r="S44" s="423"/>
      <c r="T44" s="424"/>
      <c r="U44" s="425"/>
      <c r="V44" s="425"/>
      <c r="W44" s="425"/>
      <c r="X44" s="425"/>
      <c r="Y44" s="426"/>
      <c r="Z44" s="427"/>
      <c r="AA44" s="428"/>
      <c r="AB44" s="428"/>
      <c r="AC44" s="429"/>
      <c r="AD44" s="416"/>
      <c r="AE44" s="417"/>
      <c r="AF44" s="411"/>
      <c r="AG44" s="411"/>
      <c r="AH44" s="87"/>
    </row>
    <row r="45" spans="2:34" ht="50.1" customHeight="1" x14ac:dyDescent="0.4">
      <c r="B45" s="71"/>
      <c r="C45" s="82" t="s">
        <v>466</v>
      </c>
      <c r="D45" s="421"/>
      <c r="E45" s="422"/>
      <c r="F45" s="422"/>
      <c r="G45" s="422"/>
      <c r="H45" s="422"/>
      <c r="I45" s="422"/>
      <c r="J45" s="422"/>
      <c r="K45" s="423"/>
      <c r="L45" s="421"/>
      <c r="M45" s="422"/>
      <c r="N45" s="422"/>
      <c r="O45" s="422"/>
      <c r="P45" s="422"/>
      <c r="Q45" s="422"/>
      <c r="R45" s="422"/>
      <c r="S45" s="423"/>
      <c r="T45" s="424"/>
      <c r="U45" s="425"/>
      <c r="V45" s="425"/>
      <c r="W45" s="425"/>
      <c r="X45" s="425"/>
      <c r="Y45" s="426"/>
      <c r="Z45" s="427"/>
      <c r="AA45" s="428"/>
      <c r="AB45" s="428"/>
      <c r="AC45" s="429"/>
      <c r="AD45" s="416"/>
      <c r="AE45" s="417"/>
      <c r="AF45" s="411"/>
      <c r="AG45" s="411"/>
      <c r="AH45" s="87"/>
    </row>
    <row r="46" spans="2:34" ht="50.1" customHeight="1" x14ac:dyDescent="0.4">
      <c r="B46" s="71"/>
      <c r="C46" s="82" t="s">
        <v>467</v>
      </c>
      <c r="D46" s="421"/>
      <c r="E46" s="422"/>
      <c r="F46" s="422"/>
      <c r="G46" s="422"/>
      <c r="H46" s="422"/>
      <c r="I46" s="422"/>
      <c r="J46" s="422"/>
      <c r="K46" s="423"/>
      <c r="L46" s="421"/>
      <c r="M46" s="422"/>
      <c r="N46" s="422"/>
      <c r="O46" s="422"/>
      <c r="P46" s="422"/>
      <c r="Q46" s="422"/>
      <c r="R46" s="422"/>
      <c r="S46" s="423"/>
      <c r="T46" s="424"/>
      <c r="U46" s="425"/>
      <c r="V46" s="425"/>
      <c r="W46" s="425"/>
      <c r="X46" s="425"/>
      <c r="Y46" s="426"/>
      <c r="Z46" s="427"/>
      <c r="AA46" s="428"/>
      <c r="AB46" s="428"/>
      <c r="AC46" s="429"/>
      <c r="AD46" s="416"/>
      <c r="AE46" s="417"/>
      <c r="AF46" s="411"/>
      <c r="AG46" s="411"/>
      <c r="AH46" s="87"/>
    </row>
    <row r="47" spans="2:34" ht="50.1" customHeight="1" x14ac:dyDescent="0.4">
      <c r="B47" s="71"/>
      <c r="C47" s="82" t="s">
        <v>468</v>
      </c>
      <c r="D47" s="421"/>
      <c r="E47" s="422"/>
      <c r="F47" s="422"/>
      <c r="G47" s="422"/>
      <c r="H47" s="422"/>
      <c r="I47" s="422"/>
      <c r="J47" s="422"/>
      <c r="K47" s="423"/>
      <c r="L47" s="421"/>
      <c r="M47" s="422"/>
      <c r="N47" s="422"/>
      <c r="O47" s="422"/>
      <c r="P47" s="422"/>
      <c r="Q47" s="422"/>
      <c r="R47" s="422"/>
      <c r="S47" s="423"/>
      <c r="T47" s="424"/>
      <c r="U47" s="425"/>
      <c r="V47" s="425"/>
      <c r="W47" s="425"/>
      <c r="X47" s="425"/>
      <c r="Y47" s="426"/>
      <c r="Z47" s="427"/>
      <c r="AA47" s="428"/>
      <c r="AB47" s="428"/>
      <c r="AC47" s="429"/>
      <c r="AD47" s="416"/>
      <c r="AE47" s="417"/>
      <c r="AF47" s="411"/>
      <c r="AG47" s="411"/>
      <c r="AH47" s="87"/>
    </row>
    <row r="48" spans="2:34" ht="50.1" customHeight="1" x14ac:dyDescent="0.4">
      <c r="B48" s="71"/>
      <c r="C48" s="82" t="s">
        <v>469</v>
      </c>
      <c r="D48" s="421"/>
      <c r="E48" s="422"/>
      <c r="F48" s="422"/>
      <c r="G48" s="422"/>
      <c r="H48" s="422"/>
      <c r="I48" s="422"/>
      <c r="J48" s="422"/>
      <c r="K48" s="423"/>
      <c r="L48" s="421"/>
      <c r="M48" s="422"/>
      <c r="N48" s="422"/>
      <c r="O48" s="422"/>
      <c r="P48" s="422"/>
      <c r="Q48" s="422"/>
      <c r="R48" s="422"/>
      <c r="S48" s="423"/>
      <c r="T48" s="424"/>
      <c r="U48" s="425"/>
      <c r="V48" s="425"/>
      <c r="W48" s="425"/>
      <c r="X48" s="425"/>
      <c r="Y48" s="426"/>
      <c r="Z48" s="427"/>
      <c r="AA48" s="428"/>
      <c r="AB48" s="428"/>
      <c r="AC48" s="429"/>
      <c r="AD48" s="416"/>
      <c r="AE48" s="417"/>
      <c r="AF48" s="411"/>
      <c r="AG48" s="411"/>
      <c r="AH48" s="87"/>
    </row>
    <row r="49" spans="2:34" ht="50.1" customHeight="1" x14ac:dyDescent="0.4">
      <c r="B49" s="71"/>
      <c r="C49" s="82" t="s">
        <v>470</v>
      </c>
      <c r="D49" s="421"/>
      <c r="E49" s="422"/>
      <c r="F49" s="422"/>
      <c r="G49" s="422"/>
      <c r="H49" s="422"/>
      <c r="I49" s="422"/>
      <c r="J49" s="422"/>
      <c r="K49" s="423"/>
      <c r="L49" s="421"/>
      <c r="M49" s="422"/>
      <c r="N49" s="422"/>
      <c r="O49" s="422"/>
      <c r="P49" s="422"/>
      <c r="Q49" s="422"/>
      <c r="R49" s="422"/>
      <c r="S49" s="423"/>
      <c r="T49" s="424"/>
      <c r="U49" s="425"/>
      <c r="V49" s="425"/>
      <c r="W49" s="425"/>
      <c r="X49" s="425"/>
      <c r="Y49" s="426"/>
      <c r="Z49" s="427"/>
      <c r="AA49" s="428"/>
      <c r="AB49" s="428"/>
      <c r="AC49" s="429"/>
      <c r="AD49" s="416"/>
      <c r="AE49" s="417"/>
      <c r="AF49" s="411"/>
      <c r="AG49" s="411"/>
      <c r="AH49" s="87"/>
    </row>
    <row r="50" spans="2:34" ht="50.1" customHeight="1" x14ac:dyDescent="0.4">
      <c r="B50" s="71"/>
      <c r="C50" s="82" t="s">
        <v>471</v>
      </c>
      <c r="D50" s="421"/>
      <c r="E50" s="422"/>
      <c r="F50" s="422"/>
      <c r="G50" s="422"/>
      <c r="H50" s="422"/>
      <c r="I50" s="422"/>
      <c r="J50" s="422"/>
      <c r="K50" s="423"/>
      <c r="L50" s="421"/>
      <c r="M50" s="422"/>
      <c r="N50" s="422"/>
      <c r="O50" s="422"/>
      <c r="P50" s="422"/>
      <c r="Q50" s="422"/>
      <c r="R50" s="422"/>
      <c r="S50" s="423"/>
      <c r="T50" s="424"/>
      <c r="U50" s="425"/>
      <c r="V50" s="425"/>
      <c r="W50" s="425"/>
      <c r="X50" s="425"/>
      <c r="Y50" s="426"/>
      <c r="Z50" s="427"/>
      <c r="AA50" s="428"/>
      <c r="AB50" s="428"/>
      <c r="AC50" s="429"/>
      <c r="AD50" s="416"/>
      <c r="AE50" s="417"/>
      <c r="AF50" s="411"/>
      <c r="AG50" s="411"/>
      <c r="AH50" s="87"/>
    </row>
    <row r="51" spans="2:34" ht="50.1" customHeight="1" x14ac:dyDescent="0.4">
      <c r="B51" s="71"/>
      <c r="C51" s="82" t="s">
        <v>472</v>
      </c>
      <c r="D51" s="421"/>
      <c r="E51" s="422"/>
      <c r="F51" s="422"/>
      <c r="G51" s="422"/>
      <c r="H51" s="422"/>
      <c r="I51" s="422"/>
      <c r="J51" s="422"/>
      <c r="K51" s="423"/>
      <c r="L51" s="421"/>
      <c r="M51" s="422"/>
      <c r="N51" s="422"/>
      <c r="O51" s="422"/>
      <c r="P51" s="422"/>
      <c r="Q51" s="422"/>
      <c r="R51" s="422"/>
      <c r="S51" s="423"/>
      <c r="T51" s="424"/>
      <c r="U51" s="425"/>
      <c r="V51" s="425"/>
      <c r="W51" s="425"/>
      <c r="X51" s="425"/>
      <c r="Y51" s="426"/>
      <c r="Z51" s="427"/>
      <c r="AA51" s="428"/>
      <c r="AB51" s="428"/>
      <c r="AC51" s="429"/>
      <c r="AD51" s="416"/>
      <c r="AE51" s="417"/>
      <c r="AF51" s="411"/>
      <c r="AG51" s="411"/>
      <c r="AH51" s="87"/>
    </row>
    <row r="52" spans="2:34" ht="50.1" customHeight="1" x14ac:dyDescent="0.4">
      <c r="B52" s="71"/>
      <c r="C52" s="82" t="s">
        <v>473</v>
      </c>
      <c r="D52" s="421"/>
      <c r="E52" s="422"/>
      <c r="F52" s="422"/>
      <c r="G52" s="422"/>
      <c r="H52" s="422"/>
      <c r="I52" s="422"/>
      <c r="J52" s="422"/>
      <c r="K52" s="423"/>
      <c r="L52" s="421"/>
      <c r="M52" s="422"/>
      <c r="N52" s="422"/>
      <c r="O52" s="422"/>
      <c r="P52" s="422"/>
      <c r="Q52" s="422"/>
      <c r="R52" s="422"/>
      <c r="S52" s="423"/>
      <c r="T52" s="424"/>
      <c r="U52" s="425"/>
      <c r="V52" s="425"/>
      <c r="W52" s="425"/>
      <c r="X52" s="425"/>
      <c r="Y52" s="426"/>
      <c r="Z52" s="427"/>
      <c r="AA52" s="428"/>
      <c r="AB52" s="428"/>
      <c r="AC52" s="429"/>
      <c r="AD52" s="416"/>
      <c r="AE52" s="417"/>
      <c r="AF52" s="411"/>
      <c r="AG52" s="411"/>
      <c r="AH52" s="87"/>
    </row>
    <row r="53" spans="2:34" ht="50.1" customHeight="1" x14ac:dyDescent="0.4">
      <c r="B53" s="71"/>
      <c r="C53" s="82" t="s">
        <v>474</v>
      </c>
      <c r="D53" s="421"/>
      <c r="E53" s="422"/>
      <c r="F53" s="422"/>
      <c r="G53" s="422"/>
      <c r="H53" s="422"/>
      <c r="I53" s="422"/>
      <c r="J53" s="422"/>
      <c r="K53" s="423"/>
      <c r="L53" s="421"/>
      <c r="M53" s="422"/>
      <c r="N53" s="422"/>
      <c r="O53" s="422"/>
      <c r="P53" s="422"/>
      <c r="Q53" s="422"/>
      <c r="R53" s="422"/>
      <c r="S53" s="423"/>
      <c r="T53" s="424"/>
      <c r="U53" s="425"/>
      <c r="V53" s="425"/>
      <c r="W53" s="425"/>
      <c r="X53" s="425"/>
      <c r="Y53" s="426"/>
      <c r="Z53" s="427"/>
      <c r="AA53" s="428"/>
      <c r="AB53" s="428"/>
      <c r="AC53" s="429"/>
      <c r="AD53" s="416"/>
      <c r="AE53" s="417"/>
      <c r="AF53" s="411"/>
      <c r="AG53" s="411"/>
      <c r="AH53" s="87"/>
    </row>
    <row r="54" spans="2:34" ht="50.1" customHeight="1" x14ac:dyDescent="0.4">
      <c r="B54" s="71"/>
      <c r="C54" s="82" t="s">
        <v>476</v>
      </c>
      <c r="D54" s="421"/>
      <c r="E54" s="422"/>
      <c r="F54" s="422"/>
      <c r="G54" s="422"/>
      <c r="H54" s="422"/>
      <c r="I54" s="422"/>
      <c r="J54" s="422"/>
      <c r="K54" s="423"/>
      <c r="L54" s="421"/>
      <c r="M54" s="422"/>
      <c r="N54" s="422"/>
      <c r="O54" s="422"/>
      <c r="P54" s="422"/>
      <c r="Q54" s="422"/>
      <c r="R54" s="422"/>
      <c r="S54" s="423"/>
      <c r="T54" s="424"/>
      <c r="U54" s="425"/>
      <c r="V54" s="425"/>
      <c r="W54" s="425"/>
      <c r="X54" s="425"/>
      <c r="Y54" s="426"/>
      <c r="Z54" s="427"/>
      <c r="AA54" s="428"/>
      <c r="AB54" s="428"/>
      <c r="AC54" s="429"/>
      <c r="AD54" s="416"/>
      <c r="AE54" s="417"/>
      <c r="AF54" s="411"/>
      <c r="AG54" s="411"/>
      <c r="AH54" s="87"/>
    </row>
    <row r="55" spans="2:34" ht="50.1" customHeight="1" x14ac:dyDescent="0.4">
      <c r="B55" s="71"/>
      <c r="C55" s="82" t="s">
        <v>465</v>
      </c>
      <c r="D55" s="421"/>
      <c r="E55" s="422"/>
      <c r="F55" s="422"/>
      <c r="G55" s="422"/>
      <c r="H55" s="422"/>
      <c r="I55" s="422"/>
      <c r="J55" s="422"/>
      <c r="K55" s="423"/>
      <c r="L55" s="421"/>
      <c r="M55" s="422"/>
      <c r="N55" s="422"/>
      <c r="O55" s="422"/>
      <c r="P55" s="422"/>
      <c r="Q55" s="422"/>
      <c r="R55" s="422"/>
      <c r="S55" s="423"/>
      <c r="T55" s="424"/>
      <c r="U55" s="425"/>
      <c r="V55" s="425"/>
      <c r="W55" s="425"/>
      <c r="X55" s="425"/>
      <c r="Y55" s="426"/>
      <c r="Z55" s="427"/>
      <c r="AA55" s="428"/>
      <c r="AB55" s="428"/>
      <c r="AC55" s="429"/>
      <c r="AD55" s="416"/>
      <c r="AE55" s="417"/>
      <c r="AF55" s="411"/>
      <c r="AG55" s="411"/>
      <c r="AH55" s="87"/>
    </row>
    <row r="56" spans="2:34" ht="50.1" customHeight="1" x14ac:dyDescent="0.4">
      <c r="B56" s="71"/>
      <c r="C56" s="82" t="s">
        <v>466</v>
      </c>
      <c r="D56" s="421"/>
      <c r="E56" s="422"/>
      <c r="F56" s="422"/>
      <c r="G56" s="422"/>
      <c r="H56" s="422"/>
      <c r="I56" s="422"/>
      <c r="J56" s="422"/>
      <c r="K56" s="423"/>
      <c r="L56" s="421"/>
      <c r="M56" s="422"/>
      <c r="N56" s="422"/>
      <c r="O56" s="422"/>
      <c r="P56" s="422"/>
      <c r="Q56" s="422"/>
      <c r="R56" s="422"/>
      <c r="S56" s="423"/>
      <c r="T56" s="424"/>
      <c r="U56" s="425"/>
      <c r="V56" s="425"/>
      <c r="W56" s="425"/>
      <c r="X56" s="425"/>
      <c r="Y56" s="426"/>
      <c r="Z56" s="427"/>
      <c r="AA56" s="428"/>
      <c r="AB56" s="428"/>
      <c r="AC56" s="429"/>
      <c r="AD56" s="416"/>
      <c r="AE56" s="417"/>
      <c r="AF56" s="411"/>
      <c r="AG56" s="411"/>
      <c r="AH56" s="87"/>
    </row>
    <row r="57" spans="2:34" ht="50.1" customHeight="1" x14ac:dyDescent="0.4">
      <c r="B57" s="71"/>
      <c r="C57" s="82" t="s">
        <v>467</v>
      </c>
      <c r="D57" s="421"/>
      <c r="E57" s="422"/>
      <c r="F57" s="422"/>
      <c r="G57" s="422"/>
      <c r="H57" s="422"/>
      <c r="I57" s="422"/>
      <c r="J57" s="422"/>
      <c r="K57" s="423"/>
      <c r="L57" s="421"/>
      <c r="M57" s="422"/>
      <c r="N57" s="422"/>
      <c r="O57" s="422"/>
      <c r="P57" s="422"/>
      <c r="Q57" s="422"/>
      <c r="R57" s="422"/>
      <c r="S57" s="423"/>
      <c r="T57" s="424"/>
      <c r="U57" s="425"/>
      <c r="V57" s="425"/>
      <c r="W57" s="425"/>
      <c r="X57" s="425"/>
      <c r="Y57" s="426"/>
      <c r="Z57" s="427"/>
      <c r="AA57" s="428"/>
      <c r="AB57" s="428"/>
      <c r="AC57" s="429"/>
      <c r="AD57" s="416"/>
      <c r="AE57" s="417"/>
      <c r="AF57" s="411"/>
      <c r="AG57" s="411"/>
      <c r="AH57" s="87"/>
    </row>
    <row r="58" spans="2:34" ht="50.1" customHeight="1" x14ac:dyDescent="0.4">
      <c r="B58" s="71"/>
      <c r="C58" s="82" t="s">
        <v>468</v>
      </c>
      <c r="D58" s="421"/>
      <c r="E58" s="422"/>
      <c r="F58" s="422"/>
      <c r="G58" s="422"/>
      <c r="H58" s="422"/>
      <c r="I58" s="422"/>
      <c r="J58" s="422"/>
      <c r="K58" s="423"/>
      <c r="L58" s="421"/>
      <c r="M58" s="422"/>
      <c r="N58" s="422"/>
      <c r="O58" s="422"/>
      <c r="P58" s="422"/>
      <c r="Q58" s="422"/>
      <c r="R58" s="422"/>
      <c r="S58" s="423"/>
      <c r="T58" s="424"/>
      <c r="U58" s="425"/>
      <c r="V58" s="425"/>
      <c r="W58" s="425"/>
      <c r="X58" s="425"/>
      <c r="Y58" s="426"/>
      <c r="Z58" s="427"/>
      <c r="AA58" s="428"/>
      <c r="AB58" s="428"/>
      <c r="AC58" s="429"/>
      <c r="AD58" s="416"/>
      <c r="AE58" s="417"/>
      <c r="AF58" s="411"/>
      <c r="AG58" s="411"/>
      <c r="AH58" s="87"/>
    </row>
    <row r="59" spans="2:34" ht="50.1" customHeight="1" x14ac:dyDescent="0.4">
      <c r="B59" s="71"/>
      <c r="C59" s="82" t="s">
        <v>469</v>
      </c>
      <c r="D59" s="421"/>
      <c r="E59" s="422"/>
      <c r="F59" s="422"/>
      <c r="G59" s="422"/>
      <c r="H59" s="422"/>
      <c r="I59" s="422"/>
      <c r="J59" s="422"/>
      <c r="K59" s="423"/>
      <c r="L59" s="421"/>
      <c r="M59" s="422"/>
      <c r="N59" s="422"/>
      <c r="O59" s="422"/>
      <c r="P59" s="422"/>
      <c r="Q59" s="422"/>
      <c r="R59" s="422"/>
      <c r="S59" s="423"/>
      <c r="T59" s="424"/>
      <c r="U59" s="425"/>
      <c r="V59" s="425"/>
      <c r="W59" s="425"/>
      <c r="X59" s="425"/>
      <c r="Y59" s="426"/>
      <c r="Z59" s="427"/>
      <c r="AA59" s="428"/>
      <c r="AB59" s="428"/>
      <c r="AC59" s="429"/>
      <c r="AD59" s="416"/>
      <c r="AE59" s="417"/>
      <c r="AF59" s="411"/>
      <c r="AG59" s="411"/>
      <c r="AH59" s="87"/>
    </row>
    <row r="60" spans="2:34" ht="50.1" customHeight="1" x14ac:dyDescent="0.4">
      <c r="B60" s="71"/>
      <c r="C60" s="82" t="s">
        <v>470</v>
      </c>
      <c r="D60" s="421"/>
      <c r="E60" s="422"/>
      <c r="F60" s="422"/>
      <c r="G60" s="422"/>
      <c r="H60" s="422"/>
      <c r="I60" s="422"/>
      <c r="J60" s="422"/>
      <c r="K60" s="423"/>
      <c r="L60" s="421"/>
      <c r="M60" s="422"/>
      <c r="N60" s="422"/>
      <c r="O60" s="422"/>
      <c r="P60" s="422"/>
      <c r="Q60" s="422"/>
      <c r="R60" s="422"/>
      <c r="S60" s="423"/>
      <c r="T60" s="424"/>
      <c r="U60" s="425"/>
      <c r="V60" s="425"/>
      <c r="W60" s="425"/>
      <c r="X60" s="425"/>
      <c r="Y60" s="426"/>
      <c r="Z60" s="427"/>
      <c r="AA60" s="428"/>
      <c r="AB60" s="428"/>
      <c r="AC60" s="429"/>
      <c r="AD60" s="416"/>
      <c r="AE60" s="417"/>
      <c r="AF60" s="411"/>
      <c r="AG60" s="411"/>
      <c r="AH60" s="87"/>
    </row>
    <row r="61" spans="2:34" ht="50.1" customHeight="1" x14ac:dyDescent="0.4">
      <c r="B61" s="71"/>
      <c r="C61" s="82" t="s">
        <v>471</v>
      </c>
      <c r="D61" s="421"/>
      <c r="E61" s="422"/>
      <c r="F61" s="422"/>
      <c r="G61" s="422"/>
      <c r="H61" s="422"/>
      <c r="I61" s="422"/>
      <c r="J61" s="422"/>
      <c r="K61" s="423"/>
      <c r="L61" s="421"/>
      <c r="M61" s="422"/>
      <c r="N61" s="422"/>
      <c r="O61" s="422"/>
      <c r="P61" s="422"/>
      <c r="Q61" s="422"/>
      <c r="R61" s="422"/>
      <c r="S61" s="423"/>
      <c r="T61" s="424"/>
      <c r="U61" s="425"/>
      <c r="V61" s="425"/>
      <c r="W61" s="425"/>
      <c r="X61" s="425"/>
      <c r="Y61" s="426"/>
      <c r="Z61" s="427"/>
      <c r="AA61" s="428"/>
      <c r="AB61" s="428"/>
      <c r="AC61" s="429"/>
      <c r="AD61" s="416"/>
      <c r="AE61" s="417"/>
      <c r="AF61" s="411"/>
      <c r="AG61" s="411"/>
      <c r="AH61" s="87"/>
    </row>
    <row r="62" spans="2:34" ht="50.1" customHeight="1" x14ac:dyDescent="0.4">
      <c r="B62" s="71"/>
      <c r="C62" s="82" t="s">
        <v>472</v>
      </c>
      <c r="D62" s="421"/>
      <c r="E62" s="422"/>
      <c r="F62" s="422"/>
      <c r="G62" s="422"/>
      <c r="H62" s="422"/>
      <c r="I62" s="422"/>
      <c r="J62" s="422"/>
      <c r="K62" s="423"/>
      <c r="L62" s="421"/>
      <c r="M62" s="422"/>
      <c r="N62" s="422"/>
      <c r="O62" s="422"/>
      <c r="P62" s="422"/>
      <c r="Q62" s="422"/>
      <c r="R62" s="422"/>
      <c r="S62" s="423"/>
      <c r="T62" s="424"/>
      <c r="U62" s="425"/>
      <c r="V62" s="425"/>
      <c r="W62" s="425"/>
      <c r="X62" s="425"/>
      <c r="Y62" s="426"/>
      <c r="Z62" s="427"/>
      <c r="AA62" s="428"/>
      <c r="AB62" s="428"/>
      <c r="AC62" s="429"/>
      <c r="AD62" s="416"/>
      <c r="AE62" s="417"/>
      <c r="AF62" s="411"/>
      <c r="AG62" s="411"/>
      <c r="AH62" s="87"/>
    </row>
    <row r="63" spans="2:34" ht="50.1" customHeight="1" x14ac:dyDescent="0.4">
      <c r="B63" s="71"/>
      <c r="C63" s="82" t="s">
        <v>473</v>
      </c>
      <c r="D63" s="421"/>
      <c r="E63" s="422"/>
      <c r="F63" s="422"/>
      <c r="G63" s="422"/>
      <c r="H63" s="422"/>
      <c r="I63" s="422"/>
      <c r="J63" s="422"/>
      <c r="K63" s="423"/>
      <c r="L63" s="421"/>
      <c r="M63" s="422"/>
      <c r="N63" s="422"/>
      <c r="O63" s="422"/>
      <c r="P63" s="422"/>
      <c r="Q63" s="422"/>
      <c r="R63" s="422"/>
      <c r="S63" s="423"/>
      <c r="T63" s="424"/>
      <c r="U63" s="425"/>
      <c r="V63" s="425"/>
      <c r="W63" s="425"/>
      <c r="X63" s="425"/>
      <c r="Y63" s="426"/>
      <c r="Z63" s="427"/>
      <c r="AA63" s="428"/>
      <c r="AB63" s="428"/>
      <c r="AC63" s="429"/>
      <c r="AD63" s="416"/>
      <c r="AE63" s="417"/>
      <c r="AF63" s="411"/>
      <c r="AG63" s="411"/>
      <c r="AH63" s="87"/>
    </row>
    <row r="64" spans="2:34" ht="50.1" customHeight="1" x14ac:dyDescent="0.4">
      <c r="B64" s="71"/>
      <c r="C64" s="82" t="s">
        <v>474</v>
      </c>
      <c r="D64" s="421"/>
      <c r="E64" s="422"/>
      <c r="F64" s="422"/>
      <c r="G64" s="422"/>
      <c r="H64" s="422"/>
      <c r="I64" s="422"/>
      <c r="J64" s="422"/>
      <c r="K64" s="423"/>
      <c r="L64" s="421"/>
      <c r="M64" s="422"/>
      <c r="N64" s="422"/>
      <c r="O64" s="422"/>
      <c r="P64" s="422"/>
      <c r="Q64" s="422"/>
      <c r="R64" s="422"/>
      <c r="S64" s="423"/>
      <c r="T64" s="424"/>
      <c r="U64" s="425"/>
      <c r="V64" s="425"/>
      <c r="W64" s="425"/>
      <c r="X64" s="425"/>
      <c r="Y64" s="426"/>
      <c r="Z64" s="427"/>
      <c r="AA64" s="428"/>
      <c r="AB64" s="428"/>
      <c r="AC64" s="429"/>
      <c r="AD64" s="416"/>
      <c r="AE64" s="417"/>
      <c r="AF64" s="411"/>
      <c r="AG64" s="411"/>
      <c r="AH64" s="87"/>
    </row>
    <row r="65" spans="2:34" ht="50.1" customHeight="1" x14ac:dyDescent="0.4">
      <c r="B65" s="71"/>
      <c r="C65" s="82" t="s">
        <v>476</v>
      </c>
      <c r="D65" s="421"/>
      <c r="E65" s="422"/>
      <c r="F65" s="422"/>
      <c r="G65" s="422"/>
      <c r="H65" s="422"/>
      <c r="I65" s="422"/>
      <c r="J65" s="422"/>
      <c r="K65" s="423"/>
      <c r="L65" s="421"/>
      <c r="M65" s="422"/>
      <c r="N65" s="422"/>
      <c r="O65" s="422"/>
      <c r="P65" s="422"/>
      <c r="Q65" s="422"/>
      <c r="R65" s="422"/>
      <c r="S65" s="423"/>
      <c r="T65" s="424"/>
      <c r="U65" s="425"/>
      <c r="V65" s="425"/>
      <c r="W65" s="425"/>
      <c r="X65" s="425"/>
      <c r="Y65" s="426"/>
      <c r="Z65" s="427"/>
      <c r="AA65" s="428"/>
      <c r="AB65" s="428"/>
      <c r="AC65" s="429"/>
      <c r="AD65" s="418"/>
      <c r="AE65" s="418"/>
      <c r="AF65" s="411"/>
      <c r="AG65" s="411"/>
      <c r="AH65" s="87"/>
    </row>
    <row r="66" spans="2:34" ht="9.9" customHeight="1" x14ac:dyDescent="0.4">
      <c r="B66" s="65"/>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7"/>
    </row>
    <row r="67" spans="2:34" ht="6" customHeight="1" x14ac:dyDescent="0.4"/>
  </sheetData>
  <mergeCells count="256">
    <mergeCell ref="V9:AC9"/>
    <mergeCell ref="N9:T9"/>
    <mergeCell ref="N17:O17"/>
    <mergeCell ref="P17:T17"/>
    <mergeCell ref="F17:G17"/>
    <mergeCell ref="H17:L17"/>
    <mergeCell ref="N15:O15"/>
    <mergeCell ref="P15:T15"/>
    <mergeCell ref="X13:Z13"/>
    <mergeCell ref="D54:K54"/>
    <mergeCell ref="L54:S54"/>
    <mergeCell ref="T54:Y54"/>
    <mergeCell ref="Z54:AC54"/>
    <mergeCell ref="D52:K52"/>
    <mergeCell ref="L52:S52"/>
    <mergeCell ref="T52:Y52"/>
    <mergeCell ref="Z52:AC52"/>
    <mergeCell ref="D53:K53"/>
    <mergeCell ref="L53:S53"/>
    <mergeCell ref="T53:Y53"/>
    <mergeCell ref="Z53:AC53"/>
    <mergeCell ref="Z51:AC51"/>
    <mergeCell ref="D48:K48"/>
    <mergeCell ref="L48:S48"/>
    <mergeCell ref="T48:Y48"/>
    <mergeCell ref="Z48:AC48"/>
    <mergeCell ref="D49:K49"/>
    <mergeCell ref="L49:S49"/>
    <mergeCell ref="T49:Y49"/>
    <mergeCell ref="Z49:AC49"/>
    <mergeCell ref="D50:K50"/>
    <mergeCell ref="L50:S50"/>
    <mergeCell ref="T50:Y50"/>
    <mergeCell ref="Z50:AC50"/>
    <mergeCell ref="D51:K51"/>
    <mergeCell ref="L51:S51"/>
    <mergeCell ref="T51:Y51"/>
    <mergeCell ref="V30:W30"/>
    <mergeCell ref="X30:Y30"/>
    <mergeCell ref="Z30:AA30"/>
    <mergeCell ref="AB30:AC30"/>
    <mergeCell ref="Z46:AC46"/>
    <mergeCell ref="D47:K47"/>
    <mergeCell ref="L47:S47"/>
    <mergeCell ref="T47:Y47"/>
    <mergeCell ref="Z47:AC47"/>
    <mergeCell ref="D44:K44"/>
    <mergeCell ref="L44:S44"/>
    <mergeCell ref="T44:Y44"/>
    <mergeCell ref="Z44:AC44"/>
    <mergeCell ref="D45:K45"/>
    <mergeCell ref="L45:S45"/>
    <mergeCell ref="T45:Y45"/>
    <mergeCell ref="Z45:AC45"/>
    <mergeCell ref="P29:Q29"/>
    <mergeCell ref="R29:S29"/>
    <mergeCell ref="T29:U29"/>
    <mergeCell ref="V29:W29"/>
    <mergeCell ref="X29:Y29"/>
    <mergeCell ref="C29:E29"/>
    <mergeCell ref="F29:G29"/>
    <mergeCell ref="H29:I29"/>
    <mergeCell ref="J29:K29"/>
    <mergeCell ref="L29:M29"/>
    <mergeCell ref="C26:E26"/>
    <mergeCell ref="F26:G26"/>
    <mergeCell ref="H26:I26"/>
    <mergeCell ref="J26:K26"/>
    <mergeCell ref="L26:M26"/>
    <mergeCell ref="Z26:AA26"/>
    <mergeCell ref="AB25:AC25"/>
    <mergeCell ref="Z29:AA29"/>
    <mergeCell ref="AB29:AC29"/>
    <mergeCell ref="C28:E28"/>
    <mergeCell ref="F28:G28"/>
    <mergeCell ref="H28:I28"/>
    <mergeCell ref="J28:K28"/>
    <mergeCell ref="P26:Q26"/>
    <mergeCell ref="AB26:AC26"/>
    <mergeCell ref="N26:O26"/>
    <mergeCell ref="C25:E25"/>
    <mergeCell ref="F25:G25"/>
    <mergeCell ref="H25:I25"/>
    <mergeCell ref="J25:K25"/>
    <mergeCell ref="L25:M25"/>
    <mergeCell ref="N25:O25"/>
    <mergeCell ref="P25:Q25"/>
    <mergeCell ref="N29:O29"/>
    <mergeCell ref="R26:S26"/>
    <mergeCell ref="T26:U26"/>
    <mergeCell ref="V26:W26"/>
    <mergeCell ref="X26:Y26"/>
    <mergeCell ref="T25:U25"/>
    <mergeCell ref="V25:W25"/>
    <mergeCell ref="X25:Y25"/>
    <mergeCell ref="R25:S25"/>
    <mergeCell ref="Z25:AA25"/>
    <mergeCell ref="C19:D19"/>
    <mergeCell ref="E19:N19"/>
    <mergeCell ref="P19:S19"/>
    <mergeCell ref="T19:AC19"/>
    <mergeCell ref="B22:AD22"/>
    <mergeCell ref="C24:E24"/>
    <mergeCell ref="F24:G24"/>
    <mergeCell ref="H24:I24"/>
    <mergeCell ref="J24:K24"/>
    <mergeCell ref="L24:M24"/>
    <mergeCell ref="Z24:AA24"/>
    <mergeCell ref="AB24:AC24"/>
    <mergeCell ref="N24:O24"/>
    <mergeCell ref="P24:Q24"/>
    <mergeCell ref="R24:S24"/>
    <mergeCell ref="T24:U24"/>
    <mergeCell ref="V24:W24"/>
    <mergeCell ref="X24:Y24"/>
    <mergeCell ref="C9:D9"/>
    <mergeCell ref="E9:L9"/>
    <mergeCell ref="F15:G15"/>
    <mergeCell ref="H15:L15"/>
    <mergeCell ref="N13:P13"/>
    <mergeCell ref="Q13:T13"/>
    <mergeCell ref="V13:W13"/>
    <mergeCell ref="B2:G3"/>
    <mergeCell ref="B5:AD5"/>
    <mergeCell ref="C7:D7"/>
    <mergeCell ref="E7:L7"/>
    <mergeCell ref="N7:P7"/>
    <mergeCell ref="Q7:AC7"/>
    <mergeCell ref="H2:AD3"/>
    <mergeCell ref="C13:D17"/>
    <mergeCell ref="X15:AC15"/>
    <mergeCell ref="C11:D11"/>
    <mergeCell ref="AA13:AC13"/>
    <mergeCell ref="F13:G13"/>
    <mergeCell ref="H13:L13"/>
    <mergeCell ref="V15:W15"/>
    <mergeCell ref="E11:L11"/>
    <mergeCell ref="N11:T11"/>
    <mergeCell ref="V11:AC11"/>
    <mergeCell ref="L28:M28"/>
    <mergeCell ref="N28:O28"/>
    <mergeCell ref="P28:Q28"/>
    <mergeCell ref="R28:S28"/>
    <mergeCell ref="T28:U28"/>
    <mergeCell ref="V28:W28"/>
    <mergeCell ref="X28:Y28"/>
    <mergeCell ref="Z28:AA28"/>
    <mergeCell ref="AB28:AC28"/>
    <mergeCell ref="D55:K55"/>
    <mergeCell ref="L55:S55"/>
    <mergeCell ref="T55:Y55"/>
    <mergeCell ref="Z55:AC55"/>
    <mergeCell ref="D56:K56"/>
    <mergeCell ref="L56:S56"/>
    <mergeCell ref="T56:Y56"/>
    <mergeCell ref="Z56:AC56"/>
    <mergeCell ref="C30:E30"/>
    <mergeCell ref="F30:G30"/>
    <mergeCell ref="H30:I30"/>
    <mergeCell ref="J30:K30"/>
    <mergeCell ref="L30:M30"/>
    <mergeCell ref="N30:O30"/>
    <mergeCell ref="P30:Q30"/>
    <mergeCell ref="R30:S30"/>
    <mergeCell ref="T30:U30"/>
    <mergeCell ref="D46:K46"/>
    <mergeCell ref="L46:S46"/>
    <mergeCell ref="T46:Y46"/>
    <mergeCell ref="D43:K43"/>
    <mergeCell ref="L43:S43"/>
    <mergeCell ref="T43:Y43"/>
    <mergeCell ref="Z43:AC43"/>
    <mergeCell ref="D64:K64"/>
    <mergeCell ref="L64:S64"/>
    <mergeCell ref="T64:Y64"/>
    <mergeCell ref="Z64:AC64"/>
    <mergeCell ref="D65:K65"/>
    <mergeCell ref="L65:S65"/>
    <mergeCell ref="T65:Y65"/>
    <mergeCell ref="Z65:AC65"/>
    <mergeCell ref="D60:K60"/>
    <mergeCell ref="L60:S60"/>
    <mergeCell ref="T60:Y60"/>
    <mergeCell ref="Z60:AC60"/>
    <mergeCell ref="D61:K61"/>
    <mergeCell ref="L61:S61"/>
    <mergeCell ref="T61:Y61"/>
    <mergeCell ref="Z61:AC61"/>
    <mergeCell ref="D62:K62"/>
    <mergeCell ref="L62:S62"/>
    <mergeCell ref="T62:Y62"/>
    <mergeCell ref="Z62:AC62"/>
    <mergeCell ref="AD43:AE43"/>
    <mergeCell ref="AD44:AE44"/>
    <mergeCell ref="AF43:AG43"/>
    <mergeCell ref="AD45:AE45"/>
    <mergeCell ref="AD46:AE46"/>
    <mergeCell ref="AD47:AE47"/>
    <mergeCell ref="AD48:AE48"/>
    <mergeCell ref="AD49:AE49"/>
    <mergeCell ref="D63:K63"/>
    <mergeCell ref="L63:S63"/>
    <mergeCell ref="T63:Y63"/>
    <mergeCell ref="Z63:AC63"/>
    <mergeCell ref="D57:K57"/>
    <mergeCell ref="L57:S57"/>
    <mergeCell ref="T57:Y57"/>
    <mergeCell ref="Z57:AC57"/>
    <mergeCell ref="D58:K58"/>
    <mergeCell ref="L58:S58"/>
    <mergeCell ref="T58:Y58"/>
    <mergeCell ref="Z58:AC58"/>
    <mergeCell ref="D59:K59"/>
    <mergeCell ref="L59:S59"/>
    <mergeCell ref="T59:Y59"/>
    <mergeCell ref="Z59:AC59"/>
    <mergeCell ref="AF54:AG54"/>
    <mergeCell ref="AF55:AG55"/>
    <mergeCell ref="AF56:AG56"/>
    <mergeCell ref="AF57:AG57"/>
    <mergeCell ref="AF58:AG58"/>
    <mergeCell ref="AF59:AG59"/>
    <mergeCell ref="AF60:AG60"/>
    <mergeCell ref="AD50:AE50"/>
    <mergeCell ref="AD51:AE51"/>
    <mergeCell ref="AD52:AE52"/>
    <mergeCell ref="AD53:AE53"/>
    <mergeCell ref="AD54:AE54"/>
    <mergeCell ref="AD55:AE55"/>
    <mergeCell ref="AD56:AE56"/>
    <mergeCell ref="AD57:AE57"/>
    <mergeCell ref="AD58:AE58"/>
    <mergeCell ref="AF61:AG61"/>
    <mergeCell ref="AF62:AG62"/>
    <mergeCell ref="AF63:AG63"/>
    <mergeCell ref="AF64:AG64"/>
    <mergeCell ref="AF65:AG65"/>
    <mergeCell ref="B42:AH42"/>
    <mergeCell ref="B41:AH41"/>
    <mergeCell ref="AD59:AE59"/>
    <mergeCell ref="AD60:AE60"/>
    <mergeCell ref="AD61:AE61"/>
    <mergeCell ref="AD62:AE62"/>
    <mergeCell ref="AD63:AE63"/>
    <mergeCell ref="AD64:AE64"/>
    <mergeCell ref="AD65:AE65"/>
    <mergeCell ref="AF44:AG44"/>
    <mergeCell ref="AF45:AG45"/>
    <mergeCell ref="AF46:AG46"/>
    <mergeCell ref="AF47:AG47"/>
    <mergeCell ref="AF48:AG48"/>
    <mergeCell ref="AF49:AG49"/>
    <mergeCell ref="AF50:AG50"/>
    <mergeCell ref="AF51:AG51"/>
    <mergeCell ref="AF52:AG52"/>
    <mergeCell ref="AF53:AG53"/>
  </mergeCells>
  <phoneticPr fontId="19" type="noConversion"/>
  <dataValidations count="2">
    <dataValidation type="list" allowBlank="1" showInputMessage="1" showErrorMessage="1" sqref="X13" xr:uid="{A474A930-34A2-4784-967A-B7BCBEF68F16}">
      <formula1>"Mayor o igual que,Menor o igual que,Igual,Mayor que,Menor que"</formula1>
    </dataValidation>
    <dataValidation type="list" allowBlank="1" showInputMessage="1" showErrorMessage="1" sqref="AD44:AE65" xr:uid="{59C8F3A4-8E62-49CC-9842-ECEFD2B594F6}">
      <formula1>"Abierta,En ejecución,Cerrada,Cancelada"</formula1>
    </dataValidation>
  </dataValidations>
  <pageMargins left="0.25" right="0.25"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0BB48F49-1727-4CCC-93F3-338582361D21}">
          <x14:formula1>
            <xm:f>Datos!$L$2:$L$51</xm:f>
          </x14:formula1>
          <xm:sqref>N9:T9 E9 V9:AC9</xm:sqref>
        </x14:dataValidation>
        <x14:dataValidation type="list" allowBlank="1" showInputMessage="1" showErrorMessage="1" xr:uid="{295A8D9D-94C3-4845-A1B2-4051967E6CE8}">
          <x14:formula1>
            <xm:f>Datos!$P$2:$P$205</xm:f>
          </x14:formula1>
          <xm:sqref>E11:L11 N11:T11 V11:AC11</xm:sqref>
        </x14:dataValidation>
      </x14:dataValidations>
    </ext>
  </extLs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C162B-2674-4846-AD13-2C60A91BC609}">
  <sheetPr codeName="Hoja18"/>
  <dimension ref="B1:AH67"/>
  <sheetViews>
    <sheetView showGridLines="0" zoomScale="70" zoomScaleNormal="70" workbookViewId="0">
      <selection activeCell="P17" sqref="P17:T17"/>
    </sheetView>
  </sheetViews>
  <sheetFormatPr baseColWidth="10" defaultColWidth="0" defaultRowHeight="0" customHeight="1" zeroHeight="1" x14ac:dyDescent="0.4"/>
  <cols>
    <col min="1" max="1" width="1.77734375" style="60" customWidth="1"/>
    <col min="2" max="2" width="1.88671875" style="60" customWidth="1"/>
    <col min="3" max="4" width="11.21875" style="60" customWidth="1"/>
    <col min="5" max="5" width="1.77734375" style="60" customWidth="1"/>
    <col min="6" max="6" width="13.6640625" style="60" customWidth="1"/>
    <col min="7" max="7" width="1.77734375" style="60" customWidth="1"/>
    <col min="8" max="8" width="9.6640625" style="60" customWidth="1"/>
    <col min="9" max="9" width="1.77734375" style="60" customWidth="1"/>
    <col min="10" max="10" width="9.6640625" style="60" customWidth="1"/>
    <col min="11" max="11" width="1.77734375" style="60" customWidth="1"/>
    <col min="12" max="12" width="12.6640625" style="60" customWidth="1"/>
    <col min="13" max="13" width="1.77734375" style="60" customWidth="1"/>
    <col min="14" max="14" width="12.109375" style="60" customWidth="1"/>
    <col min="15" max="15" width="1.77734375" style="60" customWidth="1"/>
    <col min="16" max="16" width="12.6640625" style="60" customWidth="1"/>
    <col min="17" max="17" width="1.77734375" style="60" customWidth="1"/>
    <col min="18" max="18" width="9.6640625" style="60" customWidth="1"/>
    <col min="19" max="19" width="1.77734375" style="60" customWidth="1"/>
    <col min="20" max="20" width="12.6640625" style="60" customWidth="1"/>
    <col min="21" max="21" width="1.77734375" style="60" customWidth="1"/>
    <col min="22" max="22" width="9.6640625" style="60" customWidth="1"/>
    <col min="23" max="23" width="1.77734375" style="60" customWidth="1"/>
    <col min="24" max="24" width="9.6640625" style="60" customWidth="1"/>
    <col min="25" max="25" width="1.77734375" style="60" customWidth="1"/>
    <col min="26" max="26" width="9.6640625" style="60" customWidth="1"/>
    <col min="27" max="27" width="1.77734375" style="60" customWidth="1"/>
    <col min="28" max="28" width="9.6640625" style="60" customWidth="1"/>
    <col min="29" max="29" width="1.77734375" style="60" customWidth="1"/>
    <col min="30" max="30" width="1.88671875" style="60" customWidth="1"/>
    <col min="31" max="31" width="10.77734375" style="60" customWidth="1"/>
    <col min="32" max="33" width="12.33203125" style="60" customWidth="1"/>
    <col min="34" max="34" width="1.77734375" style="60" customWidth="1"/>
    <col min="35" max="35" width="2.21875" style="60" customWidth="1"/>
    <col min="36" max="36" width="0" style="60" hidden="1" customWidth="1"/>
    <col min="37" max="16384" width="0" style="60" hidden="1"/>
  </cols>
  <sheetData>
    <row r="1" spans="2:30" ht="8.1" customHeight="1" x14ac:dyDescent="0.4"/>
    <row r="2" spans="2:30" ht="37.5" customHeight="1" x14ac:dyDescent="0.4">
      <c r="B2" s="439"/>
      <c r="C2" s="439"/>
      <c r="D2" s="439"/>
      <c r="E2" s="439"/>
      <c r="F2" s="439"/>
      <c r="G2" s="439"/>
      <c r="H2" s="442" t="s">
        <v>480</v>
      </c>
      <c r="I2" s="443"/>
      <c r="J2" s="443"/>
      <c r="K2" s="443"/>
      <c r="L2" s="443"/>
      <c r="M2" s="443"/>
      <c r="N2" s="443"/>
      <c r="O2" s="443"/>
      <c r="P2" s="443"/>
      <c r="Q2" s="443"/>
      <c r="R2" s="443"/>
      <c r="S2" s="443"/>
      <c r="T2" s="443"/>
      <c r="U2" s="443"/>
      <c r="V2" s="443"/>
      <c r="W2" s="443"/>
      <c r="X2" s="443"/>
      <c r="Y2" s="443"/>
      <c r="Z2" s="443"/>
      <c r="AA2" s="443"/>
      <c r="AB2" s="443"/>
      <c r="AC2" s="443"/>
      <c r="AD2" s="444"/>
    </row>
    <row r="3" spans="2:30" ht="37.5" customHeight="1" x14ac:dyDescent="0.4">
      <c r="B3" s="439"/>
      <c r="C3" s="439"/>
      <c r="D3" s="439"/>
      <c r="E3" s="439"/>
      <c r="F3" s="439"/>
      <c r="G3" s="439"/>
      <c r="H3" s="445"/>
      <c r="I3" s="446"/>
      <c r="J3" s="446"/>
      <c r="K3" s="446"/>
      <c r="L3" s="446"/>
      <c r="M3" s="446"/>
      <c r="N3" s="446"/>
      <c r="O3" s="446"/>
      <c r="P3" s="446"/>
      <c r="Q3" s="446"/>
      <c r="R3" s="446"/>
      <c r="S3" s="446"/>
      <c r="T3" s="446"/>
      <c r="U3" s="446"/>
      <c r="V3" s="446"/>
      <c r="W3" s="446"/>
      <c r="X3" s="446"/>
      <c r="Y3" s="446"/>
      <c r="Z3" s="446"/>
      <c r="AA3" s="446"/>
      <c r="AB3" s="446"/>
      <c r="AC3" s="446"/>
      <c r="AD3" s="447"/>
    </row>
    <row r="4" spans="2:30" ht="8.1" customHeight="1" x14ac:dyDescent="0.4"/>
    <row r="5" spans="2:30" ht="30" customHeight="1" x14ac:dyDescent="0.4">
      <c r="B5" s="440" t="s">
        <v>454</v>
      </c>
      <c r="C5" s="440"/>
      <c r="D5" s="440"/>
      <c r="E5" s="440"/>
      <c r="F5" s="440"/>
      <c r="G5" s="440"/>
      <c r="H5" s="440"/>
      <c r="I5" s="440"/>
      <c r="J5" s="440"/>
      <c r="K5" s="440"/>
      <c r="L5" s="440"/>
      <c r="M5" s="440"/>
      <c r="N5" s="440"/>
      <c r="O5" s="440"/>
      <c r="P5" s="440"/>
      <c r="Q5" s="440"/>
      <c r="R5" s="440"/>
      <c r="S5" s="440"/>
      <c r="T5" s="440"/>
      <c r="U5" s="440"/>
      <c r="V5" s="440"/>
      <c r="W5" s="440"/>
      <c r="X5" s="440"/>
      <c r="Y5" s="440"/>
      <c r="Z5" s="440"/>
      <c r="AA5" s="440"/>
      <c r="AB5" s="440"/>
      <c r="AC5" s="440"/>
      <c r="AD5" s="440"/>
    </row>
    <row r="6" spans="2:30" ht="7.5" customHeight="1" x14ac:dyDescent="0.4">
      <c r="B6" s="61"/>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2:30" s="64" customFormat="1" ht="60" customHeight="1" x14ac:dyDescent="0.3">
      <c r="B7" s="68"/>
      <c r="C7" s="419" t="s">
        <v>455</v>
      </c>
      <c r="D7" s="420"/>
      <c r="E7" s="433"/>
      <c r="F7" s="433"/>
      <c r="G7" s="433"/>
      <c r="H7" s="433"/>
      <c r="I7" s="433"/>
      <c r="J7" s="433"/>
      <c r="K7" s="433"/>
      <c r="L7" s="433"/>
      <c r="M7" s="69"/>
      <c r="N7" s="419" t="s">
        <v>456</v>
      </c>
      <c r="O7" s="436"/>
      <c r="P7" s="420"/>
      <c r="Q7" s="441"/>
      <c r="R7" s="441"/>
      <c r="S7" s="441"/>
      <c r="T7" s="441"/>
      <c r="U7" s="441"/>
      <c r="V7" s="441"/>
      <c r="W7" s="441"/>
      <c r="X7" s="441"/>
      <c r="Y7" s="441"/>
      <c r="Z7" s="441"/>
      <c r="AA7" s="441"/>
      <c r="AB7" s="441"/>
      <c r="AC7" s="441"/>
      <c r="AD7" s="70"/>
    </row>
    <row r="8" spans="2:30" ht="7.5" customHeight="1" x14ac:dyDescent="0.4">
      <c r="B8" s="71"/>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73"/>
    </row>
    <row r="9" spans="2:30" s="64" customFormat="1" ht="39.9" customHeight="1" x14ac:dyDescent="0.3">
      <c r="B9" s="68"/>
      <c r="C9" s="419" t="s">
        <v>481</v>
      </c>
      <c r="D9" s="420"/>
      <c r="E9" s="433"/>
      <c r="F9" s="433"/>
      <c r="G9" s="433"/>
      <c r="H9" s="433"/>
      <c r="I9" s="433"/>
      <c r="J9" s="433"/>
      <c r="K9" s="433"/>
      <c r="L9" s="433"/>
      <c r="M9" s="69"/>
      <c r="N9" s="433"/>
      <c r="O9" s="433"/>
      <c r="P9" s="433"/>
      <c r="Q9" s="433"/>
      <c r="R9" s="433"/>
      <c r="S9" s="433"/>
      <c r="T9" s="433"/>
      <c r="U9"/>
      <c r="V9" s="433"/>
      <c r="W9" s="433"/>
      <c r="X9" s="433"/>
      <c r="Y9" s="433"/>
      <c r="Z9" s="433"/>
      <c r="AA9" s="433"/>
      <c r="AB9" s="433"/>
      <c r="AC9" s="433"/>
      <c r="AD9" s="70"/>
    </row>
    <row r="10" spans="2:30" ht="7.5" customHeight="1" x14ac:dyDescent="0.4">
      <c r="B10" s="71"/>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3"/>
    </row>
    <row r="11" spans="2:30" ht="39.9" customHeight="1" x14ac:dyDescent="0.4">
      <c r="B11" s="71"/>
      <c r="C11" s="419" t="s">
        <v>482</v>
      </c>
      <c r="D11" s="420"/>
      <c r="E11" s="433"/>
      <c r="F11" s="433"/>
      <c r="G11" s="433"/>
      <c r="H11" s="433"/>
      <c r="I11" s="433"/>
      <c r="J11" s="433"/>
      <c r="K11" s="433"/>
      <c r="L11" s="433"/>
      <c r="N11" s="433"/>
      <c r="O11" s="433"/>
      <c r="P11" s="433"/>
      <c r="Q11" s="433"/>
      <c r="R11" s="433"/>
      <c r="S11" s="433"/>
      <c r="T11" s="433"/>
      <c r="V11" s="433"/>
      <c r="W11" s="433"/>
      <c r="X11" s="433"/>
      <c r="Y11" s="433"/>
      <c r="Z11" s="433"/>
      <c r="AA11" s="433"/>
      <c r="AB11" s="433"/>
      <c r="AC11" s="433"/>
      <c r="AD11" s="73"/>
    </row>
    <row r="12" spans="2:30" ht="7.5" customHeight="1" x14ac:dyDescent="0.4">
      <c r="B12" s="71"/>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3"/>
    </row>
    <row r="13" spans="2:30" s="64" customFormat="1" ht="46.5" customHeight="1" x14ac:dyDescent="0.3">
      <c r="B13" s="68"/>
      <c r="C13" s="448" t="s">
        <v>488</v>
      </c>
      <c r="D13" s="449"/>
      <c r="E13" s="69"/>
      <c r="F13" s="432" t="s">
        <v>457</v>
      </c>
      <c r="G13" s="432"/>
      <c r="H13" s="435"/>
      <c r="I13" s="435"/>
      <c r="J13" s="435"/>
      <c r="K13" s="435"/>
      <c r="L13" s="435"/>
      <c r="M13" s="69"/>
      <c r="N13" s="419" t="s">
        <v>459</v>
      </c>
      <c r="O13" s="436"/>
      <c r="P13" s="420"/>
      <c r="Q13" s="437"/>
      <c r="R13" s="437"/>
      <c r="S13" s="437"/>
      <c r="T13" s="437"/>
      <c r="U13" s="69"/>
      <c r="V13" s="438" t="s">
        <v>460</v>
      </c>
      <c r="W13" s="438"/>
      <c r="X13" s="461"/>
      <c r="Y13" s="461"/>
      <c r="Z13" s="461"/>
      <c r="AA13" s="455"/>
      <c r="AB13" s="456"/>
      <c r="AC13" s="457"/>
      <c r="AD13" s="70"/>
    </row>
    <row r="14" spans="2:30" ht="9" customHeight="1" x14ac:dyDescent="0.4">
      <c r="B14" s="71"/>
      <c r="C14" s="450"/>
      <c r="D14" s="451"/>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3"/>
    </row>
    <row r="15" spans="2:30" s="64" customFormat="1" ht="39.9" customHeight="1" x14ac:dyDescent="0.3">
      <c r="B15" s="68"/>
      <c r="C15" s="450"/>
      <c r="D15" s="451"/>
      <c r="E15" s="69"/>
      <c r="F15" s="434" t="s">
        <v>458</v>
      </c>
      <c r="G15" s="434"/>
      <c r="H15" s="435"/>
      <c r="I15" s="435"/>
      <c r="J15" s="435"/>
      <c r="K15" s="435"/>
      <c r="L15" s="435"/>
      <c r="M15" s="69"/>
      <c r="N15" s="434" t="s">
        <v>462</v>
      </c>
      <c r="O15" s="434"/>
      <c r="P15" s="435"/>
      <c r="Q15" s="435"/>
      <c r="R15" s="435"/>
      <c r="S15" s="435"/>
      <c r="T15" s="435"/>
      <c r="U15" s="69"/>
      <c r="V15" s="434" t="s">
        <v>484</v>
      </c>
      <c r="W15" s="434"/>
      <c r="X15" s="454"/>
      <c r="Y15" s="454"/>
      <c r="Z15" s="454"/>
      <c r="AA15" s="454"/>
      <c r="AB15" s="454"/>
      <c r="AC15" s="454"/>
      <c r="AD15" s="70"/>
    </row>
    <row r="16" spans="2:30" ht="7.5" customHeight="1" x14ac:dyDescent="0.4">
      <c r="B16" s="71"/>
      <c r="C16" s="450"/>
      <c r="D16" s="451"/>
      <c r="E16" s="72"/>
      <c r="F16" s="72"/>
      <c r="G16" s="72"/>
      <c r="H16" s="72"/>
      <c r="I16" s="72"/>
      <c r="J16" s="72"/>
      <c r="K16" s="72"/>
      <c r="L16" s="72"/>
      <c r="M16" s="72"/>
      <c r="N16" s="72"/>
      <c r="O16" s="72"/>
      <c r="P16" s="72"/>
      <c r="Q16" s="72"/>
      <c r="R16" s="72"/>
      <c r="S16" s="72"/>
      <c r="T16" s="72"/>
      <c r="U16" s="72"/>
      <c r="V16"/>
      <c r="W16"/>
      <c r="X16"/>
      <c r="Y16"/>
      <c r="Z16"/>
      <c r="AA16"/>
      <c r="AB16"/>
      <c r="AC16"/>
      <c r="AD16" s="73"/>
    </row>
    <row r="17" spans="2:30" s="64" customFormat="1" ht="39.9" customHeight="1" x14ac:dyDescent="0.3">
      <c r="B17" s="68"/>
      <c r="C17" s="452"/>
      <c r="D17" s="453"/>
      <c r="E17" s="69"/>
      <c r="F17" s="434" t="s">
        <v>461</v>
      </c>
      <c r="G17" s="434"/>
      <c r="H17" s="435"/>
      <c r="I17" s="435"/>
      <c r="J17" s="435"/>
      <c r="K17" s="435"/>
      <c r="L17" s="435"/>
      <c r="M17" s="69"/>
      <c r="N17" s="434" t="s">
        <v>463</v>
      </c>
      <c r="O17" s="434"/>
      <c r="P17" s="435"/>
      <c r="Q17" s="435"/>
      <c r="R17" s="435"/>
      <c r="S17" s="435"/>
      <c r="T17" s="435"/>
      <c r="U17" s="69"/>
      <c r="AC17"/>
      <c r="AD17" s="70"/>
    </row>
    <row r="18" spans="2:30" ht="6.9" customHeight="1" x14ac:dyDescent="0.4">
      <c r="B18" s="71"/>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3"/>
    </row>
    <row r="19" spans="2:30" s="64" customFormat="1" ht="39.9" customHeight="1" x14ac:dyDescent="0.3">
      <c r="B19" s="68"/>
      <c r="C19" s="419" t="s">
        <v>485</v>
      </c>
      <c r="D19" s="420"/>
      <c r="E19" s="437"/>
      <c r="F19" s="437"/>
      <c r="G19" s="437"/>
      <c r="H19" s="437"/>
      <c r="I19" s="437"/>
      <c r="J19" s="437"/>
      <c r="K19" s="437"/>
      <c r="L19" s="437"/>
      <c r="M19" s="437"/>
      <c r="N19" s="437"/>
      <c r="O19" s="74"/>
      <c r="P19" s="419" t="s">
        <v>486</v>
      </c>
      <c r="Q19" s="436"/>
      <c r="R19" s="436"/>
      <c r="S19" s="420"/>
      <c r="T19" s="437"/>
      <c r="U19" s="437"/>
      <c r="V19" s="437"/>
      <c r="W19" s="437"/>
      <c r="X19" s="437"/>
      <c r="Y19" s="437"/>
      <c r="Z19" s="437"/>
      <c r="AA19" s="437"/>
      <c r="AB19" s="437"/>
      <c r="AC19" s="437"/>
      <c r="AD19" s="70"/>
    </row>
    <row r="20" spans="2:30" ht="6.9" customHeight="1" x14ac:dyDescent="0.4">
      <c r="B20" s="75"/>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7"/>
    </row>
    <row r="21" spans="2:30" ht="9.9" customHeight="1" x14ac:dyDescent="0.4">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row>
    <row r="22" spans="2:30" ht="30" customHeight="1" x14ac:dyDescent="0.4">
      <c r="B22" s="415" t="s">
        <v>464</v>
      </c>
      <c r="C22" s="415"/>
      <c r="D22" s="415"/>
      <c r="E22" s="415"/>
      <c r="F22" s="415"/>
      <c r="G22" s="415"/>
      <c r="H22" s="415"/>
      <c r="I22" s="415"/>
      <c r="J22" s="415"/>
      <c r="K22" s="415"/>
      <c r="L22" s="415"/>
      <c r="M22" s="415"/>
      <c r="N22" s="415"/>
      <c r="O22" s="415"/>
      <c r="P22" s="415"/>
      <c r="Q22" s="415"/>
      <c r="R22" s="415"/>
      <c r="S22" s="415"/>
      <c r="T22" s="415"/>
      <c r="U22" s="415"/>
      <c r="V22" s="415"/>
      <c r="W22" s="415"/>
      <c r="X22" s="415"/>
      <c r="Y22" s="415"/>
      <c r="Z22" s="415"/>
      <c r="AA22" s="415"/>
      <c r="AB22" s="415"/>
      <c r="AC22" s="415"/>
      <c r="AD22" s="415"/>
    </row>
    <row r="23" spans="2:30" ht="9.9" customHeight="1" x14ac:dyDescent="0.4">
      <c r="B23" s="78"/>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80"/>
    </row>
    <row r="24" spans="2:30" ht="26.1" customHeight="1" x14ac:dyDescent="0.4">
      <c r="B24" s="71"/>
      <c r="C24" s="432" t="s">
        <v>684</v>
      </c>
      <c r="D24" s="432"/>
      <c r="E24" s="432"/>
      <c r="F24" s="432" t="s">
        <v>496</v>
      </c>
      <c r="G24" s="432"/>
      <c r="H24" s="432" t="s">
        <v>686</v>
      </c>
      <c r="I24" s="432"/>
      <c r="J24" s="432" t="s">
        <v>687</v>
      </c>
      <c r="K24" s="432"/>
      <c r="L24" s="432" t="s">
        <v>688</v>
      </c>
      <c r="M24" s="432"/>
      <c r="N24" s="432" t="s">
        <v>689</v>
      </c>
      <c r="O24" s="432"/>
      <c r="P24" s="432" t="s">
        <v>690</v>
      </c>
      <c r="Q24" s="432"/>
      <c r="R24" s="432" t="s">
        <v>691</v>
      </c>
      <c r="S24" s="432"/>
      <c r="T24" s="432" t="s">
        <v>692</v>
      </c>
      <c r="U24" s="432"/>
      <c r="V24" s="432" t="s">
        <v>693</v>
      </c>
      <c r="W24" s="432"/>
      <c r="X24" s="432" t="s">
        <v>694</v>
      </c>
      <c r="Y24" s="432"/>
      <c r="Z24" s="432" t="s">
        <v>695</v>
      </c>
      <c r="AA24" s="432"/>
      <c r="AB24" s="432" t="s">
        <v>696</v>
      </c>
      <c r="AC24" s="432"/>
      <c r="AD24" s="81"/>
    </row>
    <row r="25" spans="2:30" ht="26.1" customHeight="1" x14ac:dyDescent="0.4">
      <c r="B25" s="71"/>
      <c r="C25" s="430" t="s">
        <v>460</v>
      </c>
      <c r="D25" s="430"/>
      <c r="E25" s="430"/>
      <c r="F25" s="460"/>
      <c r="G25" s="460"/>
      <c r="H25" s="460"/>
      <c r="I25" s="460"/>
      <c r="J25" s="460"/>
      <c r="K25" s="460"/>
      <c r="L25" s="460"/>
      <c r="M25" s="460"/>
      <c r="N25" s="460"/>
      <c r="O25" s="460"/>
      <c r="P25" s="460"/>
      <c r="Q25" s="460"/>
      <c r="R25" s="460"/>
      <c r="S25" s="460"/>
      <c r="T25" s="460"/>
      <c r="U25" s="460"/>
      <c r="V25" s="460"/>
      <c r="W25" s="460"/>
      <c r="X25" s="460"/>
      <c r="Y25" s="460"/>
      <c r="Z25" s="460"/>
      <c r="AA25" s="460"/>
      <c r="AB25" s="460"/>
      <c r="AC25" s="460"/>
      <c r="AD25" s="81"/>
    </row>
    <row r="26" spans="2:30" ht="35.1" customHeight="1" x14ac:dyDescent="0.4">
      <c r="B26" s="71"/>
      <c r="C26" s="430" t="s">
        <v>323</v>
      </c>
      <c r="D26" s="430"/>
      <c r="E26" s="430"/>
      <c r="F26" s="431"/>
      <c r="G26" s="431"/>
      <c r="H26" s="431"/>
      <c r="I26" s="431"/>
      <c r="J26" s="431"/>
      <c r="K26" s="431"/>
      <c r="L26" s="431"/>
      <c r="M26" s="431"/>
      <c r="N26" s="431"/>
      <c r="O26" s="431"/>
      <c r="P26" s="431"/>
      <c r="Q26" s="431"/>
      <c r="R26" s="431"/>
      <c r="S26" s="431"/>
      <c r="T26" s="431"/>
      <c r="U26" s="431"/>
      <c r="V26" s="431"/>
      <c r="W26" s="431"/>
      <c r="X26" s="431"/>
      <c r="Y26" s="431"/>
      <c r="Z26" s="431"/>
      <c r="AA26" s="431"/>
      <c r="AB26" s="431"/>
      <c r="AC26" s="431"/>
      <c r="AD26" s="81"/>
    </row>
    <row r="27" spans="2:30" ht="12" customHeight="1" x14ac:dyDescent="0.4">
      <c r="B27" s="71"/>
      <c r="C27" s="84"/>
      <c r="D27" s="84"/>
      <c r="E27" s="84"/>
      <c r="F27" s="85"/>
      <c r="G27" s="85"/>
      <c r="H27" s="85"/>
      <c r="I27" s="85"/>
      <c r="J27" s="85"/>
      <c r="K27" s="85"/>
      <c r="L27" s="85"/>
      <c r="M27" s="85"/>
      <c r="N27" s="86"/>
      <c r="O27" s="86"/>
      <c r="P27" s="86"/>
      <c r="Q27" s="86"/>
      <c r="R27" s="86"/>
      <c r="S27" s="86"/>
      <c r="T27" s="86"/>
      <c r="U27" s="86"/>
      <c r="V27" s="86"/>
      <c r="W27" s="86"/>
      <c r="X27" s="86"/>
      <c r="Y27" s="86"/>
      <c r="Z27" s="86"/>
      <c r="AA27" s="86"/>
      <c r="AB27" s="86"/>
      <c r="AC27" s="86"/>
      <c r="AD27" s="81"/>
    </row>
    <row r="28" spans="2:30" ht="35.1" customHeight="1" x14ac:dyDescent="0.4">
      <c r="B28" s="71"/>
      <c r="C28" s="432" t="s">
        <v>685</v>
      </c>
      <c r="D28" s="432"/>
      <c r="E28" s="432"/>
      <c r="F28" s="432" t="s">
        <v>697</v>
      </c>
      <c r="G28" s="432"/>
      <c r="H28" s="432" t="s">
        <v>686</v>
      </c>
      <c r="I28" s="432"/>
      <c r="J28" s="432" t="s">
        <v>687</v>
      </c>
      <c r="K28" s="432"/>
      <c r="L28" s="432"/>
      <c r="M28" s="432"/>
      <c r="N28" s="432"/>
      <c r="O28" s="432"/>
      <c r="P28" s="432"/>
      <c r="Q28" s="432"/>
      <c r="R28" s="432"/>
      <c r="S28" s="432"/>
      <c r="T28" s="432"/>
      <c r="U28" s="432"/>
      <c r="V28" s="432"/>
      <c r="W28" s="432"/>
      <c r="X28" s="432"/>
      <c r="Y28" s="432"/>
      <c r="Z28" s="432"/>
      <c r="AA28" s="432"/>
      <c r="AB28" s="432"/>
      <c r="AC28" s="432"/>
      <c r="AD28" s="81"/>
    </row>
    <row r="29" spans="2:30" ht="35.1" customHeight="1" x14ac:dyDescent="0.4">
      <c r="B29" s="71"/>
      <c r="C29" s="430" t="s">
        <v>460</v>
      </c>
      <c r="D29" s="430"/>
      <c r="E29" s="430"/>
      <c r="F29" s="460"/>
      <c r="G29" s="460"/>
      <c r="H29" s="460"/>
      <c r="I29" s="460"/>
      <c r="J29" s="460"/>
      <c r="K29" s="460"/>
      <c r="L29" s="460"/>
      <c r="M29" s="460"/>
      <c r="N29" s="460"/>
      <c r="O29" s="460"/>
      <c r="P29" s="460"/>
      <c r="Q29" s="460"/>
      <c r="R29" s="460"/>
      <c r="S29" s="460"/>
      <c r="T29" s="460"/>
      <c r="U29" s="460"/>
      <c r="V29" s="460"/>
      <c r="W29" s="460"/>
      <c r="X29" s="460"/>
      <c r="Y29" s="460"/>
      <c r="Z29" s="460"/>
      <c r="AA29" s="460"/>
      <c r="AB29" s="460"/>
      <c r="AC29" s="460"/>
      <c r="AD29" s="81"/>
    </row>
    <row r="30" spans="2:30" ht="35.1" customHeight="1" x14ac:dyDescent="0.4">
      <c r="B30" s="71"/>
      <c r="C30" s="430" t="s">
        <v>323</v>
      </c>
      <c r="D30" s="430"/>
      <c r="E30" s="430"/>
      <c r="F30" s="431"/>
      <c r="G30" s="431"/>
      <c r="H30" s="431"/>
      <c r="I30" s="431"/>
      <c r="J30" s="431"/>
      <c r="K30" s="431"/>
      <c r="L30" s="431"/>
      <c r="M30" s="431"/>
      <c r="N30" s="431"/>
      <c r="O30" s="431"/>
      <c r="P30" s="431"/>
      <c r="Q30" s="431"/>
      <c r="R30" s="431"/>
      <c r="S30" s="431"/>
      <c r="T30" s="431"/>
      <c r="U30" s="431"/>
      <c r="V30" s="431"/>
      <c r="W30" s="431"/>
      <c r="X30" s="431"/>
      <c r="Y30" s="431"/>
      <c r="Z30" s="431"/>
      <c r="AA30" s="431"/>
      <c r="AB30" s="431"/>
      <c r="AC30" s="431"/>
      <c r="AD30" s="81"/>
    </row>
    <row r="31" spans="2:30" ht="9.9" customHeight="1" x14ac:dyDescent="0.4">
      <c r="B31" s="75"/>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7"/>
    </row>
    <row r="32" spans="2:30" ht="5.4" customHeight="1" x14ac:dyDescent="0.4">
      <c r="B32" s="462"/>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4"/>
    </row>
    <row r="33" spans="2:34" ht="39.9" customHeight="1" x14ac:dyDescent="0.4">
      <c r="B33" s="412"/>
      <c r="C33" s="413"/>
      <c r="D33" s="413"/>
      <c r="E33" s="413"/>
      <c r="F33" s="413"/>
      <c r="G33" s="413"/>
      <c r="H33" s="413"/>
      <c r="I33" s="413"/>
      <c r="J33" s="413"/>
      <c r="K33" s="413"/>
      <c r="L33" s="413"/>
      <c r="M33" s="413"/>
      <c r="N33" s="413"/>
      <c r="O33" s="413"/>
      <c r="P33" s="413"/>
      <c r="Q33" s="413"/>
      <c r="R33" s="413"/>
      <c r="S33" s="413"/>
      <c r="T33" s="413"/>
      <c r="U33" s="413"/>
      <c r="V33" s="413"/>
      <c r="W33" s="413"/>
      <c r="X33" s="413"/>
      <c r="Y33" s="413"/>
      <c r="Z33" s="413"/>
      <c r="AA33" s="413"/>
      <c r="AB33" s="413"/>
      <c r="AC33" s="413"/>
      <c r="AD33" s="414"/>
    </row>
    <row r="34" spans="2:34" ht="39.9" customHeight="1" x14ac:dyDescent="0.4">
      <c r="B34" s="412"/>
      <c r="C34" s="413"/>
      <c r="D34" s="413"/>
      <c r="E34" s="413"/>
      <c r="F34" s="413"/>
      <c r="G34" s="413"/>
      <c r="H34" s="413"/>
      <c r="I34" s="413"/>
      <c r="J34" s="413"/>
      <c r="K34" s="413"/>
      <c r="L34" s="413"/>
      <c r="M34" s="413"/>
      <c r="N34" s="413"/>
      <c r="O34" s="413"/>
      <c r="P34" s="413"/>
      <c r="Q34" s="413"/>
      <c r="R34" s="413"/>
      <c r="S34" s="413"/>
      <c r="T34" s="413"/>
      <c r="U34" s="413"/>
      <c r="V34" s="413"/>
      <c r="W34" s="413"/>
      <c r="X34" s="413"/>
      <c r="Y34" s="413"/>
      <c r="Z34" s="413"/>
      <c r="AA34" s="413"/>
      <c r="AB34" s="413"/>
      <c r="AC34" s="413"/>
      <c r="AD34" s="414"/>
    </row>
    <row r="35" spans="2:34" ht="39.9" customHeight="1" x14ac:dyDescent="0.4">
      <c r="B35" s="412"/>
      <c r="C35" s="413"/>
      <c r="D35" s="413"/>
      <c r="E35" s="413"/>
      <c r="F35" s="413"/>
      <c r="G35" s="413"/>
      <c r="H35" s="413"/>
      <c r="I35" s="413"/>
      <c r="J35" s="413"/>
      <c r="K35" s="413"/>
      <c r="L35" s="413"/>
      <c r="M35" s="413"/>
      <c r="N35" s="413"/>
      <c r="O35" s="413"/>
      <c r="P35" s="413"/>
      <c r="Q35" s="413"/>
      <c r="R35" s="413"/>
      <c r="S35" s="413"/>
      <c r="T35" s="413"/>
      <c r="U35" s="413"/>
      <c r="V35" s="413"/>
      <c r="W35" s="413"/>
      <c r="X35" s="413"/>
      <c r="Y35" s="413"/>
      <c r="Z35" s="413"/>
      <c r="AA35" s="413"/>
      <c r="AB35" s="413"/>
      <c r="AC35" s="413"/>
      <c r="AD35" s="414"/>
    </row>
    <row r="36" spans="2:34" ht="39.9" customHeight="1" x14ac:dyDescent="0.4">
      <c r="B36" s="412"/>
      <c r="C36" s="413"/>
      <c r="D36" s="413"/>
      <c r="E36" s="413"/>
      <c r="F36" s="413"/>
      <c r="G36" s="413"/>
      <c r="H36" s="413"/>
      <c r="I36" s="413"/>
      <c r="J36" s="413"/>
      <c r="K36" s="413"/>
      <c r="L36" s="413"/>
      <c r="M36" s="413"/>
      <c r="N36" s="413"/>
      <c r="O36" s="413"/>
      <c r="P36" s="413"/>
      <c r="Q36" s="413"/>
      <c r="R36" s="413"/>
      <c r="S36" s="413"/>
      <c r="T36" s="413"/>
      <c r="U36" s="413"/>
      <c r="V36" s="413"/>
      <c r="W36" s="413"/>
      <c r="X36" s="413"/>
      <c r="Y36" s="413"/>
      <c r="Z36" s="413"/>
      <c r="AA36" s="413"/>
      <c r="AB36" s="413"/>
      <c r="AC36" s="413"/>
      <c r="AD36" s="414"/>
    </row>
    <row r="37" spans="2:34" ht="39.9" customHeight="1" x14ac:dyDescent="0.4">
      <c r="B37" s="412"/>
      <c r="C37" s="413"/>
      <c r="D37" s="413"/>
      <c r="E37" s="413"/>
      <c r="F37" s="413"/>
      <c r="G37" s="413"/>
      <c r="H37" s="413"/>
      <c r="I37" s="413"/>
      <c r="J37" s="413"/>
      <c r="K37" s="413"/>
      <c r="L37" s="413"/>
      <c r="M37" s="413"/>
      <c r="N37" s="413"/>
      <c r="O37" s="413"/>
      <c r="P37" s="413"/>
      <c r="Q37" s="413"/>
      <c r="R37" s="413"/>
      <c r="S37" s="413"/>
      <c r="T37" s="413"/>
      <c r="U37" s="413"/>
      <c r="V37" s="413"/>
      <c r="W37" s="413"/>
      <c r="X37" s="413"/>
      <c r="Y37" s="413"/>
      <c r="Z37" s="413"/>
      <c r="AA37" s="413"/>
      <c r="AB37" s="413"/>
      <c r="AC37" s="413"/>
      <c r="AD37" s="414"/>
    </row>
    <row r="38" spans="2:34" ht="39.9" customHeight="1" x14ac:dyDescent="0.4">
      <c r="B38" s="412"/>
      <c r="C38" s="413"/>
      <c r="D38" s="413"/>
      <c r="E38" s="413"/>
      <c r="F38" s="413"/>
      <c r="G38" s="413"/>
      <c r="H38" s="413"/>
      <c r="I38" s="413"/>
      <c r="J38" s="413"/>
      <c r="K38" s="413"/>
      <c r="L38" s="413"/>
      <c r="M38" s="413"/>
      <c r="N38" s="413"/>
      <c r="O38" s="413"/>
      <c r="P38" s="413"/>
      <c r="Q38" s="413"/>
      <c r="R38" s="413"/>
      <c r="S38" s="413"/>
      <c r="T38" s="413"/>
      <c r="U38" s="413"/>
      <c r="V38" s="413"/>
      <c r="W38" s="413"/>
      <c r="X38" s="413"/>
      <c r="Y38" s="413"/>
      <c r="Z38" s="413"/>
      <c r="AA38" s="413"/>
      <c r="AB38" s="413"/>
      <c r="AC38" s="413"/>
      <c r="AD38" s="414"/>
    </row>
    <row r="39" spans="2:34" ht="39.9" customHeight="1" x14ac:dyDescent="0.4">
      <c r="B39" s="465"/>
      <c r="C39" s="466"/>
      <c r="D39" s="466"/>
      <c r="E39" s="466"/>
      <c r="F39" s="466"/>
      <c r="G39" s="466"/>
      <c r="H39" s="466"/>
      <c r="I39" s="466"/>
      <c r="J39" s="466"/>
      <c r="K39" s="466"/>
      <c r="L39" s="466"/>
      <c r="M39" s="466"/>
      <c r="N39" s="466"/>
      <c r="O39" s="466"/>
      <c r="P39" s="466"/>
      <c r="Q39" s="466"/>
      <c r="R39" s="466"/>
      <c r="S39" s="466"/>
      <c r="T39" s="466"/>
      <c r="U39" s="466"/>
      <c r="V39" s="466"/>
      <c r="W39" s="466"/>
      <c r="X39" s="466"/>
      <c r="Y39" s="466"/>
      <c r="Z39" s="466"/>
      <c r="AA39" s="466"/>
      <c r="AB39" s="466"/>
      <c r="AC39" s="466"/>
      <c r="AD39" s="467"/>
    </row>
    <row r="40" spans="2:34" ht="8.1" customHeight="1" x14ac:dyDescent="0.4">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row>
    <row r="41" spans="2:34" ht="30" customHeight="1" x14ac:dyDescent="0.4">
      <c r="B41" s="415" t="s">
        <v>477</v>
      </c>
      <c r="C41" s="415"/>
      <c r="D41" s="415"/>
      <c r="E41" s="415"/>
      <c r="F41" s="415"/>
      <c r="G41" s="415"/>
      <c r="H41" s="415"/>
      <c r="I41" s="415"/>
      <c r="J41" s="415"/>
      <c r="K41" s="415"/>
      <c r="L41" s="415"/>
      <c r="M41" s="415"/>
      <c r="N41" s="415"/>
      <c r="O41" s="415"/>
      <c r="P41" s="415"/>
      <c r="Q41" s="415"/>
      <c r="R41" s="415"/>
      <c r="S41" s="415"/>
      <c r="T41" s="415"/>
      <c r="U41" s="415"/>
      <c r="V41" s="415"/>
      <c r="W41" s="415"/>
      <c r="X41" s="415"/>
      <c r="Y41" s="415"/>
      <c r="Z41" s="415"/>
      <c r="AA41" s="415"/>
      <c r="AB41" s="415"/>
      <c r="AC41" s="415"/>
      <c r="AD41" s="415"/>
      <c r="AE41" s="415"/>
      <c r="AF41" s="415"/>
      <c r="AG41" s="415"/>
      <c r="AH41" s="415"/>
    </row>
    <row r="42" spans="2:34" ht="9.9" customHeight="1" x14ac:dyDescent="0.4">
      <c r="B42" s="412"/>
      <c r="C42" s="413"/>
      <c r="D42" s="413"/>
      <c r="E42" s="413"/>
      <c r="F42" s="413"/>
      <c r="G42" s="413"/>
      <c r="H42" s="413"/>
      <c r="I42" s="413"/>
      <c r="J42" s="413"/>
      <c r="K42" s="413"/>
      <c r="L42" s="413"/>
      <c r="M42" s="413"/>
      <c r="N42" s="413"/>
      <c r="O42" s="413"/>
      <c r="P42" s="413"/>
      <c r="Q42" s="413"/>
      <c r="R42" s="413"/>
      <c r="S42" s="413"/>
      <c r="T42" s="413"/>
      <c r="U42" s="413"/>
      <c r="V42" s="413"/>
      <c r="W42" s="413"/>
      <c r="X42" s="413"/>
      <c r="Y42" s="413"/>
      <c r="Z42" s="413"/>
      <c r="AA42" s="413"/>
      <c r="AB42" s="413"/>
      <c r="AC42" s="413"/>
      <c r="AD42" s="413"/>
      <c r="AE42" s="413"/>
      <c r="AF42" s="413"/>
      <c r="AG42" s="413"/>
      <c r="AH42" s="414"/>
    </row>
    <row r="43" spans="2:34" ht="45" customHeight="1" x14ac:dyDescent="0.4">
      <c r="B43" s="71"/>
      <c r="C43" s="83" t="s">
        <v>478</v>
      </c>
      <c r="D43" s="432" t="s">
        <v>492</v>
      </c>
      <c r="E43" s="432"/>
      <c r="F43" s="432"/>
      <c r="G43" s="432"/>
      <c r="H43" s="432"/>
      <c r="I43" s="432"/>
      <c r="J43" s="432"/>
      <c r="K43" s="432"/>
      <c r="L43" s="432" t="s">
        <v>493</v>
      </c>
      <c r="M43" s="432"/>
      <c r="N43" s="432"/>
      <c r="O43" s="432"/>
      <c r="P43" s="432"/>
      <c r="Q43" s="432"/>
      <c r="R43" s="432"/>
      <c r="S43" s="432"/>
      <c r="T43" s="432" t="s">
        <v>479</v>
      </c>
      <c r="U43" s="432"/>
      <c r="V43" s="432"/>
      <c r="W43" s="432"/>
      <c r="X43" s="432"/>
      <c r="Y43" s="432"/>
      <c r="Z43" s="432" t="s">
        <v>489</v>
      </c>
      <c r="AA43" s="432"/>
      <c r="AB43" s="432"/>
      <c r="AC43" s="432"/>
      <c r="AD43" s="419" t="s">
        <v>490</v>
      </c>
      <c r="AE43" s="420"/>
      <c r="AF43" s="419" t="s">
        <v>491</v>
      </c>
      <c r="AG43" s="420"/>
      <c r="AH43" s="87"/>
    </row>
    <row r="44" spans="2:34" ht="50.1" customHeight="1" x14ac:dyDescent="0.4">
      <c r="B44" s="71"/>
      <c r="C44" s="82" t="s">
        <v>465</v>
      </c>
      <c r="D44" s="421"/>
      <c r="E44" s="422"/>
      <c r="F44" s="422"/>
      <c r="G44" s="422"/>
      <c r="H44" s="422"/>
      <c r="I44" s="422"/>
      <c r="J44" s="422"/>
      <c r="K44" s="423"/>
      <c r="L44" s="421"/>
      <c r="M44" s="422"/>
      <c r="N44" s="422"/>
      <c r="O44" s="422"/>
      <c r="P44" s="422"/>
      <c r="Q44" s="422"/>
      <c r="R44" s="422"/>
      <c r="S44" s="423"/>
      <c r="T44" s="424"/>
      <c r="U44" s="425"/>
      <c r="V44" s="425"/>
      <c r="W44" s="425"/>
      <c r="X44" s="425"/>
      <c r="Y44" s="426"/>
      <c r="Z44" s="427"/>
      <c r="AA44" s="428"/>
      <c r="AB44" s="428"/>
      <c r="AC44" s="429"/>
      <c r="AD44" s="416"/>
      <c r="AE44" s="417"/>
      <c r="AF44" s="411"/>
      <c r="AG44" s="411"/>
      <c r="AH44" s="87"/>
    </row>
    <row r="45" spans="2:34" ht="50.1" customHeight="1" x14ac:dyDescent="0.4">
      <c r="B45" s="71"/>
      <c r="C45" s="82" t="s">
        <v>466</v>
      </c>
      <c r="D45" s="421"/>
      <c r="E45" s="422"/>
      <c r="F45" s="422"/>
      <c r="G45" s="422"/>
      <c r="H45" s="422"/>
      <c r="I45" s="422"/>
      <c r="J45" s="422"/>
      <c r="K45" s="423"/>
      <c r="L45" s="421"/>
      <c r="M45" s="422"/>
      <c r="N45" s="422"/>
      <c r="O45" s="422"/>
      <c r="P45" s="422"/>
      <c r="Q45" s="422"/>
      <c r="R45" s="422"/>
      <c r="S45" s="423"/>
      <c r="T45" s="424"/>
      <c r="U45" s="425"/>
      <c r="V45" s="425"/>
      <c r="W45" s="425"/>
      <c r="X45" s="425"/>
      <c r="Y45" s="426"/>
      <c r="Z45" s="427"/>
      <c r="AA45" s="428"/>
      <c r="AB45" s="428"/>
      <c r="AC45" s="429"/>
      <c r="AD45" s="416"/>
      <c r="AE45" s="417"/>
      <c r="AF45" s="411"/>
      <c r="AG45" s="411"/>
      <c r="AH45" s="87"/>
    </row>
    <row r="46" spans="2:34" ht="50.1" customHeight="1" x14ac:dyDescent="0.4">
      <c r="B46" s="71"/>
      <c r="C46" s="82" t="s">
        <v>467</v>
      </c>
      <c r="D46" s="421"/>
      <c r="E46" s="422"/>
      <c r="F46" s="422"/>
      <c r="G46" s="422"/>
      <c r="H46" s="422"/>
      <c r="I46" s="422"/>
      <c r="J46" s="422"/>
      <c r="K46" s="423"/>
      <c r="L46" s="421"/>
      <c r="M46" s="422"/>
      <c r="N46" s="422"/>
      <c r="O46" s="422"/>
      <c r="P46" s="422"/>
      <c r="Q46" s="422"/>
      <c r="R46" s="422"/>
      <c r="S46" s="423"/>
      <c r="T46" s="424"/>
      <c r="U46" s="425"/>
      <c r="V46" s="425"/>
      <c r="W46" s="425"/>
      <c r="X46" s="425"/>
      <c r="Y46" s="426"/>
      <c r="Z46" s="427"/>
      <c r="AA46" s="428"/>
      <c r="AB46" s="428"/>
      <c r="AC46" s="429"/>
      <c r="AD46" s="416"/>
      <c r="AE46" s="417"/>
      <c r="AF46" s="411"/>
      <c r="AG46" s="411"/>
      <c r="AH46" s="87"/>
    </row>
    <row r="47" spans="2:34" ht="50.1" customHeight="1" x14ac:dyDescent="0.4">
      <c r="B47" s="71"/>
      <c r="C47" s="82" t="s">
        <v>468</v>
      </c>
      <c r="D47" s="421"/>
      <c r="E47" s="422"/>
      <c r="F47" s="422"/>
      <c r="G47" s="422"/>
      <c r="H47" s="422"/>
      <c r="I47" s="422"/>
      <c r="J47" s="422"/>
      <c r="K47" s="423"/>
      <c r="L47" s="421"/>
      <c r="M47" s="422"/>
      <c r="N47" s="422"/>
      <c r="O47" s="422"/>
      <c r="P47" s="422"/>
      <c r="Q47" s="422"/>
      <c r="R47" s="422"/>
      <c r="S47" s="423"/>
      <c r="T47" s="424"/>
      <c r="U47" s="425"/>
      <c r="V47" s="425"/>
      <c r="W47" s="425"/>
      <c r="X47" s="425"/>
      <c r="Y47" s="426"/>
      <c r="Z47" s="427"/>
      <c r="AA47" s="428"/>
      <c r="AB47" s="428"/>
      <c r="AC47" s="429"/>
      <c r="AD47" s="416"/>
      <c r="AE47" s="417"/>
      <c r="AF47" s="411"/>
      <c r="AG47" s="411"/>
      <c r="AH47" s="87"/>
    </row>
    <row r="48" spans="2:34" ht="50.1" customHeight="1" x14ac:dyDescent="0.4">
      <c r="B48" s="71"/>
      <c r="C48" s="82" t="s">
        <v>469</v>
      </c>
      <c r="D48" s="421"/>
      <c r="E48" s="422"/>
      <c r="F48" s="422"/>
      <c r="G48" s="422"/>
      <c r="H48" s="422"/>
      <c r="I48" s="422"/>
      <c r="J48" s="422"/>
      <c r="K48" s="423"/>
      <c r="L48" s="421"/>
      <c r="M48" s="422"/>
      <c r="N48" s="422"/>
      <c r="O48" s="422"/>
      <c r="P48" s="422"/>
      <c r="Q48" s="422"/>
      <c r="R48" s="422"/>
      <c r="S48" s="423"/>
      <c r="T48" s="424"/>
      <c r="U48" s="425"/>
      <c r="V48" s="425"/>
      <c r="W48" s="425"/>
      <c r="X48" s="425"/>
      <c r="Y48" s="426"/>
      <c r="Z48" s="427"/>
      <c r="AA48" s="428"/>
      <c r="AB48" s="428"/>
      <c r="AC48" s="429"/>
      <c r="AD48" s="416"/>
      <c r="AE48" s="417"/>
      <c r="AF48" s="411"/>
      <c r="AG48" s="411"/>
      <c r="AH48" s="87"/>
    </row>
    <row r="49" spans="2:34" ht="50.1" customHeight="1" x14ac:dyDescent="0.4">
      <c r="B49" s="71"/>
      <c r="C49" s="82" t="s">
        <v>470</v>
      </c>
      <c r="D49" s="421"/>
      <c r="E49" s="422"/>
      <c r="F49" s="422"/>
      <c r="G49" s="422"/>
      <c r="H49" s="422"/>
      <c r="I49" s="422"/>
      <c r="J49" s="422"/>
      <c r="K49" s="423"/>
      <c r="L49" s="421"/>
      <c r="M49" s="422"/>
      <c r="N49" s="422"/>
      <c r="O49" s="422"/>
      <c r="P49" s="422"/>
      <c r="Q49" s="422"/>
      <c r="R49" s="422"/>
      <c r="S49" s="423"/>
      <c r="T49" s="424"/>
      <c r="U49" s="425"/>
      <c r="V49" s="425"/>
      <c r="W49" s="425"/>
      <c r="X49" s="425"/>
      <c r="Y49" s="426"/>
      <c r="Z49" s="427"/>
      <c r="AA49" s="428"/>
      <c r="AB49" s="428"/>
      <c r="AC49" s="429"/>
      <c r="AD49" s="416"/>
      <c r="AE49" s="417"/>
      <c r="AF49" s="411"/>
      <c r="AG49" s="411"/>
      <c r="AH49" s="87"/>
    </row>
    <row r="50" spans="2:34" ht="50.1" customHeight="1" x14ac:dyDescent="0.4">
      <c r="B50" s="71"/>
      <c r="C50" s="82" t="s">
        <v>471</v>
      </c>
      <c r="D50" s="421"/>
      <c r="E50" s="422"/>
      <c r="F50" s="422"/>
      <c r="G50" s="422"/>
      <c r="H50" s="422"/>
      <c r="I50" s="422"/>
      <c r="J50" s="422"/>
      <c r="K50" s="423"/>
      <c r="L50" s="421"/>
      <c r="M50" s="422"/>
      <c r="N50" s="422"/>
      <c r="O50" s="422"/>
      <c r="P50" s="422"/>
      <c r="Q50" s="422"/>
      <c r="R50" s="422"/>
      <c r="S50" s="423"/>
      <c r="T50" s="424"/>
      <c r="U50" s="425"/>
      <c r="V50" s="425"/>
      <c r="W50" s="425"/>
      <c r="X50" s="425"/>
      <c r="Y50" s="426"/>
      <c r="Z50" s="427"/>
      <c r="AA50" s="428"/>
      <c r="AB50" s="428"/>
      <c r="AC50" s="429"/>
      <c r="AD50" s="416"/>
      <c r="AE50" s="417"/>
      <c r="AF50" s="411"/>
      <c r="AG50" s="411"/>
      <c r="AH50" s="87"/>
    </row>
    <row r="51" spans="2:34" ht="50.1" customHeight="1" x14ac:dyDescent="0.4">
      <c r="B51" s="71"/>
      <c r="C51" s="82" t="s">
        <v>472</v>
      </c>
      <c r="D51" s="421"/>
      <c r="E51" s="422"/>
      <c r="F51" s="422"/>
      <c r="G51" s="422"/>
      <c r="H51" s="422"/>
      <c r="I51" s="422"/>
      <c r="J51" s="422"/>
      <c r="K51" s="423"/>
      <c r="L51" s="421"/>
      <c r="M51" s="422"/>
      <c r="N51" s="422"/>
      <c r="O51" s="422"/>
      <c r="P51" s="422"/>
      <c r="Q51" s="422"/>
      <c r="R51" s="422"/>
      <c r="S51" s="423"/>
      <c r="T51" s="424"/>
      <c r="U51" s="425"/>
      <c r="V51" s="425"/>
      <c r="W51" s="425"/>
      <c r="X51" s="425"/>
      <c r="Y51" s="426"/>
      <c r="Z51" s="427"/>
      <c r="AA51" s="428"/>
      <c r="AB51" s="428"/>
      <c r="AC51" s="429"/>
      <c r="AD51" s="416"/>
      <c r="AE51" s="417"/>
      <c r="AF51" s="411"/>
      <c r="AG51" s="411"/>
      <c r="AH51" s="87"/>
    </row>
    <row r="52" spans="2:34" ht="50.1" customHeight="1" x14ac:dyDescent="0.4">
      <c r="B52" s="71"/>
      <c r="C52" s="82" t="s">
        <v>473</v>
      </c>
      <c r="D52" s="421"/>
      <c r="E52" s="422"/>
      <c r="F52" s="422"/>
      <c r="G52" s="422"/>
      <c r="H52" s="422"/>
      <c r="I52" s="422"/>
      <c r="J52" s="422"/>
      <c r="K52" s="423"/>
      <c r="L52" s="421"/>
      <c r="M52" s="422"/>
      <c r="N52" s="422"/>
      <c r="O52" s="422"/>
      <c r="P52" s="422"/>
      <c r="Q52" s="422"/>
      <c r="R52" s="422"/>
      <c r="S52" s="423"/>
      <c r="T52" s="424"/>
      <c r="U52" s="425"/>
      <c r="V52" s="425"/>
      <c r="W52" s="425"/>
      <c r="X52" s="425"/>
      <c r="Y52" s="426"/>
      <c r="Z52" s="427"/>
      <c r="AA52" s="428"/>
      <c r="AB52" s="428"/>
      <c r="AC52" s="429"/>
      <c r="AD52" s="416"/>
      <c r="AE52" s="417"/>
      <c r="AF52" s="411"/>
      <c r="AG52" s="411"/>
      <c r="AH52" s="87"/>
    </row>
    <row r="53" spans="2:34" ht="50.1" customHeight="1" x14ac:dyDescent="0.4">
      <c r="B53" s="71"/>
      <c r="C53" s="82" t="s">
        <v>474</v>
      </c>
      <c r="D53" s="421"/>
      <c r="E53" s="422"/>
      <c r="F53" s="422"/>
      <c r="G53" s="422"/>
      <c r="H53" s="422"/>
      <c r="I53" s="422"/>
      <c r="J53" s="422"/>
      <c r="K53" s="423"/>
      <c r="L53" s="421"/>
      <c r="M53" s="422"/>
      <c r="N53" s="422"/>
      <c r="O53" s="422"/>
      <c r="P53" s="422"/>
      <c r="Q53" s="422"/>
      <c r="R53" s="422"/>
      <c r="S53" s="423"/>
      <c r="T53" s="424"/>
      <c r="U53" s="425"/>
      <c r="V53" s="425"/>
      <c r="W53" s="425"/>
      <c r="X53" s="425"/>
      <c r="Y53" s="426"/>
      <c r="Z53" s="427"/>
      <c r="AA53" s="428"/>
      <c r="AB53" s="428"/>
      <c r="AC53" s="429"/>
      <c r="AD53" s="416"/>
      <c r="AE53" s="417"/>
      <c r="AF53" s="411"/>
      <c r="AG53" s="411"/>
      <c r="AH53" s="87"/>
    </row>
    <row r="54" spans="2:34" ht="50.1" customHeight="1" x14ac:dyDescent="0.4">
      <c r="B54" s="71"/>
      <c r="C54" s="82" t="s">
        <v>476</v>
      </c>
      <c r="D54" s="421"/>
      <c r="E54" s="422"/>
      <c r="F54" s="422"/>
      <c r="G54" s="422"/>
      <c r="H54" s="422"/>
      <c r="I54" s="422"/>
      <c r="J54" s="422"/>
      <c r="K54" s="423"/>
      <c r="L54" s="421"/>
      <c r="M54" s="422"/>
      <c r="N54" s="422"/>
      <c r="O54" s="422"/>
      <c r="P54" s="422"/>
      <c r="Q54" s="422"/>
      <c r="R54" s="422"/>
      <c r="S54" s="423"/>
      <c r="T54" s="424"/>
      <c r="U54" s="425"/>
      <c r="V54" s="425"/>
      <c r="W54" s="425"/>
      <c r="X54" s="425"/>
      <c r="Y54" s="426"/>
      <c r="Z54" s="427"/>
      <c r="AA54" s="428"/>
      <c r="AB54" s="428"/>
      <c r="AC54" s="429"/>
      <c r="AD54" s="416"/>
      <c r="AE54" s="417"/>
      <c r="AF54" s="411"/>
      <c r="AG54" s="411"/>
      <c r="AH54" s="87"/>
    </row>
    <row r="55" spans="2:34" ht="50.1" customHeight="1" x14ac:dyDescent="0.4">
      <c r="B55" s="71"/>
      <c r="C55" s="82" t="s">
        <v>465</v>
      </c>
      <c r="D55" s="421"/>
      <c r="E55" s="422"/>
      <c r="F55" s="422"/>
      <c r="G55" s="422"/>
      <c r="H55" s="422"/>
      <c r="I55" s="422"/>
      <c r="J55" s="422"/>
      <c r="K55" s="423"/>
      <c r="L55" s="421"/>
      <c r="M55" s="422"/>
      <c r="N55" s="422"/>
      <c r="O55" s="422"/>
      <c r="P55" s="422"/>
      <c r="Q55" s="422"/>
      <c r="R55" s="422"/>
      <c r="S55" s="423"/>
      <c r="T55" s="424"/>
      <c r="U55" s="425"/>
      <c r="V55" s="425"/>
      <c r="W55" s="425"/>
      <c r="X55" s="425"/>
      <c r="Y55" s="426"/>
      <c r="Z55" s="427"/>
      <c r="AA55" s="428"/>
      <c r="AB55" s="428"/>
      <c r="AC55" s="429"/>
      <c r="AD55" s="416"/>
      <c r="AE55" s="417"/>
      <c r="AF55" s="411"/>
      <c r="AG55" s="411"/>
      <c r="AH55" s="87"/>
    </row>
    <row r="56" spans="2:34" ht="50.1" customHeight="1" x14ac:dyDescent="0.4">
      <c r="B56" s="71"/>
      <c r="C56" s="82" t="s">
        <v>466</v>
      </c>
      <c r="D56" s="421"/>
      <c r="E56" s="422"/>
      <c r="F56" s="422"/>
      <c r="G56" s="422"/>
      <c r="H56" s="422"/>
      <c r="I56" s="422"/>
      <c r="J56" s="422"/>
      <c r="K56" s="423"/>
      <c r="L56" s="421"/>
      <c r="M56" s="422"/>
      <c r="N56" s="422"/>
      <c r="O56" s="422"/>
      <c r="P56" s="422"/>
      <c r="Q56" s="422"/>
      <c r="R56" s="422"/>
      <c r="S56" s="423"/>
      <c r="T56" s="424"/>
      <c r="U56" s="425"/>
      <c r="V56" s="425"/>
      <c r="W56" s="425"/>
      <c r="X56" s="425"/>
      <c r="Y56" s="426"/>
      <c r="Z56" s="427"/>
      <c r="AA56" s="428"/>
      <c r="AB56" s="428"/>
      <c r="AC56" s="429"/>
      <c r="AD56" s="416"/>
      <c r="AE56" s="417"/>
      <c r="AF56" s="411"/>
      <c r="AG56" s="411"/>
      <c r="AH56" s="87"/>
    </row>
    <row r="57" spans="2:34" ht="50.1" customHeight="1" x14ac:dyDescent="0.4">
      <c r="B57" s="71"/>
      <c r="C57" s="82" t="s">
        <v>467</v>
      </c>
      <c r="D57" s="421"/>
      <c r="E57" s="422"/>
      <c r="F57" s="422"/>
      <c r="G57" s="422"/>
      <c r="H57" s="422"/>
      <c r="I57" s="422"/>
      <c r="J57" s="422"/>
      <c r="K57" s="423"/>
      <c r="L57" s="421"/>
      <c r="M57" s="422"/>
      <c r="N57" s="422"/>
      <c r="O57" s="422"/>
      <c r="P57" s="422"/>
      <c r="Q57" s="422"/>
      <c r="R57" s="422"/>
      <c r="S57" s="423"/>
      <c r="T57" s="424"/>
      <c r="U57" s="425"/>
      <c r="V57" s="425"/>
      <c r="W57" s="425"/>
      <c r="X57" s="425"/>
      <c r="Y57" s="426"/>
      <c r="Z57" s="427"/>
      <c r="AA57" s="428"/>
      <c r="AB57" s="428"/>
      <c r="AC57" s="429"/>
      <c r="AD57" s="416"/>
      <c r="AE57" s="417"/>
      <c r="AF57" s="411"/>
      <c r="AG57" s="411"/>
      <c r="AH57" s="87"/>
    </row>
    <row r="58" spans="2:34" ht="50.1" customHeight="1" x14ac:dyDescent="0.4">
      <c r="B58" s="71"/>
      <c r="C58" s="82" t="s">
        <v>468</v>
      </c>
      <c r="D58" s="421"/>
      <c r="E58" s="422"/>
      <c r="F58" s="422"/>
      <c r="G58" s="422"/>
      <c r="H58" s="422"/>
      <c r="I58" s="422"/>
      <c r="J58" s="422"/>
      <c r="K58" s="423"/>
      <c r="L58" s="421"/>
      <c r="M58" s="422"/>
      <c r="N58" s="422"/>
      <c r="O58" s="422"/>
      <c r="P58" s="422"/>
      <c r="Q58" s="422"/>
      <c r="R58" s="422"/>
      <c r="S58" s="423"/>
      <c r="T58" s="424"/>
      <c r="U58" s="425"/>
      <c r="V58" s="425"/>
      <c r="W58" s="425"/>
      <c r="X58" s="425"/>
      <c r="Y58" s="426"/>
      <c r="Z58" s="427"/>
      <c r="AA58" s="428"/>
      <c r="AB58" s="428"/>
      <c r="AC58" s="429"/>
      <c r="AD58" s="416"/>
      <c r="AE58" s="417"/>
      <c r="AF58" s="411"/>
      <c r="AG58" s="411"/>
      <c r="AH58" s="87"/>
    </row>
    <row r="59" spans="2:34" ht="50.1" customHeight="1" x14ac:dyDescent="0.4">
      <c r="B59" s="71"/>
      <c r="C59" s="82" t="s">
        <v>469</v>
      </c>
      <c r="D59" s="421"/>
      <c r="E59" s="422"/>
      <c r="F59" s="422"/>
      <c r="G59" s="422"/>
      <c r="H59" s="422"/>
      <c r="I59" s="422"/>
      <c r="J59" s="422"/>
      <c r="K59" s="423"/>
      <c r="L59" s="421"/>
      <c r="M59" s="422"/>
      <c r="N59" s="422"/>
      <c r="O59" s="422"/>
      <c r="P59" s="422"/>
      <c r="Q59" s="422"/>
      <c r="R59" s="422"/>
      <c r="S59" s="423"/>
      <c r="T59" s="424"/>
      <c r="U59" s="425"/>
      <c r="V59" s="425"/>
      <c r="W59" s="425"/>
      <c r="X59" s="425"/>
      <c r="Y59" s="426"/>
      <c r="Z59" s="427"/>
      <c r="AA59" s="428"/>
      <c r="AB59" s="428"/>
      <c r="AC59" s="429"/>
      <c r="AD59" s="416"/>
      <c r="AE59" s="417"/>
      <c r="AF59" s="411"/>
      <c r="AG59" s="411"/>
      <c r="AH59" s="87"/>
    </row>
    <row r="60" spans="2:34" ht="50.1" customHeight="1" x14ac:dyDescent="0.4">
      <c r="B60" s="71"/>
      <c r="C60" s="82" t="s">
        <v>470</v>
      </c>
      <c r="D60" s="421"/>
      <c r="E60" s="422"/>
      <c r="F60" s="422"/>
      <c r="G60" s="422"/>
      <c r="H60" s="422"/>
      <c r="I60" s="422"/>
      <c r="J60" s="422"/>
      <c r="K60" s="423"/>
      <c r="L60" s="421"/>
      <c r="M60" s="422"/>
      <c r="N60" s="422"/>
      <c r="O60" s="422"/>
      <c r="P60" s="422"/>
      <c r="Q60" s="422"/>
      <c r="R60" s="422"/>
      <c r="S60" s="423"/>
      <c r="T60" s="424"/>
      <c r="U60" s="425"/>
      <c r="V60" s="425"/>
      <c r="W60" s="425"/>
      <c r="X60" s="425"/>
      <c r="Y60" s="426"/>
      <c r="Z60" s="427"/>
      <c r="AA60" s="428"/>
      <c r="AB60" s="428"/>
      <c r="AC60" s="429"/>
      <c r="AD60" s="416"/>
      <c r="AE60" s="417"/>
      <c r="AF60" s="411"/>
      <c r="AG60" s="411"/>
      <c r="AH60" s="87"/>
    </row>
    <row r="61" spans="2:34" ht="50.1" customHeight="1" x14ac:dyDescent="0.4">
      <c r="B61" s="71"/>
      <c r="C61" s="82" t="s">
        <v>471</v>
      </c>
      <c r="D61" s="421"/>
      <c r="E61" s="422"/>
      <c r="F61" s="422"/>
      <c r="G61" s="422"/>
      <c r="H61" s="422"/>
      <c r="I61" s="422"/>
      <c r="J61" s="422"/>
      <c r="K61" s="423"/>
      <c r="L61" s="421"/>
      <c r="M61" s="422"/>
      <c r="N61" s="422"/>
      <c r="O61" s="422"/>
      <c r="P61" s="422"/>
      <c r="Q61" s="422"/>
      <c r="R61" s="422"/>
      <c r="S61" s="423"/>
      <c r="T61" s="424"/>
      <c r="U61" s="425"/>
      <c r="V61" s="425"/>
      <c r="W61" s="425"/>
      <c r="X61" s="425"/>
      <c r="Y61" s="426"/>
      <c r="Z61" s="427"/>
      <c r="AA61" s="428"/>
      <c r="AB61" s="428"/>
      <c r="AC61" s="429"/>
      <c r="AD61" s="416"/>
      <c r="AE61" s="417"/>
      <c r="AF61" s="411"/>
      <c r="AG61" s="411"/>
      <c r="AH61" s="87"/>
    </row>
    <row r="62" spans="2:34" ht="50.1" customHeight="1" x14ac:dyDescent="0.4">
      <c r="B62" s="71"/>
      <c r="C62" s="82" t="s">
        <v>472</v>
      </c>
      <c r="D62" s="421"/>
      <c r="E62" s="422"/>
      <c r="F62" s="422"/>
      <c r="G62" s="422"/>
      <c r="H62" s="422"/>
      <c r="I62" s="422"/>
      <c r="J62" s="422"/>
      <c r="K62" s="423"/>
      <c r="L62" s="421"/>
      <c r="M62" s="422"/>
      <c r="N62" s="422"/>
      <c r="O62" s="422"/>
      <c r="P62" s="422"/>
      <c r="Q62" s="422"/>
      <c r="R62" s="422"/>
      <c r="S62" s="423"/>
      <c r="T62" s="424"/>
      <c r="U62" s="425"/>
      <c r="V62" s="425"/>
      <c r="W62" s="425"/>
      <c r="X62" s="425"/>
      <c r="Y62" s="426"/>
      <c r="Z62" s="427"/>
      <c r="AA62" s="428"/>
      <c r="AB62" s="428"/>
      <c r="AC62" s="429"/>
      <c r="AD62" s="416"/>
      <c r="AE62" s="417"/>
      <c r="AF62" s="411"/>
      <c r="AG62" s="411"/>
      <c r="AH62" s="87"/>
    </row>
    <row r="63" spans="2:34" ht="50.1" customHeight="1" x14ac:dyDescent="0.4">
      <c r="B63" s="71"/>
      <c r="C63" s="82" t="s">
        <v>473</v>
      </c>
      <c r="D63" s="421"/>
      <c r="E63" s="422"/>
      <c r="F63" s="422"/>
      <c r="G63" s="422"/>
      <c r="H63" s="422"/>
      <c r="I63" s="422"/>
      <c r="J63" s="422"/>
      <c r="K63" s="423"/>
      <c r="L63" s="421"/>
      <c r="M63" s="422"/>
      <c r="N63" s="422"/>
      <c r="O63" s="422"/>
      <c r="P63" s="422"/>
      <c r="Q63" s="422"/>
      <c r="R63" s="422"/>
      <c r="S63" s="423"/>
      <c r="T63" s="424"/>
      <c r="U63" s="425"/>
      <c r="V63" s="425"/>
      <c r="W63" s="425"/>
      <c r="X63" s="425"/>
      <c r="Y63" s="426"/>
      <c r="Z63" s="427"/>
      <c r="AA63" s="428"/>
      <c r="AB63" s="428"/>
      <c r="AC63" s="429"/>
      <c r="AD63" s="416"/>
      <c r="AE63" s="417"/>
      <c r="AF63" s="411"/>
      <c r="AG63" s="411"/>
      <c r="AH63" s="87"/>
    </row>
    <row r="64" spans="2:34" ht="50.1" customHeight="1" x14ac:dyDescent="0.4">
      <c r="B64" s="71"/>
      <c r="C64" s="82" t="s">
        <v>474</v>
      </c>
      <c r="D64" s="421"/>
      <c r="E64" s="422"/>
      <c r="F64" s="422"/>
      <c r="G64" s="422"/>
      <c r="H64" s="422"/>
      <c r="I64" s="422"/>
      <c r="J64" s="422"/>
      <c r="K64" s="423"/>
      <c r="L64" s="421"/>
      <c r="M64" s="422"/>
      <c r="N64" s="422"/>
      <c r="O64" s="422"/>
      <c r="P64" s="422"/>
      <c r="Q64" s="422"/>
      <c r="R64" s="422"/>
      <c r="S64" s="423"/>
      <c r="T64" s="424"/>
      <c r="U64" s="425"/>
      <c r="V64" s="425"/>
      <c r="W64" s="425"/>
      <c r="X64" s="425"/>
      <c r="Y64" s="426"/>
      <c r="Z64" s="427"/>
      <c r="AA64" s="428"/>
      <c r="AB64" s="428"/>
      <c r="AC64" s="429"/>
      <c r="AD64" s="416"/>
      <c r="AE64" s="417"/>
      <c r="AF64" s="411"/>
      <c r="AG64" s="411"/>
      <c r="AH64" s="87"/>
    </row>
    <row r="65" spans="2:34" ht="50.1" customHeight="1" x14ac:dyDescent="0.4">
      <c r="B65" s="71"/>
      <c r="C65" s="82" t="s">
        <v>476</v>
      </c>
      <c r="D65" s="421"/>
      <c r="E65" s="422"/>
      <c r="F65" s="422"/>
      <c r="G65" s="422"/>
      <c r="H65" s="422"/>
      <c r="I65" s="422"/>
      <c r="J65" s="422"/>
      <c r="K65" s="423"/>
      <c r="L65" s="421"/>
      <c r="M65" s="422"/>
      <c r="N65" s="422"/>
      <c r="O65" s="422"/>
      <c r="P65" s="422"/>
      <c r="Q65" s="422"/>
      <c r="R65" s="422"/>
      <c r="S65" s="423"/>
      <c r="T65" s="424"/>
      <c r="U65" s="425"/>
      <c r="V65" s="425"/>
      <c r="W65" s="425"/>
      <c r="X65" s="425"/>
      <c r="Y65" s="426"/>
      <c r="Z65" s="427"/>
      <c r="AA65" s="428"/>
      <c r="AB65" s="428"/>
      <c r="AC65" s="429"/>
      <c r="AD65" s="418"/>
      <c r="AE65" s="418"/>
      <c r="AF65" s="411"/>
      <c r="AG65" s="411"/>
      <c r="AH65" s="87"/>
    </row>
    <row r="66" spans="2:34" ht="9.9" customHeight="1" x14ac:dyDescent="0.4">
      <c r="B66" s="65"/>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7"/>
    </row>
    <row r="67" spans="2:34" ht="6" customHeight="1" x14ac:dyDescent="0.4"/>
  </sheetData>
  <mergeCells count="257">
    <mergeCell ref="D65:K65"/>
    <mergeCell ref="L65:S65"/>
    <mergeCell ref="T65:Y65"/>
    <mergeCell ref="Z65:AC65"/>
    <mergeCell ref="AD65:AE65"/>
    <mergeCell ref="AF65:AG65"/>
    <mergeCell ref="D64:K64"/>
    <mergeCell ref="L64:S64"/>
    <mergeCell ref="T64:Y64"/>
    <mergeCell ref="Z64:AC64"/>
    <mergeCell ref="AD64:AE64"/>
    <mergeCell ref="AF64:AG64"/>
    <mergeCell ref="D63:K63"/>
    <mergeCell ref="L63:S63"/>
    <mergeCell ref="T63:Y63"/>
    <mergeCell ref="Z63:AC63"/>
    <mergeCell ref="AD63:AE63"/>
    <mergeCell ref="AF63:AG63"/>
    <mergeCell ref="D62:K62"/>
    <mergeCell ref="L62:S62"/>
    <mergeCell ref="T62:Y62"/>
    <mergeCell ref="Z62:AC62"/>
    <mergeCell ref="AD62:AE62"/>
    <mergeCell ref="AF62:AG62"/>
    <mergeCell ref="D61:K61"/>
    <mergeCell ref="L61:S61"/>
    <mergeCell ref="T61:Y61"/>
    <mergeCell ref="Z61:AC61"/>
    <mergeCell ref="AD61:AE61"/>
    <mergeCell ref="AF61:AG61"/>
    <mergeCell ref="D60:K60"/>
    <mergeCell ref="L60:S60"/>
    <mergeCell ref="T60:Y60"/>
    <mergeCell ref="Z60:AC60"/>
    <mergeCell ref="AD60:AE60"/>
    <mergeCell ref="AF60:AG60"/>
    <mergeCell ref="D59:K59"/>
    <mergeCell ref="L59:S59"/>
    <mergeCell ref="T59:Y59"/>
    <mergeCell ref="Z59:AC59"/>
    <mergeCell ref="AD59:AE59"/>
    <mergeCell ref="AF59:AG59"/>
    <mergeCell ref="D58:K58"/>
    <mergeCell ref="L58:S58"/>
    <mergeCell ref="T58:Y58"/>
    <mergeCell ref="Z58:AC58"/>
    <mergeCell ref="AD58:AE58"/>
    <mergeCell ref="AF58:AG58"/>
    <mergeCell ref="D57:K57"/>
    <mergeCell ref="L57:S57"/>
    <mergeCell ref="T57:Y57"/>
    <mergeCell ref="Z57:AC57"/>
    <mergeCell ref="AD57:AE57"/>
    <mergeCell ref="AF57:AG57"/>
    <mergeCell ref="D56:K56"/>
    <mergeCell ref="L56:S56"/>
    <mergeCell ref="T56:Y56"/>
    <mergeCell ref="Z56:AC56"/>
    <mergeCell ref="AD56:AE56"/>
    <mergeCell ref="AF56:AG56"/>
    <mergeCell ref="D55:K55"/>
    <mergeCell ref="L55:S55"/>
    <mergeCell ref="T55:Y55"/>
    <mergeCell ref="Z55:AC55"/>
    <mergeCell ref="AD55:AE55"/>
    <mergeCell ref="AF55:AG55"/>
    <mergeCell ref="D54:K54"/>
    <mergeCell ref="L54:S54"/>
    <mergeCell ref="T54:Y54"/>
    <mergeCell ref="Z54:AC54"/>
    <mergeCell ref="AD54:AE54"/>
    <mergeCell ref="AF54:AG54"/>
    <mergeCell ref="D53:K53"/>
    <mergeCell ref="L53:S53"/>
    <mergeCell ref="T53:Y53"/>
    <mergeCell ref="Z53:AC53"/>
    <mergeCell ref="AD53:AE53"/>
    <mergeCell ref="AF53:AG53"/>
    <mergeCell ref="D52:K52"/>
    <mergeCell ref="L52:S52"/>
    <mergeCell ref="T52:Y52"/>
    <mergeCell ref="Z52:AC52"/>
    <mergeCell ref="AD52:AE52"/>
    <mergeCell ref="AF52:AG52"/>
    <mergeCell ref="D51:K51"/>
    <mergeCell ref="L51:S51"/>
    <mergeCell ref="T51:Y51"/>
    <mergeCell ref="Z51:AC51"/>
    <mergeCell ref="AD51:AE51"/>
    <mergeCell ref="AF51:AG51"/>
    <mergeCell ref="D50:K50"/>
    <mergeCell ref="L50:S50"/>
    <mergeCell ref="T50:Y50"/>
    <mergeCell ref="Z50:AC50"/>
    <mergeCell ref="AD50:AE50"/>
    <mergeCell ref="AF50:AG50"/>
    <mergeCell ref="D49:K49"/>
    <mergeCell ref="L49:S49"/>
    <mergeCell ref="T49:Y49"/>
    <mergeCell ref="Z49:AC49"/>
    <mergeCell ref="AD49:AE49"/>
    <mergeCell ref="AF49:AG49"/>
    <mergeCell ref="D48:K48"/>
    <mergeCell ref="L48:S48"/>
    <mergeCell ref="T48:Y48"/>
    <mergeCell ref="Z48:AC48"/>
    <mergeCell ref="AD48:AE48"/>
    <mergeCell ref="AF48:AG48"/>
    <mergeCell ref="D47:K47"/>
    <mergeCell ref="L47:S47"/>
    <mergeCell ref="T47:Y47"/>
    <mergeCell ref="Z47:AC47"/>
    <mergeCell ref="AD47:AE47"/>
    <mergeCell ref="AF47:AG47"/>
    <mergeCell ref="D46:K46"/>
    <mergeCell ref="L46:S46"/>
    <mergeCell ref="T46:Y46"/>
    <mergeCell ref="Z46:AC46"/>
    <mergeCell ref="AD46:AE46"/>
    <mergeCell ref="AF46:AG46"/>
    <mergeCell ref="D45:K45"/>
    <mergeCell ref="L45:S45"/>
    <mergeCell ref="T45:Y45"/>
    <mergeCell ref="Z45:AC45"/>
    <mergeCell ref="AD45:AE45"/>
    <mergeCell ref="AF45:AG45"/>
    <mergeCell ref="D44:K44"/>
    <mergeCell ref="L44:S44"/>
    <mergeCell ref="T44:Y44"/>
    <mergeCell ref="Z44:AC44"/>
    <mergeCell ref="AD44:AE44"/>
    <mergeCell ref="AF44:AG44"/>
    <mergeCell ref="B41:AH41"/>
    <mergeCell ref="B42:AH42"/>
    <mergeCell ref="D43:K43"/>
    <mergeCell ref="L43:S43"/>
    <mergeCell ref="T43:Y43"/>
    <mergeCell ref="Z43:AC43"/>
    <mergeCell ref="AD43:AE43"/>
    <mergeCell ref="AF43:AG43"/>
    <mergeCell ref="T30:U30"/>
    <mergeCell ref="V30:W30"/>
    <mergeCell ref="X30:Y30"/>
    <mergeCell ref="Z30:AA30"/>
    <mergeCell ref="AB30:AC30"/>
    <mergeCell ref="B32:AD39"/>
    <mergeCell ref="C30:E30"/>
    <mergeCell ref="F30:G30"/>
    <mergeCell ref="H30:I30"/>
    <mergeCell ref="J30:K30"/>
    <mergeCell ref="L30:M30"/>
    <mergeCell ref="N30:O30"/>
    <mergeCell ref="P30:Q30"/>
    <mergeCell ref="R30:S30"/>
    <mergeCell ref="N29:O29"/>
    <mergeCell ref="P29:Q29"/>
    <mergeCell ref="R29:S29"/>
    <mergeCell ref="T28:U28"/>
    <mergeCell ref="V28:W28"/>
    <mergeCell ref="X28:Y28"/>
    <mergeCell ref="Z28:AA28"/>
    <mergeCell ref="AB28:AC28"/>
    <mergeCell ref="C29:E29"/>
    <mergeCell ref="F29:G29"/>
    <mergeCell ref="H29:I29"/>
    <mergeCell ref="J29:K29"/>
    <mergeCell ref="L29:M29"/>
    <mergeCell ref="Z29:AA29"/>
    <mergeCell ref="AB29:AC29"/>
    <mergeCell ref="T29:U29"/>
    <mergeCell ref="V29:W29"/>
    <mergeCell ref="X29:Y29"/>
    <mergeCell ref="C28:E28"/>
    <mergeCell ref="F28:G28"/>
    <mergeCell ref="H28:I28"/>
    <mergeCell ref="J28:K28"/>
    <mergeCell ref="L28:M28"/>
    <mergeCell ref="N28:O28"/>
    <mergeCell ref="P28:Q28"/>
    <mergeCell ref="R28:S28"/>
    <mergeCell ref="N26:O26"/>
    <mergeCell ref="P26:Q26"/>
    <mergeCell ref="R26:S26"/>
    <mergeCell ref="T25:U25"/>
    <mergeCell ref="V25:W25"/>
    <mergeCell ref="X25:Y25"/>
    <mergeCell ref="Z25:AA25"/>
    <mergeCell ref="AB25:AC25"/>
    <mergeCell ref="C26:E26"/>
    <mergeCell ref="F26:G26"/>
    <mergeCell ref="H26:I26"/>
    <mergeCell ref="J26:K26"/>
    <mergeCell ref="L26:M26"/>
    <mergeCell ref="Z26:AA26"/>
    <mergeCell ref="AB26:AC26"/>
    <mergeCell ref="T26:U26"/>
    <mergeCell ref="V26:W26"/>
    <mergeCell ref="X26:Y26"/>
    <mergeCell ref="C25:E25"/>
    <mergeCell ref="F25:G25"/>
    <mergeCell ref="H25:I25"/>
    <mergeCell ref="J25:K25"/>
    <mergeCell ref="L25:M25"/>
    <mergeCell ref="N25:O25"/>
    <mergeCell ref="P25:Q25"/>
    <mergeCell ref="R25:S25"/>
    <mergeCell ref="N24:O24"/>
    <mergeCell ref="P24:Q24"/>
    <mergeCell ref="R24:S24"/>
    <mergeCell ref="C19:D19"/>
    <mergeCell ref="E19:N19"/>
    <mergeCell ref="P19:S19"/>
    <mergeCell ref="T19:AC19"/>
    <mergeCell ref="B22:AD22"/>
    <mergeCell ref="C24:E24"/>
    <mergeCell ref="F24:G24"/>
    <mergeCell ref="H24:I24"/>
    <mergeCell ref="J24:K24"/>
    <mergeCell ref="L24:M24"/>
    <mergeCell ref="Z24:AA24"/>
    <mergeCell ref="AB24:AC24"/>
    <mergeCell ref="T24:U24"/>
    <mergeCell ref="V24:W24"/>
    <mergeCell ref="X24:Y24"/>
    <mergeCell ref="X13:Z13"/>
    <mergeCell ref="AA13:AC13"/>
    <mergeCell ref="F15:G15"/>
    <mergeCell ref="H15:L15"/>
    <mergeCell ref="N15:O15"/>
    <mergeCell ref="P15:T15"/>
    <mergeCell ref="V15:W15"/>
    <mergeCell ref="X15:AC15"/>
    <mergeCell ref="C13:D17"/>
    <mergeCell ref="F13:G13"/>
    <mergeCell ref="H13:L13"/>
    <mergeCell ref="N13:P13"/>
    <mergeCell ref="Q13:T13"/>
    <mergeCell ref="V13:W13"/>
    <mergeCell ref="F17:G17"/>
    <mergeCell ref="H17:L17"/>
    <mergeCell ref="N17:O17"/>
    <mergeCell ref="P17:T17"/>
    <mergeCell ref="C9:D9"/>
    <mergeCell ref="E9:L9"/>
    <mergeCell ref="N9:T9"/>
    <mergeCell ref="V9:AC9"/>
    <mergeCell ref="C11:D11"/>
    <mergeCell ref="E11:L11"/>
    <mergeCell ref="N11:T11"/>
    <mergeCell ref="V11:AC11"/>
    <mergeCell ref="B2:G3"/>
    <mergeCell ref="H2:AD3"/>
    <mergeCell ref="B5:AD5"/>
    <mergeCell ref="C7:D7"/>
    <mergeCell ref="E7:L7"/>
    <mergeCell ref="N7:P7"/>
    <mergeCell ref="Q7:AC7"/>
  </mergeCells>
  <phoneticPr fontId="19" type="noConversion"/>
  <dataValidations count="2">
    <dataValidation type="list" allowBlank="1" showInputMessage="1" showErrorMessage="1" sqref="AD44:AE65" xr:uid="{D73182CC-8E7E-4F8C-986A-B778BCE427A4}">
      <formula1>"Abierta,En ejecución,Cerrada,Cancelada"</formula1>
    </dataValidation>
    <dataValidation type="list" allowBlank="1" showInputMessage="1" showErrorMessage="1" sqref="X13" xr:uid="{C62BFE1F-5AED-4219-B0BD-1F2F51C5717C}">
      <formula1>"Mayor o igual que,Menor o igual que,Igual,Mayor que,Menor que"</formula1>
    </dataValidation>
  </dataValidations>
  <pageMargins left="0.25" right="0.25"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3CD8DC3B-8DEF-4B51-AF99-84B6E42683A9}">
          <x14:formula1>
            <xm:f>Datos!$P$2:$P$205</xm:f>
          </x14:formula1>
          <xm:sqref>E11:L11 N11:T11 V11:AC11</xm:sqref>
        </x14:dataValidation>
        <x14:dataValidation type="list" allowBlank="1" showInputMessage="1" showErrorMessage="1" xr:uid="{03B63733-22E6-49A3-8389-5B3EC3669A98}">
          <x14:formula1>
            <xm:f>Datos!$L$2:$L$51</xm:f>
          </x14:formula1>
          <xm:sqref>N9:T9 E9 V9:AC9</xm:sqref>
        </x14:dataValidation>
      </x14:dataValidations>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9D0D7-01C9-4F52-9AB6-9E08EADA3C75}">
  <sheetPr codeName="Hoja19"/>
  <dimension ref="B1:AH67"/>
  <sheetViews>
    <sheetView showGridLines="0" zoomScale="70" zoomScaleNormal="70" workbookViewId="0">
      <selection activeCell="X13" sqref="X13:Z13"/>
    </sheetView>
  </sheetViews>
  <sheetFormatPr baseColWidth="10" defaultColWidth="0" defaultRowHeight="0" customHeight="1" zeroHeight="1" x14ac:dyDescent="0.4"/>
  <cols>
    <col min="1" max="1" width="1.77734375" style="60" customWidth="1"/>
    <col min="2" max="2" width="1.88671875" style="60" customWidth="1"/>
    <col min="3" max="4" width="11.21875" style="60" customWidth="1"/>
    <col min="5" max="5" width="1.77734375" style="60" customWidth="1"/>
    <col min="6" max="6" width="13.6640625" style="60" customWidth="1"/>
    <col min="7" max="7" width="1.77734375" style="60" customWidth="1"/>
    <col min="8" max="8" width="9.6640625" style="60" customWidth="1"/>
    <col min="9" max="9" width="1.77734375" style="60" customWidth="1"/>
    <col min="10" max="10" width="9.6640625" style="60" customWidth="1"/>
    <col min="11" max="11" width="1.77734375" style="60" customWidth="1"/>
    <col min="12" max="12" width="12.6640625" style="60" customWidth="1"/>
    <col min="13" max="13" width="1.77734375" style="60" customWidth="1"/>
    <col min="14" max="14" width="12.109375" style="60" customWidth="1"/>
    <col min="15" max="15" width="1.77734375" style="60" customWidth="1"/>
    <col min="16" max="16" width="12.6640625" style="60" customWidth="1"/>
    <col min="17" max="17" width="1.77734375" style="60" customWidth="1"/>
    <col min="18" max="18" width="9.6640625" style="60" customWidth="1"/>
    <col min="19" max="19" width="1.77734375" style="60" customWidth="1"/>
    <col min="20" max="20" width="12.6640625" style="60" customWidth="1"/>
    <col min="21" max="21" width="1.77734375" style="60" customWidth="1"/>
    <col min="22" max="22" width="9.6640625" style="60" customWidth="1"/>
    <col min="23" max="23" width="1.77734375" style="60" customWidth="1"/>
    <col min="24" max="24" width="9.6640625" style="60" customWidth="1"/>
    <col min="25" max="25" width="1.77734375" style="60" customWidth="1"/>
    <col min="26" max="26" width="9.6640625" style="60" customWidth="1"/>
    <col min="27" max="27" width="1.77734375" style="60" customWidth="1"/>
    <col min="28" max="28" width="9.6640625" style="60" customWidth="1"/>
    <col min="29" max="29" width="1.77734375" style="60" customWidth="1"/>
    <col min="30" max="30" width="1.88671875" style="60" customWidth="1"/>
    <col min="31" max="31" width="10.77734375" style="60" customWidth="1"/>
    <col min="32" max="33" width="12.33203125" style="60" customWidth="1"/>
    <col min="34" max="34" width="1.77734375" style="60" customWidth="1"/>
    <col min="35" max="35" width="2.21875" style="60" customWidth="1"/>
    <col min="36" max="36" width="0" style="60" hidden="1" customWidth="1"/>
    <col min="37" max="16384" width="0" style="60" hidden="1"/>
  </cols>
  <sheetData>
    <row r="1" spans="2:30" ht="8.1" customHeight="1" x14ac:dyDescent="0.4"/>
    <row r="2" spans="2:30" ht="37.5" customHeight="1" x14ac:dyDescent="0.4">
      <c r="B2" s="439"/>
      <c r="C2" s="439"/>
      <c r="D2" s="439"/>
      <c r="E2" s="439"/>
      <c r="F2" s="439"/>
      <c r="G2" s="439"/>
      <c r="H2" s="442" t="s">
        <v>480</v>
      </c>
      <c r="I2" s="443"/>
      <c r="J2" s="443"/>
      <c r="K2" s="443"/>
      <c r="L2" s="443"/>
      <c r="M2" s="443"/>
      <c r="N2" s="443"/>
      <c r="O2" s="443"/>
      <c r="P2" s="443"/>
      <c r="Q2" s="443"/>
      <c r="R2" s="443"/>
      <c r="S2" s="443"/>
      <c r="T2" s="443"/>
      <c r="U2" s="443"/>
      <c r="V2" s="443"/>
      <c r="W2" s="443"/>
      <c r="X2" s="443"/>
      <c r="Y2" s="443"/>
      <c r="Z2" s="443"/>
      <c r="AA2" s="443"/>
      <c r="AB2" s="443"/>
      <c r="AC2" s="443"/>
      <c r="AD2" s="444"/>
    </row>
    <row r="3" spans="2:30" ht="37.5" customHeight="1" x14ac:dyDescent="0.4">
      <c r="B3" s="439"/>
      <c r="C3" s="439"/>
      <c r="D3" s="439"/>
      <c r="E3" s="439"/>
      <c r="F3" s="439"/>
      <c r="G3" s="439"/>
      <c r="H3" s="445"/>
      <c r="I3" s="446"/>
      <c r="J3" s="446"/>
      <c r="K3" s="446"/>
      <c r="L3" s="446"/>
      <c r="M3" s="446"/>
      <c r="N3" s="446"/>
      <c r="O3" s="446"/>
      <c r="P3" s="446"/>
      <c r="Q3" s="446"/>
      <c r="R3" s="446"/>
      <c r="S3" s="446"/>
      <c r="T3" s="446"/>
      <c r="U3" s="446"/>
      <c r="V3" s="446"/>
      <c r="W3" s="446"/>
      <c r="X3" s="446"/>
      <c r="Y3" s="446"/>
      <c r="Z3" s="446"/>
      <c r="AA3" s="446"/>
      <c r="AB3" s="446"/>
      <c r="AC3" s="446"/>
      <c r="AD3" s="447"/>
    </row>
    <row r="4" spans="2:30" ht="8.1" customHeight="1" x14ac:dyDescent="0.4"/>
    <row r="5" spans="2:30" ht="30" customHeight="1" x14ac:dyDescent="0.4">
      <c r="B5" s="440" t="s">
        <v>454</v>
      </c>
      <c r="C5" s="440"/>
      <c r="D5" s="440"/>
      <c r="E5" s="440"/>
      <c r="F5" s="440"/>
      <c r="G5" s="440"/>
      <c r="H5" s="440"/>
      <c r="I5" s="440"/>
      <c r="J5" s="440"/>
      <c r="K5" s="440"/>
      <c r="L5" s="440"/>
      <c r="M5" s="440"/>
      <c r="N5" s="440"/>
      <c r="O5" s="440"/>
      <c r="P5" s="440"/>
      <c r="Q5" s="440"/>
      <c r="R5" s="440"/>
      <c r="S5" s="440"/>
      <c r="T5" s="440"/>
      <c r="U5" s="440"/>
      <c r="V5" s="440"/>
      <c r="W5" s="440"/>
      <c r="X5" s="440"/>
      <c r="Y5" s="440"/>
      <c r="Z5" s="440"/>
      <c r="AA5" s="440"/>
      <c r="AB5" s="440"/>
      <c r="AC5" s="440"/>
      <c r="AD5" s="440"/>
    </row>
    <row r="6" spans="2:30" ht="7.5" customHeight="1" x14ac:dyDescent="0.4">
      <c r="B6" s="61"/>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2:30" s="64" customFormat="1" ht="60" customHeight="1" x14ac:dyDescent="0.3">
      <c r="B7" s="68"/>
      <c r="C7" s="419" t="s">
        <v>455</v>
      </c>
      <c r="D7" s="420"/>
      <c r="E7" s="433"/>
      <c r="F7" s="433"/>
      <c r="G7" s="433"/>
      <c r="H7" s="433"/>
      <c r="I7" s="433"/>
      <c r="J7" s="433"/>
      <c r="K7" s="433"/>
      <c r="L7" s="433"/>
      <c r="M7" s="69"/>
      <c r="N7" s="419" t="s">
        <v>456</v>
      </c>
      <c r="O7" s="436"/>
      <c r="P7" s="420"/>
      <c r="Q7" s="441"/>
      <c r="R7" s="441"/>
      <c r="S7" s="441"/>
      <c r="T7" s="441"/>
      <c r="U7" s="441"/>
      <c r="V7" s="441"/>
      <c r="W7" s="441"/>
      <c r="X7" s="441"/>
      <c r="Y7" s="441"/>
      <c r="Z7" s="441"/>
      <c r="AA7" s="441"/>
      <c r="AB7" s="441"/>
      <c r="AC7" s="441"/>
      <c r="AD7" s="70"/>
    </row>
    <row r="8" spans="2:30" ht="7.5" customHeight="1" x14ac:dyDescent="0.4">
      <c r="B8" s="71"/>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73"/>
    </row>
    <row r="9" spans="2:30" s="64" customFormat="1" ht="39.9" customHeight="1" x14ac:dyDescent="0.3">
      <c r="B9" s="68"/>
      <c r="C9" s="419" t="s">
        <v>481</v>
      </c>
      <c r="D9" s="420"/>
      <c r="E9" s="433"/>
      <c r="F9" s="433"/>
      <c r="G9" s="433"/>
      <c r="H9" s="433"/>
      <c r="I9" s="433"/>
      <c r="J9" s="433"/>
      <c r="K9" s="433"/>
      <c r="L9" s="433"/>
      <c r="M9" s="69"/>
      <c r="N9" s="433"/>
      <c r="O9" s="433"/>
      <c r="P9" s="433"/>
      <c r="Q9" s="433"/>
      <c r="R9" s="433"/>
      <c r="S9" s="433"/>
      <c r="T9" s="433"/>
      <c r="U9"/>
      <c r="V9" s="433"/>
      <c r="W9" s="433"/>
      <c r="X9" s="433"/>
      <c r="Y9" s="433"/>
      <c r="Z9" s="433"/>
      <c r="AA9" s="433"/>
      <c r="AB9" s="433"/>
      <c r="AC9" s="433"/>
      <c r="AD9" s="70"/>
    </row>
    <row r="10" spans="2:30" ht="7.5" customHeight="1" x14ac:dyDescent="0.4">
      <c r="B10" s="71"/>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3"/>
    </row>
    <row r="11" spans="2:30" ht="39.9" customHeight="1" x14ac:dyDescent="0.4">
      <c r="B11" s="71"/>
      <c r="C11" s="419" t="s">
        <v>482</v>
      </c>
      <c r="D11" s="420"/>
      <c r="E11" s="433"/>
      <c r="F11" s="433"/>
      <c r="G11" s="433"/>
      <c r="H11" s="433"/>
      <c r="I11" s="433"/>
      <c r="J11" s="433"/>
      <c r="K11" s="433"/>
      <c r="L11" s="433"/>
      <c r="N11" s="433"/>
      <c r="O11" s="433"/>
      <c r="P11" s="433"/>
      <c r="Q11" s="433"/>
      <c r="R11" s="433"/>
      <c r="S11" s="433"/>
      <c r="T11" s="433"/>
      <c r="V11" s="433"/>
      <c r="W11" s="433"/>
      <c r="X11" s="433"/>
      <c r="Y11" s="433"/>
      <c r="Z11" s="433"/>
      <c r="AA11" s="433"/>
      <c r="AB11" s="433"/>
      <c r="AC11" s="433"/>
      <c r="AD11" s="73"/>
    </row>
    <row r="12" spans="2:30" ht="7.5" customHeight="1" x14ac:dyDescent="0.4">
      <c r="B12" s="71"/>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3"/>
    </row>
    <row r="13" spans="2:30" s="64" customFormat="1" ht="39.9" customHeight="1" x14ac:dyDescent="0.3">
      <c r="B13" s="68"/>
      <c r="C13" s="448" t="s">
        <v>488</v>
      </c>
      <c r="D13" s="449"/>
      <c r="E13" s="69"/>
      <c r="F13" s="432" t="s">
        <v>457</v>
      </c>
      <c r="G13" s="432"/>
      <c r="H13" s="435"/>
      <c r="I13" s="435"/>
      <c r="J13" s="435"/>
      <c r="K13" s="435"/>
      <c r="L13" s="435"/>
      <c r="M13" s="69"/>
      <c r="N13" s="419" t="s">
        <v>459</v>
      </c>
      <c r="O13" s="436"/>
      <c r="P13" s="420"/>
      <c r="Q13" s="437"/>
      <c r="R13" s="437"/>
      <c r="S13" s="437"/>
      <c r="T13" s="437"/>
      <c r="U13" s="69"/>
      <c r="V13" s="438" t="s">
        <v>460</v>
      </c>
      <c r="W13" s="438"/>
      <c r="X13" s="461"/>
      <c r="Y13" s="461"/>
      <c r="Z13" s="461"/>
      <c r="AA13" s="455"/>
      <c r="AB13" s="456"/>
      <c r="AC13" s="457"/>
      <c r="AD13" s="70"/>
    </row>
    <row r="14" spans="2:30" ht="9" customHeight="1" x14ac:dyDescent="0.4">
      <c r="B14" s="71"/>
      <c r="C14" s="450"/>
      <c r="D14" s="451"/>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3"/>
    </row>
    <row r="15" spans="2:30" s="64" customFormat="1" ht="39.9" customHeight="1" x14ac:dyDescent="0.3">
      <c r="B15" s="68"/>
      <c r="C15" s="450"/>
      <c r="D15" s="451"/>
      <c r="E15" s="69"/>
      <c r="F15" s="434" t="s">
        <v>458</v>
      </c>
      <c r="G15" s="434"/>
      <c r="H15" s="435"/>
      <c r="I15" s="435"/>
      <c r="J15" s="435"/>
      <c r="K15" s="435"/>
      <c r="L15" s="435"/>
      <c r="M15" s="69"/>
      <c r="N15" s="434" t="s">
        <v>462</v>
      </c>
      <c r="O15" s="434"/>
      <c r="P15" s="435"/>
      <c r="Q15" s="435"/>
      <c r="R15" s="435"/>
      <c r="S15" s="435"/>
      <c r="T15" s="435"/>
      <c r="U15" s="69"/>
      <c r="V15" s="434" t="s">
        <v>484</v>
      </c>
      <c r="W15" s="434"/>
      <c r="X15" s="454"/>
      <c r="Y15" s="454"/>
      <c r="Z15" s="454"/>
      <c r="AA15" s="454"/>
      <c r="AB15" s="454"/>
      <c r="AC15" s="454"/>
      <c r="AD15" s="70"/>
    </row>
    <row r="16" spans="2:30" ht="7.5" customHeight="1" x14ac:dyDescent="0.4">
      <c r="B16" s="71"/>
      <c r="C16" s="450"/>
      <c r="D16" s="451"/>
      <c r="E16" s="72"/>
      <c r="F16" s="72"/>
      <c r="G16" s="72"/>
      <c r="H16" s="72"/>
      <c r="I16" s="72"/>
      <c r="J16" s="72"/>
      <c r="K16" s="72"/>
      <c r="L16" s="72"/>
      <c r="M16" s="72"/>
      <c r="N16" s="72"/>
      <c r="O16" s="72"/>
      <c r="P16" s="72"/>
      <c r="Q16" s="72"/>
      <c r="R16" s="72"/>
      <c r="S16" s="72"/>
      <c r="T16" s="72"/>
      <c r="U16" s="72"/>
      <c r="V16"/>
      <c r="W16"/>
      <c r="X16"/>
      <c r="Y16"/>
      <c r="Z16"/>
      <c r="AA16"/>
      <c r="AB16"/>
      <c r="AC16"/>
      <c r="AD16" s="73"/>
    </row>
    <row r="17" spans="2:30" s="64" customFormat="1" ht="39.9" customHeight="1" x14ac:dyDescent="0.3">
      <c r="B17" s="68"/>
      <c r="C17" s="452"/>
      <c r="D17" s="453"/>
      <c r="E17" s="69"/>
      <c r="F17" s="434" t="s">
        <v>461</v>
      </c>
      <c r="G17" s="434"/>
      <c r="H17" s="435"/>
      <c r="I17" s="435"/>
      <c r="J17" s="435"/>
      <c r="K17" s="435"/>
      <c r="L17" s="435"/>
      <c r="M17" s="69"/>
      <c r="N17" s="434" t="s">
        <v>463</v>
      </c>
      <c r="O17" s="434"/>
      <c r="P17" s="435"/>
      <c r="Q17" s="435"/>
      <c r="R17" s="435"/>
      <c r="S17" s="435"/>
      <c r="T17" s="435"/>
      <c r="U17" s="69"/>
      <c r="AC17"/>
      <c r="AD17" s="70"/>
    </row>
    <row r="18" spans="2:30" ht="6.9" customHeight="1" x14ac:dyDescent="0.4">
      <c r="B18" s="71"/>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3"/>
    </row>
    <row r="19" spans="2:30" s="64" customFormat="1" ht="39.9" customHeight="1" x14ac:dyDescent="0.3">
      <c r="B19" s="68"/>
      <c r="C19" s="419" t="s">
        <v>485</v>
      </c>
      <c r="D19" s="420"/>
      <c r="E19" s="437"/>
      <c r="F19" s="437"/>
      <c r="G19" s="437"/>
      <c r="H19" s="437"/>
      <c r="I19" s="437"/>
      <c r="J19" s="437"/>
      <c r="K19" s="437"/>
      <c r="L19" s="437"/>
      <c r="M19" s="437"/>
      <c r="N19" s="437"/>
      <c r="O19" s="74"/>
      <c r="P19" s="419" t="s">
        <v>486</v>
      </c>
      <c r="Q19" s="436"/>
      <c r="R19" s="436"/>
      <c r="S19" s="420"/>
      <c r="T19" s="437"/>
      <c r="U19" s="437"/>
      <c r="V19" s="437"/>
      <c r="W19" s="437"/>
      <c r="X19" s="437"/>
      <c r="Y19" s="437"/>
      <c r="Z19" s="437"/>
      <c r="AA19" s="437"/>
      <c r="AB19" s="437"/>
      <c r="AC19" s="437"/>
      <c r="AD19" s="70"/>
    </row>
    <row r="20" spans="2:30" ht="6.9" customHeight="1" x14ac:dyDescent="0.4">
      <c r="B20" s="75"/>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7"/>
    </row>
    <row r="21" spans="2:30" ht="9.9" customHeight="1" x14ac:dyDescent="0.4">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row>
    <row r="22" spans="2:30" ht="30" customHeight="1" x14ac:dyDescent="0.4">
      <c r="B22" s="415" t="s">
        <v>464</v>
      </c>
      <c r="C22" s="415"/>
      <c r="D22" s="415"/>
      <c r="E22" s="415"/>
      <c r="F22" s="415"/>
      <c r="G22" s="415"/>
      <c r="H22" s="415"/>
      <c r="I22" s="415"/>
      <c r="J22" s="415"/>
      <c r="K22" s="415"/>
      <c r="L22" s="415"/>
      <c r="M22" s="415"/>
      <c r="N22" s="415"/>
      <c r="O22" s="415"/>
      <c r="P22" s="415"/>
      <c r="Q22" s="415"/>
      <c r="R22" s="415"/>
      <c r="S22" s="415"/>
      <c r="T22" s="415"/>
      <c r="U22" s="415"/>
      <c r="V22" s="415"/>
      <c r="W22" s="415"/>
      <c r="X22" s="415"/>
      <c r="Y22" s="415"/>
      <c r="Z22" s="415"/>
      <c r="AA22" s="415"/>
      <c r="AB22" s="415"/>
      <c r="AC22" s="415"/>
      <c r="AD22" s="415"/>
    </row>
    <row r="23" spans="2:30" ht="9.9" customHeight="1" x14ac:dyDescent="0.4">
      <c r="B23" s="78"/>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80"/>
    </row>
    <row r="24" spans="2:30" ht="26.1" customHeight="1" x14ac:dyDescent="0.4">
      <c r="B24" s="71"/>
      <c r="C24" s="432" t="s">
        <v>487</v>
      </c>
      <c r="D24" s="432"/>
      <c r="E24" s="432"/>
      <c r="F24" s="432" t="s">
        <v>496</v>
      </c>
      <c r="G24" s="432"/>
      <c r="H24" s="432" t="s">
        <v>465</v>
      </c>
      <c r="I24" s="432"/>
      <c r="J24" s="432" t="s">
        <v>466</v>
      </c>
      <c r="K24" s="432"/>
      <c r="L24" s="432" t="s">
        <v>467</v>
      </c>
      <c r="M24" s="432"/>
      <c r="N24" s="432" t="s">
        <v>468</v>
      </c>
      <c r="O24" s="432"/>
      <c r="P24" s="432" t="s">
        <v>469</v>
      </c>
      <c r="Q24" s="432"/>
      <c r="R24" s="432" t="s">
        <v>470</v>
      </c>
      <c r="S24" s="432"/>
      <c r="T24" s="432" t="s">
        <v>471</v>
      </c>
      <c r="U24" s="432"/>
      <c r="V24" s="432" t="s">
        <v>472</v>
      </c>
      <c r="W24" s="432"/>
      <c r="X24" s="432" t="s">
        <v>473</v>
      </c>
      <c r="Y24" s="432"/>
      <c r="Z24" s="432" t="s">
        <v>474</v>
      </c>
      <c r="AA24" s="432"/>
      <c r="AB24" s="432" t="s">
        <v>475</v>
      </c>
      <c r="AC24" s="432"/>
      <c r="AD24" s="81"/>
    </row>
    <row r="25" spans="2:30" ht="26.1" customHeight="1" x14ac:dyDescent="0.4">
      <c r="B25" s="71"/>
      <c r="C25" s="430" t="s">
        <v>460</v>
      </c>
      <c r="D25" s="430"/>
      <c r="E25" s="430"/>
      <c r="F25" s="460"/>
      <c r="G25" s="460"/>
      <c r="H25" s="460"/>
      <c r="I25" s="460"/>
      <c r="J25" s="460"/>
      <c r="K25" s="460"/>
      <c r="L25" s="460"/>
      <c r="M25" s="460"/>
      <c r="N25" s="460"/>
      <c r="O25" s="460"/>
      <c r="P25" s="460"/>
      <c r="Q25" s="460"/>
      <c r="R25" s="460"/>
      <c r="S25" s="460"/>
      <c r="T25" s="460"/>
      <c r="U25" s="460"/>
      <c r="V25" s="460"/>
      <c r="W25" s="460"/>
      <c r="X25" s="460"/>
      <c r="Y25" s="460"/>
      <c r="Z25" s="460"/>
      <c r="AA25" s="460"/>
      <c r="AB25" s="460"/>
      <c r="AC25" s="460"/>
      <c r="AD25" s="81"/>
    </row>
    <row r="26" spans="2:30" ht="35.1" customHeight="1" x14ac:dyDescent="0.4">
      <c r="B26" s="71"/>
      <c r="C26" s="430" t="s">
        <v>323</v>
      </c>
      <c r="D26" s="430"/>
      <c r="E26" s="430"/>
      <c r="F26" s="431"/>
      <c r="G26" s="431"/>
      <c r="H26" s="431"/>
      <c r="I26" s="431"/>
      <c r="J26" s="431"/>
      <c r="K26" s="431"/>
      <c r="L26" s="431"/>
      <c r="M26" s="431"/>
      <c r="N26" s="431"/>
      <c r="O26" s="431"/>
      <c r="P26" s="431"/>
      <c r="Q26" s="431"/>
      <c r="R26" s="431"/>
      <c r="S26" s="431"/>
      <c r="T26" s="431"/>
      <c r="U26" s="431"/>
      <c r="V26" s="431"/>
      <c r="W26" s="431"/>
      <c r="X26" s="431"/>
      <c r="Y26" s="431"/>
      <c r="Z26" s="431"/>
      <c r="AA26" s="431"/>
      <c r="AB26" s="431"/>
      <c r="AC26" s="431"/>
      <c r="AD26" s="81"/>
    </row>
    <row r="27" spans="2:30" ht="12" customHeight="1" x14ac:dyDescent="0.4">
      <c r="B27" s="71"/>
      <c r="C27" s="84"/>
      <c r="D27" s="84"/>
      <c r="E27" s="84"/>
      <c r="F27" s="85"/>
      <c r="G27" s="85"/>
      <c r="H27" s="85"/>
      <c r="I27" s="85"/>
      <c r="J27" s="85"/>
      <c r="K27" s="85"/>
      <c r="L27" s="85"/>
      <c r="M27" s="85"/>
      <c r="N27" s="86"/>
      <c r="O27" s="86"/>
      <c r="P27" s="86"/>
      <c r="Q27" s="86"/>
      <c r="R27" s="86"/>
      <c r="S27" s="86"/>
      <c r="T27" s="86"/>
      <c r="U27" s="86"/>
      <c r="V27" s="86"/>
      <c r="W27" s="86"/>
      <c r="X27" s="86"/>
      <c r="Y27" s="86"/>
      <c r="Z27" s="86"/>
      <c r="AA27" s="86"/>
      <c r="AB27" s="86"/>
      <c r="AC27" s="86"/>
      <c r="AD27" s="81"/>
    </row>
    <row r="28" spans="2:30" ht="35.1" customHeight="1" x14ac:dyDescent="0.4">
      <c r="B28" s="71"/>
      <c r="C28" s="432" t="s">
        <v>487</v>
      </c>
      <c r="D28" s="432"/>
      <c r="E28" s="432"/>
      <c r="F28" s="432" t="s">
        <v>476</v>
      </c>
      <c r="G28" s="432"/>
      <c r="H28" s="432" t="s">
        <v>465</v>
      </c>
      <c r="I28" s="432"/>
      <c r="J28" s="432" t="s">
        <v>466</v>
      </c>
      <c r="K28" s="432"/>
      <c r="L28" s="432" t="s">
        <v>467</v>
      </c>
      <c r="M28" s="432"/>
      <c r="N28" s="432" t="s">
        <v>468</v>
      </c>
      <c r="O28" s="432"/>
      <c r="P28" s="432" t="s">
        <v>469</v>
      </c>
      <c r="Q28" s="432"/>
      <c r="R28" s="432" t="s">
        <v>470</v>
      </c>
      <c r="S28" s="432"/>
      <c r="T28" s="432" t="s">
        <v>471</v>
      </c>
      <c r="U28" s="432"/>
      <c r="V28" s="432" t="s">
        <v>472</v>
      </c>
      <c r="W28" s="432"/>
      <c r="X28" s="432" t="s">
        <v>473</v>
      </c>
      <c r="Y28" s="432"/>
      <c r="Z28" s="432" t="s">
        <v>474</v>
      </c>
      <c r="AA28" s="432"/>
      <c r="AB28" s="432" t="s">
        <v>475</v>
      </c>
      <c r="AC28" s="432"/>
      <c r="AD28" s="81"/>
    </row>
    <row r="29" spans="2:30" ht="35.1" customHeight="1" x14ac:dyDescent="0.4">
      <c r="B29" s="71"/>
      <c r="C29" s="430" t="s">
        <v>460</v>
      </c>
      <c r="D29" s="430"/>
      <c r="E29" s="430"/>
      <c r="F29" s="460"/>
      <c r="G29" s="460"/>
      <c r="H29" s="460"/>
      <c r="I29" s="460"/>
      <c r="J29" s="460"/>
      <c r="K29" s="460"/>
      <c r="L29" s="460"/>
      <c r="M29" s="460"/>
      <c r="N29" s="460"/>
      <c r="O29" s="460"/>
      <c r="P29" s="460"/>
      <c r="Q29" s="460"/>
      <c r="R29" s="460"/>
      <c r="S29" s="460"/>
      <c r="T29" s="460"/>
      <c r="U29" s="460"/>
      <c r="V29" s="460"/>
      <c r="W29" s="460"/>
      <c r="X29" s="460"/>
      <c r="Y29" s="460"/>
      <c r="Z29" s="460"/>
      <c r="AA29" s="460"/>
      <c r="AB29" s="460"/>
      <c r="AC29" s="460"/>
      <c r="AD29" s="81"/>
    </row>
    <row r="30" spans="2:30" ht="35.1" customHeight="1" x14ac:dyDescent="0.4">
      <c r="B30" s="71"/>
      <c r="C30" s="430" t="s">
        <v>323</v>
      </c>
      <c r="D30" s="430"/>
      <c r="E30" s="430"/>
      <c r="F30" s="431"/>
      <c r="G30" s="431"/>
      <c r="H30" s="431"/>
      <c r="I30" s="431"/>
      <c r="J30" s="431"/>
      <c r="K30" s="431"/>
      <c r="L30" s="431"/>
      <c r="M30" s="431"/>
      <c r="N30" s="431"/>
      <c r="O30" s="431"/>
      <c r="P30" s="431"/>
      <c r="Q30" s="431"/>
      <c r="R30" s="431"/>
      <c r="S30" s="431"/>
      <c r="T30" s="431"/>
      <c r="U30" s="431"/>
      <c r="V30" s="431"/>
      <c r="W30" s="431"/>
      <c r="X30" s="431"/>
      <c r="Y30" s="431"/>
      <c r="Z30" s="431"/>
      <c r="AA30" s="431"/>
      <c r="AB30" s="431"/>
      <c r="AC30" s="431"/>
      <c r="AD30" s="81"/>
    </row>
    <row r="31" spans="2:30" ht="9.9" customHeight="1" x14ac:dyDescent="0.4">
      <c r="B31" s="75"/>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7"/>
    </row>
    <row r="32" spans="2:30" ht="5.4" customHeight="1" x14ac:dyDescent="0.4">
      <c r="B32" s="462"/>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4"/>
    </row>
    <row r="33" spans="2:34" ht="39.9" customHeight="1" x14ac:dyDescent="0.4">
      <c r="B33" s="412"/>
      <c r="C33" s="413"/>
      <c r="D33" s="413"/>
      <c r="E33" s="413"/>
      <c r="F33" s="413"/>
      <c r="G33" s="413"/>
      <c r="H33" s="413"/>
      <c r="I33" s="413"/>
      <c r="J33" s="413"/>
      <c r="K33" s="413"/>
      <c r="L33" s="413"/>
      <c r="M33" s="413"/>
      <c r="N33" s="413"/>
      <c r="O33" s="413"/>
      <c r="P33" s="413"/>
      <c r="Q33" s="413"/>
      <c r="R33" s="413"/>
      <c r="S33" s="413"/>
      <c r="T33" s="413"/>
      <c r="U33" s="413"/>
      <c r="V33" s="413"/>
      <c r="W33" s="413"/>
      <c r="X33" s="413"/>
      <c r="Y33" s="413"/>
      <c r="Z33" s="413"/>
      <c r="AA33" s="413"/>
      <c r="AB33" s="413"/>
      <c r="AC33" s="413"/>
      <c r="AD33" s="414"/>
    </row>
    <row r="34" spans="2:34" ht="39.9" customHeight="1" x14ac:dyDescent="0.4">
      <c r="B34" s="412"/>
      <c r="C34" s="413"/>
      <c r="D34" s="413"/>
      <c r="E34" s="413"/>
      <c r="F34" s="413"/>
      <c r="G34" s="413"/>
      <c r="H34" s="413"/>
      <c r="I34" s="413"/>
      <c r="J34" s="413"/>
      <c r="K34" s="413"/>
      <c r="L34" s="413"/>
      <c r="M34" s="413"/>
      <c r="N34" s="413"/>
      <c r="O34" s="413"/>
      <c r="P34" s="413"/>
      <c r="Q34" s="413"/>
      <c r="R34" s="413"/>
      <c r="S34" s="413"/>
      <c r="T34" s="413"/>
      <c r="U34" s="413"/>
      <c r="V34" s="413"/>
      <c r="W34" s="413"/>
      <c r="X34" s="413"/>
      <c r="Y34" s="413"/>
      <c r="Z34" s="413"/>
      <c r="AA34" s="413"/>
      <c r="AB34" s="413"/>
      <c r="AC34" s="413"/>
      <c r="AD34" s="414"/>
    </row>
    <row r="35" spans="2:34" ht="39.9" customHeight="1" x14ac:dyDescent="0.4">
      <c r="B35" s="412"/>
      <c r="C35" s="413"/>
      <c r="D35" s="413"/>
      <c r="E35" s="413"/>
      <c r="F35" s="413"/>
      <c r="G35" s="413"/>
      <c r="H35" s="413"/>
      <c r="I35" s="413"/>
      <c r="J35" s="413"/>
      <c r="K35" s="413"/>
      <c r="L35" s="413"/>
      <c r="M35" s="413"/>
      <c r="N35" s="413"/>
      <c r="O35" s="413"/>
      <c r="P35" s="413"/>
      <c r="Q35" s="413"/>
      <c r="R35" s="413"/>
      <c r="S35" s="413"/>
      <c r="T35" s="413"/>
      <c r="U35" s="413"/>
      <c r="V35" s="413"/>
      <c r="W35" s="413"/>
      <c r="X35" s="413"/>
      <c r="Y35" s="413"/>
      <c r="Z35" s="413"/>
      <c r="AA35" s="413"/>
      <c r="AB35" s="413"/>
      <c r="AC35" s="413"/>
      <c r="AD35" s="414"/>
    </row>
    <row r="36" spans="2:34" ht="39.9" customHeight="1" x14ac:dyDescent="0.4">
      <c r="B36" s="412"/>
      <c r="C36" s="413"/>
      <c r="D36" s="413"/>
      <c r="E36" s="413"/>
      <c r="F36" s="413"/>
      <c r="G36" s="413"/>
      <c r="H36" s="413"/>
      <c r="I36" s="413"/>
      <c r="J36" s="413"/>
      <c r="K36" s="413"/>
      <c r="L36" s="413"/>
      <c r="M36" s="413"/>
      <c r="N36" s="413"/>
      <c r="O36" s="413"/>
      <c r="P36" s="413"/>
      <c r="Q36" s="413"/>
      <c r="R36" s="413"/>
      <c r="S36" s="413"/>
      <c r="T36" s="413"/>
      <c r="U36" s="413"/>
      <c r="V36" s="413"/>
      <c r="W36" s="413"/>
      <c r="X36" s="413"/>
      <c r="Y36" s="413"/>
      <c r="Z36" s="413"/>
      <c r="AA36" s="413"/>
      <c r="AB36" s="413"/>
      <c r="AC36" s="413"/>
      <c r="AD36" s="414"/>
    </row>
    <row r="37" spans="2:34" ht="39.9" customHeight="1" x14ac:dyDescent="0.4">
      <c r="B37" s="412"/>
      <c r="C37" s="413"/>
      <c r="D37" s="413"/>
      <c r="E37" s="413"/>
      <c r="F37" s="413"/>
      <c r="G37" s="413"/>
      <c r="H37" s="413"/>
      <c r="I37" s="413"/>
      <c r="J37" s="413"/>
      <c r="K37" s="413"/>
      <c r="L37" s="413"/>
      <c r="M37" s="413"/>
      <c r="N37" s="413"/>
      <c r="O37" s="413"/>
      <c r="P37" s="413"/>
      <c r="Q37" s="413"/>
      <c r="R37" s="413"/>
      <c r="S37" s="413"/>
      <c r="T37" s="413"/>
      <c r="U37" s="413"/>
      <c r="V37" s="413"/>
      <c r="W37" s="413"/>
      <c r="X37" s="413"/>
      <c r="Y37" s="413"/>
      <c r="Z37" s="413"/>
      <c r="AA37" s="413"/>
      <c r="AB37" s="413"/>
      <c r="AC37" s="413"/>
      <c r="AD37" s="414"/>
    </row>
    <row r="38" spans="2:34" ht="39.9" customHeight="1" x14ac:dyDescent="0.4">
      <c r="B38" s="412"/>
      <c r="C38" s="413"/>
      <c r="D38" s="413"/>
      <c r="E38" s="413"/>
      <c r="F38" s="413"/>
      <c r="G38" s="413"/>
      <c r="H38" s="413"/>
      <c r="I38" s="413"/>
      <c r="J38" s="413"/>
      <c r="K38" s="413"/>
      <c r="L38" s="413"/>
      <c r="M38" s="413"/>
      <c r="N38" s="413"/>
      <c r="O38" s="413"/>
      <c r="P38" s="413"/>
      <c r="Q38" s="413"/>
      <c r="R38" s="413"/>
      <c r="S38" s="413"/>
      <c r="T38" s="413"/>
      <c r="U38" s="413"/>
      <c r="V38" s="413"/>
      <c r="W38" s="413"/>
      <c r="X38" s="413"/>
      <c r="Y38" s="413"/>
      <c r="Z38" s="413"/>
      <c r="AA38" s="413"/>
      <c r="AB38" s="413"/>
      <c r="AC38" s="413"/>
      <c r="AD38" s="414"/>
    </row>
    <row r="39" spans="2:34" ht="39.9" customHeight="1" x14ac:dyDescent="0.4">
      <c r="B39" s="465"/>
      <c r="C39" s="466"/>
      <c r="D39" s="466"/>
      <c r="E39" s="466"/>
      <c r="F39" s="466"/>
      <c r="G39" s="466"/>
      <c r="H39" s="466"/>
      <c r="I39" s="466"/>
      <c r="J39" s="466"/>
      <c r="K39" s="466"/>
      <c r="L39" s="466"/>
      <c r="M39" s="466"/>
      <c r="N39" s="466"/>
      <c r="O39" s="466"/>
      <c r="P39" s="466"/>
      <c r="Q39" s="466"/>
      <c r="R39" s="466"/>
      <c r="S39" s="466"/>
      <c r="T39" s="466"/>
      <c r="U39" s="466"/>
      <c r="V39" s="466"/>
      <c r="W39" s="466"/>
      <c r="X39" s="466"/>
      <c r="Y39" s="466"/>
      <c r="Z39" s="466"/>
      <c r="AA39" s="466"/>
      <c r="AB39" s="466"/>
      <c r="AC39" s="466"/>
      <c r="AD39" s="467"/>
    </row>
    <row r="40" spans="2:34" ht="8.1" customHeight="1" x14ac:dyDescent="0.4">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row>
    <row r="41" spans="2:34" ht="30" customHeight="1" x14ac:dyDescent="0.4">
      <c r="B41" s="415" t="s">
        <v>477</v>
      </c>
      <c r="C41" s="415"/>
      <c r="D41" s="415"/>
      <c r="E41" s="415"/>
      <c r="F41" s="415"/>
      <c r="G41" s="415"/>
      <c r="H41" s="415"/>
      <c r="I41" s="415"/>
      <c r="J41" s="415"/>
      <c r="K41" s="415"/>
      <c r="L41" s="415"/>
      <c r="M41" s="415"/>
      <c r="N41" s="415"/>
      <c r="O41" s="415"/>
      <c r="P41" s="415"/>
      <c r="Q41" s="415"/>
      <c r="R41" s="415"/>
      <c r="S41" s="415"/>
      <c r="T41" s="415"/>
      <c r="U41" s="415"/>
      <c r="V41" s="415"/>
      <c r="W41" s="415"/>
      <c r="X41" s="415"/>
      <c r="Y41" s="415"/>
      <c r="Z41" s="415"/>
      <c r="AA41" s="415"/>
      <c r="AB41" s="415"/>
      <c r="AC41" s="415"/>
      <c r="AD41" s="415"/>
      <c r="AE41" s="415"/>
      <c r="AF41" s="415"/>
      <c r="AG41" s="415"/>
      <c r="AH41" s="415"/>
    </row>
    <row r="42" spans="2:34" ht="9.9" customHeight="1" x14ac:dyDescent="0.4">
      <c r="B42" s="412"/>
      <c r="C42" s="413"/>
      <c r="D42" s="413"/>
      <c r="E42" s="413"/>
      <c r="F42" s="413"/>
      <c r="G42" s="413"/>
      <c r="H42" s="413"/>
      <c r="I42" s="413"/>
      <c r="J42" s="413"/>
      <c r="K42" s="413"/>
      <c r="L42" s="413"/>
      <c r="M42" s="413"/>
      <c r="N42" s="413"/>
      <c r="O42" s="413"/>
      <c r="P42" s="413"/>
      <c r="Q42" s="413"/>
      <c r="R42" s="413"/>
      <c r="S42" s="413"/>
      <c r="T42" s="413"/>
      <c r="U42" s="413"/>
      <c r="V42" s="413"/>
      <c r="W42" s="413"/>
      <c r="X42" s="413"/>
      <c r="Y42" s="413"/>
      <c r="Z42" s="413"/>
      <c r="AA42" s="413"/>
      <c r="AB42" s="413"/>
      <c r="AC42" s="413"/>
      <c r="AD42" s="413"/>
      <c r="AE42" s="413"/>
      <c r="AF42" s="413"/>
      <c r="AG42" s="413"/>
      <c r="AH42" s="414"/>
    </row>
    <row r="43" spans="2:34" ht="45" customHeight="1" x14ac:dyDescent="0.4">
      <c r="B43" s="71"/>
      <c r="C43" s="83" t="s">
        <v>478</v>
      </c>
      <c r="D43" s="432" t="s">
        <v>492</v>
      </c>
      <c r="E43" s="432"/>
      <c r="F43" s="432"/>
      <c r="G43" s="432"/>
      <c r="H43" s="432"/>
      <c r="I43" s="432"/>
      <c r="J43" s="432"/>
      <c r="K43" s="432"/>
      <c r="L43" s="432" t="s">
        <v>493</v>
      </c>
      <c r="M43" s="432"/>
      <c r="N43" s="432"/>
      <c r="O43" s="432"/>
      <c r="P43" s="432"/>
      <c r="Q43" s="432"/>
      <c r="R43" s="432"/>
      <c r="S43" s="432"/>
      <c r="T43" s="432" t="s">
        <v>479</v>
      </c>
      <c r="U43" s="432"/>
      <c r="V43" s="432"/>
      <c r="W43" s="432"/>
      <c r="X43" s="432"/>
      <c r="Y43" s="432"/>
      <c r="Z43" s="432" t="s">
        <v>489</v>
      </c>
      <c r="AA43" s="432"/>
      <c r="AB43" s="432"/>
      <c r="AC43" s="432"/>
      <c r="AD43" s="419" t="s">
        <v>490</v>
      </c>
      <c r="AE43" s="420"/>
      <c r="AF43" s="419" t="s">
        <v>491</v>
      </c>
      <c r="AG43" s="420"/>
      <c r="AH43" s="87"/>
    </row>
    <row r="44" spans="2:34" ht="50.1" customHeight="1" x14ac:dyDescent="0.4">
      <c r="B44" s="71"/>
      <c r="C44" s="82" t="s">
        <v>465</v>
      </c>
      <c r="D44" s="421"/>
      <c r="E44" s="422"/>
      <c r="F44" s="422"/>
      <c r="G44" s="422"/>
      <c r="H44" s="422"/>
      <c r="I44" s="422"/>
      <c r="J44" s="422"/>
      <c r="K44" s="423"/>
      <c r="L44" s="421"/>
      <c r="M44" s="422"/>
      <c r="N44" s="422"/>
      <c r="O44" s="422"/>
      <c r="P44" s="422"/>
      <c r="Q44" s="422"/>
      <c r="R44" s="422"/>
      <c r="S44" s="423"/>
      <c r="T44" s="424"/>
      <c r="U44" s="425"/>
      <c r="V44" s="425"/>
      <c r="W44" s="425"/>
      <c r="X44" s="425"/>
      <c r="Y44" s="426"/>
      <c r="Z44" s="427"/>
      <c r="AA44" s="428"/>
      <c r="AB44" s="428"/>
      <c r="AC44" s="429"/>
      <c r="AD44" s="416"/>
      <c r="AE44" s="417"/>
      <c r="AF44" s="411"/>
      <c r="AG44" s="411"/>
      <c r="AH44" s="87"/>
    </row>
    <row r="45" spans="2:34" ht="50.1" customHeight="1" x14ac:dyDescent="0.4">
      <c r="B45" s="71"/>
      <c r="C45" s="82" t="s">
        <v>466</v>
      </c>
      <c r="D45" s="421"/>
      <c r="E45" s="422"/>
      <c r="F45" s="422"/>
      <c r="G45" s="422"/>
      <c r="H45" s="422"/>
      <c r="I45" s="422"/>
      <c r="J45" s="422"/>
      <c r="K45" s="423"/>
      <c r="L45" s="421"/>
      <c r="M45" s="422"/>
      <c r="N45" s="422"/>
      <c r="O45" s="422"/>
      <c r="P45" s="422"/>
      <c r="Q45" s="422"/>
      <c r="R45" s="422"/>
      <c r="S45" s="423"/>
      <c r="T45" s="424"/>
      <c r="U45" s="425"/>
      <c r="V45" s="425"/>
      <c r="W45" s="425"/>
      <c r="X45" s="425"/>
      <c r="Y45" s="426"/>
      <c r="Z45" s="427"/>
      <c r="AA45" s="428"/>
      <c r="AB45" s="428"/>
      <c r="AC45" s="429"/>
      <c r="AD45" s="416"/>
      <c r="AE45" s="417"/>
      <c r="AF45" s="411"/>
      <c r="AG45" s="411"/>
      <c r="AH45" s="87"/>
    </row>
    <row r="46" spans="2:34" ht="50.1" customHeight="1" x14ac:dyDescent="0.4">
      <c r="B46" s="71"/>
      <c r="C46" s="82" t="s">
        <v>467</v>
      </c>
      <c r="D46" s="421"/>
      <c r="E46" s="422"/>
      <c r="F46" s="422"/>
      <c r="G46" s="422"/>
      <c r="H46" s="422"/>
      <c r="I46" s="422"/>
      <c r="J46" s="422"/>
      <c r="K46" s="423"/>
      <c r="L46" s="421"/>
      <c r="M46" s="422"/>
      <c r="N46" s="422"/>
      <c r="O46" s="422"/>
      <c r="P46" s="422"/>
      <c r="Q46" s="422"/>
      <c r="R46" s="422"/>
      <c r="S46" s="423"/>
      <c r="T46" s="424"/>
      <c r="U46" s="425"/>
      <c r="V46" s="425"/>
      <c r="W46" s="425"/>
      <c r="X46" s="425"/>
      <c r="Y46" s="426"/>
      <c r="Z46" s="427"/>
      <c r="AA46" s="428"/>
      <c r="AB46" s="428"/>
      <c r="AC46" s="429"/>
      <c r="AD46" s="416"/>
      <c r="AE46" s="417"/>
      <c r="AF46" s="411"/>
      <c r="AG46" s="411"/>
      <c r="AH46" s="87"/>
    </row>
    <row r="47" spans="2:34" ht="50.1" customHeight="1" x14ac:dyDescent="0.4">
      <c r="B47" s="71"/>
      <c r="C47" s="82" t="s">
        <v>468</v>
      </c>
      <c r="D47" s="421"/>
      <c r="E47" s="422"/>
      <c r="F47" s="422"/>
      <c r="G47" s="422"/>
      <c r="H47" s="422"/>
      <c r="I47" s="422"/>
      <c r="J47" s="422"/>
      <c r="K47" s="423"/>
      <c r="L47" s="421"/>
      <c r="M47" s="422"/>
      <c r="N47" s="422"/>
      <c r="O47" s="422"/>
      <c r="P47" s="422"/>
      <c r="Q47" s="422"/>
      <c r="R47" s="422"/>
      <c r="S47" s="423"/>
      <c r="T47" s="424"/>
      <c r="U47" s="425"/>
      <c r="V47" s="425"/>
      <c r="W47" s="425"/>
      <c r="X47" s="425"/>
      <c r="Y47" s="426"/>
      <c r="Z47" s="427"/>
      <c r="AA47" s="428"/>
      <c r="AB47" s="428"/>
      <c r="AC47" s="429"/>
      <c r="AD47" s="416"/>
      <c r="AE47" s="417"/>
      <c r="AF47" s="411"/>
      <c r="AG47" s="411"/>
      <c r="AH47" s="87"/>
    </row>
    <row r="48" spans="2:34" ht="50.1" customHeight="1" x14ac:dyDescent="0.4">
      <c r="B48" s="71"/>
      <c r="C48" s="82" t="s">
        <v>469</v>
      </c>
      <c r="D48" s="421"/>
      <c r="E48" s="422"/>
      <c r="F48" s="422"/>
      <c r="G48" s="422"/>
      <c r="H48" s="422"/>
      <c r="I48" s="422"/>
      <c r="J48" s="422"/>
      <c r="K48" s="423"/>
      <c r="L48" s="421"/>
      <c r="M48" s="422"/>
      <c r="N48" s="422"/>
      <c r="O48" s="422"/>
      <c r="P48" s="422"/>
      <c r="Q48" s="422"/>
      <c r="R48" s="422"/>
      <c r="S48" s="423"/>
      <c r="T48" s="424"/>
      <c r="U48" s="425"/>
      <c r="V48" s="425"/>
      <c r="W48" s="425"/>
      <c r="X48" s="425"/>
      <c r="Y48" s="426"/>
      <c r="Z48" s="427"/>
      <c r="AA48" s="428"/>
      <c r="AB48" s="428"/>
      <c r="AC48" s="429"/>
      <c r="AD48" s="416"/>
      <c r="AE48" s="417"/>
      <c r="AF48" s="411"/>
      <c r="AG48" s="411"/>
      <c r="AH48" s="87"/>
    </row>
    <row r="49" spans="2:34" ht="50.1" customHeight="1" x14ac:dyDescent="0.4">
      <c r="B49" s="71"/>
      <c r="C49" s="82" t="s">
        <v>470</v>
      </c>
      <c r="D49" s="421"/>
      <c r="E49" s="422"/>
      <c r="F49" s="422"/>
      <c r="G49" s="422"/>
      <c r="H49" s="422"/>
      <c r="I49" s="422"/>
      <c r="J49" s="422"/>
      <c r="K49" s="423"/>
      <c r="L49" s="421"/>
      <c r="M49" s="422"/>
      <c r="N49" s="422"/>
      <c r="O49" s="422"/>
      <c r="P49" s="422"/>
      <c r="Q49" s="422"/>
      <c r="R49" s="422"/>
      <c r="S49" s="423"/>
      <c r="T49" s="424"/>
      <c r="U49" s="425"/>
      <c r="V49" s="425"/>
      <c r="W49" s="425"/>
      <c r="X49" s="425"/>
      <c r="Y49" s="426"/>
      <c r="Z49" s="427"/>
      <c r="AA49" s="428"/>
      <c r="AB49" s="428"/>
      <c r="AC49" s="429"/>
      <c r="AD49" s="416"/>
      <c r="AE49" s="417"/>
      <c r="AF49" s="411"/>
      <c r="AG49" s="411"/>
      <c r="AH49" s="87"/>
    </row>
    <row r="50" spans="2:34" ht="50.1" customHeight="1" x14ac:dyDescent="0.4">
      <c r="B50" s="71"/>
      <c r="C50" s="82" t="s">
        <v>471</v>
      </c>
      <c r="D50" s="421"/>
      <c r="E50" s="422"/>
      <c r="F50" s="422"/>
      <c r="G50" s="422"/>
      <c r="H50" s="422"/>
      <c r="I50" s="422"/>
      <c r="J50" s="422"/>
      <c r="K50" s="423"/>
      <c r="L50" s="421"/>
      <c r="M50" s="422"/>
      <c r="N50" s="422"/>
      <c r="O50" s="422"/>
      <c r="P50" s="422"/>
      <c r="Q50" s="422"/>
      <c r="R50" s="422"/>
      <c r="S50" s="423"/>
      <c r="T50" s="424"/>
      <c r="U50" s="425"/>
      <c r="V50" s="425"/>
      <c r="W50" s="425"/>
      <c r="X50" s="425"/>
      <c r="Y50" s="426"/>
      <c r="Z50" s="427"/>
      <c r="AA50" s="428"/>
      <c r="AB50" s="428"/>
      <c r="AC50" s="429"/>
      <c r="AD50" s="416"/>
      <c r="AE50" s="417"/>
      <c r="AF50" s="411"/>
      <c r="AG50" s="411"/>
      <c r="AH50" s="87"/>
    </row>
    <row r="51" spans="2:34" ht="50.1" customHeight="1" x14ac:dyDescent="0.4">
      <c r="B51" s="71"/>
      <c r="C51" s="82" t="s">
        <v>472</v>
      </c>
      <c r="D51" s="421"/>
      <c r="E51" s="422"/>
      <c r="F51" s="422"/>
      <c r="G51" s="422"/>
      <c r="H51" s="422"/>
      <c r="I51" s="422"/>
      <c r="J51" s="422"/>
      <c r="K51" s="423"/>
      <c r="L51" s="421"/>
      <c r="M51" s="422"/>
      <c r="N51" s="422"/>
      <c r="O51" s="422"/>
      <c r="P51" s="422"/>
      <c r="Q51" s="422"/>
      <c r="R51" s="422"/>
      <c r="S51" s="423"/>
      <c r="T51" s="424"/>
      <c r="U51" s="425"/>
      <c r="V51" s="425"/>
      <c r="W51" s="425"/>
      <c r="X51" s="425"/>
      <c r="Y51" s="426"/>
      <c r="Z51" s="427"/>
      <c r="AA51" s="428"/>
      <c r="AB51" s="428"/>
      <c r="AC51" s="429"/>
      <c r="AD51" s="416"/>
      <c r="AE51" s="417"/>
      <c r="AF51" s="411"/>
      <c r="AG51" s="411"/>
      <c r="AH51" s="87"/>
    </row>
    <row r="52" spans="2:34" ht="50.1" customHeight="1" x14ac:dyDescent="0.4">
      <c r="B52" s="71"/>
      <c r="C52" s="82" t="s">
        <v>473</v>
      </c>
      <c r="D52" s="421"/>
      <c r="E52" s="422"/>
      <c r="F52" s="422"/>
      <c r="G52" s="422"/>
      <c r="H52" s="422"/>
      <c r="I52" s="422"/>
      <c r="J52" s="422"/>
      <c r="K52" s="423"/>
      <c r="L52" s="421"/>
      <c r="M52" s="422"/>
      <c r="N52" s="422"/>
      <c r="O52" s="422"/>
      <c r="P52" s="422"/>
      <c r="Q52" s="422"/>
      <c r="R52" s="422"/>
      <c r="S52" s="423"/>
      <c r="T52" s="424"/>
      <c r="U52" s="425"/>
      <c r="V52" s="425"/>
      <c r="W52" s="425"/>
      <c r="X52" s="425"/>
      <c r="Y52" s="426"/>
      <c r="Z52" s="427"/>
      <c r="AA52" s="428"/>
      <c r="AB52" s="428"/>
      <c r="AC52" s="429"/>
      <c r="AD52" s="416"/>
      <c r="AE52" s="417"/>
      <c r="AF52" s="411"/>
      <c r="AG52" s="411"/>
      <c r="AH52" s="87"/>
    </row>
    <row r="53" spans="2:34" ht="50.1" customHeight="1" x14ac:dyDescent="0.4">
      <c r="B53" s="71"/>
      <c r="C53" s="82" t="s">
        <v>474</v>
      </c>
      <c r="D53" s="421"/>
      <c r="E53" s="422"/>
      <c r="F53" s="422"/>
      <c r="G53" s="422"/>
      <c r="H53" s="422"/>
      <c r="I53" s="422"/>
      <c r="J53" s="422"/>
      <c r="K53" s="423"/>
      <c r="L53" s="421"/>
      <c r="M53" s="422"/>
      <c r="N53" s="422"/>
      <c r="O53" s="422"/>
      <c r="P53" s="422"/>
      <c r="Q53" s="422"/>
      <c r="R53" s="422"/>
      <c r="S53" s="423"/>
      <c r="T53" s="424"/>
      <c r="U53" s="425"/>
      <c r="V53" s="425"/>
      <c r="W53" s="425"/>
      <c r="X53" s="425"/>
      <c r="Y53" s="426"/>
      <c r="Z53" s="427"/>
      <c r="AA53" s="428"/>
      <c r="AB53" s="428"/>
      <c r="AC53" s="429"/>
      <c r="AD53" s="416"/>
      <c r="AE53" s="417"/>
      <c r="AF53" s="411"/>
      <c r="AG53" s="411"/>
      <c r="AH53" s="87"/>
    </row>
    <row r="54" spans="2:34" ht="50.1" customHeight="1" x14ac:dyDescent="0.4">
      <c r="B54" s="71"/>
      <c r="C54" s="82" t="s">
        <v>476</v>
      </c>
      <c r="D54" s="421"/>
      <c r="E54" s="422"/>
      <c r="F54" s="422"/>
      <c r="G54" s="422"/>
      <c r="H54" s="422"/>
      <c r="I54" s="422"/>
      <c r="J54" s="422"/>
      <c r="K54" s="423"/>
      <c r="L54" s="421"/>
      <c r="M54" s="422"/>
      <c r="N54" s="422"/>
      <c r="O54" s="422"/>
      <c r="P54" s="422"/>
      <c r="Q54" s="422"/>
      <c r="R54" s="422"/>
      <c r="S54" s="423"/>
      <c r="T54" s="424"/>
      <c r="U54" s="425"/>
      <c r="V54" s="425"/>
      <c r="W54" s="425"/>
      <c r="X54" s="425"/>
      <c r="Y54" s="426"/>
      <c r="Z54" s="427"/>
      <c r="AA54" s="428"/>
      <c r="AB54" s="428"/>
      <c r="AC54" s="429"/>
      <c r="AD54" s="416"/>
      <c r="AE54" s="417"/>
      <c r="AF54" s="411"/>
      <c r="AG54" s="411"/>
      <c r="AH54" s="87"/>
    </row>
    <row r="55" spans="2:34" ht="50.1" customHeight="1" x14ac:dyDescent="0.4">
      <c r="B55" s="71"/>
      <c r="C55" s="82" t="s">
        <v>465</v>
      </c>
      <c r="D55" s="421"/>
      <c r="E55" s="422"/>
      <c r="F55" s="422"/>
      <c r="G55" s="422"/>
      <c r="H55" s="422"/>
      <c r="I55" s="422"/>
      <c r="J55" s="422"/>
      <c r="K55" s="423"/>
      <c r="L55" s="421"/>
      <c r="M55" s="422"/>
      <c r="N55" s="422"/>
      <c r="O55" s="422"/>
      <c r="P55" s="422"/>
      <c r="Q55" s="422"/>
      <c r="R55" s="422"/>
      <c r="S55" s="423"/>
      <c r="T55" s="424"/>
      <c r="U55" s="425"/>
      <c r="V55" s="425"/>
      <c r="W55" s="425"/>
      <c r="X55" s="425"/>
      <c r="Y55" s="426"/>
      <c r="Z55" s="427"/>
      <c r="AA55" s="428"/>
      <c r="AB55" s="428"/>
      <c r="AC55" s="429"/>
      <c r="AD55" s="416"/>
      <c r="AE55" s="417"/>
      <c r="AF55" s="411"/>
      <c r="AG55" s="411"/>
      <c r="AH55" s="87"/>
    </row>
    <row r="56" spans="2:34" ht="50.1" customHeight="1" x14ac:dyDescent="0.4">
      <c r="B56" s="71"/>
      <c r="C56" s="82" t="s">
        <v>466</v>
      </c>
      <c r="D56" s="421"/>
      <c r="E56" s="422"/>
      <c r="F56" s="422"/>
      <c r="G56" s="422"/>
      <c r="H56" s="422"/>
      <c r="I56" s="422"/>
      <c r="J56" s="422"/>
      <c r="K56" s="423"/>
      <c r="L56" s="421"/>
      <c r="M56" s="422"/>
      <c r="N56" s="422"/>
      <c r="O56" s="422"/>
      <c r="P56" s="422"/>
      <c r="Q56" s="422"/>
      <c r="R56" s="422"/>
      <c r="S56" s="423"/>
      <c r="T56" s="424"/>
      <c r="U56" s="425"/>
      <c r="V56" s="425"/>
      <c r="W56" s="425"/>
      <c r="X56" s="425"/>
      <c r="Y56" s="426"/>
      <c r="Z56" s="427"/>
      <c r="AA56" s="428"/>
      <c r="AB56" s="428"/>
      <c r="AC56" s="429"/>
      <c r="AD56" s="416"/>
      <c r="AE56" s="417"/>
      <c r="AF56" s="411"/>
      <c r="AG56" s="411"/>
      <c r="AH56" s="87"/>
    </row>
    <row r="57" spans="2:34" ht="50.1" customHeight="1" x14ac:dyDescent="0.4">
      <c r="B57" s="71"/>
      <c r="C57" s="82" t="s">
        <v>467</v>
      </c>
      <c r="D57" s="421"/>
      <c r="E57" s="422"/>
      <c r="F57" s="422"/>
      <c r="G57" s="422"/>
      <c r="H57" s="422"/>
      <c r="I57" s="422"/>
      <c r="J57" s="422"/>
      <c r="K57" s="423"/>
      <c r="L57" s="421"/>
      <c r="M57" s="422"/>
      <c r="N57" s="422"/>
      <c r="O57" s="422"/>
      <c r="P57" s="422"/>
      <c r="Q57" s="422"/>
      <c r="R57" s="422"/>
      <c r="S57" s="423"/>
      <c r="T57" s="424"/>
      <c r="U57" s="425"/>
      <c r="V57" s="425"/>
      <c r="W57" s="425"/>
      <c r="X57" s="425"/>
      <c r="Y57" s="426"/>
      <c r="Z57" s="427"/>
      <c r="AA57" s="428"/>
      <c r="AB57" s="428"/>
      <c r="AC57" s="429"/>
      <c r="AD57" s="416"/>
      <c r="AE57" s="417"/>
      <c r="AF57" s="411"/>
      <c r="AG57" s="411"/>
      <c r="AH57" s="87"/>
    </row>
    <row r="58" spans="2:34" ht="50.1" customHeight="1" x14ac:dyDescent="0.4">
      <c r="B58" s="71"/>
      <c r="C58" s="82" t="s">
        <v>468</v>
      </c>
      <c r="D58" s="421"/>
      <c r="E58" s="422"/>
      <c r="F58" s="422"/>
      <c r="G58" s="422"/>
      <c r="H58" s="422"/>
      <c r="I58" s="422"/>
      <c r="J58" s="422"/>
      <c r="K58" s="423"/>
      <c r="L58" s="421"/>
      <c r="M58" s="422"/>
      <c r="N58" s="422"/>
      <c r="O58" s="422"/>
      <c r="P58" s="422"/>
      <c r="Q58" s="422"/>
      <c r="R58" s="422"/>
      <c r="S58" s="423"/>
      <c r="T58" s="424"/>
      <c r="U58" s="425"/>
      <c r="V58" s="425"/>
      <c r="W58" s="425"/>
      <c r="X58" s="425"/>
      <c r="Y58" s="426"/>
      <c r="Z58" s="427"/>
      <c r="AA58" s="428"/>
      <c r="AB58" s="428"/>
      <c r="AC58" s="429"/>
      <c r="AD58" s="416"/>
      <c r="AE58" s="417"/>
      <c r="AF58" s="411"/>
      <c r="AG58" s="411"/>
      <c r="AH58" s="87"/>
    </row>
    <row r="59" spans="2:34" ht="50.1" customHeight="1" x14ac:dyDescent="0.4">
      <c r="B59" s="71"/>
      <c r="C59" s="82" t="s">
        <v>469</v>
      </c>
      <c r="D59" s="421"/>
      <c r="E59" s="422"/>
      <c r="F59" s="422"/>
      <c r="G59" s="422"/>
      <c r="H59" s="422"/>
      <c r="I59" s="422"/>
      <c r="J59" s="422"/>
      <c r="K59" s="423"/>
      <c r="L59" s="421"/>
      <c r="M59" s="422"/>
      <c r="N59" s="422"/>
      <c r="O59" s="422"/>
      <c r="P59" s="422"/>
      <c r="Q59" s="422"/>
      <c r="R59" s="422"/>
      <c r="S59" s="423"/>
      <c r="T59" s="424"/>
      <c r="U59" s="425"/>
      <c r="V59" s="425"/>
      <c r="W59" s="425"/>
      <c r="X59" s="425"/>
      <c r="Y59" s="426"/>
      <c r="Z59" s="427"/>
      <c r="AA59" s="428"/>
      <c r="AB59" s="428"/>
      <c r="AC59" s="429"/>
      <c r="AD59" s="416"/>
      <c r="AE59" s="417"/>
      <c r="AF59" s="411"/>
      <c r="AG59" s="411"/>
      <c r="AH59" s="87"/>
    </row>
    <row r="60" spans="2:34" ht="50.1" customHeight="1" x14ac:dyDescent="0.4">
      <c r="B60" s="71"/>
      <c r="C60" s="82" t="s">
        <v>470</v>
      </c>
      <c r="D60" s="421"/>
      <c r="E60" s="422"/>
      <c r="F60" s="422"/>
      <c r="G60" s="422"/>
      <c r="H60" s="422"/>
      <c r="I60" s="422"/>
      <c r="J60" s="422"/>
      <c r="K60" s="423"/>
      <c r="L60" s="421"/>
      <c r="M60" s="422"/>
      <c r="N60" s="422"/>
      <c r="O60" s="422"/>
      <c r="P60" s="422"/>
      <c r="Q60" s="422"/>
      <c r="R60" s="422"/>
      <c r="S60" s="423"/>
      <c r="T60" s="424"/>
      <c r="U60" s="425"/>
      <c r="V60" s="425"/>
      <c r="W60" s="425"/>
      <c r="X60" s="425"/>
      <c r="Y60" s="426"/>
      <c r="Z60" s="427"/>
      <c r="AA60" s="428"/>
      <c r="AB60" s="428"/>
      <c r="AC60" s="429"/>
      <c r="AD60" s="416"/>
      <c r="AE60" s="417"/>
      <c r="AF60" s="411"/>
      <c r="AG60" s="411"/>
      <c r="AH60" s="87"/>
    </row>
    <row r="61" spans="2:34" ht="50.1" customHeight="1" x14ac:dyDescent="0.4">
      <c r="B61" s="71"/>
      <c r="C61" s="82" t="s">
        <v>471</v>
      </c>
      <c r="D61" s="421"/>
      <c r="E61" s="422"/>
      <c r="F61" s="422"/>
      <c r="G61" s="422"/>
      <c r="H61" s="422"/>
      <c r="I61" s="422"/>
      <c r="J61" s="422"/>
      <c r="K61" s="423"/>
      <c r="L61" s="421"/>
      <c r="M61" s="422"/>
      <c r="N61" s="422"/>
      <c r="O61" s="422"/>
      <c r="P61" s="422"/>
      <c r="Q61" s="422"/>
      <c r="R61" s="422"/>
      <c r="S61" s="423"/>
      <c r="T61" s="424"/>
      <c r="U61" s="425"/>
      <c r="V61" s="425"/>
      <c r="W61" s="425"/>
      <c r="X61" s="425"/>
      <c r="Y61" s="426"/>
      <c r="Z61" s="427"/>
      <c r="AA61" s="428"/>
      <c r="AB61" s="428"/>
      <c r="AC61" s="429"/>
      <c r="AD61" s="416"/>
      <c r="AE61" s="417"/>
      <c r="AF61" s="411"/>
      <c r="AG61" s="411"/>
      <c r="AH61" s="87"/>
    </row>
    <row r="62" spans="2:34" ht="50.1" customHeight="1" x14ac:dyDescent="0.4">
      <c r="B62" s="71"/>
      <c r="C62" s="82" t="s">
        <v>472</v>
      </c>
      <c r="D62" s="421"/>
      <c r="E62" s="422"/>
      <c r="F62" s="422"/>
      <c r="G62" s="422"/>
      <c r="H62" s="422"/>
      <c r="I62" s="422"/>
      <c r="J62" s="422"/>
      <c r="K62" s="423"/>
      <c r="L62" s="421"/>
      <c r="M62" s="422"/>
      <c r="N62" s="422"/>
      <c r="O62" s="422"/>
      <c r="P62" s="422"/>
      <c r="Q62" s="422"/>
      <c r="R62" s="422"/>
      <c r="S62" s="423"/>
      <c r="T62" s="424"/>
      <c r="U62" s="425"/>
      <c r="V62" s="425"/>
      <c r="W62" s="425"/>
      <c r="X62" s="425"/>
      <c r="Y62" s="426"/>
      <c r="Z62" s="427"/>
      <c r="AA62" s="428"/>
      <c r="AB62" s="428"/>
      <c r="AC62" s="429"/>
      <c r="AD62" s="416"/>
      <c r="AE62" s="417"/>
      <c r="AF62" s="411"/>
      <c r="AG62" s="411"/>
      <c r="AH62" s="87"/>
    </row>
    <row r="63" spans="2:34" ht="50.1" customHeight="1" x14ac:dyDescent="0.4">
      <c r="B63" s="71"/>
      <c r="C63" s="82" t="s">
        <v>473</v>
      </c>
      <c r="D63" s="421"/>
      <c r="E63" s="422"/>
      <c r="F63" s="422"/>
      <c r="G63" s="422"/>
      <c r="H63" s="422"/>
      <c r="I63" s="422"/>
      <c r="J63" s="422"/>
      <c r="K63" s="423"/>
      <c r="L63" s="421"/>
      <c r="M63" s="422"/>
      <c r="N63" s="422"/>
      <c r="O63" s="422"/>
      <c r="P63" s="422"/>
      <c r="Q63" s="422"/>
      <c r="R63" s="422"/>
      <c r="S63" s="423"/>
      <c r="T63" s="424"/>
      <c r="U63" s="425"/>
      <c r="V63" s="425"/>
      <c r="W63" s="425"/>
      <c r="X63" s="425"/>
      <c r="Y63" s="426"/>
      <c r="Z63" s="427"/>
      <c r="AA63" s="428"/>
      <c r="AB63" s="428"/>
      <c r="AC63" s="429"/>
      <c r="AD63" s="416"/>
      <c r="AE63" s="417"/>
      <c r="AF63" s="411"/>
      <c r="AG63" s="411"/>
      <c r="AH63" s="87"/>
    </row>
    <row r="64" spans="2:34" ht="50.1" customHeight="1" x14ac:dyDescent="0.4">
      <c r="B64" s="71"/>
      <c r="C64" s="82" t="s">
        <v>474</v>
      </c>
      <c r="D64" s="421"/>
      <c r="E64" s="422"/>
      <c r="F64" s="422"/>
      <c r="G64" s="422"/>
      <c r="H64" s="422"/>
      <c r="I64" s="422"/>
      <c r="J64" s="422"/>
      <c r="K64" s="423"/>
      <c r="L64" s="421"/>
      <c r="M64" s="422"/>
      <c r="N64" s="422"/>
      <c r="O64" s="422"/>
      <c r="P64" s="422"/>
      <c r="Q64" s="422"/>
      <c r="R64" s="422"/>
      <c r="S64" s="423"/>
      <c r="T64" s="424"/>
      <c r="U64" s="425"/>
      <c r="V64" s="425"/>
      <c r="W64" s="425"/>
      <c r="X64" s="425"/>
      <c r="Y64" s="426"/>
      <c r="Z64" s="427"/>
      <c r="AA64" s="428"/>
      <c r="AB64" s="428"/>
      <c r="AC64" s="429"/>
      <c r="AD64" s="416"/>
      <c r="AE64" s="417"/>
      <c r="AF64" s="411"/>
      <c r="AG64" s="411"/>
      <c r="AH64" s="87"/>
    </row>
    <row r="65" spans="2:34" ht="50.1" customHeight="1" x14ac:dyDescent="0.4">
      <c r="B65" s="71"/>
      <c r="C65" s="82" t="s">
        <v>476</v>
      </c>
      <c r="D65" s="421"/>
      <c r="E65" s="422"/>
      <c r="F65" s="422"/>
      <c r="G65" s="422"/>
      <c r="H65" s="422"/>
      <c r="I65" s="422"/>
      <c r="J65" s="422"/>
      <c r="K65" s="423"/>
      <c r="L65" s="421"/>
      <c r="M65" s="422"/>
      <c r="N65" s="422"/>
      <c r="O65" s="422"/>
      <c r="P65" s="422"/>
      <c r="Q65" s="422"/>
      <c r="R65" s="422"/>
      <c r="S65" s="423"/>
      <c r="T65" s="424"/>
      <c r="U65" s="425"/>
      <c r="V65" s="425"/>
      <c r="W65" s="425"/>
      <c r="X65" s="425"/>
      <c r="Y65" s="426"/>
      <c r="Z65" s="427"/>
      <c r="AA65" s="428"/>
      <c r="AB65" s="428"/>
      <c r="AC65" s="429"/>
      <c r="AD65" s="418"/>
      <c r="AE65" s="418"/>
      <c r="AF65" s="411"/>
      <c r="AG65" s="411"/>
      <c r="AH65" s="87"/>
    </row>
    <row r="66" spans="2:34" ht="9.9" customHeight="1" x14ac:dyDescent="0.4">
      <c r="B66" s="65"/>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7"/>
    </row>
    <row r="67" spans="2:34" ht="6" customHeight="1" x14ac:dyDescent="0.4"/>
  </sheetData>
  <mergeCells count="257">
    <mergeCell ref="D65:K65"/>
    <mergeCell ref="L65:S65"/>
    <mergeCell ref="T65:Y65"/>
    <mergeCell ref="Z65:AC65"/>
    <mergeCell ref="AD65:AE65"/>
    <mergeCell ref="AF65:AG65"/>
    <mergeCell ref="D64:K64"/>
    <mergeCell ref="L64:S64"/>
    <mergeCell ref="T64:Y64"/>
    <mergeCell ref="Z64:AC64"/>
    <mergeCell ref="AD64:AE64"/>
    <mergeCell ref="AF64:AG64"/>
    <mergeCell ref="D63:K63"/>
    <mergeCell ref="L63:S63"/>
    <mergeCell ref="T63:Y63"/>
    <mergeCell ref="Z63:AC63"/>
    <mergeCell ref="AD63:AE63"/>
    <mergeCell ref="AF63:AG63"/>
    <mergeCell ref="D62:K62"/>
    <mergeCell ref="L62:S62"/>
    <mergeCell ref="T62:Y62"/>
    <mergeCell ref="Z62:AC62"/>
    <mergeCell ref="AD62:AE62"/>
    <mergeCell ref="AF62:AG62"/>
    <mergeCell ref="D61:K61"/>
    <mergeCell ref="L61:S61"/>
    <mergeCell ref="T61:Y61"/>
    <mergeCell ref="Z61:AC61"/>
    <mergeCell ref="AD61:AE61"/>
    <mergeCell ref="AF61:AG61"/>
    <mergeCell ref="D60:K60"/>
    <mergeCell ref="L60:S60"/>
    <mergeCell ref="T60:Y60"/>
    <mergeCell ref="Z60:AC60"/>
    <mergeCell ref="AD60:AE60"/>
    <mergeCell ref="AF60:AG60"/>
    <mergeCell ref="D59:K59"/>
    <mergeCell ref="L59:S59"/>
    <mergeCell ref="T59:Y59"/>
    <mergeCell ref="Z59:AC59"/>
    <mergeCell ref="AD59:AE59"/>
    <mergeCell ref="AF59:AG59"/>
    <mergeCell ref="D58:K58"/>
    <mergeCell ref="L58:S58"/>
    <mergeCell ref="T58:Y58"/>
    <mergeCell ref="Z58:AC58"/>
    <mergeCell ref="AD58:AE58"/>
    <mergeCell ref="AF58:AG58"/>
    <mergeCell ref="D57:K57"/>
    <mergeCell ref="L57:S57"/>
    <mergeCell ref="T57:Y57"/>
    <mergeCell ref="Z57:AC57"/>
    <mergeCell ref="AD57:AE57"/>
    <mergeCell ref="AF57:AG57"/>
    <mergeCell ref="D56:K56"/>
    <mergeCell ref="L56:S56"/>
    <mergeCell ref="T56:Y56"/>
    <mergeCell ref="Z56:AC56"/>
    <mergeCell ref="AD56:AE56"/>
    <mergeCell ref="AF56:AG56"/>
    <mergeCell ref="D55:K55"/>
    <mergeCell ref="L55:S55"/>
    <mergeCell ref="T55:Y55"/>
    <mergeCell ref="Z55:AC55"/>
    <mergeCell ref="AD55:AE55"/>
    <mergeCell ref="AF55:AG55"/>
    <mergeCell ref="D54:K54"/>
    <mergeCell ref="L54:S54"/>
    <mergeCell ref="T54:Y54"/>
    <mergeCell ref="Z54:AC54"/>
    <mergeCell ref="AD54:AE54"/>
    <mergeCell ref="AF54:AG54"/>
    <mergeCell ref="D53:K53"/>
    <mergeCell ref="L53:S53"/>
    <mergeCell ref="T53:Y53"/>
    <mergeCell ref="Z53:AC53"/>
    <mergeCell ref="AD53:AE53"/>
    <mergeCell ref="AF53:AG53"/>
    <mergeCell ref="D52:K52"/>
    <mergeCell ref="L52:S52"/>
    <mergeCell ref="T52:Y52"/>
    <mergeCell ref="Z52:AC52"/>
    <mergeCell ref="AD52:AE52"/>
    <mergeCell ref="AF52:AG52"/>
    <mergeCell ref="D51:K51"/>
    <mergeCell ref="L51:S51"/>
    <mergeCell ref="T51:Y51"/>
    <mergeCell ref="Z51:AC51"/>
    <mergeCell ref="AD51:AE51"/>
    <mergeCell ref="AF51:AG51"/>
    <mergeCell ref="D50:K50"/>
    <mergeCell ref="L50:S50"/>
    <mergeCell ref="T50:Y50"/>
    <mergeCell ref="Z50:AC50"/>
    <mergeCell ref="AD50:AE50"/>
    <mergeCell ref="AF50:AG50"/>
    <mergeCell ref="D49:K49"/>
    <mergeCell ref="L49:S49"/>
    <mergeCell ref="T49:Y49"/>
    <mergeCell ref="Z49:AC49"/>
    <mergeCell ref="AD49:AE49"/>
    <mergeCell ref="AF49:AG49"/>
    <mergeCell ref="D48:K48"/>
    <mergeCell ref="L48:S48"/>
    <mergeCell ref="T48:Y48"/>
    <mergeCell ref="Z48:AC48"/>
    <mergeCell ref="AD48:AE48"/>
    <mergeCell ref="AF48:AG48"/>
    <mergeCell ref="D47:K47"/>
    <mergeCell ref="L47:S47"/>
    <mergeCell ref="T47:Y47"/>
    <mergeCell ref="Z47:AC47"/>
    <mergeCell ref="AD47:AE47"/>
    <mergeCell ref="AF47:AG47"/>
    <mergeCell ref="D46:K46"/>
    <mergeCell ref="L46:S46"/>
    <mergeCell ref="T46:Y46"/>
    <mergeCell ref="Z46:AC46"/>
    <mergeCell ref="AD46:AE46"/>
    <mergeCell ref="AF46:AG46"/>
    <mergeCell ref="D45:K45"/>
    <mergeCell ref="L45:S45"/>
    <mergeCell ref="T45:Y45"/>
    <mergeCell ref="Z45:AC45"/>
    <mergeCell ref="AD45:AE45"/>
    <mergeCell ref="AF45:AG45"/>
    <mergeCell ref="D44:K44"/>
    <mergeCell ref="L44:S44"/>
    <mergeCell ref="T44:Y44"/>
    <mergeCell ref="Z44:AC44"/>
    <mergeCell ref="AD44:AE44"/>
    <mergeCell ref="AF44:AG44"/>
    <mergeCell ref="B41:AH41"/>
    <mergeCell ref="B42:AH42"/>
    <mergeCell ref="D43:K43"/>
    <mergeCell ref="L43:S43"/>
    <mergeCell ref="T43:Y43"/>
    <mergeCell ref="Z43:AC43"/>
    <mergeCell ref="AD43:AE43"/>
    <mergeCell ref="AF43:AG43"/>
    <mergeCell ref="T30:U30"/>
    <mergeCell ref="V30:W30"/>
    <mergeCell ref="X30:Y30"/>
    <mergeCell ref="Z30:AA30"/>
    <mergeCell ref="AB30:AC30"/>
    <mergeCell ref="B32:AD39"/>
    <mergeCell ref="C30:E30"/>
    <mergeCell ref="F30:G30"/>
    <mergeCell ref="H30:I30"/>
    <mergeCell ref="J30:K30"/>
    <mergeCell ref="L30:M30"/>
    <mergeCell ref="N30:O30"/>
    <mergeCell ref="P30:Q30"/>
    <mergeCell ref="R30:S30"/>
    <mergeCell ref="N29:O29"/>
    <mergeCell ref="P29:Q29"/>
    <mergeCell ref="R29:S29"/>
    <mergeCell ref="T28:U28"/>
    <mergeCell ref="V28:W28"/>
    <mergeCell ref="X28:Y28"/>
    <mergeCell ref="Z28:AA28"/>
    <mergeCell ref="AB28:AC28"/>
    <mergeCell ref="C29:E29"/>
    <mergeCell ref="F29:G29"/>
    <mergeCell ref="H29:I29"/>
    <mergeCell ref="J29:K29"/>
    <mergeCell ref="L29:M29"/>
    <mergeCell ref="Z29:AA29"/>
    <mergeCell ref="AB29:AC29"/>
    <mergeCell ref="T29:U29"/>
    <mergeCell ref="V29:W29"/>
    <mergeCell ref="X29:Y29"/>
    <mergeCell ref="C28:E28"/>
    <mergeCell ref="F28:G28"/>
    <mergeCell ref="H28:I28"/>
    <mergeCell ref="J28:K28"/>
    <mergeCell ref="L28:M28"/>
    <mergeCell ref="N28:O28"/>
    <mergeCell ref="P28:Q28"/>
    <mergeCell ref="R28:S28"/>
    <mergeCell ref="N26:O26"/>
    <mergeCell ref="P26:Q26"/>
    <mergeCell ref="R26:S26"/>
    <mergeCell ref="T25:U25"/>
    <mergeCell ref="V25:W25"/>
    <mergeCell ref="X25:Y25"/>
    <mergeCell ref="Z25:AA25"/>
    <mergeCell ref="AB25:AC25"/>
    <mergeCell ref="C26:E26"/>
    <mergeCell ref="F26:G26"/>
    <mergeCell ref="H26:I26"/>
    <mergeCell ref="J26:K26"/>
    <mergeCell ref="L26:M26"/>
    <mergeCell ref="Z26:AA26"/>
    <mergeCell ref="AB26:AC26"/>
    <mergeCell ref="T26:U26"/>
    <mergeCell ref="V26:W26"/>
    <mergeCell ref="X26:Y26"/>
    <mergeCell ref="C25:E25"/>
    <mergeCell ref="F25:G25"/>
    <mergeCell ref="H25:I25"/>
    <mergeCell ref="J25:K25"/>
    <mergeCell ref="L25:M25"/>
    <mergeCell ref="N25:O25"/>
    <mergeCell ref="P25:Q25"/>
    <mergeCell ref="R25:S25"/>
    <mergeCell ref="N24:O24"/>
    <mergeCell ref="P24:Q24"/>
    <mergeCell ref="R24:S24"/>
    <mergeCell ref="C19:D19"/>
    <mergeCell ref="E19:N19"/>
    <mergeCell ref="P19:S19"/>
    <mergeCell ref="T19:AC19"/>
    <mergeCell ref="B22:AD22"/>
    <mergeCell ref="C24:E24"/>
    <mergeCell ref="F24:G24"/>
    <mergeCell ref="H24:I24"/>
    <mergeCell ref="J24:K24"/>
    <mergeCell ref="L24:M24"/>
    <mergeCell ref="Z24:AA24"/>
    <mergeCell ref="AB24:AC24"/>
    <mergeCell ref="T24:U24"/>
    <mergeCell ref="V24:W24"/>
    <mergeCell ref="X24:Y24"/>
    <mergeCell ref="X13:Z13"/>
    <mergeCell ref="AA13:AC13"/>
    <mergeCell ref="F15:G15"/>
    <mergeCell ref="H15:L15"/>
    <mergeCell ref="N15:O15"/>
    <mergeCell ref="P15:T15"/>
    <mergeCell ref="V15:W15"/>
    <mergeCell ref="X15:AC15"/>
    <mergeCell ref="C13:D17"/>
    <mergeCell ref="F13:G13"/>
    <mergeCell ref="H13:L13"/>
    <mergeCell ref="N13:P13"/>
    <mergeCell ref="Q13:T13"/>
    <mergeCell ref="V13:W13"/>
    <mergeCell ref="F17:G17"/>
    <mergeCell ref="H17:L17"/>
    <mergeCell ref="N17:O17"/>
    <mergeCell ref="P17:T17"/>
    <mergeCell ref="C9:D9"/>
    <mergeCell ref="E9:L9"/>
    <mergeCell ref="N9:T9"/>
    <mergeCell ref="V9:AC9"/>
    <mergeCell ref="C11:D11"/>
    <mergeCell ref="E11:L11"/>
    <mergeCell ref="N11:T11"/>
    <mergeCell ref="V11:AC11"/>
    <mergeCell ref="B2:G3"/>
    <mergeCell ref="H2:AD3"/>
    <mergeCell ref="B5:AD5"/>
    <mergeCell ref="C7:D7"/>
    <mergeCell ref="E7:L7"/>
    <mergeCell ref="N7:P7"/>
    <mergeCell ref="Q7:AC7"/>
  </mergeCells>
  <dataValidations count="2">
    <dataValidation type="list" allowBlank="1" showInputMessage="1" showErrorMessage="1" sqref="X13" xr:uid="{D20C8E1E-B788-482B-9910-A24B910A0752}">
      <formula1>"Mayor o igual que,Menor o igual que,Igual,Mayor que,Menor que"</formula1>
    </dataValidation>
    <dataValidation type="list" allowBlank="1" showInputMessage="1" showErrorMessage="1" sqref="AD44:AE65" xr:uid="{14B43EEA-E3D4-4D2D-9529-315BC080E6C5}">
      <formula1>"Abierta,En ejecución,Cerrada,Cancelada"</formula1>
    </dataValidation>
  </dataValidations>
  <pageMargins left="0.25" right="0.25"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A9A4B457-8DD2-496F-B365-E61E451254EA}">
          <x14:formula1>
            <xm:f>Datos!$L$2:$L$51</xm:f>
          </x14:formula1>
          <xm:sqref>N9:T9 E9 V9:AC9</xm:sqref>
        </x14:dataValidation>
        <x14:dataValidation type="list" allowBlank="1" showInputMessage="1" showErrorMessage="1" xr:uid="{648C92C3-5E58-40BB-8C86-A86694153675}">
          <x14:formula1>
            <xm:f>Datos!$P$2:$P$205</xm:f>
          </x14:formula1>
          <xm:sqref>E11:L11 N11:T11 V11:AC11</xm:sqref>
        </x14:dataValidation>
      </x14:dataValidations>
    </ext>
  </extLs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13D23-F77F-4FF0-A83F-ADA25EA4CCE3}">
  <sheetPr codeName="Hoja20"/>
  <dimension ref="B1:AH67"/>
  <sheetViews>
    <sheetView showGridLines="0" zoomScale="85" zoomScaleNormal="85" workbookViewId="0">
      <selection activeCell="X13" sqref="X13:Z13"/>
    </sheetView>
  </sheetViews>
  <sheetFormatPr baseColWidth="10" defaultColWidth="0" defaultRowHeight="0" customHeight="1" zeroHeight="1" x14ac:dyDescent="0.4"/>
  <cols>
    <col min="1" max="1" width="1.77734375" style="60" customWidth="1"/>
    <col min="2" max="2" width="1.88671875" style="60" customWidth="1"/>
    <col min="3" max="4" width="11.21875" style="60" customWidth="1"/>
    <col min="5" max="5" width="1.77734375" style="60" customWidth="1"/>
    <col min="6" max="6" width="13.6640625" style="60" customWidth="1"/>
    <col min="7" max="7" width="1.77734375" style="60" customWidth="1"/>
    <col min="8" max="8" width="9.6640625" style="60" customWidth="1"/>
    <col min="9" max="9" width="1.77734375" style="60" customWidth="1"/>
    <col min="10" max="10" width="9.6640625" style="60" customWidth="1"/>
    <col min="11" max="11" width="1.77734375" style="60" customWidth="1"/>
    <col min="12" max="12" width="12.6640625" style="60" customWidth="1"/>
    <col min="13" max="13" width="1.77734375" style="60" customWidth="1"/>
    <col min="14" max="14" width="12.109375" style="60" customWidth="1"/>
    <col min="15" max="15" width="1.77734375" style="60" customWidth="1"/>
    <col min="16" max="16" width="12.6640625" style="60" customWidth="1"/>
    <col min="17" max="17" width="1.77734375" style="60" customWidth="1"/>
    <col min="18" max="18" width="9.6640625" style="60" customWidth="1"/>
    <col min="19" max="19" width="1.77734375" style="60" customWidth="1"/>
    <col min="20" max="20" width="12.6640625" style="60" customWidth="1"/>
    <col min="21" max="21" width="1.77734375" style="60" customWidth="1"/>
    <col min="22" max="22" width="9.6640625" style="60" customWidth="1"/>
    <col min="23" max="23" width="1.77734375" style="60" customWidth="1"/>
    <col min="24" max="24" width="9.6640625" style="60" customWidth="1"/>
    <col min="25" max="25" width="1.77734375" style="60" customWidth="1"/>
    <col min="26" max="26" width="9.6640625" style="60" customWidth="1"/>
    <col min="27" max="27" width="1.77734375" style="60" customWidth="1"/>
    <col min="28" max="28" width="9.6640625" style="60" customWidth="1"/>
    <col min="29" max="29" width="1.77734375" style="60" customWidth="1"/>
    <col min="30" max="30" width="1.88671875" style="60" customWidth="1"/>
    <col min="31" max="31" width="10.77734375" style="60" customWidth="1"/>
    <col min="32" max="33" width="12.33203125" style="60" customWidth="1"/>
    <col min="34" max="34" width="1.77734375" style="60" customWidth="1"/>
    <col min="35" max="35" width="2.21875" style="60" customWidth="1"/>
    <col min="36" max="36" width="0" style="60" hidden="1" customWidth="1"/>
    <col min="37" max="16384" width="0" style="60" hidden="1"/>
  </cols>
  <sheetData>
    <row r="1" spans="2:30" ht="8.1" customHeight="1" x14ac:dyDescent="0.4"/>
    <row r="2" spans="2:30" ht="37.5" customHeight="1" x14ac:dyDescent="0.4">
      <c r="B2" s="439"/>
      <c r="C2" s="439"/>
      <c r="D2" s="439"/>
      <c r="E2" s="439"/>
      <c r="F2" s="439"/>
      <c r="G2" s="439"/>
      <c r="H2" s="442" t="s">
        <v>480</v>
      </c>
      <c r="I2" s="443"/>
      <c r="J2" s="443"/>
      <c r="K2" s="443"/>
      <c r="L2" s="443"/>
      <c r="M2" s="443"/>
      <c r="N2" s="443"/>
      <c r="O2" s="443"/>
      <c r="P2" s="443"/>
      <c r="Q2" s="443"/>
      <c r="R2" s="443"/>
      <c r="S2" s="443"/>
      <c r="T2" s="443"/>
      <c r="U2" s="443"/>
      <c r="V2" s="443"/>
      <c r="W2" s="443"/>
      <c r="X2" s="443"/>
      <c r="Y2" s="443"/>
      <c r="Z2" s="443"/>
      <c r="AA2" s="443"/>
      <c r="AB2" s="443"/>
      <c r="AC2" s="443"/>
      <c r="AD2" s="444"/>
    </row>
    <row r="3" spans="2:30" ht="37.5" customHeight="1" x14ac:dyDescent="0.4">
      <c r="B3" s="439"/>
      <c r="C3" s="439"/>
      <c r="D3" s="439"/>
      <c r="E3" s="439"/>
      <c r="F3" s="439"/>
      <c r="G3" s="439"/>
      <c r="H3" s="445"/>
      <c r="I3" s="446"/>
      <c r="J3" s="446"/>
      <c r="K3" s="446"/>
      <c r="L3" s="446"/>
      <c r="M3" s="446"/>
      <c r="N3" s="446"/>
      <c r="O3" s="446"/>
      <c r="P3" s="446"/>
      <c r="Q3" s="446"/>
      <c r="R3" s="446"/>
      <c r="S3" s="446"/>
      <c r="T3" s="446"/>
      <c r="U3" s="446"/>
      <c r="V3" s="446"/>
      <c r="W3" s="446"/>
      <c r="X3" s="446"/>
      <c r="Y3" s="446"/>
      <c r="Z3" s="446"/>
      <c r="AA3" s="446"/>
      <c r="AB3" s="446"/>
      <c r="AC3" s="446"/>
      <c r="AD3" s="447"/>
    </row>
    <row r="4" spans="2:30" ht="8.1" customHeight="1" x14ac:dyDescent="0.4"/>
    <row r="5" spans="2:30" ht="30" customHeight="1" x14ac:dyDescent="0.4">
      <c r="B5" s="440" t="s">
        <v>454</v>
      </c>
      <c r="C5" s="440"/>
      <c r="D5" s="440"/>
      <c r="E5" s="440"/>
      <c r="F5" s="440"/>
      <c r="G5" s="440"/>
      <c r="H5" s="440"/>
      <c r="I5" s="440"/>
      <c r="J5" s="440"/>
      <c r="K5" s="440"/>
      <c r="L5" s="440"/>
      <c r="M5" s="440"/>
      <c r="N5" s="440"/>
      <c r="O5" s="440"/>
      <c r="P5" s="440"/>
      <c r="Q5" s="440"/>
      <c r="R5" s="440"/>
      <c r="S5" s="440"/>
      <c r="T5" s="440"/>
      <c r="U5" s="440"/>
      <c r="V5" s="440"/>
      <c r="W5" s="440"/>
      <c r="X5" s="440"/>
      <c r="Y5" s="440"/>
      <c r="Z5" s="440"/>
      <c r="AA5" s="440"/>
      <c r="AB5" s="440"/>
      <c r="AC5" s="440"/>
      <c r="AD5" s="440"/>
    </row>
    <row r="6" spans="2:30" ht="7.5" customHeight="1" x14ac:dyDescent="0.4">
      <c r="B6" s="61"/>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2:30" s="64" customFormat="1" ht="60" customHeight="1" x14ac:dyDescent="0.3">
      <c r="B7" s="68"/>
      <c r="C7" s="419" t="s">
        <v>455</v>
      </c>
      <c r="D7" s="420"/>
      <c r="E7" s="433"/>
      <c r="F7" s="433"/>
      <c r="G7" s="433"/>
      <c r="H7" s="433"/>
      <c r="I7" s="433"/>
      <c r="J7" s="433"/>
      <c r="K7" s="433"/>
      <c r="L7" s="433"/>
      <c r="M7" s="69"/>
      <c r="N7" s="419" t="s">
        <v>456</v>
      </c>
      <c r="O7" s="436"/>
      <c r="P7" s="420"/>
      <c r="Q7" s="441"/>
      <c r="R7" s="441"/>
      <c r="S7" s="441"/>
      <c r="T7" s="441"/>
      <c r="U7" s="441"/>
      <c r="V7" s="441"/>
      <c r="W7" s="441"/>
      <c r="X7" s="441"/>
      <c r="Y7" s="441"/>
      <c r="Z7" s="441"/>
      <c r="AA7" s="441"/>
      <c r="AB7" s="441"/>
      <c r="AC7" s="441"/>
      <c r="AD7" s="70"/>
    </row>
    <row r="8" spans="2:30" ht="7.5" customHeight="1" x14ac:dyDescent="0.4">
      <c r="B8" s="71"/>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73"/>
    </row>
    <row r="9" spans="2:30" s="64" customFormat="1" ht="39.9" customHeight="1" x14ac:dyDescent="0.3">
      <c r="B9" s="68"/>
      <c r="C9" s="419" t="s">
        <v>481</v>
      </c>
      <c r="D9" s="420"/>
      <c r="E9" s="433"/>
      <c r="F9" s="433"/>
      <c r="G9" s="433"/>
      <c r="H9" s="433"/>
      <c r="I9" s="433"/>
      <c r="J9" s="433"/>
      <c r="K9" s="433"/>
      <c r="L9" s="433"/>
      <c r="M9" s="69"/>
      <c r="N9" s="433"/>
      <c r="O9" s="433"/>
      <c r="P9" s="433"/>
      <c r="Q9" s="433"/>
      <c r="R9" s="433"/>
      <c r="S9" s="433"/>
      <c r="T9" s="433"/>
      <c r="U9"/>
      <c r="V9" s="433"/>
      <c r="W9" s="433"/>
      <c r="X9" s="433"/>
      <c r="Y9" s="433"/>
      <c r="Z9" s="433"/>
      <c r="AA9" s="433"/>
      <c r="AB9" s="433"/>
      <c r="AC9" s="433"/>
      <c r="AD9" s="70"/>
    </row>
    <row r="10" spans="2:30" ht="7.5" customHeight="1" x14ac:dyDescent="0.4">
      <c r="B10" s="71"/>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3"/>
    </row>
    <row r="11" spans="2:30" ht="39.9" customHeight="1" x14ac:dyDescent="0.4">
      <c r="B11" s="71"/>
      <c r="C11" s="419" t="s">
        <v>482</v>
      </c>
      <c r="D11" s="420"/>
      <c r="E11" s="433"/>
      <c r="F11" s="433"/>
      <c r="G11" s="433"/>
      <c r="H11" s="433"/>
      <c r="I11" s="433"/>
      <c r="J11" s="433"/>
      <c r="K11" s="433"/>
      <c r="L11" s="433"/>
      <c r="N11" s="433"/>
      <c r="O11" s="433"/>
      <c r="P11" s="433"/>
      <c r="Q11" s="433"/>
      <c r="R11" s="433"/>
      <c r="S11" s="433"/>
      <c r="T11" s="433"/>
      <c r="V11" s="433"/>
      <c r="W11" s="433"/>
      <c r="X11" s="433"/>
      <c r="Y11" s="433"/>
      <c r="Z11" s="433"/>
      <c r="AA11" s="433"/>
      <c r="AB11" s="433"/>
      <c r="AC11" s="433"/>
      <c r="AD11" s="73"/>
    </row>
    <row r="12" spans="2:30" ht="7.5" customHeight="1" x14ac:dyDescent="0.4">
      <c r="B12" s="71"/>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3"/>
    </row>
    <row r="13" spans="2:30" s="64" customFormat="1" ht="39.9" customHeight="1" x14ac:dyDescent="0.3">
      <c r="B13" s="68"/>
      <c r="C13" s="448" t="s">
        <v>488</v>
      </c>
      <c r="D13" s="449"/>
      <c r="E13" s="69"/>
      <c r="F13" s="432" t="s">
        <v>457</v>
      </c>
      <c r="G13" s="432"/>
      <c r="H13" s="435"/>
      <c r="I13" s="435"/>
      <c r="J13" s="435"/>
      <c r="K13" s="435"/>
      <c r="L13" s="435"/>
      <c r="M13" s="69"/>
      <c r="N13" s="419" t="s">
        <v>459</v>
      </c>
      <c r="O13" s="436"/>
      <c r="P13" s="420"/>
      <c r="Q13" s="437"/>
      <c r="R13" s="437"/>
      <c r="S13" s="437"/>
      <c r="T13" s="437"/>
      <c r="U13" s="69"/>
      <c r="V13" s="438" t="s">
        <v>460</v>
      </c>
      <c r="W13" s="438"/>
      <c r="X13" s="461"/>
      <c r="Y13" s="461"/>
      <c r="Z13" s="461"/>
      <c r="AA13" s="455"/>
      <c r="AB13" s="456"/>
      <c r="AC13" s="457"/>
      <c r="AD13" s="70"/>
    </row>
    <row r="14" spans="2:30" ht="9" customHeight="1" x14ac:dyDescent="0.4">
      <c r="B14" s="71"/>
      <c r="C14" s="450"/>
      <c r="D14" s="451"/>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3"/>
    </row>
    <row r="15" spans="2:30" s="64" customFormat="1" ht="39.9" customHeight="1" x14ac:dyDescent="0.3">
      <c r="B15" s="68"/>
      <c r="C15" s="450"/>
      <c r="D15" s="451"/>
      <c r="E15" s="69"/>
      <c r="F15" s="434" t="s">
        <v>458</v>
      </c>
      <c r="G15" s="434"/>
      <c r="H15" s="435"/>
      <c r="I15" s="435"/>
      <c r="J15" s="435"/>
      <c r="K15" s="435"/>
      <c r="L15" s="435"/>
      <c r="M15" s="69"/>
      <c r="N15" s="434" t="s">
        <v>462</v>
      </c>
      <c r="O15" s="434"/>
      <c r="P15" s="435"/>
      <c r="Q15" s="435"/>
      <c r="R15" s="435"/>
      <c r="S15" s="435"/>
      <c r="T15" s="435"/>
      <c r="U15" s="69"/>
      <c r="V15" s="434" t="s">
        <v>484</v>
      </c>
      <c r="W15" s="434"/>
      <c r="X15" s="454"/>
      <c r="Y15" s="454"/>
      <c r="Z15" s="454"/>
      <c r="AA15" s="454"/>
      <c r="AB15" s="454"/>
      <c r="AC15" s="454"/>
      <c r="AD15" s="70"/>
    </row>
    <row r="16" spans="2:30" ht="7.5" customHeight="1" x14ac:dyDescent="0.4">
      <c r="B16" s="71"/>
      <c r="C16" s="450"/>
      <c r="D16" s="451"/>
      <c r="E16" s="72"/>
      <c r="F16" s="72"/>
      <c r="G16" s="72"/>
      <c r="H16" s="72"/>
      <c r="I16" s="72"/>
      <c r="J16" s="72"/>
      <c r="K16" s="72"/>
      <c r="L16" s="72"/>
      <c r="M16" s="72"/>
      <c r="N16" s="72"/>
      <c r="O16" s="72"/>
      <c r="P16" s="72"/>
      <c r="Q16" s="72"/>
      <c r="R16" s="72"/>
      <c r="S16" s="72"/>
      <c r="T16" s="72"/>
      <c r="U16" s="72"/>
      <c r="V16"/>
      <c r="W16"/>
      <c r="X16"/>
      <c r="Y16"/>
      <c r="Z16"/>
      <c r="AA16"/>
      <c r="AB16"/>
      <c r="AC16"/>
      <c r="AD16" s="73"/>
    </row>
    <row r="17" spans="2:30" s="64" customFormat="1" ht="39.9" customHeight="1" x14ac:dyDescent="0.3">
      <c r="B17" s="68"/>
      <c r="C17" s="452"/>
      <c r="D17" s="453"/>
      <c r="E17" s="69"/>
      <c r="F17" s="434" t="s">
        <v>461</v>
      </c>
      <c r="G17" s="434"/>
      <c r="H17" s="435"/>
      <c r="I17" s="435"/>
      <c r="J17" s="435"/>
      <c r="K17" s="435"/>
      <c r="L17" s="435"/>
      <c r="M17" s="69"/>
      <c r="N17" s="434" t="s">
        <v>463</v>
      </c>
      <c r="O17" s="434"/>
      <c r="P17" s="435"/>
      <c r="Q17" s="435"/>
      <c r="R17" s="435"/>
      <c r="S17" s="435"/>
      <c r="T17" s="435"/>
      <c r="U17" s="69"/>
      <c r="AC17"/>
      <c r="AD17" s="70"/>
    </row>
    <row r="18" spans="2:30" ht="6.9" customHeight="1" x14ac:dyDescent="0.4">
      <c r="B18" s="71"/>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3"/>
    </row>
    <row r="19" spans="2:30" s="64" customFormat="1" ht="39.9" customHeight="1" x14ac:dyDescent="0.3">
      <c r="B19" s="68"/>
      <c r="C19" s="419" t="s">
        <v>485</v>
      </c>
      <c r="D19" s="420"/>
      <c r="E19" s="437"/>
      <c r="F19" s="437"/>
      <c r="G19" s="437"/>
      <c r="H19" s="437"/>
      <c r="I19" s="437"/>
      <c r="J19" s="437"/>
      <c r="K19" s="437"/>
      <c r="L19" s="437"/>
      <c r="M19" s="437"/>
      <c r="N19" s="437"/>
      <c r="O19" s="74"/>
      <c r="P19" s="419" t="s">
        <v>486</v>
      </c>
      <c r="Q19" s="436"/>
      <c r="R19" s="436"/>
      <c r="S19" s="420"/>
      <c r="T19" s="437"/>
      <c r="U19" s="437"/>
      <c r="V19" s="437"/>
      <c r="W19" s="437"/>
      <c r="X19" s="437"/>
      <c r="Y19" s="437"/>
      <c r="Z19" s="437"/>
      <c r="AA19" s="437"/>
      <c r="AB19" s="437"/>
      <c r="AC19" s="437"/>
      <c r="AD19" s="70"/>
    </row>
    <row r="20" spans="2:30" ht="6.9" customHeight="1" x14ac:dyDescent="0.4">
      <c r="B20" s="75"/>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7"/>
    </row>
    <row r="21" spans="2:30" ht="9.9" customHeight="1" x14ac:dyDescent="0.4">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row>
    <row r="22" spans="2:30" ht="30" customHeight="1" x14ac:dyDescent="0.4">
      <c r="B22" s="415" t="s">
        <v>464</v>
      </c>
      <c r="C22" s="415"/>
      <c r="D22" s="415"/>
      <c r="E22" s="415"/>
      <c r="F22" s="415"/>
      <c r="G22" s="415"/>
      <c r="H22" s="415"/>
      <c r="I22" s="415"/>
      <c r="J22" s="415"/>
      <c r="K22" s="415"/>
      <c r="L22" s="415"/>
      <c r="M22" s="415"/>
      <c r="N22" s="415"/>
      <c r="O22" s="415"/>
      <c r="P22" s="415"/>
      <c r="Q22" s="415"/>
      <c r="R22" s="415"/>
      <c r="S22" s="415"/>
      <c r="T22" s="415"/>
      <c r="U22" s="415"/>
      <c r="V22" s="415"/>
      <c r="W22" s="415"/>
      <c r="X22" s="415"/>
      <c r="Y22" s="415"/>
      <c r="Z22" s="415"/>
      <c r="AA22" s="415"/>
      <c r="AB22" s="415"/>
      <c r="AC22" s="415"/>
      <c r="AD22" s="415"/>
    </row>
    <row r="23" spans="2:30" ht="9.9" customHeight="1" x14ac:dyDescent="0.4">
      <c r="B23" s="78"/>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80"/>
    </row>
    <row r="24" spans="2:30" ht="26.1" customHeight="1" x14ac:dyDescent="0.4">
      <c r="B24" s="71"/>
      <c r="C24" s="432" t="s">
        <v>487</v>
      </c>
      <c r="D24" s="432"/>
      <c r="E24" s="432"/>
      <c r="F24" s="432" t="s">
        <v>496</v>
      </c>
      <c r="G24" s="432"/>
      <c r="H24" s="432" t="s">
        <v>465</v>
      </c>
      <c r="I24" s="432"/>
      <c r="J24" s="432" t="s">
        <v>466</v>
      </c>
      <c r="K24" s="432"/>
      <c r="L24" s="432" t="s">
        <v>467</v>
      </c>
      <c r="M24" s="432"/>
      <c r="N24" s="432" t="s">
        <v>468</v>
      </c>
      <c r="O24" s="432"/>
      <c r="P24" s="432" t="s">
        <v>469</v>
      </c>
      <c r="Q24" s="432"/>
      <c r="R24" s="432" t="s">
        <v>470</v>
      </c>
      <c r="S24" s="432"/>
      <c r="T24" s="432" t="s">
        <v>471</v>
      </c>
      <c r="U24" s="432"/>
      <c r="V24" s="432" t="s">
        <v>472</v>
      </c>
      <c r="W24" s="432"/>
      <c r="X24" s="432" t="s">
        <v>473</v>
      </c>
      <c r="Y24" s="432"/>
      <c r="Z24" s="432" t="s">
        <v>474</v>
      </c>
      <c r="AA24" s="432"/>
      <c r="AB24" s="432" t="s">
        <v>475</v>
      </c>
      <c r="AC24" s="432"/>
      <c r="AD24" s="81"/>
    </row>
    <row r="25" spans="2:30" ht="26.1" customHeight="1" x14ac:dyDescent="0.4">
      <c r="B25" s="71"/>
      <c r="C25" s="430" t="s">
        <v>460</v>
      </c>
      <c r="D25" s="430"/>
      <c r="E25" s="430"/>
      <c r="F25" s="460"/>
      <c r="G25" s="460"/>
      <c r="H25" s="460"/>
      <c r="I25" s="460"/>
      <c r="J25" s="460"/>
      <c r="K25" s="460"/>
      <c r="L25" s="460"/>
      <c r="M25" s="460"/>
      <c r="N25" s="460"/>
      <c r="O25" s="460"/>
      <c r="P25" s="460"/>
      <c r="Q25" s="460"/>
      <c r="R25" s="460"/>
      <c r="S25" s="460"/>
      <c r="T25" s="460"/>
      <c r="U25" s="460"/>
      <c r="V25" s="460"/>
      <c r="W25" s="460"/>
      <c r="X25" s="460"/>
      <c r="Y25" s="460"/>
      <c r="Z25" s="460"/>
      <c r="AA25" s="460"/>
      <c r="AB25" s="460"/>
      <c r="AC25" s="460"/>
      <c r="AD25" s="81"/>
    </row>
    <row r="26" spans="2:30" ht="35.1" customHeight="1" x14ac:dyDescent="0.4">
      <c r="B26" s="71"/>
      <c r="C26" s="430" t="s">
        <v>323</v>
      </c>
      <c r="D26" s="430"/>
      <c r="E26" s="430"/>
      <c r="F26" s="431"/>
      <c r="G26" s="431"/>
      <c r="H26" s="431"/>
      <c r="I26" s="431"/>
      <c r="J26" s="431"/>
      <c r="K26" s="431"/>
      <c r="L26" s="431"/>
      <c r="M26" s="431"/>
      <c r="N26" s="431"/>
      <c r="O26" s="431"/>
      <c r="P26" s="431"/>
      <c r="Q26" s="431"/>
      <c r="R26" s="431"/>
      <c r="S26" s="431"/>
      <c r="T26" s="431"/>
      <c r="U26" s="431"/>
      <c r="V26" s="431"/>
      <c r="W26" s="431"/>
      <c r="X26" s="431"/>
      <c r="Y26" s="431"/>
      <c r="Z26" s="431"/>
      <c r="AA26" s="431"/>
      <c r="AB26" s="431"/>
      <c r="AC26" s="431"/>
      <c r="AD26" s="81"/>
    </row>
    <row r="27" spans="2:30" ht="12" customHeight="1" x14ac:dyDescent="0.4">
      <c r="B27" s="71"/>
      <c r="C27" s="84"/>
      <c r="D27" s="84"/>
      <c r="E27" s="84"/>
      <c r="F27" s="85"/>
      <c r="G27" s="85"/>
      <c r="H27" s="85"/>
      <c r="I27" s="85"/>
      <c r="J27" s="85"/>
      <c r="K27" s="85"/>
      <c r="L27" s="85"/>
      <c r="M27" s="85"/>
      <c r="N27" s="86"/>
      <c r="O27" s="86"/>
      <c r="P27" s="86"/>
      <c r="Q27" s="86"/>
      <c r="R27" s="86"/>
      <c r="S27" s="86"/>
      <c r="T27" s="86"/>
      <c r="U27" s="86"/>
      <c r="V27" s="86"/>
      <c r="W27" s="86"/>
      <c r="X27" s="86"/>
      <c r="Y27" s="86"/>
      <c r="Z27" s="86"/>
      <c r="AA27" s="86"/>
      <c r="AB27" s="86"/>
      <c r="AC27" s="86"/>
      <c r="AD27" s="81"/>
    </row>
    <row r="28" spans="2:30" ht="35.1" customHeight="1" x14ac:dyDescent="0.4">
      <c r="B28" s="71"/>
      <c r="C28" s="432" t="s">
        <v>487</v>
      </c>
      <c r="D28" s="432"/>
      <c r="E28" s="432"/>
      <c r="F28" s="432" t="s">
        <v>476</v>
      </c>
      <c r="G28" s="432"/>
      <c r="H28" s="432" t="s">
        <v>465</v>
      </c>
      <c r="I28" s="432"/>
      <c r="J28" s="432" t="s">
        <v>466</v>
      </c>
      <c r="K28" s="432"/>
      <c r="L28" s="432" t="s">
        <v>467</v>
      </c>
      <c r="M28" s="432"/>
      <c r="N28" s="432" t="s">
        <v>468</v>
      </c>
      <c r="O28" s="432"/>
      <c r="P28" s="432" t="s">
        <v>469</v>
      </c>
      <c r="Q28" s="432"/>
      <c r="R28" s="432" t="s">
        <v>470</v>
      </c>
      <c r="S28" s="432"/>
      <c r="T28" s="432" t="s">
        <v>471</v>
      </c>
      <c r="U28" s="432"/>
      <c r="V28" s="432" t="s">
        <v>472</v>
      </c>
      <c r="W28" s="432"/>
      <c r="X28" s="432" t="s">
        <v>473</v>
      </c>
      <c r="Y28" s="432"/>
      <c r="Z28" s="432" t="s">
        <v>474</v>
      </c>
      <c r="AA28" s="432"/>
      <c r="AB28" s="432" t="s">
        <v>475</v>
      </c>
      <c r="AC28" s="432"/>
      <c r="AD28" s="81"/>
    </row>
    <row r="29" spans="2:30" ht="35.1" customHeight="1" x14ac:dyDescent="0.4">
      <c r="B29" s="71"/>
      <c r="C29" s="430" t="s">
        <v>460</v>
      </c>
      <c r="D29" s="430"/>
      <c r="E29" s="430"/>
      <c r="F29" s="460"/>
      <c r="G29" s="460"/>
      <c r="H29" s="460"/>
      <c r="I29" s="460"/>
      <c r="J29" s="460"/>
      <c r="K29" s="460"/>
      <c r="L29" s="460"/>
      <c r="M29" s="460"/>
      <c r="N29" s="460"/>
      <c r="O29" s="460"/>
      <c r="P29" s="460"/>
      <c r="Q29" s="460"/>
      <c r="R29" s="460"/>
      <c r="S29" s="460"/>
      <c r="T29" s="460"/>
      <c r="U29" s="460"/>
      <c r="V29" s="460"/>
      <c r="W29" s="460"/>
      <c r="X29" s="460"/>
      <c r="Y29" s="460"/>
      <c r="Z29" s="460"/>
      <c r="AA29" s="460"/>
      <c r="AB29" s="460"/>
      <c r="AC29" s="460"/>
      <c r="AD29" s="81"/>
    </row>
    <row r="30" spans="2:30" ht="35.1" customHeight="1" x14ac:dyDescent="0.4">
      <c r="B30" s="71"/>
      <c r="C30" s="430" t="s">
        <v>323</v>
      </c>
      <c r="D30" s="430"/>
      <c r="E30" s="430"/>
      <c r="F30" s="431"/>
      <c r="G30" s="431"/>
      <c r="H30" s="431"/>
      <c r="I30" s="431"/>
      <c r="J30" s="431"/>
      <c r="K30" s="431"/>
      <c r="L30" s="431"/>
      <c r="M30" s="431"/>
      <c r="N30" s="431"/>
      <c r="O30" s="431"/>
      <c r="P30" s="431"/>
      <c r="Q30" s="431"/>
      <c r="R30" s="431"/>
      <c r="S30" s="431"/>
      <c r="T30" s="431"/>
      <c r="U30" s="431"/>
      <c r="V30" s="431"/>
      <c r="W30" s="431"/>
      <c r="X30" s="431"/>
      <c r="Y30" s="431"/>
      <c r="Z30" s="431"/>
      <c r="AA30" s="431"/>
      <c r="AB30" s="431"/>
      <c r="AC30" s="431"/>
      <c r="AD30" s="81"/>
    </row>
    <row r="31" spans="2:30" ht="9.9" customHeight="1" x14ac:dyDescent="0.4">
      <c r="B31" s="75"/>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7"/>
    </row>
    <row r="32" spans="2:30" ht="5.4" customHeight="1" x14ac:dyDescent="0.4">
      <c r="B32" s="462"/>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4"/>
    </row>
    <row r="33" spans="2:34" ht="39.9" customHeight="1" x14ac:dyDescent="0.4">
      <c r="B33" s="412"/>
      <c r="C33" s="413"/>
      <c r="D33" s="413"/>
      <c r="E33" s="413"/>
      <c r="F33" s="413"/>
      <c r="G33" s="413"/>
      <c r="H33" s="413"/>
      <c r="I33" s="413"/>
      <c r="J33" s="413"/>
      <c r="K33" s="413"/>
      <c r="L33" s="413"/>
      <c r="M33" s="413"/>
      <c r="N33" s="413"/>
      <c r="O33" s="413"/>
      <c r="P33" s="413"/>
      <c r="Q33" s="413"/>
      <c r="R33" s="413"/>
      <c r="S33" s="413"/>
      <c r="T33" s="413"/>
      <c r="U33" s="413"/>
      <c r="V33" s="413"/>
      <c r="W33" s="413"/>
      <c r="X33" s="413"/>
      <c r="Y33" s="413"/>
      <c r="Z33" s="413"/>
      <c r="AA33" s="413"/>
      <c r="AB33" s="413"/>
      <c r="AC33" s="413"/>
      <c r="AD33" s="414"/>
    </row>
    <row r="34" spans="2:34" ht="39.9" customHeight="1" x14ac:dyDescent="0.4">
      <c r="B34" s="412"/>
      <c r="C34" s="413"/>
      <c r="D34" s="413"/>
      <c r="E34" s="413"/>
      <c r="F34" s="413"/>
      <c r="G34" s="413"/>
      <c r="H34" s="413"/>
      <c r="I34" s="413"/>
      <c r="J34" s="413"/>
      <c r="K34" s="413"/>
      <c r="L34" s="413"/>
      <c r="M34" s="413"/>
      <c r="N34" s="413"/>
      <c r="O34" s="413"/>
      <c r="P34" s="413"/>
      <c r="Q34" s="413"/>
      <c r="R34" s="413"/>
      <c r="S34" s="413"/>
      <c r="T34" s="413"/>
      <c r="U34" s="413"/>
      <c r="V34" s="413"/>
      <c r="W34" s="413"/>
      <c r="X34" s="413"/>
      <c r="Y34" s="413"/>
      <c r="Z34" s="413"/>
      <c r="AA34" s="413"/>
      <c r="AB34" s="413"/>
      <c r="AC34" s="413"/>
      <c r="AD34" s="414"/>
    </row>
    <row r="35" spans="2:34" ht="39.9" customHeight="1" x14ac:dyDescent="0.4">
      <c r="B35" s="412"/>
      <c r="C35" s="413"/>
      <c r="D35" s="413"/>
      <c r="E35" s="413"/>
      <c r="F35" s="413"/>
      <c r="G35" s="413"/>
      <c r="H35" s="413"/>
      <c r="I35" s="413"/>
      <c r="J35" s="413"/>
      <c r="K35" s="413"/>
      <c r="L35" s="413"/>
      <c r="M35" s="413"/>
      <c r="N35" s="413"/>
      <c r="O35" s="413"/>
      <c r="P35" s="413"/>
      <c r="Q35" s="413"/>
      <c r="R35" s="413"/>
      <c r="S35" s="413"/>
      <c r="T35" s="413"/>
      <c r="U35" s="413"/>
      <c r="V35" s="413"/>
      <c r="W35" s="413"/>
      <c r="X35" s="413"/>
      <c r="Y35" s="413"/>
      <c r="Z35" s="413"/>
      <c r="AA35" s="413"/>
      <c r="AB35" s="413"/>
      <c r="AC35" s="413"/>
      <c r="AD35" s="414"/>
    </row>
    <row r="36" spans="2:34" ht="39.9" customHeight="1" x14ac:dyDescent="0.4">
      <c r="B36" s="412"/>
      <c r="C36" s="413"/>
      <c r="D36" s="413"/>
      <c r="E36" s="413"/>
      <c r="F36" s="413"/>
      <c r="G36" s="413"/>
      <c r="H36" s="413"/>
      <c r="I36" s="413"/>
      <c r="J36" s="413"/>
      <c r="K36" s="413"/>
      <c r="L36" s="413"/>
      <c r="M36" s="413"/>
      <c r="N36" s="413"/>
      <c r="O36" s="413"/>
      <c r="P36" s="413"/>
      <c r="Q36" s="413"/>
      <c r="R36" s="413"/>
      <c r="S36" s="413"/>
      <c r="T36" s="413"/>
      <c r="U36" s="413"/>
      <c r="V36" s="413"/>
      <c r="W36" s="413"/>
      <c r="X36" s="413"/>
      <c r="Y36" s="413"/>
      <c r="Z36" s="413"/>
      <c r="AA36" s="413"/>
      <c r="AB36" s="413"/>
      <c r="AC36" s="413"/>
      <c r="AD36" s="414"/>
    </row>
    <row r="37" spans="2:34" ht="39.9" customHeight="1" x14ac:dyDescent="0.4">
      <c r="B37" s="412"/>
      <c r="C37" s="413"/>
      <c r="D37" s="413"/>
      <c r="E37" s="413"/>
      <c r="F37" s="413"/>
      <c r="G37" s="413"/>
      <c r="H37" s="413"/>
      <c r="I37" s="413"/>
      <c r="J37" s="413"/>
      <c r="K37" s="413"/>
      <c r="L37" s="413"/>
      <c r="M37" s="413"/>
      <c r="N37" s="413"/>
      <c r="O37" s="413"/>
      <c r="P37" s="413"/>
      <c r="Q37" s="413"/>
      <c r="R37" s="413"/>
      <c r="S37" s="413"/>
      <c r="T37" s="413"/>
      <c r="U37" s="413"/>
      <c r="V37" s="413"/>
      <c r="W37" s="413"/>
      <c r="X37" s="413"/>
      <c r="Y37" s="413"/>
      <c r="Z37" s="413"/>
      <c r="AA37" s="413"/>
      <c r="AB37" s="413"/>
      <c r="AC37" s="413"/>
      <c r="AD37" s="414"/>
    </row>
    <row r="38" spans="2:34" ht="39.9" customHeight="1" x14ac:dyDescent="0.4">
      <c r="B38" s="412"/>
      <c r="C38" s="413"/>
      <c r="D38" s="413"/>
      <c r="E38" s="413"/>
      <c r="F38" s="413"/>
      <c r="G38" s="413"/>
      <c r="H38" s="413"/>
      <c r="I38" s="413"/>
      <c r="J38" s="413"/>
      <c r="K38" s="413"/>
      <c r="L38" s="413"/>
      <c r="M38" s="413"/>
      <c r="N38" s="413"/>
      <c r="O38" s="413"/>
      <c r="P38" s="413"/>
      <c r="Q38" s="413"/>
      <c r="R38" s="413"/>
      <c r="S38" s="413"/>
      <c r="T38" s="413"/>
      <c r="U38" s="413"/>
      <c r="V38" s="413"/>
      <c r="W38" s="413"/>
      <c r="X38" s="413"/>
      <c r="Y38" s="413"/>
      <c r="Z38" s="413"/>
      <c r="AA38" s="413"/>
      <c r="AB38" s="413"/>
      <c r="AC38" s="413"/>
      <c r="AD38" s="414"/>
    </row>
    <row r="39" spans="2:34" ht="39.9" customHeight="1" x14ac:dyDescent="0.4">
      <c r="B39" s="465"/>
      <c r="C39" s="466"/>
      <c r="D39" s="466"/>
      <c r="E39" s="466"/>
      <c r="F39" s="466"/>
      <c r="G39" s="466"/>
      <c r="H39" s="466"/>
      <c r="I39" s="466"/>
      <c r="J39" s="466"/>
      <c r="K39" s="466"/>
      <c r="L39" s="466"/>
      <c r="M39" s="466"/>
      <c r="N39" s="466"/>
      <c r="O39" s="466"/>
      <c r="P39" s="466"/>
      <c r="Q39" s="466"/>
      <c r="R39" s="466"/>
      <c r="S39" s="466"/>
      <c r="T39" s="466"/>
      <c r="U39" s="466"/>
      <c r="V39" s="466"/>
      <c r="W39" s="466"/>
      <c r="X39" s="466"/>
      <c r="Y39" s="466"/>
      <c r="Z39" s="466"/>
      <c r="AA39" s="466"/>
      <c r="AB39" s="466"/>
      <c r="AC39" s="466"/>
      <c r="AD39" s="467"/>
    </row>
    <row r="40" spans="2:34" ht="8.1" customHeight="1" x14ac:dyDescent="0.4">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row>
    <row r="41" spans="2:34" ht="30" customHeight="1" x14ac:dyDescent="0.4">
      <c r="B41" s="415" t="s">
        <v>477</v>
      </c>
      <c r="C41" s="415"/>
      <c r="D41" s="415"/>
      <c r="E41" s="415"/>
      <c r="F41" s="415"/>
      <c r="G41" s="415"/>
      <c r="H41" s="415"/>
      <c r="I41" s="415"/>
      <c r="J41" s="415"/>
      <c r="K41" s="415"/>
      <c r="L41" s="415"/>
      <c r="M41" s="415"/>
      <c r="N41" s="415"/>
      <c r="O41" s="415"/>
      <c r="P41" s="415"/>
      <c r="Q41" s="415"/>
      <c r="R41" s="415"/>
      <c r="S41" s="415"/>
      <c r="T41" s="415"/>
      <c r="U41" s="415"/>
      <c r="V41" s="415"/>
      <c r="W41" s="415"/>
      <c r="X41" s="415"/>
      <c r="Y41" s="415"/>
      <c r="Z41" s="415"/>
      <c r="AA41" s="415"/>
      <c r="AB41" s="415"/>
      <c r="AC41" s="415"/>
      <c r="AD41" s="415"/>
      <c r="AE41" s="415"/>
      <c r="AF41" s="415"/>
      <c r="AG41" s="415"/>
      <c r="AH41" s="415"/>
    </row>
    <row r="42" spans="2:34" ht="9.9" customHeight="1" x14ac:dyDescent="0.4">
      <c r="B42" s="412"/>
      <c r="C42" s="413"/>
      <c r="D42" s="413"/>
      <c r="E42" s="413"/>
      <c r="F42" s="413"/>
      <c r="G42" s="413"/>
      <c r="H42" s="413"/>
      <c r="I42" s="413"/>
      <c r="J42" s="413"/>
      <c r="K42" s="413"/>
      <c r="L42" s="413"/>
      <c r="M42" s="413"/>
      <c r="N42" s="413"/>
      <c r="O42" s="413"/>
      <c r="P42" s="413"/>
      <c r="Q42" s="413"/>
      <c r="R42" s="413"/>
      <c r="S42" s="413"/>
      <c r="T42" s="413"/>
      <c r="U42" s="413"/>
      <c r="V42" s="413"/>
      <c r="W42" s="413"/>
      <c r="X42" s="413"/>
      <c r="Y42" s="413"/>
      <c r="Z42" s="413"/>
      <c r="AA42" s="413"/>
      <c r="AB42" s="413"/>
      <c r="AC42" s="413"/>
      <c r="AD42" s="413"/>
      <c r="AE42" s="413"/>
      <c r="AF42" s="413"/>
      <c r="AG42" s="413"/>
      <c r="AH42" s="414"/>
    </row>
    <row r="43" spans="2:34" ht="45" customHeight="1" x14ac:dyDescent="0.4">
      <c r="B43" s="71"/>
      <c r="C43" s="83" t="s">
        <v>478</v>
      </c>
      <c r="D43" s="432" t="s">
        <v>492</v>
      </c>
      <c r="E43" s="432"/>
      <c r="F43" s="432"/>
      <c r="G43" s="432"/>
      <c r="H43" s="432"/>
      <c r="I43" s="432"/>
      <c r="J43" s="432"/>
      <c r="K43" s="432"/>
      <c r="L43" s="432" t="s">
        <v>493</v>
      </c>
      <c r="M43" s="432"/>
      <c r="N43" s="432"/>
      <c r="O43" s="432"/>
      <c r="P43" s="432"/>
      <c r="Q43" s="432"/>
      <c r="R43" s="432"/>
      <c r="S43" s="432"/>
      <c r="T43" s="432" t="s">
        <v>479</v>
      </c>
      <c r="U43" s="432"/>
      <c r="V43" s="432"/>
      <c r="W43" s="432"/>
      <c r="X43" s="432"/>
      <c r="Y43" s="432"/>
      <c r="Z43" s="432" t="s">
        <v>489</v>
      </c>
      <c r="AA43" s="432"/>
      <c r="AB43" s="432"/>
      <c r="AC43" s="432"/>
      <c r="AD43" s="419" t="s">
        <v>490</v>
      </c>
      <c r="AE43" s="420"/>
      <c r="AF43" s="419" t="s">
        <v>491</v>
      </c>
      <c r="AG43" s="420"/>
      <c r="AH43" s="87"/>
    </row>
    <row r="44" spans="2:34" ht="50.1" customHeight="1" x14ac:dyDescent="0.4">
      <c r="B44" s="71"/>
      <c r="C44" s="82" t="s">
        <v>465</v>
      </c>
      <c r="D44" s="421"/>
      <c r="E44" s="422"/>
      <c r="F44" s="422"/>
      <c r="G44" s="422"/>
      <c r="H44" s="422"/>
      <c r="I44" s="422"/>
      <c r="J44" s="422"/>
      <c r="K44" s="423"/>
      <c r="L44" s="421"/>
      <c r="M44" s="422"/>
      <c r="N44" s="422"/>
      <c r="O44" s="422"/>
      <c r="P44" s="422"/>
      <c r="Q44" s="422"/>
      <c r="R44" s="422"/>
      <c r="S44" s="423"/>
      <c r="T44" s="424"/>
      <c r="U44" s="425"/>
      <c r="V44" s="425"/>
      <c r="W44" s="425"/>
      <c r="X44" s="425"/>
      <c r="Y44" s="426"/>
      <c r="Z44" s="427"/>
      <c r="AA44" s="428"/>
      <c r="AB44" s="428"/>
      <c r="AC44" s="429"/>
      <c r="AD44" s="416"/>
      <c r="AE44" s="417"/>
      <c r="AF44" s="411"/>
      <c r="AG44" s="411"/>
      <c r="AH44" s="87"/>
    </row>
    <row r="45" spans="2:34" ht="50.1" customHeight="1" x14ac:dyDescent="0.4">
      <c r="B45" s="71"/>
      <c r="C45" s="82" t="s">
        <v>466</v>
      </c>
      <c r="D45" s="421"/>
      <c r="E45" s="422"/>
      <c r="F45" s="422"/>
      <c r="G45" s="422"/>
      <c r="H45" s="422"/>
      <c r="I45" s="422"/>
      <c r="J45" s="422"/>
      <c r="K45" s="423"/>
      <c r="L45" s="421"/>
      <c r="M45" s="422"/>
      <c r="N45" s="422"/>
      <c r="O45" s="422"/>
      <c r="P45" s="422"/>
      <c r="Q45" s="422"/>
      <c r="R45" s="422"/>
      <c r="S45" s="423"/>
      <c r="T45" s="424"/>
      <c r="U45" s="425"/>
      <c r="V45" s="425"/>
      <c r="W45" s="425"/>
      <c r="X45" s="425"/>
      <c r="Y45" s="426"/>
      <c r="Z45" s="427"/>
      <c r="AA45" s="428"/>
      <c r="AB45" s="428"/>
      <c r="AC45" s="429"/>
      <c r="AD45" s="416"/>
      <c r="AE45" s="417"/>
      <c r="AF45" s="411"/>
      <c r="AG45" s="411"/>
      <c r="AH45" s="87"/>
    </row>
    <row r="46" spans="2:34" ht="50.1" customHeight="1" x14ac:dyDescent="0.4">
      <c r="B46" s="71"/>
      <c r="C46" s="82" t="s">
        <v>467</v>
      </c>
      <c r="D46" s="421"/>
      <c r="E46" s="422"/>
      <c r="F46" s="422"/>
      <c r="G46" s="422"/>
      <c r="H46" s="422"/>
      <c r="I46" s="422"/>
      <c r="J46" s="422"/>
      <c r="K46" s="423"/>
      <c r="L46" s="421"/>
      <c r="M46" s="422"/>
      <c r="N46" s="422"/>
      <c r="O46" s="422"/>
      <c r="P46" s="422"/>
      <c r="Q46" s="422"/>
      <c r="R46" s="422"/>
      <c r="S46" s="423"/>
      <c r="T46" s="424"/>
      <c r="U46" s="425"/>
      <c r="V46" s="425"/>
      <c r="W46" s="425"/>
      <c r="X46" s="425"/>
      <c r="Y46" s="426"/>
      <c r="Z46" s="427"/>
      <c r="AA46" s="428"/>
      <c r="AB46" s="428"/>
      <c r="AC46" s="429"/>
      <c r="AD46" s="416"/>
      <c r="AE46" s="417"/>
      <c r="AF46" s="411"/>
      <c r="AG46" s="411"/>
      <c r="AH46" s="87"/>
    </row>
    <row r="47" spans="2:34" ht="50.1" customHeight="1" x14ac:dyDescent="0.4">
      <c r="B47" s="71"/>
      <c r="C47" s="82" t="s">
        <v>468</v>
      </c>
      <c r="D47" s="421"/>
      <c r="E47" s="422"/>
      <c r="F47" s="422"/>
      <c r="G47" s="422"/>
      <c r="H47" s="422"/>
      <c r="I47" s="422"/>
      <c r="J47" s="422"/>
      <c r="K47" s="423"/>
      <c r="L47" s="421"/>
      <c r="M47" s="422"/>
      <c r="N47" s="422"/>
      <c r="O47" s="422"/>
      <c r="P47" s="422"/>
      <c r="Q47" s="422"/>
      <c r="R47" s="422"/>
      <c r="S47" s="423"/>
      <c r="T47" s="424"/>
      <c r="U47" s="425"/>
      <c r="V47" s="425"/>
      <c r="W47" s="425"/>
      <c r="X47" s="425"/>
      <c r="Y47" s="426"/>
      <c r="Z47" s="427"/>
      <c r="AA47" s="428"/>
      <c r="AB47" s="428"/>
      <c r="AC47" s="429"/>
      <c r="AD47" s="416"/>
      <c r="AE47" s="417"/>
      <c r="AF47" s="411"/>
      <c r="AG47" s="411"/>
      <c r="AH47" s="87"/>
    </row>
    <row r="48" spans="2:34" ht="50.1" customHeight="1" x14ac:dyDescent="0.4">
      <c r="B48" s="71"/>
      <c r="C48" s="82" t="s">
        <v>469</v>
      </c>
      <c r="D48" s="421"/>
      <c r="E48" s="422"/>
      <c r="F48" s="422"/>
      <c r="G48" s="422"/>
      <c r="H48" s="422"/>
      <c r="I48" s="422"/>
      <c r="J48" s="422"/>
      <c r="K48" s="423"/>
      <c r="L48" s="421"/>
      <c r="M48" s="422"/>
      <c r="N48" s="422"/>
      <c r="O48" s="422"/>
      <c r="P48" s="422"/>
      <c r="Q48" s="422"/>
      <c r="R48" s="422"/>
      <c r="S48" s="423"/>
      <c r="T48" s="424"/>
      <c r="U48" s="425"/>
      <c r="V48" s="425"/>
      <c r="W48" s="425"/>
      <c r="X48" s="425"/>
      <c r="Y48" s="426"/>
      <c r="Z48" s="427"/>
      <c r="AA48" s="428"/>
      <c r="AB48" s="428"/>
      <c r="AC48" s="429"/>
      <c r="AD48" s="416"/>
      <c r="AE48" s="417"/>
      <c r="AF48" s="411"/>
      <c r="AG48" s="411"/>
      <c r="AH48" s="87"/>
    </row>
    <row r="49" spans="2:34" ht="50.1" customHeight="1" x14ac:dyDescent="0.4">
      <c r="B49" s="71"/>
      <c r="C49" s="82" t="s">
        <v>470</v>
      </c>
      <c r="D49" s="421"/>
      <c r="E49" s="422"/>
      <c r="F49" s="422"/>
      <c r="G49" s="422"/>
      <c r="H49" s="422"/>
      <c r="I49" s="422"/>
      <c r="J49" s="422"/>
      <c r="K49" s="423"/>
      <c r="L49" s="421"/>
      <c r="M49" s="422"/>
      <c r="N49" s="422"/>
      <c r="O49" s="422"/>
      <c r="P49" s="422"/>
      <c r="Q49" s="422"/>
      <c r="R49" s="422"/>
      <c r="S49" s="423"/>
      <c r="T49" s="424"/>
      <c r="U49" s="425"/>
      <c r="V49" s="425"/>
      <c r="W49" s="425"/>
      <c r="X49" s="425"/>
      <c r="Y49" s="426"/>
      <c r="Z49" s="427"/>
      <c r="AA49" s="428"/>
      <c r="AB49" s="428"/>
      <c r="AC49" s="429"/>
      <c r="AD49" s="416"/>
      <c r="AE49" s="417"/>
      <c r="AF49" s="411"/>
      <c r="AG49" s="411"/>
      <c r="AH49" s="87"/>
    </row>
    <row r="50" spans="2:34" ht="50.1" customHeight="1" x14ac:dyDescent="0.4">
      <c r="B50" s="71"/>
      <c r="C50" s="82" t="s">
        <v>471</v>
      </c>
      <c r="D50" s="421"/>
      <c r="E50" s="422"/>
      <c r="F50" s="422"/>
      <c r="G50" s="422"/>
      <c r="H50" s="422"/>
      <c r="I50" s="422"/>
      <c r="J50" s="422"/>
      <c r="K50" s="423"/>
      <c r="L50" s="421"/>
      <c r="M50" s="422"/>
      <c r="N50" s="422"/>
      <c r="O50" s="422"/>
      <c r="P50" s="422"/>
      <c r="Q50" s="422"/>
      <c r="R50" s="422"/>
      <c r="S50" s="423"/>
      <c r="T50" s="424"/>
      <c r="U50" s="425"/>
      <c r="V50" s="425"/>
      <c r="W50" s="425"/>
      <c r="X50" s="425"/>
      <c r="Y50" s="426"/>
      <c r="Z50" s="427"/>
      <c r="AA50" s="428"/>
      <c r="AB50" s="428"/>
      <c r="AC50" s="429"/>
      <c r="AD50" s="416"/>
      <c r="AE50" s="417"/>
      <c r="AF50" s="411"/>
      <c r="AG50" s="411"/>
      <c r="AH50" s="87"/>
    </row>
    <row r="51" spans="2:34" ht="50.1" customHeight="1" x14ac:dyDescent="0.4">
      <c r="B51" s="71"/>
      <c r="C51" s="82" t="s">
        <v>472</v>
      </c>
      <c r="D51" s="421"/>
      <c r="E51" s="422"/>
      <c r="F51" s="422"/>
      <c r="G51" s="422"/>
      <c r="H51" s="422"/>
      <c r="I51" s="422"/>
      <c r="J51" s="422"/>
      <c r="K51" s="423"/>
      <c r="L51" s="421"/>
      <c r="M51" s="422"/>
      <c r="N51" s="422"/>
      <c r="O51" s="422"/>
      <c r="P51" s="422"/>
      <c r="Q51" s="422"/>
      <c r="R51" s="422"/>
      <c r="S51" s="423"/>
      <c r="T51" s="424"/>
      <c r="U51" s="425"/>
      <c r="V51" s="425"/>
      <c r="W51" s="425"/>
      <c r="X51" s="425"/>
      <c r="Y51" s="426"/>
      <c r="Z51" s="427"/>
      <c r="AA51" s="428"/>
      <c r="AB51" s="428"/>
      <c r="AC51" s="429"/>
      <c r="AD51" s="416"/>
      <c r="AE51" s="417"/>
      <c r="AF51" s="411"/>
      <c r="AG51" s="411"/>
      <c r="AH51" s="87"/>
    </row>
    <row r="52" spans="2:34" ht="50.1" customHeight="1" x14ac:dyDescent="0.4">
      <c r="B52" s="71"/>
      <c r="C52" s="82" t="s">
        <v>473</v>
      </c>
      <c r="D52" s="421"/>
      <c r="E52" s="422"/>
      <c r="F52" s="422"/>
      <c r="G52" s="422"/>
      <c r="H52" s="422"/>
      <c r="I52" s="422"/>
      <c r="J52" s="422"/>
      <c r="K52" s="423"/>
      <c r="L52" s="421"/>
      <c r="M52" s="422"/>
      <c r="N52" s="422"/>
      <c r="O52" s="422"/>
      <c r="P52" s="422"/>
      <c r="Q52" s="422"/>
      <c r="R52" s="422"/>
      <c r="S52" s="423"/>
      <c r="T52" s="424"/>
      <c r="U52" s="425"/>
      <c r="V52" s="425"/>
      <c r="W52" s="425"/>
      <c r="X52" s="425"/>
      <c r="Y52" s="426"/>
      <c r="Z52" s="427"/>
      <c r="AA52" s="428"/>
      <c r="AB52" s="428"/>
      <c r="AC52" s="429"/>
      <c r="AD52" s="416"/>
      <c r="AE52" s="417"/>
      <c r="AF52" s="411"/>
      <c r="AG52" s="411"/>
      <c r="AH52" s="87"/>
    </row>
    <row r="53" spans="2:34" ht="50.1" customHeight="1" x14ac:dyDescent="0.4">
      <c r="B53" s="71"/>
      <c r="C53" s="82" t="s">
        <v>474</v>
      </c>
      <c r="D53" s="421"/>
      <c r="E53" s="422"/>
      <c r="F53" s="422"/>
      <c r="G53" s="422"/>
      <c r="H53" s="422"/>
      <c r="I53" s="422"/>
      <c r="J53" s="422"/>
      <c r="K53" s="423"/>
      <c r="L53" s="421"/>
      <c r="M53" s="422"/>
      <c r="N53" s="422"/>
      <c r="O53" s="422"/>
      <c r="P53" s="422"/>
      <c r="Q53" s="422"/>
      <c r="R53" s="422"/>
      <c r="S53" s="423"/>
      <c r="T53" s="424"/>
      <c r="U53" s="425"/>
      <c r="V53" s="425"/>
      <c r="W53" s="425"/>
      <c r="X53" s="425"/>
      <c r="Y53" s="426"/>
      <c r="Z53" s="427"/>
      <c r="AA53" s="428"/>
      <c r="AB53" s="428"/>
      <c r="AC53" s="429"/>
      <c r="AD53" s="416"/>
      <c r="AE53" s="417"/>
      <c r="AF53" s="411"/>
      <c r="AG53" s="411"/>
      <c r="AH53" s="87"/>
    </row>
    <row r="54" spans="2:34" ht="50.1" customHeight="1" x14ac:dyDescent="0.4">
      <c r="B54" s="71"/>
      <c r="C54" s="82" t="s">
        <v>476</v>
      </c>
      <c r="D54" s="421"/>
      <c r="E54" s="422"/>
      <c r="F54" s="422"/>
      <c r="G54" s="422"/>
      <c r="H54" s="422"/>
      <c r="I54" s="422"/>
      <c r="J54" s="422"/>
      <c r="K54" s="423"/>
      <c r="L54" s="421"/>
      <c r="M54" s="422"/>
      <c r="N54" s="422"/>
      <c r="O54" s="422"/>
      <c r="P54" s="422"/>
      <c r="Q54" s="422"/>
      <c r="R54" s="422"/>
      <c r="S54" s="423"/>
      <c r="T54" s="424"/>
      <c r="U54" s="425"/>
      <c r="V54" s="425"/>
      <c r="W54" s="425"/>
      <c r="X54" s="425"/>
      <c r="Y54" s="426"/>
      <c r="Z54" s="427"/>
      <c r="AA54" s="428"/>
      <c r="AB54" s="428"/>
      <c r="AC54" s="429"/>
      <c r="AD54" s="416"/>
      <c r="AE54" s="417"/>
      <c r="AF54" s="411"/>
      <c r="AG54" s="411"/>
      <c r="AH54" s="87"/>
    </row>
    <row r="55" spans="2:34" ht="50.1" customHeight="1" x14ac:dyDescent="0.4">
      <c r="B55" s="71"/>
      <c r="C55" s="82" t="s">
        <v>465</v>
      </c>
      <c r="D55" s="421"/>
      <c r="E55" s="422"/>
      <c r="F55" s="422"/>
      <c r="G55" s="422"/>
      <c r="H55" s="422"/>
      <c r="I55" s="422"/>
      <c r="J55" s="422"/>
      <c r="K55" s="423"/>
      <c r="L55" s="421"/>
      <c r="M55" s="422"/>
      <c r="N55" s="422"/>
      <c r="O55" s="422"/>
      <c r="P55" s="422"/>
      <c r="Q55" s="422"/>
      <c r="R55" s="422"/>
      <c r="S55" s="423"/>
      <c r="T55" s="424"/>
      <c r="U55" s="425"/>
      <c r="V55" s="425"/>
      <c r="W55" s="425"/>
      <c r="X55" s="425"/>
      <c r="Y55" s="426"/>
      <c r="Z55" s="427"/>
      <c r="AA55" s="428"/>
      <c r="AB55" s="428"/>
      <c r="AC55" s="429"/>
      <c r="AD55" s="416"/>
      <c r="AE55" s="417"/>
      <c r="AF55" s="411"/>
      <c r="AG55" s="411"/>
      <c r="AH55" s="87"/>
    </row>
    <row r="56" spans="2:34" ht="50.1" customHeight="1" x14ac:dyDescent="0.4">
      <c r="B56" s="71"/>
      <c r="C56" s="82" t="s">
        <v>466</v>
      </c>
      <c r="D56" s="421"/>
      <c r="E56" s="422"/>
      <c r="F56" s="422"/>
      <c r="G56" s="422"/>
      <c r="H56" s="422"/>
      <c r="I56" s="422"/>
      <c r="J56" s="422"/>
      <c r="K56" s="423"/>
      <c r="L56" s="421"/>
      <c r="M56" s="422"/>
      <c r="N56" s="422"/>
      <c r="O56" s="422"/>
      <c r="P56" s="422"/>
      <c r="Q56" s="422"/>
      <c r="R56" s="422"/>
      <c r="S56" s="423"/>
      <c r="T56" s="424"/>
      <c r="U56" s="425"/>
      <c r="V56" s="425"/>
      <c r="W56" s="425"/>
      <c r="X56" s="425"/>
      <c r="Y56" s="426"/>
      <c r="Z56" s="427"/>
      <c r="AA56" s="428"/>
      <c r="AB56" s="428"/>
      <c r="AC56" s="429"/>
      <c r="AD56" s="416"/>
      <c r="AE56" s="417"/>
      <c r="AF56" s="411"/>
      <c r="AG56" s="411"/>
      <c r="AH56" s="87"/>
    </row>
    <row r="57" spans="2:34" ht="50.1" customHeight="1" x14ac:dyDescent="0.4">
      <c r="B57" s="71"/>
      <c r="C57" s="82" t="s">
        <v>467</v>
      </c>
      <c r="D57" s="421"/>
      <c r="E57" s="422"/>
      <c r="F57" s="422"/>
      <c r="G57" s="422"/>
      <c r="H57" s="422"/>
      <c r="I57" s="422"/>
      <c r="J57" s="422"/>
      <c r="K57" s="423"/>
      <c r="L57" s="421"/>
      <c r="M57" s="422"/>
      <c r="N57" s="422"/>
      <c r="O57" s="422"/>
      <c r="P57" s="422"/>
      <c r="Q57" s="422"/>
      <c r="R57" s="422"/>
      <c r="S57" s="423"/>
      <c r="T57" s="424"/>
      <c r="U57" s="425"/>
      <c r="V57" s="425"/>
      <c r="W57" s="425"/>
      <c r="X57" s="425"/>
      <c r="Y57" s="426"/>
      <c r="Z57" s="427"/>
      <c r="AA57" s="428"/>
      <c r="AB57" s="428"/>
      <c r="AC57" s="429"/>
      <c r="AD57" s="416"/>
      <c r="AE57" s="417"/>
      <c r="AF57" s="411"/>
      <c r="AG57" s="411"/>
      <c r="AH57" s="87"/>
    </row>
    <row r="58" spans="2:34" ht="50.1" customHeight="1" x14ac:dyDescent="0.4">
      <c r="B58" s="71"/>
      <c r="C58" s="82" t="s">
        <v>468</v>
      </c>
      <c r="D58" s="421"/>
      <c r="E58" s="422"/>
      <c r="F58" s="422"/>
      <c r="G58" s="422"/>
      <c r="H58" s="422"/>
      <c r="I58" s="422"/>
      <c r="J58" s="422"/>
      <c r="K58" s="423"/>
      <c r="L58" s="421"/>
      <c r="M58" s="422"/>
      <c r="N58" s="422"/>
      <c r="O58" s="422"/>
      <c r="P58" s="422"/>
      <c r="Q58" s="422"/>
      <c r="R58" s="422"/>
      <c r="S58" s="423"/>
      <c r="T58" s="424"/>
      <c r="U58" s="425"/>
      <c r="V58" s="425"/>
      <c r="W58" s="425"/>
      <c r="X58" s="425"/>
      <c r="Y58" s="426"/>
      <c r="Z58" s="427"/>
      <c r="AA58" s="428"/>
      <c r="AB58" s="428"/>
      <c r="AC58" s="429"/>
      <c r="AD58" s="416"/>
      <c r="AE58" s="417"/>
      <c r="AF58" s="411"/>
      <c r="AG58" s="411"/>
      <c r="AH58" s="87"/>
    </row>
    <row r="59" spans="2:34" ht="50.1" customHeight="1" x14ac:dyDescent="0.4">
      <c r="B59" s="71"/>
      <c r="C59" s="82" t="s">
        <v>469</v>
      </c>
      <c r="D59" s="421"/>
      <c r="E59" s="422"/>
      <c r="F59" s="422"/>
      <c r="G59" s="422"/>
      <c r="H59" s="422"/>
      <c r="I59" s="422"/>
      <c r="J59" s="422"/>
      <c r="K59" s="423"/>
      <c r="L59" s="421"/>
      <c r="M59" s="422"/>
      <c r="N59" s="422"/>
      <c r="O59" s="422"/>
      <c r="P59" s="422"/>
      <c r="Q59" s="422"/>
      <c r="R59" s="422"/>
      <c r="S59" s="423"/>
      <c r="T59" s="424"/>
      <c r="U59" s="425"/>
      <c r="V59" s="425"/>
      <c r="W59" s="425"/>
      <c r="X59" s="425"/>
      <c r="Y59" s="426"/>
      <c r="Z59" s="427"/>
      <c r="AA59" s="428"/>
      <c r="AB59" s="428"/>
      <c r="AC59" s="429"/>
      <c r="AD59" s="416"/>
      <c r="AE59" s="417"/>
      <c r="AF59" s="411"/>
      <c r="AG59" s="411"/>
      <c r="AH59" s="87"/>
    </row>
    <row r="60" spans="2:34" ht="50.1" customHeight="1" x14ac:dyDescent="0.4">
      <c r="B60" s="71"/>
      <c r="C60" s="82" t="s">
        <v>470</v>
      </c>
      <c r="D60" s="421"/>
      <c r="E60" s="422"/>
      <c r="F60" s="422"/>
      <c r="G60" s="422"/>
      <c r="H60" s="422"/>
      <c r="I60" s="422"/>
      <c r="J60" s="422"/>
      <c r="K60" s="423"/>
      <c r="L60" s="421"/>
      <c r="M60" s="422"/>
      <c r="N60" s="422"/>
      <c r="O60" s="422"/>
      <c r="P60" s="422"/>
      <c r="Q60" s="422"/>
      <c r="R60" s="422"/>
      <c r="S60" s="423"/>
      <c r="T60" s="424"/>
      <c r="U60" s="425"/>
      <c r="V60" s="425"/>
      <c r="W60" s="425"/>
      <c r="X60" s="425"/>
      <c r="Y60" s="426"/>
      <c r="Z60" s="427"/>
      <c r="AA60" s="428"/>
      <c r="AB60" s="428"/>
      <c r="AC60" s="429"/>
      <c r="AD60" s="416"/>
      <c r="AE60" s="417"/>
      <c r="AF60" s="411"/>
      <c r="AG60" s="411"/>
      <c r="AH60" s="87"/>
    </row>
    <row r="61" spans="2:34" ht="50.1" customHeight="1" x14ac:dyDescent="0.4">
      <c r="B61" s="71"/>
      <c r="C61" s="82" t="s">
        <v>471</v>
      </c>
      <c r="D61" s="421"/>
      <c r="E61" s="422"/>
      <c r="F61" s="422"/>
      <c r="G61" s="422"/>
      <c r="H61" s="422"/>
      <c r="I61" s="422"/>
      <c r="J61" s="422"/>
      <c r="K61" s="423"/>
      <c r="L61" s="421"/>
      <c r="M61" s="422"/>
      <c r="N61" s="422"/>
      <c r="O61" s="422"/>
      <c r="P61" s="422"/>
      <c r="Q61" s="422"/>
      <c r="R61" s="422"/>
      <c r="S61" s="423"/>
      <c r="T61" s="424"/>
      <c r="U61" s="425"/>
      <c r="V61" s="425"/>
      <c r="W61" s="425"/>
      <c r="X61" s="425"/>
      <c r="Y61" s="426"/>
      <c r="Z61" s="427"/>
      <c r="AA61" s="428"/>
      <c r="AB61" s="428"/>
      <c r="AC61" s="429"/>
      <c r="AD61" s="416"/>
      <c r="AE61" s="417"/>
      <c r="AF61" s="411"/>
      <c r="AG61" s="411"/>
      <c r="AH61" s="87"/>
    </row>
    <row r="62" spans="2:34" ht="50.1" customHeight="1" x14ac:dyDescent="0.4">
      <c r="B62" s="71"/>
      <c r="C62" s="82" t="s">
        <v>472</v>
      </c>
      <c r="D62" s="421"/>
      <c r="E62" s="422"/>
      <c r="F62" s="422"/>
      <c r="G62" s="422"/>
      <c r="H62" s="422"/>
      <c r="I62" s="422"/>
      <c r="J62" s="422"/>
      <c r="K62" s="423"/>
      <c r="L62" s="421"/>
      <c r="M62" s="422"/>
      <c r="N62" s="422"/>
      <c r="O62" s="422"/>
      <c r="P62" s="422"/>
      <c r="Q62" s="422"/>
      <c r="R62" s="422"/>
      <c r="S62" s="423"/>
      <c r="T62" s="424"/>
      <c r="U62" s="425"/>
      <c r="V62" s="425"/>
      <c r="W62" s="425"/>
      <c r="X62" s="425"/>
      <c r="Y62" s="426"/>
      <c r="Z62" s="427"/>
      <c r="AA62" s="428"/>
      <c r="AB62" s="428"/>
      <c r="AC62" s="429"/>
      <c r="AD62" s="416"/>
      <c r="AE62" s="417"/>
      <c r="AF62" s="411"/>
      <c r="AG62" s="411"/>
      <c r="AH62" s="87"/>
    </row>
    <row r="63" spans="2:34" ht="50.1" customHeight="1" x14ac:dyDescent="0.4">
      <c r="B63" s="71"/>
      <c r="C63" s="82" t="s">
        <v>473</v>
      </c>
      <c r="D63" s="421"/>
      <c r="E63" s="422"/>
      <c r="F63" s="422"/>
      <c r="G63" s="422"/>
      <c r="H63" s="422"/>
      <c r="I63" s="422"/>
      <c r="J63" s="422"/>
      <c r="K63" s="423"/>
      <c r="L63" s="421"/>
      <c r="M63" s="422"/>
      <c r="N63" s="422"/>
      <c r="O63" s="422"/>
      <c r="P63" s="422"/>
      <c r="Q63" s="422"/>
      <c r="R63" s="422"/>
      <c r="S63" s="423"/>
      <c r="T63" s="424"/>
      <c r="U63" s="425"/>
      <c r="V63" s="425"/>
      <c r="W63" s="425"/>
      <c r="X63" s="425"/>
      <c r="Y63" s="426"/>
      <c r="Z63" s="427"/>
      <c r="AA63" s="428"/>
      <c r="AB63" s="428"/>
      <c r="AC63" s="429"/>
      <c r="AD63" s="416"/>
      <c r="AE63" s="417"/>
      <c r="AF63" s="411"/>
      <c r="AG63" s="411"/>
      <c r="AH63" s="87"/>
    </row>
    <row r="64" spans="2:34" ht="50.1" customHeight="1" x14ac:dyDescent="0.4">
      <c r="B64" s="71"/>
      <c r="C64" s="82" t="s">
        <v>474</v>
      </c>
      <c r="D64" s="421"/>
      <c r="E64" s="422"/>
      <c r="F64" s="422"/>
      <c r="G64" s="422"/>
      <c r="H64" s="422"/>
      <c r="I64" s="422"/>
      <c r="J64" s="422"/>
      <c r="K64" s="423"/>
      <c r="L64" s="421"/>
      <c r="M64" s="422"/>
      <c r="N64" s="422"/>
      <c r="O64" s="422"/>
      <c r="P64" s="422"/>
      <c r="Q64" s="422"/>
      <c r="R64" s="422"/>
      <c r="S64" s="423"/>
      <c r="T64" s="424"/>
      <c r="U64" s="425"/>
      <c r="V64" s="425"/>
      <c r="W64" s="425"/>
      <c r="X64" s="425"/>
      <c r="Y64" s="426"/>
      <c r="Z64" s="427"/>
      <c r="AA64" s="428"/>
      <c r="AB64" s="428"/>
      <c r="AC64" s="429"/>
      <c r="AD64" s="416"/>
      <c r="AE64" s="417"/>
      <c r="AF64" s="411"/>
      <c r="AG64" s="411"/>
      <c r="AH64" s="87"/>
    </row>
    <row r="65" spans="2:34" ht="50.1" customHeight="1" x14ac:dyDescent="0.4">
      <c r="B65" s="71"/>
      <c r="C65" s="82" t="s">
        <v>476</v>
      </c>
      <c r="D65" s="421"/>
      <c r="E65" s="422"/>
      <c r="F65" s="422"/>
      <c r="G65" s="422"/>
      <c r="H65" s="422"/>
      <c r="I65" s="422"/>
      <c r="J65" s="422"/>
      <c r="K65" s="423"/>
      <c r="L65" s="421"/>
      <c r="M65" s="422"/>
      <c r="N65" s="422"/>
      <c r="O65" s="422"/>
      <c r="P65" s="422"/>
      <c r="Q65" s="422"/>
      <c r="R65" s="422"/>
      <c r="S65" s="423"/>
      <c r="T65" s="424"/>
      <c r="U65" s="425"/>
      <c r="V65" s="425"/>
      <c r="W65" s="425"/>
      <c r="X65" s="425"/>
      <c r="Y65" s="426"/>
      <c r="Z65" s="427"/>
      <c r="AA65" s="428"/>
      <c r="AB65" s="428"/>
      <c r="AC65" s="429"/>
      <c r="AD65" s="418"/>
      <c r="AE65" s="418"/>
      <c r="AF65" s="411"/>
      <c r="AG65" s="411"/>
      <c r="AH65" s="87"/>
    </row>
    <row r="66" spans="2:34" ht="9.9" customHeight="1" x14ac:dyDescent="0.4">
      <c r="B66" s="65"/>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7"/>
    </row>
    <row r="67" spans="2:34" ht="6" customHeight="1" x14ac:dyDescent="0.4"/>
  </sheetData>
  <mergeCells count="257">
    <mergeCell ref="D65:K65"/>
    <mergeCell ref="L65:S65"/>
    <mergeCell ref="T65:Y65"/>
    <mergeCell ref="Z65:AC65"/>
    <mergeCell ref="AD65:AE65"/>
    <mergeCell ref="AF65:AG65"/>
    <mergeCell ref="D64:K64"/>
    <mergeCell ref="L64:S64"/>
    <mergeCell ref="T64:Y64"/>
    <mergeCell ref="Z64:AC64"/>
    <mergeCell ref="AD64:AE64"/>
    <mergeCell ref="AF64:AG64"/>
    <mergeCell ref="D63:K63"/>
    <mergeCell ref="L63:S63"/>
    <mergeCell ref="T63:Y63"/>
    <mergeCell ref="Z63:AC63"/>
    <mergeCell ref="AD63:AE63"/>
    <mergeCell ref="AF63:AG63"/>
    <mergeCell ref="D62:K62"/>
    <mergeCell ref="L62:S62"/>
    <mergeCell ref="T62:Y62"/>
    <mergeCell ref="Z62:AC62"/>
    <mergeCell ref="AD62:AE62"/>
    <mergeCell ref="AF62:AG62"/>
    <mergeCell ref="D61:K61"/>
    <mergeCell ref="L61:S61"/>
    <mergeCell ref="T61:Y61"/>
    <mergeCell ref="Z61:AC61"/>
    <mergeCell ref="AD61:AE61"/>
    <mergeCell ref="AF61:AG61"/>
    <mergeCell ref="D60:K60"/>
    <mergeCell ref="L60:S60"/>
    <mergeCell ref="T60:Y60"/>
    <mergeCell ref="Z60:AC60"/>
    <mergeCell ref="AD60:AE60"/>
    <mergeCell ref="AF60:AG60"/>
    <mergeCell ref="D59:K59"/>
    <mergeCell ref="L59:S59"/>
    <mergeCell ref="T59:Y59"/>
    <mergeCell ref="Z59:AC59"/>
    <mergeCell ref="AD59:AE59"/>
    <mergeCell ref="AF59:AG59"/>
    <mergeCell ref="D58:K58"/>
    <mergeCell ref="L58:S58"/>
    <mergeCell ref="T58:Y58"/>
    <mergeCell ref="Z58:AC58"/>
    <mergeCell ref="AD58:AE58"/>
    <mergeCell ref="AF58:AG58"/>
    <mergeCell ref="D57:K57"/>
    <mergeCell ref="L57:S57"/>
    <mergeCell ref="T57:Y57"/>
    <mergeCell ref="Z57:AC57"/>
    <mergeCell ref="AD57:AE57"/>
    <mergeCell ref="AF57:AG57"/>
    <mergeCell ref="D56:K56"/>
    <mergeCell ref="L56:S56"/>
    <mergeCell ref="T56:Y56"/>
    <mergeCell ref="Z56:AC56"/>
    <mergeCell ref="AD56:AE56"/>
    <mergeCell ref="AF56:AG56"/>
    <mergeCell ref="D55:K55"/>
    <mergeCell ref="L55:S55"/>
    <mergeCell ref="T55:Y55"/>
    <mergeCell ref="Z55:AC55"/>
    <mergeCell ref="AD55:AE55"/>
    <mergeCell ref="AF55:AG55"/>
    <mergeCell ref="D54:K54"/>
    <mergeCell ref="L54:S54"/>
    <mergeCell ref="T54:Y54"/>
    <mergeCell ref="Z54:AC54"/>
    <mergeCell ref="AD54:AE54"/>
    <mergeCell ref="AF54:AG54"/>
    <mergeCell ref="D53:K53"/>
    <mergeCell ref="L53:S53"/>
    <mergeCell ref="T53:Y53"/>
    <mergeCell ref="Z53:AC53"/>
    <mergeCell ref="AD53:AE53"/>
    <mergeCell ref="AF53:AG53"/>
    <mergeCell ref="D52:K52"/>
    <mergeCell ref="L52:S52"/>
    <mergeCell ref="T52:Y52"/>
    <mergeCell ref="Z52:AC52"/>
    <mergeCell ref="AD52:AE52"/>
    <mergeCell ref="AF52:AG52"/>
    <mergeCell ref="D51:K51"/>
    <mergeCell ref="L51:S51"/>
    <mergeCell ref="T51:Y51"/>
    <mergeCell ref="Z51:AC51"/>
    <mergeCell ref="AD51:AE51"/>
    <mergeCell ref="AF51:AG51"/>
    <mergeCell ref="D50:K50"/>
    <mergeCell ref="L50:S50"/>
    <mergeCell ref="T50:Y50"/>
    <mergeCell ref="Z50:AC50"/>
    <mergeCell ref="AD50:AE50"/>
    <mergeCell ref="AF50:AG50"/>
    <mergeCell ref="D49:K49"/>
    <mergeCell ref="L49:S49"/>
    <mergeCell ref="T49:Y49"/>
    <mergeCell ref="Z49:AC49"/>
    <mergeCell ref="AD49:AE49"/>
    <mergeCell ref="AF49:AG49"/>
    <mergeCell ref="D48:K48"/>
    <mergeCell ref="L48:S48"/>
    <mergeCell ref="T48:Y48"/>
    <mergeCell ref="Z48:AC48"/>
    <mergeCell ref="AD48:AE48"/>
    <mergeCell ref="AF48:AG48"/>
    <mergeCell ref="D47:K47"/>
    <mergeCell ref="L47:S47"/>
    <mergeCell ref="T47:Y47"/>
    <mergeCell ref="Z47:AC47"/>
    <mergeCell ref="AD47:AE47"/>
    <mergeCell ref="AF47:AG47"/>
    <mergeCell ref="D46:K46"/>
    <mergeCell ref="L46:S46"/>
    <mergeCell ref="T46:Y46"/>
    <mergeCell ref="Z46:AC46"/>
    <mergeCell ref="AD46:AE46"/>
    <mergeCell ref="AF46:AG46"/>
    <mergeCell ref="D45:K45"/>
    <mergeCell ref="L45:S45"/>
    <mergeCell ref="T45:Y45"/>
    <mergeCell ref="Z45:AC45"/>
    <mergeCell ref="AD45:AE45"/>
    <mergeCell ref="AF45:AG45"/>
    <mergeCell ref="D44:K44"/>
    <mergeCell ref="L44:S44"/>
    <mergeCell ref="T44:Y44"/>
    <mergeCell ref="Z44:AC44"/>
    <mergeCell ref="AD44:AE44"/>
    <mergeCell ref="AF44:AG44"/>
    <mergeCell ref="B41:AH41"/>
    <mergeCell ref="B42:AH42"/>
    <mergeCell ref="D43:K43"/>
    <mergeCell ref="L43:S43"/>
    <mergeCell ref="T43:Y43"/>
    <mergeCell ref="Z43:AC43"/>
    <mergeCell ref="AD43:AE43"/>
    <mergeCell ref="AF43:AG43"/>
    <mergeCell ref="T30:U30"/>
    <mergeCell ref="V30:W30"/>
    <mergeCell ref="X30:Y30"/>
    <mergeCell ref="Z30:AA30"/>
    <mergeCell ref="AB30:AC30"/>
    <mergeCell ref="B32:AD39"/>
    <mergeCell ref="C30:E30"/>
    <mergeCell ref="F30:G30"/>
    <mergeCell ref="H30:I30"/>
    <mergeCell ref="J30:K30"/>
    <mergeCell ref="L30:M30"/>
    <mergeCell ref="N30:O30"/>
    <mergeCell ref="P30:Q30"/>
    <mergeCell ref="R30:S30"/>
    <mergeCell ref="N29:O29"/>
    <mergeCell ref="P29:Q29"/>
    <mergeCell ref="R29:S29"/>
    <mergeCell ref="T28:U28"/>
    <mergeCell ref="V28:W28"/>
    <mergeCell ref="X28:Y28"/>
    <mergeCell ref="Z28:AA28"/>
    <mergeCell ref="AB28:AC28"/>
    <mergeCell ref="C29:E29"/>
    <mergeCell ref="F29:G29"/>
    <mergeCell ref="H29:I29"/>
    <mergeCell ref="J29:K29"/>
    <mergeCell ref="L29:M29"/>
    <mergeCell ref="Z29:AA29"/>
    <mergeCell ref="AB29:AC29"/>
    <mergeCell ref="T29:U29"/>
    <mergeCell ref="V29:W29"/>
    <mergeCell ref="X29:Y29"/>
    <mergeCell ref="C28:E28"/>
    <mergeCell ref="F28:G28"/>
    <mergeCell ref="H28:I28"/>
    <mergeCell ref="J28:K28"/>
    <mergeCell ref="L28:M28"/>
    <mergeCell ref="N28:O28"/>
    <mergeCell ref="P28:Q28"/>
    <mergeCell ref="R28:S28"/>
    <mergeCell ref="N26:O26"/>
    <mergeCell ref="P26:Q26"/>
    <mergeCell ref="R26:S26"/>
    <mergeCell ref="T25:U25"/>
    <mergeCell ref="V25:W25"/>
    <mergeCell ref="X25:Y25"/>
    <mergeCell ref="Z25:AA25"/>
    <mergeCell ref="AB25:AC25"/>
    <mergeCell ref="C26:E26"/>
    <mergeCell ref="F26:G26"/>
    <mergeCell ref="H26:I26"/>
    <mergeCell ref="J26:K26"/>
    <mergeCell ref="L26:M26"/>
    <mergeCell ref="Z26:AA26"/>
    <mergeCell ref="AB26:AC26"/>
    <mergeCell ref="T26:U26"/>
    <mergeCell ref="V26:W26"/>
    <mergeCell ref="X26:Y26"/>
    <mergeCell ref="C25:E25"/>
    <mergeCell ref="F25:G25"/>
    <mergeCell ref="H25:I25"/>
    <mergeCell ref="J25:K25"/>
    <mergeCell ref="L25:M25"/>
    <mergeCell ref="N25:O25"/>
    <mergeCell ref="P25:Q25"/>
    <mergeCell ref="R25:S25"/>
    <mergeCell ref="N24:O24"/>
    <mergeCell ref="P24:Q24"/>
    <mergeCell ref="R24:S24"/>
    <mergeCell ref="C19:D19"/>
    <mergeCell ref="E19:N19"/>
    <mergeCell ref="P19:S19"/>
    <mergeCell ref="T19:AC19"/>
    <mergeCell ref="B22:AD22"/>
    <mergeCell ref="C24:E24"/>
    <mergeCell ref="F24:G24"/>
    <mergeCell ref="H24:I24"/>
    <mergeCell ref="J24:K24"/>
    <mergeCell ref="L24:M24"/>
    <mergeCell ref="Z24:AA24"/>
    <mergeCell ref="AB24:AC24"/>
    <mergeCell ref="T24:U24"/>
    <mergeCell ref="V24:W24"/>
    <mergeCell ref="X24:Y24"/>
    <mergeCell ref="X13:Z13"/>
    <mergeCell ref="AA13:AC13"/>
    <mergeCell ref="F15:G15"/>
    <mergeCell ref="H15:L15"/>
    <mergeCell ref="N15:O15"/>
    <mergeCell ref="P15:T15"/>
    <mergeCell ref="V15:W15"/>
    <mergeCell ref="X15:AC15"/>
    <mergeCell ref="C13:D17"/>
    <mergeCell ref="F13:G13"/>
    <mergeCell ref="H13:L13"/>
    <mergeCell ref="N13:P13"/>
    <mergeCell ref="Q13:T13"/>
    <mergeCell ref="V13:W13"/>
    <mergeCell ref="F17:G17"/>
    <mergeCell ref="H17:L17"/>
    <mergeCell ref="N17:O17"/>
    <mergeCell ref="P17:T17"/>
    <mergeCell ref="C9:D9"/>
    <mergeCell ref="E9:L9"/>
    <mergeCell ref="N9:T9"/>
    <mergeCell ref="V9:AC9"/>
    <mergeCell ref="C11:D11"/>
    <mergeCell ref="E11:L11"/>
    <mergeCell ref="N11:T11"/>
    <mergeCell ref="V11:AC11"/>
    <mergeCell ref="B2:G3"/>
    <mergeCell ref="H2:AD3"/>
    <mergeCell ref="B5:AD5"/>
    <mergeCell ref="C7:D7"/>
    <mergeCell ref="E7:L7"/>
    <mergeCell ref="N7:P7"/>
    <mergeCell ref="Q7:AC7"/>
  </mergeCells>
  <dataValidations count="2">
    <dataValidation type="list" allowBlank="1" showInputMessage="1" showErrorMessage="1" sqref="AD44:AE65" xr:uid="{3A2BC499-08B7-4CE8-ACBF-0AA369FC4BD8}">
      <formula1>"Abierta,En ejecución,Cerrada,Cancelada"</formula1>
    </dataValidation>
    <dataValidation type="list" allowBlank="1" showInputMessage="1" showErrorMessage="1" sqref="X13" xr:uid="{F4593319-D9E7-4894-8E9F-AD53A6ED0412}">
      <formula1>"Mayor o igual que,Menor o igual que,Igual,Mayor que,Menor que"</formula1>
    </dataValidation>
  </dataValidations>
  <pageMargins left="0.25" right="0.25"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25C8DD90-3F51-4AD7-B788-10B75F3A7199}">
          <x14:formula1>
            <xm:f>Datos!$P$2:$P$205</xm:f>
          </x14:formula1>
          <xm:sqref>E11:L11 N11:T11 V11:AC11</xm:sqref>
        </x14:dataValidation>
        <x14:dataValidation type="list" allowBlank="1" showInputMessage="1" showErrorMessage="1" xr:uid="{D25B239B-DB5B-4956-AFB9-91EA8EA9FFA7}">
          <x14:formula1>
            <xm:f>Datos!$L$2:$L$51</xm:f>
          </x14:formula1>
          <xm:sqref>N9:T9 E9 V9:AC9</xm:sqref>
        </x14:dataValidation>
      </x14:dataValidations>
    </ext>
  </extLs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AD3B2-67B7-4750-A33D-FDDC957EF068}">
  <sheetPr codeName="Hoja21"/>
  <dimension ref="B1:AH67"/>
  <sheetViews>
    <sheetView showGridLines="0" zoomScale="85" zoomScaleNormal="85" workbookViewId="0">
      <selection activeCell="E7" sqref="E7:L7"/>
    </sheetView>
  </sheetViews>
  <sheetFormatPr baseColWidth="10" defaultColWidth="0" defaultRowHeight="0" customHeight="1" zeroHeight="1" x14ac:dyDescent="0.4"/>
  <cols>
    <col min="1" max="1" width="1.77734375" style="60" customWidth="1"/>
    <col min="2" max="2" width="1.88671875" style="60" customWidth="1"/>
    <col min="3" max="4" width="11.21875" style="60" customWidth="1"/>
    <col min="5" max="5" width="1.77734375" style="60" customWidth="1"/>
    <col min="6" max="6" width="13.6640625" style="60" customWidth="1"/>
    <col min="7" max="7" width="1.77734375" style="60" customWidth="1"/>
    <col min="8" max="8" width="9.6640625" style="60" customWidth="1"/>
    <col min="9" max="9" width="1.77734375" style="60" customWidth="1"/>
    <col min="10" max="10" width="9.6640625" style="60" customWidth="1"/>
    <col min="11" max="11" width="1.77734375" style="60" customWidth="1"/>
    <col min="12" max="12" width="12.6640625" style="60" customWidth="1"/>
    <col min="13" max="13" width="1.77734375" style="60" customWidth="1"/>
    <col min="14" max="14" width="12.109375" style="60" customWidth="1"/>
    <col min="15" max="15" width="1.77734375" style="60" customWidth="1"/>
    <col min="16" max="16" width="12.6640625" style="60" customWidth="1"/>
    <col min="17" max="17" width="1.77734375" style="60" customWidth="1"/>
    <col min="18" max="18" width="9.6640625" style="60" customWidth="1"/>
    <col min="19" max="19" width="1.77734375" style="60" customWidth="1"/>
    <col min="20" max="20" width="12.6640625" style="60" customWidth="1"/>
    <col min="21" max="21" width="1.77734375" style="60" customWidth="1"/>
    <col min="22" max="22" width="9.6640625" style="60" customWidth="1"/>
    <col min="23" max="23" width="1.77734375" style="60" customWidth="1"/>
    <col min="24" max="24" width="9.6640625" style="60" customWidth="1"/>
    <col min="25" max="25" width="1.77734375" style="60" customWidth="1"/>
    <col min="26" max="26" width="9.6640625" style="60" customWidth="1"/>
    <col min="27" max="27" width="1.77734375" style="60" customWidth="1"/>
    <col min="28" max="28" width="9.6640625" style="60" customWidth="1"/>
    <col min="29" max="29" width="1.77734375" style="60" customWidth="1"/>
    <col min="30" max="30" width="1.88671875" style="60" customWidth="1"/>
    <col min="31" max="31" width="10.77734375" style="60" customWidth="1"/>
    <col min="32" max="33" width="12.33203125" style="60" customWidth="1"/>
    <col min="34" max="34" width="1.77734375" style="60" customWidth="1"/>
    <col min="35" max="35" width="2.21875" style="60" customWidth="1"/>
    <col min="36" max="36" width="0" style="60" hidden="1" customWidth="1"/>
    <col min="37" max="16384" width="0" style="60" hidden="1"/>
  </cols>
  <sheetData>
    <row r="1" spans="2:30" ht="8.1" customHeight="1" x14ac:dyDescent="0.4"/>
    <row r="2" spans="2:30" ht="37.5" customHeight="1" x14ac:dyDescent="0.4">
      <c r="B2" s="439"/>
      <c r="C2" s="439"/>
      <c r="D2" s="439"/>
      <c r="E2" s="439"/>
      <c r="F2" s="439"/>
      <c r="G2" s="439"/>
      <c r="H2" s="442" t="s">
        <v>480</v>
      </c>
      <c r="I2" s="443"/>
      <c r="J2" s="443"/>
      <c r="K2" s="443"/>
      <c r="L2" s="443"/>
      <c r="M2" s="443"/>
      <c r="N2" s="443"/>
      <c r="O2" s="443"/>
      <c r="P2" s="443"/>
      <c r="Q2" s="443"/>
      <c r="R2" s="443"/>
      <c r="S2" s="443"/>
      <c r="T2" s="443"/>
      <c r="U2" s="443"/>
      <c r="V2" s="443"/>
      <c r="W2" s="443"/>
      <c r="X2" s="443"/>
      <c r="Y2" s="443"/>
      <c r="Z2" s="443"/>
      <c r="AA2" s="443"/>
      <c r="AB2" s="443"/>
      <c r="AC2" s="443"/>
      <c r="AD2" s="444"/>
    </row>
    <row r="3" spans="2:30" ht="37.5" customHeight="1" x14ac:dyDescent="0.4">
      <c r="B3" s="439"/>
      <c r="C3" s="439"/>
      <c r="D3" s="439"/>
      <c r="E3" s="439"/>
      <c r="F3" s="439"/>
      <c r="G3" s="439"/>
      <c r="H3" s="445"/>
      <c r="I3" s="446"/>
      <c r="J3" s="446"/>
      <c r="K3" s="446"/>
      <c r="L3" s="446"/>
      <c r="M3" s="446"/>
      <c r="N3" s="446"/>
      <c r="O3" s="446"/>
      <c r="P3" s="446"/>
      <c r="Q3" s="446"/>
      <c r="R3" s="446"/>
      <c r="S3" s="446"/>
      <c r="T3" s="446"/>
      <c r="U3" s="446"/>
      <c r="V3" s="446"/>
      <c r="W3" s="446"/>
      <c r="X3" s="446"/>
      <c r="Y3" s="446"/>
      <c r="Z3" s="446"/>
      <c r="AA3" s="446"/>
      <c r="AB3" s="446"/>
      <c r="AC3" s="446"/>
      <c r="AD3" s="447"/>
    </row>
    <row r="4" spans="2:30" ht="8.1" customHeight="1" x14ac:dyDescent="0.4"/>
    <row r="5" spans="2:30" ht="30" customHeight="1" x14ac:dyDescent="0.4">
      <c r="B5" s="440" t="s">
        <v>454</v>
      </c>
      <c r="C5" s="440"/>
      <c r="D5" s="440"/>
      <c r="E5" s="440"/>
      <c r="F5" s="440"/>
      <c r="G5" s="440"/>
      <c r="H5" s="440"/>
      <c r="I5" s="440"/>
      <c r="J5" s="440"/>
      <c r="K5" s="440"/>
      <c r="L5" s="440"/>
      <c r="M5" s="440"/>
      <c r="N5" s="440"/>
      <c r="O5" s="440"/>
      <c r="P5" s="440"/>
      <c r="Q5" s="440"/>
      <c r="R5" s="440"/>
      <c r="S5" s="440"/>
      <c r="T5" s="440"/>
      <c r="U5" s="440"/>
      <c r="V5" s="440"/>
      <c r="W5" s="440"/>
      <c r="X5" s="440"/>
      <c r="Y5" s="440"/>
      <c r="Z5" s="440"/>
      <c r="AA5" s="440"/>
      <c r="AB5" s="440"/>
      <c r="AC5" s="440"/>
      <c r="AD5" s="440"/>
    </row>
    <row r="6" spans="2:30" ht="7.5" customHeight="1" x14ac:dyDescent="0.4">
      <c r="B6" s="61"/>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2:30" s="64" customFormat="1" ht="60" customHeight="1" x14ac:dyDescent="0.3">
      <c r="B7" s="68"/>
      <c r="C7" s="419" t="s">
        <v>455</v>
      </c>
      <c r="D7" s="420"/>
      <c r="E7" s="433"/>
      <c r="F7" s="433"/>
      <c r="G7" s="433"/>
      <c r="H7" s="433"/>
      <c r="I7" s="433"/>
      <c r="J7" s="433"/>
      <c r="K7" s="433"/>
      <c r="L7" s="433"/>
      <c r="M7" s="69"/>
      <c r="N7" s="419" t="s">
        <v>456</v>
      </c>
      <c r="O7" s="436"/>
      <c r="P7" s="420"/>
      <c r="Q7" s="441"/>
      <c r="R7" s="441"/>
      <c r="S7" s="441"/>
      <c r="T7" s="441"/>
      <c r="U7" s="441"/>
      <c r="V7" s="441"/>
      <c r="W7" s="441"/>
      <c r="X7" s="441"/>
      <c r="Y7" s="441"/>
      <c r="Z7" s="441"/>
      <c r="AA7" s="441"/>
      <c r="AB7" s="441"/>
      <c r="AC7" s="441"/>
      <c r="AD7" s="70"/>
    </row>
    <row r="8" spans="2:30" ht="7.5" customHeight="1" x14ac:dyDescent="0.4">
      <c r="B8" s="71"/>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73"/>
    </row>
    <row r="9" spans="2:30" s="64" customFormat="1" ht="39.9" customHeight="1" x14ac:dyDescent="0.3">
      <c r="B9" s="68"/>
      <c r="C9" s="419" t="s">
        <v>481</v>
      </c>
      <c r="D9" s="420"/>
      <c r="E9" s="433"/>
      <c r="F9" s="433"/>
      <c r="G9" s="433"/>
      <c r="H9" s="433"/>
      <c r="I9" s="433"/>
      <c r="J9" s="433"/>
      <c r="K9" s="433"/>
      <c r="L9" s="433"/>
      <c r="M9" s="69"/>
      <c r="N9" s="433"/>
      <c r="O9" s="433"/>
      <c r="P9" s="433"/>
      <c r="Q9" s="433"/>
      <c r="R9" s="433"/>
      <c r="S9" s="433"/>
      <c r="T9" s="433"/>
      <c r="U9"/>
      <c r="V9" s="433"/>
      <c r="W9" s="433"/>
      <c r="X9" s="433"/>
      <c r="Y9" s="433"/>
      <c r="Z9" s="433"/>
      <c r="AA9" s="433"/>
      <c r="AB9" s="433"/>
      <c r="AC9" s="433"/>
      <c r="AD9" s="70"/>
    </row>
    <row r="10" spans="2:30" ht="7.5" customHeight="1" x14ac:dyDescent="0.4">
      <c r="B10" s="71"/>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3"/>
    </row>
    <row r="11" spans="2:30" ht="39.9" customHeight="1" x14ac:dyDescent="0.4">
      <c r="B11" s="71"/>
      <c r="C11" s="419" t="s">
        <v>482</v>
      </c>
      <c r="D11" s="420"/>
      <c r="E11" s="433"/>
      <c r="F11" s="433"/>
      <c r="G11" s="433"/>
      <c r="H11" s="433"/>
      <c r="I11" s="433"/>
      <c r="J11" s="433"/>
      <c r="K11" s="433"/>
      <c r="L11" s="433"/>
      <c r="N11" s="433"/>
      <c r="O11" s="433"/>
      <c r="P11" s="433"/>
      <c r="Q11" s="433"/>
      <c r="R11" s="433"/>
      <c r="S11" s="433"/>
      <c r="T11" s="433"/>
      <c r="V11" s="433"/>
      <c r="W11" s="433"/>
      <c r="X11" s="433"/>
      <c r="Y11" s="433"/>
      <c r="Z11" s="433"/>
      <c r="AA11" s="433"/>
      <c r="AB11" s="433"/>
      <c r="AC11" s="433"/>
      <c r="AD11" s="73"/>
    </row>
    <row r="12" spans="2:30" ht="7.5" customHeight="1" x14ac:dyDescent="0.4">
      <c r="B12" s="71"/>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3"/>
    </row>
    <row r="13" spans="2:30" s="64" customFormat="1" ht="39.9" customHeight="1" x14ac:dyDescent="0.3">
      <c r="B13" s="68"/>
      <c r="C13" s="448" t="s">
        <v>488</v>
      </c>
      <c r="D13" s="449"/>
      <c r="E13" s="69"/>
      <c r="F13" s="432" t="s">
        <v>457</v>
      </c>
      <c r="G13" s="432"/>
      <c r="H13" s="435"/>
      <c r="I13" s="435"/>
      <c r="J13" s="435"/>
      <c r="K13" s="435"/>
      <c r="L13" s="435"/>
      <c r="M13" s="69"/>
      <c r="N13" s="419" t="s">
        <v>459</v>
      </c>
      <c r="O13" s="436"/>
      <c r="P13" s="420"/>
      <c r="Q13" s="437"/>
      <c r="R13" s="437"/>
      <c r="S13" s="437"/>
      <c r="T13" s="437"/>
      <c r="U13" s="69"/>
      <c r="V13" s="438" t="s">
        <v>460</v>
      </c>
      <c r="W13" s="438"/>
      <c r="X13" s="461"/>
      <c r="Y13" s="461"/>
      <c r="Z13" s="461"/>
      <c r="AA13" s="455"/>
      <c r="AB13" s="456"/>
      <c r="AC13" s="457"/>
      <c r="AD13" s="70"/>
    </row>
    <row r="14" spans="2:30" ht="9" customHeight="1" x14ac:dyDescent="0.4">
      <c r="B14" s="71"/>
      <c r="C14" s="450"/>
      <c r="D14" s="451"/>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3"/>
    </row>
    <row r="15" spans="2:30" s="64" customFormat="1" ht="39.9" customHeight="1" x14ac:dyDescent="0.3">
      <c r="B15" s="68"/>
      <c r="C15" s="450"/>
      <c r="D15" s="451"/>
      <c r="E15" s="69"/>
      <c r="F15" s="434" t="s">
        <v>458</v>
      </c>
      <c r="G15" s="434"/>
      <c r="H15" s="435"/>
      <c r="I15" s="435"/>
      <c r="J15" s="435"/>
      <c r="K15" s="435"/>
      <c r="L15" s="435"/>
      <c r="M15" s="69"/>
      <c r="N15" s="434" t="s">
        <v>462</v>
      </c>
      <c r="O15" s="434"/>
      <c r="P15" s="435"/>
      <c r="Q15" s="435"/>
      <c r="R15" s="435"/>
      <c r="S15" s="435"/>
      <c r="T15" s="435"/>
      <c r="U15" s="69"/>
      <c r="V15" s="434" t="s">
        <v>484</v>
      </c>
      <c r="W15" s="434"/>
      <c r="X15" s="454"/>
      <c r="Y15" s="454"/>
      <c r="Z15" s="454"/>
      <c r="AA15" s="454"/>
      <c r="AB15" s="454"/>
      <c r="AC15" s="454"/>
      <c r="AD15" s="70"/>
    </row>
    <row r="16" spans="2:30" ht="7.5" customHeight="1" x14ac:dyDescent="0.4">
      <c r="B16" s="71"/>
      <c r="C16" s="450"/>
      <c r="D16" s="451"/>
      <c r="E16" s="72"/>
      <c r="F16" s="72"/>
      <c r="G16" s="72"/>
      <c r="H16" s="72"/>
      <c r="I16" s="72"/>
      <c r="J16" s="72"/>
      <c r="K16" s="72"/>
      <c r="L16" s="72"/>
      <c r="M16" s="72"/>
      <c r="N16" s="72"/>
      <c r="O16" s="72"/>
      <c r="P16" s="72"/>
      <c r="Q16" s="72"/>
      <c r="R16" s="72"/>
      <c r="S16" s="72"/>
      <c r="T16" s="72"/>
      <c r="U16" s="72"/>
      <c r="V16"/>
      <c r="W16"/>
      <c r="X16"/>
      <c r="Y16"/>
      <c r="Z16"/>
      <c r="AA16"/>
      <c r="AB16"/>
      <c r="AC16"/>
      <c r="AD16" s="73"/>
    </row>
    <row r="17" spans="2:30" s="64" customFormat="1" ht="39.9" customHeight="1" x14ac:dyDescent="0.3">
      <c r="B17" s="68"/>
      <c r="C17" s="452"/>
      <c r="D17" s="453"/>
      <c r="E17" s="69"/>
      <c r="F17" s="434" t="s">
        <v>461</v>
      </c>
      <c r="G17" s="434"/>
      <c r="H17" s="435"/>
      <c r="I17" s="435"/>
      <c r="J17" s="435"/>
      <c r="K17" s="435"/>
      <c r="L17" s="435"/>
      <c r="M17" s="69"/>
      <c r="N17" s="434" t="s">
        <v>463</v>
      </c>
      <c r="O17" s="434"/>
      <c r="P17" s="435"/>
      <c r="Q17" s="435"/>
      <c r="R17" s="435"/>
      <c r="S17" s="435"/>
      <c r="T17" s="435"/>
      <c r="U17" s="69"/>
      <c r="AC17"/>
      <c r="AD17" s="70"/>
    </row>
    <row r="18" spans="2:30" ht="6.9" customHeight="1" x14ac:dyDescent="0.4">
      <c r="B18" s="71"/>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3"/>
    </row>
    <row r="19" spans="2:30" s="64" customFormat="1" ht="39.9" customHeight="1" x14ac:dyDescent="0.3">
      <c r="B19" s="68"/>
      <c r="C19" s="419" t="s">
        <v>485</v>
      </c>
      <c r="D19" s="420"/>
      <c r="E19" s="437"/>
      <c r="F19" s="437"/>
      <c r="G19" s="437"/>
      <c r="H19" s="437"/>
      <c r="I19" s="437"/>
      <c r="J19" s="437"/>
      <c r="K19" s="437"/>
      <c r="L19" s="437"/>
      <c r="M19" s="437"/>
      <c r="N19" s="437"/>
      <c r="O19" s="74"/>
      <c r="P19" s="419" t="s">
        <v>486</v>
      </c>
      <c r="Q19" s="436"/>
      <c r="R19" s="436"/>
      <c r="S19" s="420"/>
      <c r="T19" s="437"/>
      <c r="U19" s="437"/>
      <c r="V19" s="437"/>
      <c r="W19" s="437"/>
      <c r="X19" s="437"/>
      <c r="Y19" s="437"/>
      <c r="Z19" s="437"/>
      <c r="AA19" s="437"/>
      <c r="AB19" s="437"/>
      <c r="AC19" s="437"/>
      <c r="AD19" s="70"/>
    </row>
    <row r="20" spans="2:30" ht="6.9" customHeight="1" x14ac:dyDescent="0.4">
      <c r="B20" s="75"/>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7"/>
    </row>
    <row r="21" spans="2:30" ht="9.9" customHeight="1" x14ac:dyDescent="0.4">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row>
    <row r="22" spans="2:30" ht="30" customHeight="1" x14ac:dyDescent="0.4">
      <c r="B22" s="415" t="s">
        <v>464</v>
      </c>
      <c r="C22" s="415"/>
      <c r="D22" s="415"/>
      <c r="E22" s="415"/>
      <c r="F22" s="415"/>
      <c r="G22" s="415"/>
      <c r="H22" s="415"/>
      <c r="I22" s="415"/>
      <c r="J22" s="415"/>
      <c r="K22" s="415"/>
      <c r="L22" s="415"/>
      <c r="M22" s="415"/>
      <c r="N22" s="415"/>
      <c r="O22" s="415"/>
      <c r="P22" s="415"/>
      <c r="Q22" s="415"/>
      <c r="R22" s="415"/>
      <c r="S22" s="415"/>
      <c r="T22" s="415"/>
      <c r="U22" s="415"/>
      <c r="V22" s="415"/>
      <c r="W22" s="415"/>
      <c r="X22" s="415"/>
      <c r="Y22" s="415"/>
      <c r="Z22" s="415"/>
      <c r="AA22" s="415"/>
      <c r="AB22" s="415"/>
      <c r="AC22" s="415"/>
      <c r="AD22" s="415"/>
    </row>
    <row r="23" spans="2:30" ht="9.9" customHeight="1" x14ac:dyDescent="0.4">
      <c r="B23" s="78"/>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80"/>
    </row>
    <row r="24" spans="2:30" ht="26.1" customHeight="1" x14ac:dyDescent="0.4">
      <c r="B24" s="71"/>
      <c r="C24" s="432" t="s">
        <v>487</v>
      </c>
      <c r="D24" s="432"/>
      <c r="E24" s="432"/>
      <c r="F24" s="432" t="s">
        <v>496</v>
      </c>
      <c r="G24" s="432"/>
      <c r="H24" s="432" t="s">
        <v>465</v>
      </c>
      <c r="I24" s="432"/>
      <c r="J24" s="432" t="s">
        <v>466</v>
      </c>
      <c r="K24" s="432"/>
      <c r="L24" s="432" t="s">
        <v>467</v>
      </c>
      <c r="M24" s="432"/>
      <c r="N24" s="432" t="s">
        <v>468</v>
      </c>
      <c r="O24" s="432"/>
      <c r="P24" s="432" t="s">
        <v>469</v>
      </c>
      <c r="Q24" s="432"/>
      <c r="R24" s="432" t="s">
        <v>470</v>
      </c>
      <c r="S24" s="432"/>
      <c r="T24" s="432" t="s">
        <v>471</v>
      </c>
      <c r="U24" s="432"/>
      <c r="V24" s="432" t="s">
        <v>472</v>
      </c>
      <c r="W24" s="432"/>
      <c r="X24" s="432" t="s">
        <v>473</v>
      </c>
      <c r="Y24" s="432"/>
      <c r="Z24" s="432" t="s">
        <v>474</v>
      </c>
      <c r="AA24" s="432"/>
      <c r="AB24" s="432" t="s">
        <v>475</v>
      </c>
      <c r="AC24" s="432"/>
      <c r="AD24" s="81"/>
    </row>
    <row r="25" spans="2:30" ht="26.1" customHeight="1" x14ac:dyDescent="0.4">
      <c r="B25" s="71"/>
      <c r="C25" s="430" t="s">
        <v>460</v>
      </c>
      <c r="D25" s="430"/>
      <c r="E25" s="430"/>
      <c r="F25" s="460"/>
      <c r="G25" s="460"/>
      <c r="H25" s="460"/>
      <c r="I25" s="460"/>
      <c r="J25" s="460"/>
      <c r="K25" s="460"/>
      <c r="L25" s="460"/>
      <c r="M25" s="460"/>
      <c r="N25" s="460"/>
      <c r="O25" s="460"/>
      <c r="P25" s="460"/>
      <c r="Q25" s="460"/>
      <c r="R25" s="460"/>
      <c r="S25" s="460"/>
      <c r="T25" s="460"/>
      <c r="U25" s="460"/>
      <c r="V25" s="460"/>
      <c r="W25" s="460"/>
      <c r="X25" s="460"/>
      <c r="Y25" s="460"/>
      <c r="Z25" s="460"/>
      <c r="AA25" s="460"/>
      <c r="AB25" s="460"/>
      <c r="AC25" s="460"/>
      <c r="AD25" s="81"/>
    </row>
    <row r="26" spans="2:30" ht="35.1" customHeight="1" x14ac:dyDescent="0.4">
      <c r="B26" s="71"/>
      <c r="C26" s="430" t="s">
        <v>323</v>
      </c>
      <c r="D26" s="430"/>
      <c r="E26" s="430"/>
      <c r="F26" s="431"/>
      <c r="G26" s="431"/>
      <c r="H26" s="431"/>
      <c r="I26" s="431"/>
      <c r="J26" s="431"/>
      <c r="K26" s="431"/>
      <c r="L26" s="431"/>
      <c r="M26" s="431"/>
      <c r="N26" s="431"/>
      <c r="O26" s="431"/>
      <c r="P26" s="431"/>
      <c r="Q26" s="431"/>
      <c r="R26" s="431"/>
      <c r="S26" s="431"/>
      <c r="T26" s="431"/>
      <c r="U26" s="431"/>
      <c r="V26" s="431"/>
      <c r="W26" s="431"/>
      <c r="X26" s="431"/>
      <c r="Y26" s="431"/>
      <c r="Z26" s="431"/>
      <c r="AA26" s="431"/>
      <c r="AB26" s="431"/>
      <c r="AC26" s="431"/>
      <c r="AD26" s="81"/>
    </row>
    <row r="27" spans="2:30" ht="12" customHeight="1" x14ac:dyDescent="0.4">
      <c r="B27" s="71"/>
      <c r="C27" s="84"/>
      <c r="D27" s="84"/>
      <c r="E27" s="84"/>
      <c r="F27" s="85"/>
      <c r="G27" s="85"/>
      <c r="H27" s="85"/>
      <c r="I27" s="85"/>
      <c r="J27" s="85"/>
      <c r="K27" s="85"/>
      <c r="L27" s="85"/>
      <c r="M27" s="85"/>
      <c r="N27" s="86"/>
      <c r="O27" s="86"/>
      <c r="P27" s="86"/>
      <c r="Q27" s="86"/>
      <c r="R27" s="86"/>
      <c r="S27" s="86"/>
      <c r="T27" s="86"/>
      <c r="U27" s="86"/>
      <c r="V27" s="86"/>
      <c r="W27" s="86"/>
      <c r="X27" s="86"/>
      <c r="Y27" s="86"/>
      <c r="Z27" s="86"/>
      <c r="AA27" s="86"/>
      <c r="AB27" s="86"/>
      <c r="AC27" s="86"/>
      <c r="AD27" s="81"/>
    </row>
    <row r="28" spans="2:30" ht="35.1" customHeight="1" x14ac:dyDescent="0.4">
      <c r="B28" s="71"/>
      <c r="C28" s="432" t="s">
        <v>487</v>
      </c>
      <c r="D28" s="432"/>
      <c r="E28" s="432"/>
      <c r="F28" s="432" t="s">
        <v>476</v>
      </c>
      <c r="G28" s="432"/>
      <c r="H28" s="432" t="s">
        <v>465</v>
      </c>
      <c r="I28" s="432"/>
      <c r="J28" s="432" t="s">
        <v>466</v>
      </c>
      <c r="K28" s="432"/>
      <c r="L28" s="432" t="s">
        <v>467</v>
      </c>
      <c r="M28" s="432"/>
      <c r="N28" s="432" t="s">
        <v>468</v>
      </c>
      <c r="O28" s="432"/>
      <c r="P28" s="432" t="s">
        <v>469</v>
      </c>
      <c r="Q28" s="432"/>
      <c r="R28" s="432" t="s">
        <v>470</v>
      </c>
      <c r="S28" s="432"/>
      <c r="T28" s="432" t="s">
        <v>471</v>
      </c>
      <c r="U28" s="432"/>
      <c r="V28" s="432" t="s">
        <v>472</v>
      </c>
      <c r="W28" s="432"/>
      <c r="X28" s="432" t="s">
        <v>473</v>
      </c>
      <c r="Y28" s="432"/>
      <c r="Z28" s="432" t="s">
        <v>474</v>
      </c>
      <c r="AA28" s="432"/>
      <c r="AB28" s="432" t="s">
        <v>475</v>
      </c>
      <c r="AC28" s="432"/>
      <c r="AD28" s="81"/>
    </row>
    <row r="29" spans="2:30" ht="35.1" customHeight="1" x14ac:dyDescent="0.4">
      <c r="B29" s="71"/>
      <c r="C29" s="430" t="s">
        <v>460</v>
      </c>
      <c r="D29" s="430"/>
      <c r="E29" s="430"/>
      <c r="F29" s="460"/>
      <c r="G29" s="460"/>
      <c r="H29" s="460"/>
      <c r="I29" s="460"/>
      <c r="J29" s="460"/>
      <c r="K29" s="460"/>
      <c r="L29" s="460"/>
      <c r="M29" s="460"/>
      <c r="N29" s="460"/>
      <c r="O29" s="460"/>
      <c r="P29" s="460"/>
      <c r="Q29" s="460"/>
      <c r="R29" s="460"/>
      <c r="S29" s="460"/>
      <c r="T29" s="460"/>
      <c r="U29" s="460"/>
      <c r="V29" s="460"/>
      <c r="W29" s="460"/>
      <c r="X29" s="460"/>
      <c r="Y29" s="460"/>
      <c r="Z29" s="460"/>
      <c r="AA29" s="460"/>
      <c r="AB29" s="460"/>
      <c r="AC29" s="460"/>
      <c r="AD29" s="81"/>
    </row>
    <row r="30" spans="2:30" ht="35.1" customHeight="1" x14ac:dyDescent="0.4">
      <c r="B30" s="71"/>
      <c r="C30" s="430" t="s">
        <v>323</v>
      </c>
      <c r="D30" s="430"/>
      <c r="E30" s="430"/>
      <c r="F30" s="431"/>
      <c r="G30" s="431"/>
      <c r="H30" s="431"/>
      <c r="I30" s="431"/>
      <c r="J30" s="431"/>
      <c r="K30" s="431"/>
      <c r="L30" s="431"/>
      <c r="M30" s="431"/>
      <c r="N30" s="431"/>
      <c r="O30" s="431"/>
      <c r="P30" s="431"/>
      <c r="Q30" s="431"/>
      <c r="R30" s="431"/>
      <c r="S30" s="431"/>
      <c r="T30" s="431"/>
      <c r="U30" s="431"/>
      <c r="V30" s="431"/>
      <c r="W30" s="431"/>
      <c r="X30" s="431"/>
      <c r="Y30" s="431"/>
      <c r="Z30" s="431"/>
      <c r="AA30" s="431"/>
      <c r="AB30" s="431"/>
      <c r="AC30" s="431"/>
      <c r="AD30" s="81"/>
    </row>
    <row r="31" spans="2:30" ht="9.9" customHeight="1" x14ac:dyDescent="0.4">
      <c r="B31" s="75"/>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7"/>
    </row>
    <row r="32" spans="2:30" ht="5.4" customHeight="1" x14ac:dyDescent="0.4">
      <c r="B32" s="462"/>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4"/>
    </row>
    <row r="33" spans="2:34" ht="39.9" customHeight="1" x14ac:dyDescent="0.4">
      <c r="B33" s="412"/>
      <c r="C33" s="413"/>
      <c r="D33" s="413"/>
      <c r="E33" s="413"/>
      <c r="F33" s="413"/>
      <c r="G33" s="413"/>
      <c r="H33" s="413"/>
      <c r="I33" s="413"/>
      <c r="J33" s="413"/>
      <c r="K33" s="413"/>
      <c r="L33" s="413"/>
      <c r="M33" s="413"/>
      <c r="N33" s="413"/>
      <c r="O33" s="413"/>
      <c r="P33" s="413"/>
      <c r="Q33" s="413"/>
      <c r="R33" s="413"/>
      <c r="S33" s="413"/>
      <c r="T33" s="413"/>
      <c r="U33" s="413"/>
      <c r="V33" s="413"/>
      <c r="W33" s="413"/>
      <c r="X33" s="413"/>
      <c r="Y33" s="413"/>
      <c r="Z33" s="413"/>
      <c r="AA33" s="413"/>
      <c r="AB33" s="413"/>
      <c r="AC33" s="413"/>
      <c r="AD33" s="414"/>
    </row>
    <row r="34" spans="2:34" ht="39.9" customHeight="1" x14ac:dyDescent="0.4">
      <c r="B34" s="412"/>
      <c r="C34" s="413"/>
      <c r="D34" s="413"/>
      <c r="E34" s="413"/>
      <c r="F34" s="413"/>
      <c r="G34" s="413"/>
      <c r="H34" s="413"/>
      <c r="I34" s="413"/>
      <c r="J34" s="413"/>
      <c r="K34" s="413"/>
      <c r="L34" s="413"/>
      <c r="M34" s="413"/>
      <c r="N34" s="413"/>
      <c r="O34" s="413"/>
      <c r="P34" s="413"/>
      <c r="Q34" s="413"/>
      <c r="R34" s="413"/>
      <c r="S34" s="413"/>
      <c r="T34" s="413"/>
      <c r="U34" s="413"/>
      <c r="V34" s="413"/>
      <c r="W34" s="413"/>
      <c r="X34" s="413"/>
      <c r="Y34" s="413"/>
      <c r="Z34" s="413"/>
      <c r="AA34" s="413"/>
      <c r="AB34" s="413"/>
      <c r="AC34" s="413"/>
      <c r="AD34" s="414"/>
    </row>
    <row r="35" spans="2:34" ht="39.9" customHeight="1" x14ac:dyDescent="0.4">
      <c r="B35" s="412"/>
      <c r="C35" s="413"/>
      <c r="D35" s="413"/>
      <c r="E35" s="413"/>
      <c r="F35" s="413"/>
      <c r="G35" s="413"/>
      <c r="H35" s="413"/>
      <c r="I35" s="413"/>
      <c r="J35" s="413"/>
      <c r="K35" s="413"/>
      <c r="L35" s="413"/>
      <c r="M35" s="413"/>
      <c r="N35" s="413"/>
      <c r="O35" s="413"/>
      <c r="P35" s="413"/>
      <c r="Q35" s="413"/>
      <c r="R35" s="413"/>
      <c r="S35" s="413"/>
      <c r="T35" s="413"/>
      <c r="U35" s="413"/>
      <c r="V35" s="413"/>
      <c r="W35" s="413"/>
      <c r="X35" s="413"/>
      <c r="Y35" s="413"/>
      <c r="Z35" s="413"/>
      <c r="AA35" s="413"/>
      <c r="AB35" s="413"/>
      <c r="AC35" s="413"/>
      <c r="AD35" s="414"/>
    </row>
    <row r="36" spans="2:34" ht="39.9" customHeight="1" x14ac:dyDescent="0.4">
      <c r="B36" s="412"/>
      <c r="C36" s="413"/>
      <c r="D36" s="413"/>
      <c r="E36" s="413"/>
      <c r="F36" s="413"/>
      <c r="G36" s="413"/>
      <c r="H36" s="413"/>
      <c r="I36" s="413"/>
      <c r="J36" s="413"/>
      <c r="K36" s="413"/>
      <c r="L36" s="413"/>
      <c r="M36" s="413"/>
      <c r="N36" s="413"/>
      <c r="O36" s="413"/>
      <c r="P36" s="413"/>
      <c r="Q36" s="413"/>
      <c r="R36" s="413"/>
      <c r="S36" s="413"/>
      <c r="T36" s="413"/>
      <c r="U36" s="413"/>
      <c r="V36" s="413"/>
      <c r="W36" s="413"/>
      <c r="X36" s="413"/>
      <c r="Y36" s="413"/>
      <c r="Z36" s="413"/>
      <c r="AA36" s="413"/>
      <c r="AB36" s="413"/>
      <c r="AC36" s="413"/>
      <c r="AD36" s="414"/>
    </row>
    <row r="37" spans="2:34" ht="39.9" customHeight="1" x14ac:dyDescent="0.4">
      <c r="B37" s="412"/>
      <c r="C37" s="413"/>
      <c r="D37" s="413"/>
      <c r="E37" s="413"/>
      <c r="F37" s="413"/>
      <c r="G37" s="413"/>
      <c r="H37" s="413"/>
      <c r="I37" s="413"/>
      <c r="J37" s="413"/>
      <c r="K37" s="413"/>
      <c r="L37" s="413"/>
      <c r="M37" s="413"/>
      <c r="N37" s="413"/>
      <c r="O37" s="413"/>
      <c r="P37" s="413"/>
      <c r="Q37" s="413"/>
      <c r="R37" s="413"/>
      <c r="S37" s="413"/>
      <c r="T37" s="413"/>
      <c r="U37" s="413"/>
      <c r="V37" s="413"/>
      <c r="W37" s="413"/>
      <c r="X37" s="413"/>
      <c r="Y37" s="413"/>
      <c r="Z37" s="413"/>
      <c r="AA37" s="413"/>
      <c r="AB37" s="413"/>
      <c r="AC37" s="413"/>
      <c r="AD37" s="414"/>
    </row>
    <row r="38" spans="2:34" ht="39.9" customHeight="1" x14ac:dyDescent="0.4">
      <c r="B38" s="412"/>
      <c r="C38" s="413"/>
      <c r="D38" s="413"/>
      <c r="E38" s="413"/>
      <c r="F38" s="413"/>
      <c r="G38" s="413"/>
      <c r="H38" s="413"/>
      <c r="I38" s="413"/>
      <c r="J38" s="413"/>
      <c r="K38" s="413"/>
      <c r="L38" s="413"/>
      <c r="M38" s="413"/>
      <c r="N38" s="413"/>
      <c r="O38" s="413"/>
      <c r="P38" s="413"/>
      <c r="Q38" s="413"/>
      <c r="R38" s="413"/>
      <c r="S38" s="413"/>
      <c r="T38" s="413"/>
      <c r="U38" s="413"/>
      <c r="V38" s="413"/>
      <c r="W38" s="413"/>
      <c r="X38" s="413"/>
      <c r="Y38" s="413"/>
      <c r="Z38" s="413"/>
      <c r="AA38" s="413"/>
      <c r="AB38" s="413"/>
      <c r="AC38" s="413"/>
      <c r="AD38" s="414"/>
    </row>
    <row r="39" spans="2:34" ht="39.9" customHeight="1" x14ac:dyDescent="0.4">
      <c r="B39" s="465"/>
      <c r="C39" s="466"/>
      <c r="D39" s="466"/>
      <c r="E39" s="466"/>
      <c r="F39" s="466"/>
      <c r="G39" s="466"/>
      <c r="H39" s="466"/>
      <c r="I39" s="466"/>
      <c r="J39" s="466"/>
      <c r="K39" s="466"/>
      <c r="L39" s="466"/>
      <c r="M39" s="466"/>
      <c r="N39" s="466"/>
      <c r="O39" s="466"/>
      <c r="P39" s="466"/>
      <c r="Q39" s="466"/>
      <c r="R39" s="466"/>
      <c r="S39" s="466"/>
      <c r="T39" s="466"/>
      <c r="U39" s="466"/>
      <c r="V39" s="466"/>
      <c r="W39" s="466"/>
      <c r="X39" s="466"/>
      <c r="Y39" s="466"/>
      <c r="Z39" s="466"/>
      <c r="AA39" s="466"/>
      <c r="AB39" s="466"/>
      <c r="AC39" s="466"/>
      <c r="AD39" s="467"/>
    </row>
    <row r="40" spans="2:34" ht="8.1" customHeight="1" x14ac:dyDescent="0.4">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row>
    <row r="41" spans="2:34" ht="30" customHeight="1" x14ac:dyDescent="0.4">
      <c r="B41" s="415" t="s">
        <v>477</v>
      </c>
      <c r="C41" s="415"/>
      <c r="D41" s="415"/>
      <c r="E41" s="415"/>
      <c r="F41" s="415"/>
      <c r="G41" s="415"/>
      <c r="H41" s="415"/>
      <c r="I41" s="415"/>
      <c r="J41" s="415"/>
      <c r="K41" s="415"/>
      <c r="L41" s="415"/>
      <c r="M41" s="415"/>
      <c r="N41" s="415"/>
      <c r="O41" s="415"/>
      <c r="P41" s="415"/>
      <c r="Q41" s="415"/>
      <c r="R41" s="415"/>
      <c r="S41" s="415"/>
      <c r="T41" s="415"/>
      <c r="U41" s="415"/>
      <c r="V41" s="415"/>
      <c r="W41" s="415"/>
      <c r="X41" s="415"/>
      <c r="Y41" s="415"/>
      <c r="Z41" s="415"/>
      <c r="AA41" s="415"/>
      <c r="AB41" s="415"/>
      <c r="AC41" s="415"/>
      <c r="AD41" s="415"/>
      <c r="AE41" s="415"/>
      <c r="AF41" s="415"/>
      <c r="AG41" s="415"/>
      <c r="AH41" s="415"/>
    </row>
    <row r="42" spans="2:34" ht="9.9" customHeight="1" x14ac:dyDescent="0.4">
      <c r="B42" s="412"/>
      <c r="C42" s="413"/>
      <c r="D42" s="413"/>
      <c r="E42" s="413"/>
      <c r="F42" s="413"/>
      <c r="G42" s="413"/>
      <c r="H42" s="413"/>
      <c r="I42" s="413"/>
      <c r="J42" s="413"/>
      <c r="K42" s="413"/>
      <c r="L42" s="413"/>
      <c r="M42" s="413"/>
      <c r="N42" s="413"/>
      <c r="O42" s="413"/>
      <c r="P42" s="413"/>
      <c r="Q42" s="413"/>
      <c r="R42" s="413"/>
      <c r="S42" s="413"/>
      <c r="T42" s="413"/>
      <c r="U42" s="413"/>
      <c r="V42" s="413"/>
      <c r="W42" s="413"/>
      <c r="X42" s="413"/>
      <c r="Y42" s="413"/>
      <c r="Z42" s="413"/>
      <c r="AA42" s="413"/>
      <c r="AB42" s="413"/>
      <c r="AC42" s="413"/>
      <c r="AD42" s="413"/>
      <c r="AE42" s="413"/>
      <c r="AF42" s="413"/>
      <c r="AG42" s="413"/>
      <c r="AH42" s="414"/>
    </row>
    <row r="43" spans="2:34" ht="45" customHeight="1" x14ac:dyDescent="0.4">
      <c r="B43" s="71"/>
      <c r="C43" s="83" t="s">
        <v>478</v>
      </c>
      <c r="D43" s="432" t="s">
        <v>492</v>
      </c>
      <c r="E43" s="432"/>
      <c r="F43" s="432"/>
      <c r="G43" s="432"/>
      <c r="H43" s="432"/>
      <c r="I43" s="432"/>
      <c r="J43" s="432"/>
      <c r="K43" s="432"/>
      <c r="L43" s="432" t="s">
        <v>493</v>
      </c>
      <c r="M43" s="432"/>
      <c r="N43" s="432"/>
      <c r="O43" s="432"/>
      <c r="P43" s="432"/>
      <c r="Q43" s="432"/>
      <c r="R43" s="432"/>
      <c r="S43" s="432"/>
      <c r="T43" s="432" t="s">
        <v>479</v>
      </c>
      <c r="U43" s="432"/>
      <c r="V43" s="432"/>
      <c r="W43" s="432"/>
      <c r="X43" s="432"/>
      <c r="Y43" s="432"/>
      <c r="Z43" s="432" t="s">
        <v>489</v>
      </c>
      <c r="AA43" s="432"/>
      <c r="AB43" s="432"/>
      <c r="AC43" s="432"/>
      <c r="AD43" s="419" t="s">
        <v>490</v>
      </c>
      <c r="AE43" s="420"/>
      <c r="AF43" s="419" t="s">
        <v>491</v>
      </c>
      <c r="AG43" s="420"/>
      <c r="AH43" s="87"/>
    </row>
    <row r="44" spans="2:34" ht="50.1" customHeight="1" x14ac:dyDescent="0.4">
      <c r="B44" s="71"/>
      <c r="C44" s="82" t="s">
        <v>465</v>
      </c>
      <c r="D44" s="421"/>
      <c r="E44" s="422"/>
      <c r="F44" s="422"/>
      <c r="G44" s="422"/>
      <c r="H44" s="422"/>
      <c r="I44" s="422"/>
      <c r="J44" s="422"/>
      <c r="K44" s="423"/>
      <c r="L44" s="421"/>
      <c r="M44" s="422"/>
      <c r="N44" s="422"/>
      <c r="O44" s="422"/>
      <c r="P44" s="422"/>
      <c r="Q44" s="422"/>
      <c r="R44" s="422"/>
      <c r="S44" s="423"/>
      <c r="T44" s="424"/>
      <c r="U44" s="425"/>
      <c r="V44" s="425"/>
      <c r="W44" s="425"/>
      <c r="X44" s="425"/>
      <c r="Y44" s="426"/>
      <c r="Z44" s="427"/>
      <c r="AA44" s="428"/>
      <c r="AB44" s="428"/>
      <c r="AC44" s="429"/>
      <c r="AD44" s="416"/>
      <c r="AE44" s="417"/>
      <c r="AF44" s="411"/>
      <c r="AG44" s="411"/>
      <c r="AH44" s="87"/>
    </row>
    <row r="45" spans="2:34" ht="50.1" customHeight="1" x14ac:dyDescent="0.4">
      <c r="B45" s="71"/>
      <c r="C45" s="82" t="s">
        <v>466</v>
      </c>
      <c r="D45" s="421"/>
      <c r="E45" s="422"/>
      <c r="F45" s="422"/>
      <c r="G45" s="422"/>
      <c r="H45" s="422"/>
      <c r="I45" s="422"/>
      <c r="J45" s="422"/>
      <c r="K45" s="423"/>
      <c r="L45" s="421"/>
      <c r="M45" s="422"/>
      <c r="N45" s="422"/>
      <c r="O45" s="422"/>
      <c r="P45" s="422"/>
      <c r="Q45" s="422"/>
      <c r="R45" s="422"/>
      <c r="S45" s="423"/>
      <c r="T45" s="424"/>
      <c r="U45" s="425"/>
      <c r="V45" s="425"/>
      <c r="W45" s="425"/>
      <c r="X45" s="425"/>
      <c r="Y45" s="426"/>
      <c r="Z45" s="427"/>
      <c r="AA45" s="428"/>
      <c r="AB45" s="428"/>
      <c r="AC45" s="429"/>
      <c r="AD45" s="416"/>
      <c r="AE45" s="417"/>
      <c r="AF45" s="411"/>
      <c r="AG45" s="411"/>
      <c r="AH45" s="87"/>
    </row>
    <row r="46" spans="2:34" ht="50.1" customHeight="1" x14ac:dyDescent="0.4">
      <c r="B46" s="71"/>
      <c r="C46" s="82" t="s">
        <v>467</v>
      </c>
      <c r="D46" s="421"/>
      <c r="E46" s="422"/>
      <c r="F46" s="422"/>
      <c r="G46" s="422"/>
      <c r="H46" s="422"/>
      <c r="I46" s="422"/>
      <c r="J46" s="422"/>
      <c r="K46" s="423"/>
      <c r="L46" s="421"/>
      <c r="M46" s="422"/>
      <c r="N46" s="422"/>
      <c r="O46" s="422"/>
      <c r="P46" s="422"/>
      <c r="Q46" s="422"/>
      <c r="R46" s="422"/>
      <c r="S46" s="423"/>
      <c r="T46" s="424"/>
      <c r="U46" s="425"/>
      <c r="V46" s="425"/>
      <c r="W46" s="425"/>
      <c r="X46" s="425"/>
      <c r="Y46" s="426"/>
      <c r="Z46" s="427"/>
      <c r="AA46" s="428"/>
      <c r="AB46" s="428"/>
      <c r="AC46" s="429"/>
      <c r="AD46" s="416"/>
      <c r="AE46" s="417"/>
      <c r="AF46" s="411"/>
      <c r="AG46" s="411"/>
      <c r="AH46" s="87"/>
    </row>
    <row r="47" spans="2:34" ht="50.1" customHeight="1" x14ac:dyDescent="0.4">
      <c r="B47" s="71"/>
      <c r="C47" s="82" t="s">
        <v>468</v>
      </c>
      <c r="D47" s="421"/>
      <c r="E47" s="422"/>
      <c r="F47" s="422"/>
      <c r="G47" s="422"/>
      <c r="H47" s="422"/>
      <c r="I47" s="422"/>
      <c r="J47" s="422"/>
      <c r="K47" s="423"/>
      <c r="L47" s="421"/>
      <c r="M47" s="422"/>
      <c r="N47" s="422"/>
      <c r="O47" s="422"/>
      <c r="P47" s="422"/>
      <c r="Q47" s="422"/>
      <c r="R47" s="422"/>
      <c r="S47" s="423"/>
      <c r="T47" s="424"/>
      <c r="U47" s="425"/>
      <c r="V47" s="425"/>
      <c r="W47" s="425"/>
      <c r="X47" s="425"/>
      <c r="Y47" s="426"/>
      <c r="Z47" s="427"/>
      <c r="AA47" s="428"/>
      <c r="AB47" s="428"/>
      <c r="AC47" s="429"/>
      <c r="AD47" s="416"/>
      <c r="AE47" s="417"/>
      <c r="AF47" s="411"/>
      <c r="AG47" s="411"/>
      <c r="AH47" s="87"/>
    </row>
    <row r="48" spans="2:34" ht="50.1" customHeight="1" x14ac:dyDescent="0.4">
      <c r="B48" s="71"/>
      <c r="C48" s="82" t="s">
        <v>469</v>
      </c>
      <c r="D48" s="421"/>
      <c r="E48" s="422"/>
      <c r="F48" s="422"/>
      <c r="G48" s="422"/>
      <c r="H48" s="422"/>
      <c r="I48" s="422"/>
      <c r="J48" s="422"/>
      <c r="K48" s="423"/>
      <c r="L48" s="421"/>
      <c r="M48" s="422"/>
      <c r="N48" s="422"/>
      <c r="O48" s="422"/>
      <c r="P48" s="422"/>
      <c r="Q48" s="422"/>
      <c r="R48" s="422"/>
      <c r="S48" s="423"/>
      <c r="T48" s="424"/>
      <c r="U48" s="425"/>
      <c r="V48" s="425"/>
      <c r="W48" s="425"/>
      <c r="X48" s="425"/>
      <c r="Y48" s="426"/>
      <c r="Z48" s="427"/>
      <c r="AA48" s="428"/>
      <c r="AB48" s="428"/>
      <c r="AC48" s="429"/>
      <c r="AD48" s="416"/>
      <c r="AE48" s="417"/>
      <c r="AF48" s="411"/>
      <c r="AG48" s="411"/>
      <c r="AH48" s="87"/>
    </row>
    <row r="49" spans="2:34" ht="50.1" customHeight="1" x14ac:dyDescent="0.4">
      <c r="B49" s="71"/>
      <c r="C49" s="82" t="s">
        <v>470</v>
      </c>
      <c r="D49" s="421"/>
      <c r="E49" s="422"/>
      <c r="F49" s="422"/>
      <c r="G49" s="422"/>
      <c r="H49" s="422"/>
      <c r="I49" s="422"/>
      <c r="J49" s="422"/>
      <c r="K49" s="423"/>
      <c r="L49" s="421"/>
      <c r="M49" s="422"/>
      <c r="N49" s="422"/>
      <c r="O49" s="422"/>
      <c r="P49" s="422"/>
      <c r="Q49" s="422"/>
      <c r="R49" s="422"/>
      <c r="S49" s="423"/>
      <c r="T49" s="424"/>
      <c r="U49" s="425"/>
      <c r="V49" s="425"/>
      <c r="W49" s="425"/>
      <c r="X49" s="425"/>
      <c r="Y49" s="426"/>
      <c r="Z49" s="427"/>
      <c r="AA49" s="428"/>
      <c r="AB49" s="428"/>
      <c r="AC49" s="429"/>
      <c r="AD49" s="416"/>
      <c r="AE49" s="417"/>
      <c r="AF49" s="411"/>
      <c r="AG49" s="411"/>
      <c r="AH49" s="87"/>
    </row>
    <row r="50" spans="2:34" ht="50.1" customHeight="1" x14ac:dyDescent="0.4">
      <c r="B50" s="71"/>
      <c r="C50" s="82" t="s">
        <v>471</v>
      </c>
      <c r="D50" s="421"/>
      <c r="E50" s="422"/>
      <c r="F50" s="422"/>
      <c r="G50" s="422"/>
      <c r="H50" s="422"/>
      <c r="I50" s="422"/>
      <c r="J50" s="422"/>
      <c r="K50" s="423"/>
      <c r="L50" s="421"/>
      <c r="M50" s="422"/>
      <c r="N50" s="422"/>
      <c r="O50" s="422"/>
      <c r="P50" s="422"/>
      <c r="Q50" s="422"/>
      <c r="R50" s="422"/>
      <c r="S50" s="423"/>
      <c r="T50" s="424"/>
      <c r="U50" s="425"/>
      <c r="V50" s="425"/>
      <c r="W50" s="425"/>
      <c r="X50" s="425"/>
      <c r="Y50" s="426"/>
      <c r="Z50" s="427"/>
      <c r="AA50" s="428"/>
      <c r="AB50" s="428"/>
      <c r="AC50" s="429"/>
      <c r="AD50" s="416"/>
      <c r="AE50" s="417"/>
      <c r="AF50" s="411"/>
      <c r="AG50" s="411"/>
      <c r="AH50" s="87"/>
    </row>
    <row r="51" spans="2:34" ht="50.1" customHeight="1" x14ac:dyDescent="0.4">
      <c r="B51" s="71"/>
      <c r="C51" s="82" t="s">
        <v>472</v>
      </c>
      <c r="D51" s="421"/>
      <c r="E51" s="422"/>
      <c r="F51" s="422"/>
      <c r="G51" s="422"/>
      <c r="H51" s="422"/>
      <c r="I51" s="422"/>
      <c r="J51" s="422"/>
      <c r="K51" s="423"/>
      <c r="L51" s="421"/>
      <c r="M51" s="422"/>
      <c r="N51" s="422"/>
      <c r="O51" s="422"/>
      <c r="P51" s="422"/>
      <c r="Q51" s="422"/>
      <c r="R51" s="422"/>
      <c r="S51" s="423"/>
      <c r="T51" s="424"/>
      <c r="U51" s="425"/>
      <c r="V51" s="425"/>
      <c r="W51" s="425"/>
      <c r="X51" s="425"/>
      <c r="Y51" s="426"/>
      <c r="Z51" s="427"/>
      <c r="AA51" s="428"/>
      <c r="AB51" s="428"/>
      <c r="AC51" s="429"/>
      <c r="AD51" s="416"/>
      <c r="AE51" s="417"/>
      <c r="AF51" s="411"/>
      <c r="AG51" s="411"/>
      <c r="AH51" s="87"/>
    </row>
    <row r="52" spans="2:34" ht="50.1" customHeight="1" x14ac:dyDescent="0.4">
      <c r="B52" s="71"/>
      <c r="C52" s="82" t="s">
        <v>473</v>
      </c>
      <c r="D52" s="421"/>
      <c r="E52" s="422"/>
      <c r="F52" s="422"/>
      <c r="G52" s="422"/>
      <c r="H52" s="422"/>
      <c r="I52" s="422"/>
      <c r="J52" s="422"/>
      <c r="K52" s="423"/>
      <c r="L52" s="421"/>
      <c r="M52" s="422"/>
      <c r="N52" s="422"/>
      <c r="O52" s="422"/>
      <c r="P52" s="422"/>
      <c r="Q52" s="422"/>
      <c r="R52" s="422"/>
      <c r="S52" s="423"/>
      <c r="T52" s="424"/>
      <c r="U52" s="425"/>
      <c r="V52" s="425"/>
      <c r="W52" s="425"/>
      <c r="X52" s="425"/>
      <c r="Y52" s="426"/>
      <c r="Z52" s="427"/>
      <c r="AA52" s="428"/>
      <c r="AB52" s="428"/>
      <c r="AC52" s="429"/>
      <c r="AD52" s="416"/>
      <c r="AE52" s="417"/>
      <c r="AF52" s="411"/>
      <c r="AG52" s="411"/>
      <c r="AH52" s="87"/>
    </row>
    <row r="53" spans="2:34" ht="50.1" customHeight="1" x14ac:dyDescent="0.4">
      <c r="B53" s="71"/>
      <c r="C53" s="82" t="s">
        <v>474</v>
      </c>
      <c r="D53" s="421"/>
      <c r="E53" s="422"/>
      <c r="F53" s="422"/>
      <c r="G53" s="422"/>
      <c r="H53" s="422"/>
      <c r="I53" s="422"/>
      <c r="J53" s="422"/>
      <c r="K53" s="423"/>
      <c r="L53" s="421"/>
      <c r="M53" s="422"/>
      <c r="N53" s="422"/>
      <c r="O53" s="422"/>
      <c r="P53" s="422"/>
      <c r="Q53" s="422"/>
      <c r="R53" s="422"/>
      <c r="S53" s="423"/>
      <c r="T53" s="424"/>
      <c r="U53" s="425"/>
      <c r="V53" s="425"/>
      <c r="W53" s="425"/>
      <c r="X53" s="425"/>
      <c r="Y53" s="426"/>
      <c r="Z53" s="427"/>
      <c r="AA53" s="428"/>
      <c r="AB53" s="428"/>
      <c r="AC53" s="429"/>
      <c r="AD53" s="416"/>
      <c r="AE53" s="417"/>
      <c r="AF53" s="411"/>
      <c r="AG53" s="411"/>
      <c r="AH53" s="87"/>
    </row>
    <row r="54" spans="2:34" ht="50.1" customHeight="1" x14ac:dyDescent="0.4">
      <c r="B54" s="71"/>
      <c r="C54" s="82" t="s">
        <v>476</v>
      </c>
      <c r="D54" s="421"/>
      <c r="E54" s="422"/>
      <c r="F54" s="422"/>
      <c r="G54" s="422"/>
      <c r="H54" s="422"/>
      <c r="I54" s="422"/>
      <c r="J54" s="422"/>
      <c r="K54" s="423"/>
      <c r="L54" s="421"/>
      <c r="M54" s="422"/>
      <c r="N54" s="422"/>
      <c r="O54" s="422"/>
      <c r="P54" s="422"/>
      <c r="Q54" s="422"/>
      <c r="R54" s="422"/>
      <c r="S54" s="423"/>
      <c r="T54" s="424"/>
      <c r="U54" s="425"/>
      <c r="V54" s="425"/>
      <c r="W54" s="425"/>
      <c r="X54" s="425"/>
      <c r="Y54" s="426"/>
      <c r="Z54" s="427"/>
      <c r="AA54" s="428"/>
      <c r="AB54" s="428"/>
      <c r="AC54" s="429"/>
      <c r="AD54" s="416"/>
      <c r="AE54" s="417"/>
      <c r="AF54" s="411"/>
      <c r="AG54" s="411"/>
      <c r="AH54" s="87"/>
    </row>
    <row r="55" spans="2:34" ht="50.1" customHeight="1" x14ac:dyDescent="0.4">
      <c r="B55" s="71"/>
      <c r="C55" s="82" t="s">
        <v>465</v>
      </c>
      <c r="D55" s="421"/>
      <c r="E55" s="422"/>
      <c r="F55" s="422"/>
      <c r="G55" s="422"/>
      <c r="H55" s="422"/>
      <c r="I55" s="422"/>
      <c r="J55" s="422"/>
      <c r="K55" s="423"/>
      <c r="L55" s="421"/>
      <c r="M55" s="422"/>
      <c r="N55" s="422"/>
      <c r="O55" s="422"/>
      <c r="P55" s="422"/>
      <c r="Q55" s="422"/>
      <c r="R55" s="422"/>
      <c r="S55" s="423"/>
      <c r="T55" s="424"/>
      <c r="U55" s="425"/>
      <c r="V55" s="425"/>
      <c r="W55" s="425"/>
      <c r="X55" s="425"/>
      <c r="Y55" s="426"/>
      <c r="Z55" s="427"/>
      <c r="AA55" s="428"/>
      <c r="AB55" s="428"/>
      <c r="AC55" s="429"/>
      <c r="AD55" s="416"/>
      <c r="AE55" s="417"/>
      <c r="AF55" s="411"/>
      <c r="AG55" s="411"/>
      <c r="AH55" s="87"/>
    </row>
    <row r="56" spans="2:34" ht="50.1" customHeight="1" x14ac:dyDescent="0.4">
      <c r="B56" s="71"/>
      <c r="C56" s="82" t="s">
        <v>466</v>
      </c>
      <c r="D56" s="421"/>
      <c r="E56" s="422"/>
      <c r="F56" s="422"/>
      <c r="G56" s="422"/>
      <c r="H56" s="422"/>
      <c r="I56" s="422"/>
      <c r="J56" s="422"/>
      <c r="K56" s="423"/>
      <c r="L56" s="421"/>
      <c r="M56" s="422"/>
      <c r="N56" s="422"/>
      <c r="O56" s="422"/>
      <c r="P56" s="422"/>
      <c r="Q56" s="422"/>
      <c r="R56" s="422"/>
      <c r="S56" s="423"/>
      <c r="T56" s="424"/>
      <c r="U56" s="425"/>
      <c r="V56" s="425"/>
      <c r="W56" s="425"/>
      <c r="X56" s="425"/>
      <c r="Y56" s="426"/>
      <c r="Z56" s="427"/>
      <c r="AA56" s="428"/>
      <c r="AB56" s="428"/>
      <c r="AC56" s="429"/>
      <c r="AD56" s="416"/>
      <c r="AE56" s="417"/>
      <c r="AF56" s="411"/>
      <c r="AG56" s="411"/>
      <c r="AH56" s="87"/>
    </row>
    <row r="57" spans="2:34" ht="50.1" customHeight="1" x14ac:dyDescent="0.4">
      <c r="B57" s="71"/>
      <c r="C57" s="82" t="s">
        <v>467</v>
      </c>
      <c r="D57" s="421"/>
      <c r="E57" s="422"/>
      <c r="F57" s="422"/>
      <c r="G57" s="422"/>
      <c r="H57" s="422"/>
      <c r="I57" s="422"/>
      <c r="J57" s="422"/>
      <c r="K57" s="423"/>
      <c r="L57" s="421"/>
      <c r="M57" s="422"/>
      <c r="N57" s="422"/>
      <c r="O57" s="422"/>
      <c r="P57" s="422"/>
      <c r="Q57" s="422"/>
      <c r="R57" s="422"/>
      <c r="S57" s="423"/>
      <c r="T57" s="424"/>
      <c r="U57" s="425"/>
      <c r="V57" s="425"/>
      <c r="W57" s="425"/>
      <c r="X57" s="425"/>
      <c r="Y57" s="426"/>
      <c r="Z57" s="427"/>
      <c r="AA57" s="428"/>
      <c r="AB57" s="428"/>
      <c r="AC57" s="429"/>
      <c r="AD57" s="416"/>
      <c r="AE57" s="417"/>
      <c r="AF57" s="411"/>
      <c r="AG57" s="411"/>
      <c r="AH57" s="87"/>
    </row>
    <row r="58" spans="2:34" ht="50.1" customHeight="1" x14ac:dyDescent="0.4">
      <c r="B58" s="71"/>
      <c r="C58" s="82" t="s">
        <v>468</v>
      </c>
      <c r="D58" s="421"/>
      <c r="E58" s="422"/>
      <c r="F58" s="422"/>
      <c r="G58" s="422"/>
      <c r="H58" s="422"/>
      <c r="I58" s="422"/>
      <c r="J58" s="422"/>
      <c r="K58" s="423"/>
      <c r="L58" s="421"/>
      <c r="M58" s="422"/>
      <c r="N58" s="422"/>
      <c r="O58" s="422"/>
      <c r="P58" s="422"/>
      <c r="Q58" s="422"/>
      <c r="R58" s="422"/>
      <c r="S58" s="423"/>
      <c r="T58" s="424"/>
      <c r="U58" s="425"/>
      <c r="V58" s="425"/>
      <c r="W58" s="425"/>
      <c r="X58" s="425"/>
      <c r="Y58" s="426"/>
      <c r="Z58" s="427"/>
      <c r="AA58" s="428"/>
      <c r="AB58" s="428"/>
      <c r="AC58" s="429"/>
      <c r="AD58" s="416"/>
      <c r="AE58" s="417"/>
      <c r="AF58" s="411"/>
      <c r="AG58" s="411"/>
      <c r="AH58" s="87"/>
    </row>
    <row r="59" spans="2:34" ht="50.1" customHeight="1" x14ac:dyDescent="0.4">
      <c r="B59" s="71"/>
      <c r="C59" s="82" t="s">
        <v>469</v>
      </c>
      <c r="D59" s="421"/>
      <c r="E59" s="422"/>
      <c r="F59" s="422"/>
      <c r="G59" s="422"/>
      <c r="H59" s="422"/>
      <c r="I59" s="422"/>
      <c r="J59" s="422"/>
      <c r="K59" s="423"/>
      <c r="L59" s="421"/>
      <c r="M59" s="422"/>
      <c r="N59" s="422"/>
      <c r="O59" s="422"/>
      <c r="P59" s="422"/>
      <c r="Q59" s="422"/>
      <c r="R59" s="422"/>
      <c r="S59" s="423"/>
      <c r="T59" s="424"/>
      <c r="U59" s="425"/>
      <c r="V59" s="425"/>
      <c r="W59" s="425"/>
      <c r="X59" s="425"/>
      <c r="Y59" s="426"/>
      <c r="Z59" s="427"/>
      <c r="AA59" s="428"/>
      <c r="AB59" s="428"/>
      <c r="AC59" s="429"/>
      <c r="AD59" s="416"/>
      <c r="AE59" s="417"/>
      <c r="AF59" s="411"/>
      <c r="AG59" s="411"/>
      <c r="AH59" s="87"/>
    </row>
    <row r="60" spans="2:34" ht="50.1" customHeight="1" x14ac:dyDescent="0.4">
      <c r="B60" s="71"/>
      <c r="C60" s="82" t="s">
        <v>470</v>
      </c>
      <c r="D60" s="421"/>
      <c r="E60" s="422"/>
      <c r="F60" s="422"/>
      <c r="G60" s="422"/>
      <c r="H60" s="422"/>
      <c r="I60" s="422"/>
      <c r="J60" s="422"/>
      <c r="K60" s="423"/>
      <c r="L60" s="421"/>
      <c r="M60" s="422"/>
      <c r="N60" s="422"/>
      <c r="O60" s="422"/>
      <c r="P60" s="422"/>
      <c r="Q60" s="422"/>
      <c r="R60" s="422"/>
      <c r="S60" s="423"/>
      <c r="T60" s="424"/>
      <c r="U60" s="425"/>
      <c r="V60" s="425"/>
      <c r="W60" s="425"/>
      <c r="X60" s="425"/>
      <c r="Y60" s="426"/>
      <c r="Z60" s="427"/>
      <c r="AA60" s="428"/>
      <c r="AB60" s="428"/>
      <c r="AC60" s="429"/>
      <c r="AD60" s="416"/>
      <c r="AE60" s="417"/>
      <c r="AF60" s="411"/>
      <c r="AG60" s="411"/>
      <c r="AH60" s="87"/>
    </row>
    <row r="61" spans="2:34" ht="50.1" customHeight="1" x14ac:dyDescent="0.4">
      <c r="B61" s="71"/>
      <c r="C61" s="82" t="s">
        <v>471</v>
      </c>
      <c r="D61" s="421"/>
      <c r="E61" s="422"/>
      <c r="F61" s="422"/>
      <c r="G61" s="422"/>
      <c r="H61" s="422"/>
      <c r="I61" s="422"/>
      <c r="J61" s="422"/>
      <c r="K61" s="423"/>
      <c r="L61" s="421"/>
      <c r="M61" s="422"/>
      <c r="N61" s="422"/>
      <c r="O61" s="422"/>
      <c r="P61" s="422"/>
      <c r="Q61" s="422"/>
      <c r="R61" s="422"/>
      <c r="S61" s="423"/>
      <c r="T61" s="424"/>
      <c r="U61" s="425"/>
      <c r="V61" s="425"/>
      <c r="W61" s="425"/>
      <c r="X61" s="425"/>
      <c r="Y61" s="426"/>
      <c r="Z61" s="427"/>
      <c r="AA61" s="428"/>
      <c r="AB61" s="428"/>
      <c r="AC61" s="429"/>
      <c r="AD61" s="416"/>
      <c r="AE61" s="417"/>
      <c r="AF61" s="411"/>
      <c r="AG61" s="411"/>
      <c r="AH61" s="87"/>
    </row>
    <row r="62" spans="2:34" ht="50.1" customHeight="1" x14ac:dyDescent="0.4">
      <c r="B62" s="71"/>
      <c r="C62" s="82" t="s">
        <v>472</v>
      </c>
      <c r="D62" s="421"/>
      <c r="E62" s="422"/>
      <c r="F62" s="422"/>
      <c r="G62" s="422"/>
      <c r="H62" s="422"/>
      <c r="I62" s="422"/>
      <c r="J62" s="422"/>
      <c r="K62" s="423"/>
      <c r="L62" s="421"/>
      <c r="M62" s="422"/>
      <c r="N62" s="422"/>
      <c r="O62" s="422"/>
      <c r="P62" s="422"/>
      <c r="Q62" s="422"/>
      <c r="R62" s="422"/>
      <c r="S62" s="423"/>
      <c r="T62" s="424"/>
      <c r="U62" s="425"/>
      <c r="V62" s="425"/>
      <c r="W62" s="425"/>
      <c r="X62" s="425"/>
      <c r="Y62" s="426"/>
      <c r="Z62" s="427"/>
      <c r="AA62" s="428"/>
      <c r="AB62" s="428"/>
      <c r="AC62" s="429"/>
      <c r="AD62" s="416"/>
      <c r="AE62" s="417"/>
      <c r="AF62" s="411"/>
      <c r="AG62" s="411"/>
      <c r="AH62" s="87"/>
    </row>
    <row r="63" spans="2:34" ht="50.1" customHeight="1" x14ac:dyDescent="0.4">
      <c r="B63" s="71"/>
      <c r="C63" s="82" t="s">
        <v>473</v>
      </c>
      <c r="D63" s="421"/>
      <c r="E63" s="422"/>
      <c r="F63" s="422"/>
      <c r="G63" s="422"/>
      <c r="H63" s="422"/>
      <c r="I63" s="422"/>
      <c r="J63" s="422"/>
      <c r="K63" s="423"/>
      <c r="L63" s="421"/>
      <c r="M63" s="422"/>
      <c r="N63" s="422"/>
      <c r="O63" s="422"/>
      <c r="P63" s="422"/>
      <c r="Q63" s="422"/>
      <c r="R63" s="422"/>
      <c r="S63" s="423"/>
      <c r="T63" s="424"/>
      <c r="U63" s="425"/>
      <c r="V63" s="425"/>
      <c r="W63" s="425"/>
      <c r="X63" s="425"/>
      <c r="Y63" s="426"/>
      <c r="Z63" s="427"/>
      <c r="AA63" s="428"/>
      <c r="AB63" s="428"/>
      <c r="AC63" s="429"/>
      <c r="AD63" s="416"/>
      <c r="AE63" s="417"/>
      <c r="AF63" s="411"/>
      <c r="AG63" s="411"/>
      <c r="AH63" s="87"/>
    </row>
    <row r="64" spans="2:34" ht="50.1" customHeight="1" x14ac:dyDescent="0.4">
      <c r="B64" s="71"/>
      <c r="C64" s="82" t="s">
        <v>474</v>
      </c>
      <c r="D64" s="421"/>
      <c r="E64" s="422"/>
      <c r="F64" s="422"/>
      <c r="G64" s="422"/>
      <c r="H64" s="422"/>
      <c r="I64" s="422"/>
      <c r="J64" s="422"/>
      <c r="K64" s="423"/>
      <c r="L64" s="421"/>
      <c r="M64" s="422"/>
      <c r="N64" s="422"/>
      <c r="O64" s="422"/>
      <c r="P64" s="422"/>
      <c r="Q64" s="422"/>
      <c r="R64" s="422"/>
      <c r="S64" s="423"/>
      <c r="T64" s="424"/>
      <c r="U64" s="425"/>
      <c r="V64" s="425"/>
      <c r="W64" s="425"/>
      <c r="X64" s="425"/>
      <c r="Y64" s="426"/>
      <c r="Z64" s="427"/>
      <c r="AA64" s="428"/>
      <c r="AB64" s="428"/>
      <c r="AC64" s="429"/>
      <c r="AD64" s="416"/>
      <c r="AE64" s="417"/>
      <c r="AF64" s="411"/>
      <c r="AG64" s="411"/>
      <c r="AH64" s="87"/>
    </row>
    <row r="65" spans="2:34" ht="50.1" customHeight="1" x14ac:dyDescent="0.4">
      <c r="B65" s="71"/>
      <c r="C65" s="82" t="s">
        <v>476</v>
      </c>
      <c r="D65" s="421"/>
      <c r="E65" s="422"/>
      <c r="F65" s="422"/>
      <c r="G65" s="422"/>
      <c r="H65" s="422"/>
      <c r="I65" s="422"/>
      <c r="J65" s="422"/>
      <c r="K65" s="423"/>
      <c r="L65" s="421"/>
      <c r="M65" s="422"/>
      <c r="N65" s="422"/>
      <c r="O65" s="422"/>
      <c r="P65" s="422"/>
      <c r="Q65" s="422"/>
      <c r="R65" s="422"/>
      <c r="S65" s="423"/>
      <c r="T65" s="424"/>
      <c r="U65" s="425"/>
      <c r="V65" s="425"/>
      <c r="W65" s="425"/>
      <c r="X65" s="425"/>
      <c r="Y65" s="426"/>
      <c r="Z65" s="427"/>
      <c r="AA65" s="428"/>
      <c r="AB65" s="428"/>
      <c r="AC65" s="429"/>
      <c r="AD65" s="418"/>
      <c r="AE65" s="418"/>
      <c r="AF65" s="411"/>
      <c r="AG65" s="411"/>
      <c r="AH65" s="87"/>
    </row>
    <row r="66" spans="2:34" ht="9.9" customHeight="1" x14ac:dyDescent="0.4">
      <c r="B66" s="65"/>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7"/>
    </row>
    <row r="67" spans="2:34" ht="6" customHeight="1" x14ac:dyDescent="0.4"/>
  </sheetData>
  <mergeCells count="257">
    <mergeCell ref="D65:K65"/>
    <mergeCell ref="L65:S65"/>
    <mergeCell ref="T65:Y65"/>
    <mergeCell ref="Z65:AC65"/>
    <mergeCell ref="AD65:AE65"/>
    <mergeCell ref="AF65:AG65"/>
    <mergeCell ref="D64:K64"/>
    <mergeCell ref="L64:S64"/>
    <mergeCell ref="T64:Y64"/>
    <mergeCell ref="Z64:AC64"/>
    <mergeCell ref="AD64:AE64"/>
    <mergeCell ref="AF64:AG64"/>
    <mergeCell ref="D63:K63"/>
    <mergeCell ref="L63:S63"/>
    <mergeCell ref="T63:Y63"/>
    <mergeCell ref="Z63:AC63"/>
    <mergeCell ref="AD63:AE63"/>
    <mergeCell ref="AF63:AG63"/>
    <mergeCell ref="D62:K62"/>
    <mergeCell ref="L62:S62"/>
    <mergeCell ref="T62:Y62"/>
    <mergeCell ref="Z62:AC62"/>
    <mergeCell ref="AD62:AE62"/>
    <mergeCell ref="AF62:AG62"/>
    <mergeCell ref="D61:K61"/>
    <mergeCell ref="L61:S61"/>
    <mergeCell ref="T61:Y61"/>
    <mergeCell ref="Z61:AC61"/>
    <mergeCell ref="AD61:AE61"/>
    <mergeCell ref="AF61:AG61"/>
    <mergeCell ref="D60:K60"/>
    <mergeCell ref="L60:S60"/>
    <mergeCell ref="T60:Y60"/>
    <mergeCell ref="Z60:AC60"/>
    <mergeCell ref="AD60:AE60"/>
    <mergeCell ref="AF60:AG60"/>
    <mergeCell ref="D59:K59"/>
    <mergeCell ref="L59:S59"/>
    <mergeCell ref="T59:Y59"/>
    <mergeCell ref="Z59:AC59"/>
    <mergeCell ref="AD59:AE59"/>
    <mergeCell ref="AF59:AG59"/>
    <mergeCell ref="D58:K58"/>
    <mergeCell ref="L58:S58"/>
    <mergeCell ref="T58:Y58"/>
    <mergeCell ref="Z58:AC58"/>
    <mergeCell ref="AD58:AE58"/>
    <mergeCell ref="AF58:AG58"/>
    <mergeCell ref="D57:K57"/>
    <mergeCell ref="L57:S57"/>
    <mergeCell ref="T57:Y57"/>
    <mergeCell ref="Z57:AC57"/>
    <mergeCell ref="AD57:AE57"/>
    <mergeCell ref="AF57:AG57"/>
    <mergeCell ref="D56:K56"/>
    <mergeCell ref="L56:S56"/>
    <mergeCell ref="T56:Y56"/>
    <mergeCell ref="Z56:AC56"/>
    <mergeCell ref="AD56:AE56"/>
    <mergeCell ref="AF56:AG56"/>
    <mergeCell ref="D55:K55"/>
    <mergeCell ref="L55:S55"/>
    <mergeCell ref="T55:Y55"/>
    <mergeCell ref="Z55:AC55"/>
    <mergeCell ref="AD55:AE55"/>
    <mergeCell ref="AF55:AG55"/>
    <mergeCell ref="D54:K54"/>
    <mergeCell ref="L54:S54"/>
    <mergeCell ref="T54:Y54"/>
    <mergeCell ref="Z54:AC54"/>
    <mergeCell ref="AD54:AE54"/>
    <mergeCell ref="AF54:AG54"/>
    <mergeCell ref="D53:K53"/>
    <mergeCell ref="L53:S53"/>
    <mergeCell ref="T53:Y53"/>
    <mergeCell ref="Z53:AC53"/>
    <mergeCell ref="AD53:AE53"/>
    <mergeCell ref="AF53:AG53"/>
    <mergeCell ref="D52:K52"/>
    <mergeCell ref="L52:S52"/>
    <mergeCell ref="T52:Y52"/>
    <mergeCell ref="Z52:AC52"/>
    <mergeCell ref="AD52:AE52"/>
    <mergeCell ref="AF52:AG52"/>
    <mergeCell ref="D51:K51"/>
    <mergeCell ref="L51:S51"/>
    <mergeCell ref="T51:Y51"/>
    <mergeCell ref="Z51:AC51"/>
    <mergeCell ref="AD51:AE51"/>
    <mergeCell ref="AF51:AG51"/>
    <mergeCell ref="D50:K50"/>
    <mergeCell ref="L50:S50"/>
    <mergeCell ref="T50:Y50"/>
    <mergeCell ref="Z50:AC50"/>
    <mergeCell ref="AD50:AE50"/>
    <mergeCell ref="AF50:AG50"/>
    <mergeCell ref="D49:K49"/>
    <mergeCell ref="L49:S49"/>
    <mergeCell ref="T49:Y49"/>
    <mergeCell ref="Z49:AC49"/>
    <mergeCell ref="AD49:AE49"/>
    <mergeCell ref="AF49:AG49"/>
    <mergeCell ref="D48:K48"/>
    <mergeCell ref="L48:S48"/>
    <mergeCell ref="T48:Y48"/>
    <mergeCell ref="Z48:AC48"/>
    <mergeCell ref="AD48:AE48"/>
    <mergeCell ref="AF48:AG48"/>
    <mergeCell ref="D47:K47"/>
    <mergeCell ref="L47:S47"/>
    <mergeCell ref="T47:Y47"/>
    <mergeCell ref="Z47:AC47"/>
    <mergeCell ref="AD47:AE47"/>
    <mergeCell ref="AF47:AG47"/>
    <mergeCell ref="D46:K46"/>
    <mergeCell ref="L46:S46"/>
    <mergeCell ref="T46:Y46"/>
    <mergeCell ref="Z46:AC46"/>
    <mergeCell ref="AD46:AE46"/>
    <mergeCell ref="AF46:AG46"/>
    <mergeCell ref="D45:K45"/>
    <mergeCell ref="L45:S45"/>
    <mergeCell ref="T45:Y45"/>
    <mergeCell ref="Z45:AC45"/>
    <mergeCell ref="AD45:AE45"/>
    <mergeCell ref="AF45:AG45"/>
    <mergeCell ref="D44:K44"/>
    <mergeCell ref="L44:S44"/>
    <mergeCell ref="T44:Y44"/>
    <mergeCell ref="Z44:AC44"/>
    <mergeCell ref="AD44:AE44"/>
    <mergeCell ref="AF44:AG44"/>
    <mergeCell ref="B41:AH41"/>
    <mergeCell ref="B42:AH42"/>
    <mergeCell ref="D43:K43"/>
    <mergeCell ref="L43:S43"/>
    <mergeCell ref="T43:Y43"/>
    <mergeCell ref="Z43:AC43"/>
    <mergeCell ref="AD43:AE43"/>
    <mergeCell ref="AF43:AG43"/>
    <mergeCell ref="T30:U30"/>
    <mergeCell ref="V30:W30"/>
    <mergeCell ref="X30:Y30"/>
    <mergeCell ref="Z30:AA30"/>
    <mergeCell ref="AB30:AC30"/>
    <mergeCell ref="B32:AD39"/>
    <mergeCell ref="C30:E30"/>
    <mergeCell ref="F30:G30"/>
    <mergeCell ref="H30:I30"/>
    <mergeCell ref="J30:K30"/>
    <mergeCell ref="L30:M30"/>
    <mergeCell ref="N30:O30"/>
    <mergeCell ref="P30:Q30"/>
    <mergeCell ref="R30:S30"/>
    <mergeCell ref="N29:O29"/>
    <mergeCell ref="P29:Q29"/>
    <mergeCell ref="R29:S29"/>
    <mergeCell ref="T28:U28"/>
    <mergeCell ref="V28:W28"/>
    <mergeCell ref="X28:Y28"/>
    <mergeCell ref="Z28:AA28"/>
    <mergeCell ref="AB28:AC28"/>
    <mergeCell ref="C29:E29"/>
    <mergeCell ref="F29:G29"/>
    <mergeCell ref="H29:I29"/>
    <mergeCell ref="J29:K29"/>
    <mergeCell ref="L29:M29"/>
    <mergeCell ref="Z29:AA29"/>
    <mergeCell ref="AB29:AC29"/>
    <mergeCell ref="T29:U29"/>
    <mergeCell ref="V29:W29"/>
    <mergeCell ref="X29:Y29"/>
    <mergeCell ref="C28:E28"/>
    <mergeCell ref="F28:G28"/>
    <mergeCell ref="H28:I28"/>
    <mergeCell ref="J28:K28"/>
    <mergeCell ref="L28:M28"/>
    <mergeCell ref="N28:O28"/>
    <mergeCell ref="P28:Q28"/>
    <mergeCell ref="R28:S28"/>
    <mergeCell ref="N26:O26"/>
    <mergeCell ref="P26:Q26"/>
    <mergeCell ref="R26:S26"/>
    <mergeCell ref="T25:U25"/>
    <mergeCell ref="V25:W25"/>
    <mergeCell ref="X25:Y25"/>
    <mergeCell ref="Z25:AA25"/>
    <mergeCell ref="AB25:AC25"/>
    <mergeCell ref="C26:E26"/>
    <mergeCell ref="F26:G26"/>
    <mergeCell ref="H26:I26"/>
    <mergeCell ref="J26:K26"/>
    <mergeCell ref="L26:M26"/>
    <mergeCell ref="Z26:AA26"/>
    <mergeCell ref="AB26:AC26"/>
    <mergeCell ref="T26:U26"/>
    <mergeCell ref="V26:W26"/>
    <mergeCell ref="X26:Y26"/>
    <mergeCell ref="C25:E25"/>
    <mergeCell ref="F25:G25"/>
    <mergeCell ref="H25:I25"/>
    <mergeCell ref="J25:K25"/>
    <mergeCell ref="L25:M25"/>
    <mergeCell ref="N25:O25"/>
    <mergeCell ref="P25:Q25"/>
    <mergeCell ref="R25:S25"/>
    <mergeCell ref="N24:O24"/>
    <mergeCell ref="P24:Q24"/>
    <mergeCell ref="R24:S24"/>
    <mergeCell ref="C19:D19"/>
    <mergeCell ref="E19:N19"/>
    <mergeCell ref="P19:S19"/>
    <mergeCell ref="T19:AC19"/>
    <mergeCell ref="B22:AD22"/>
    <mergeCell ref="C24:E24"/>
    <mergeCell ref="F24:G24"/>
    <mergeCell ref="H24:I24"/>
    <mergeCell ref="J24:K24"/>
    <mergeCell ref="L24:M24"/>
    <mergeCell ref="Z24:AA24"/>
    <mergeCell ref="AB24:AC24"/>
    <mergeCell ref="T24:U24"/>
    <mergeCell ref="V24:W24"/>
    <mergeCell ref="X24:Y24"/>
    <mergeCell ref="X13:Z13"/>
    <mergeCell ref="AA13:AC13"/>
    <mergeCell ref="F15:G15"/>
    <mergeCell ref="H15:L15"/>
    <mergeCell ref="N15:O15"/>
    <mergeCell ref="P15:T15"/>
    <mergeCell ref="V15:W15"/>
    <mergeCell ref="X15:AC15"/>
    <mergeCell ref="C13:D17"/>
    <mergeCell ref="F13:G13"/>
    <mergeCell ref="H13:L13"/>
    <mergeCell ref="N13:P13"/>
    <mergeCell ref="Q13:T13"/>
    <mergeCell ref="V13:W13"/>
    <mergeCell ref="F17:G17"/>
    <mergeCell ref="H17:L17"/>
    <mergeCell ref="N17:O17"/>
    <mergeCell ref="P17:T17"/>
    <mergeCell ref="C9:D9"/>
    <mergeCell ref="E9:L9"/>
    <mergeCell ref="N9:T9"/>
    <mergeCell ref="V9:AC9"/>
    <mergeCell ref="C11:D11"/>
    <mergeCell ref="E11:L11"/>
    <mergeCell ref="N11:T11"/>
    <mergeCell ref="V11:AC11"/>
    <mergeCell ref="B2:G3"/>
    <mergeCell ref="H2:AD3"/>
    <mergeCell ref="B5:AD5"/>
    <mergeCell ref="C7:D7"/>
    <mergeCell ref="E7:L7"/>
    <mergeCell ref="N7:P7"/>
    <mergeCell ref="Q7:AC7"/>
  </mergeCells>
  <dataValidations count="2">
    <dataValidation type="list" allowBlank="1" showInputMessage="1" showErrorMessage="1" sqref="AD44:AE65" xr:uid="{689949DE-AE0B-4EE9-A4CB-5E826BF9BDBD}">
      <formula1>"Abierta,En ejecución,Cerrada,Cancelada"</formula1>
    </dataValidation>
    <dataValidation type="list" allowBlank="1" showInputMessage="1" showErrorMessage="1" sqref="X13" xr:uid="{C3BA1841-D6EC-49CD-9529-96A0363C6A1B}">
      <formula1>"Mayor o igual que,Menor o igual que,Igual,Mayor que,Menor que"</formula1>
    </dataValidation>
  </dataValidations>
  <pageMargins left="0.25" right="0.25"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D4C3352D-D9A4-41D1-9A09-F01F6327BA11}">
          <x14:formula1>
            <xm:f>Datos!$P$2:$P$205</xm:f>
          </x14:formula1>
          <xm:sqref>E11:L11 N11:T11 V11:AC11</xm:sqref>
        </x14:dataValidation>
        <x14:dataValidation type="list" allowBlank="1" showInputMessage="1" showErrorMessage="1" xr:uid="{0F39DD2D-CF0A-43FA-9A68-2B40351BD297}">
          <x14:formula1>
            <xm:f>Datos!$L$2:$L$51</xm:f>
          </x14:formula1>
          <xm:sqref>N9:T9 E9 V9:AC9</xm:sqref>
        </x14:dataValidation>
      </x14:dataValidations>
    </ext>
  </extLs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5663-AEB0-4EEE-8703-9D541B7A732E}">
  <sheetPr codeName="Hoja22"/>
  <dimension ref="B1:AH67"/>
  <sheetViews>
    <sheetView showGridLines="0" zoomScale="85" zoomScaleNormal="85" workbookViewId="0">
      <selection activeCell="F29" sqref="F29:AC30"/>
    </sheetView>
  </sheetViews>
  <sheetFormatPr baseColWidth="10" defaultColWidth="0" defaultRowHeight="0" customHeight="1" zeroHeight="1" x14ac:dyDescent="0.4"/>
  <cols>
    <col min="1" max="1" width="1.77734375" style="60" customWidth="1"/>
    <col min="2" max="2" width="1.88671875" style="60" customWidth="1"/>
    <col min="3" max="4" width="11.21875" style="60" customWidth="1"/>
    <col min="5" max="5" width="1.77734375" style="60" customWidth="1"/>
    <col min="6" max="6" width="13.6640625" style="60" customWidth="1"/>
    <col min="7" max="7" width="1.77734375" style="60" customWidth="1"/>
    <col min="8" max="8" width="9.6640625" style="60" customWidth="1"/>
    <col min="9" max="9" width="1.77734375" style="60" customWidth="1"/>
    <col min="10" max="10" width="9.6640625" style="60" customWidth="1"/>
    <col min="11" max="11" width="1.77734375" style="60" customWidth="1"/>
    <col min="12" max="12" width="12.6640625" style="60" customWidth="1"/>
    <col min="13" max="13" width="1.77734375" style="60" customWidth="1"/>
    <col min="14" max="14" width="12.109375" style="60" customWidth="1"/>
    <col min="15" max="15" width="1.77734375" style="60" customWidth="1"/>
    <col min="16" max="16" width="12.6640625" style="60" customWidth="1"/>
    <col min="17" max="17" width="1.77734375" style="60" customWidth="1"/>
    <col min="18" max="18" width="9.6640625" style="60" customWidth="1"/>
    <col min="19" max="19" width="1.77734375" style="60" customWidth="1"/>
    <col min="20" max="20" width="12.6640625" style="60" customWidth="1"/>
    <col min="21" max="21" width="1.77734375" style="60" customWidth="1"/>
    <col min="22" max="22" width="9.6640625" style="60" customWidth="1"/>
    <col min="23" max="23" width="1.77734375" style="60" customWidth="1"/>
    <col min="24" max="24" width="9.6640625" style="60" customWidth="1"/>
    <col min="25" max="25" width="1.77734375" style="60" customWidth="1"/>
    <col min="26" max="26" width="9.6640625" style="60" customWidth="1"/>
    <col min="27" max="27" width="1.77734375" style="60" customWidth="1"/>
    <col min="28" max="28" width="9.6640625" style="60" customWidth="1"/>
    <col min="29" max="29" width="1.77734375" style="60" customWidth="1"/>
    <col min="30" max="30" width="1.88671875" style="60" customWidth="1"/>
    <col min="31" max="31" width="10.77734375" style="60" customWidth="1"/>
    <col min="32" max="33" width="12.33203125" style="60" customWidth="1"/>
    <col min="34" max="34" width="1.77734375" style="60" customWidth="1"/>
    <col min="35" max="35" width="2.21875" style="60" customWidth="1"/>
    <col min="36" max="36" width="0" style="60" hidden="1" customWidth="1"/>
    <col min="37" max="16384" width="0" style="60" hidden="1"/>
  </cols>
  <sheetData>
    <row r="1" spans="2:30" ht="8.1" customHeight="1" x14ac:dyDescent="0.4"/>
    <row r="2" spans="2:30" ht="37.5" customHeight="1" x14ac:dyDescent="0.4">
      <c r="B2" s="439"/>
      <c r="C2" s="439"/>
      <c r="D2" s="439"/>
      <c r="E2" s="439"/>
      <c r="F2" s="439"/>
      <c r="G2" s="439"/>
      <c r="H2" s="442" t="s">
        <v>480</v>
      </c>
      <c r="I2" s="443"/>
      <c r="J2" s="443"/>
      <c r="K2" s="443"/>
      <c r="L2" s="443"/>
      <c r="M2" s="443"/>
      <c r="N2" s="443"/>
      <c r="O2" s="443"/>
      <c r="P2" s="443"/>
      <c r="Q2" s="443"/>
      <c r="R2" s="443"/>
      <c r="S2" s="443"/>
      <c r="T2" s="443"/>
      <c r="U2" s="443"/>
      <c r="V2" s="443"/>
      <c r="W2" s="443"/>
      <c r="X2" s="443"/>
      <c r="Y2" s="443"/>
      <c r="Z2" s="443"/>
      <c r="AA2" s="443"/>
      <c r="AB2" s="443"/>
      <c r="AC2" s="443"/>
      <c r="AD2" s="444"/>
    </row>
    <row r="3" spans="2:30" ht="37.5" customHeight="1" x14ac:dyDescent="0.4">
      <c r="B3" s="439"/>
      <c r="C3" s="439"/>
      <c r="D3" s="439"/>
      <c r="E3" s="439"/>
      <c r="F3" s="439"/>
      <c r="G3" s="439"/>
      <c r="H3" s="445"/>
      <c r="I3" s="446"/>
      <c r="J3" s="446"/>
      <c r="K3" s="446"/>
      <c r="L3" s="446"/>
      <c r="M3" s="446"/>
      <c r="N3" s="446"/>
      <c r="O3" s="446"/>
      <c r="P3" s="446"/>
      <c r="Q3" s="446"/>
      <c r="R3" s="446"/>
      <c r="S3" s="446"/>
      <c r="T3" s="446"/>
      <c r="U3" s="446"/>
      <c r="V3" s="446"/>
      <c r="W3" s="446"/>
      <c r="X3" s="446"/>
      <c r="Y3" s="446"/>
      <c r="Z3" s="446"/>
      <c r="AA3" s="446"/>
      <c r="AB3" s="446"/>
      <c r="AC3" s="446"/>
      <c r="AD3" s="447"/>
    </row>
    <row r="4" spans="2:30" ht="8.1" customHeight="1" x14ac:dyDescent="0.4"/>
    <row r="5" spans="2:30" ht="30" customHeight="1" x14ac:dyDescent="0.4">
      <c r="B5" s="440" t="s">
        <v>454</v>
      </c>
      <c r="C5" s="440"/>
      <c r="D5" s="440"/>
      <c r="E5" s="440"/>
      <c r="F5" s="440"/>
      <c r="G5" s="440"/>
      <c r="H5" s="440"/>
      <c r="I5" s="440"/>
      <c r="J5" s="440"/>
      <c r="K5" s="440"/>
      <c r="L5" s="440"/>
      <c r="M5" s="440"/>
      <c r="N5" s="440"/>
      <c r="O5" s="440"/>
      <c r="P5" s="440"/>
      <c r="Q5" s="440"/>
      <c r="R5" s="440"/>
      <c r="S5" s="440"/>
      <c r="T5" s="440"/>
      <c r="U5" s="440"/>
      <c r="V5" s="440"/>
      <c r="W5" s="440"/>
      <c r="X5" s="440"/>
      <c r="Y5" s="440"/>
      <c r="Z5" s="440"/>
      <c r="AA5" s="440"/>
      <c r="AB5" s="440"/>
      <c r="AC5" s="440"/>
      <c r="AD5" s="440"/>
    </row>
    <row r="6" spans="2:30" ht="7.5" customHeight="1" x14ac:dyDescent="0.4">
      <c r="B6" s="61"/>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2:30" s="64" customFormat="1" ht="60" customHeight="1" x14ac:dyDescent="0.3">
      <c r="B7" s="68"/>
      <c r="C7" s="419" t="s">
        <v>455</v>
      </c>
      <c r="D7" s="420"/>
      <c r="E7" s="433"/>
      <c r="F7" s="433"/>
      <c r="G7" s="433"/>
      <c r="H7" s="433"/>
      <c r="I7" s="433"/>
      <c r="J7" s="433"/>
      <c r="K7" s="433"/>
      <c r="L7" s="433"/>
      <c r="M7" s="69"/>
      <c r="N7" s="419" t="s">
        <v>456</v>
      </c>
      <c r="O7" s="436"/>
      <c r="P7" s="420"/>
      <c r="Q7" s="441"/>
      <c r="R7" s="441"/>
      <c r="S7" s="441"/>
      <c r="T7" s="441"/>
      <c r="U7" s="441"/>
      <c r="V7" s="441"/>
      <c r="W7" s="441"/>
      <c r="X7" s="441"/>
      <c r="Y7" s="441"/>
      <c r="Z7" s="441"/>
      <c r="AA7" s="441"/>
      <c r="AB7" s="441"/>
      <c r="AC7" s="441"/>
      <c r="AD7" s="70"/>
    </row>
    <row r="8" spans="2:30" ht="7.5" customHeight="1" x14ac:dyDescent="0.4">
      <c r="B8" s="71"/>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73"/>
    </row>
    <row r="9" spans="2:30" s="64" customFormat="1" ht="39.9" customHeight="1" x14ac:dyDescent="0.3">
      <c r="B9" s="68"/>
      <c r="C9" s="419" t="s">
        <v>481</v>
      </c>
      <c r="D9" s="420"/>
      <c r="E9" s="433"/>
      <c r="F9" s="433"/>
      <c r="G9" s="433"/>
      <c r="H9" s="433"/>
      <c r="I9" s="433"/>
      <c r="J9" s="433"/>
      <c r="K9" s="433"/>
      <c r="L9" s="433"/>
      <c r="M9" s="69"/>
      <c r="N9" s="433"/>
      <c r="O9" s="433"/>
      <c r="P9" s="433"/>
      <c r="Q9" s="433"/>
      <c r="R9" s="433"/>
      <c r="S9" s="433"/>
      <c r="T9" s="433"/>
      <c r="U9"/>
      <c r="V9" s="433"/>
      <c r="W9" s="433"/>
      <c r="X9" s="433"/>
      <c r="Y9" s="433"/>
      <c r="Z9" s="433"/>
      <c r="AA9" s="433"/>
      <c r="AB9" s="433"/>
      <c r="AC9" s="433"/>
      <c r="AD9" s="70"/>
    </row>
    <row r="10" spans="2:30" ht="7.5" customHeight="1" x14ac:dyDescent="0.4">
      <c r="B10" s="71"/>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3"/>
    </row>
    <row r="11" spans="2:30" ht="39.9" customHeight="1" x14ac:dyDescent="0.4">
      <c r="B11" s="71"/>
      <c r="C11" s="419" t="s">
        <v>482</v>
      </c>
      <c r="D11" s="420"/>
      <c r="E11" s="433"/>
      <c r="F11" s="433"/>
      <c r="G11" s="433"/>
      <c r="H11" s="433"/>
      <c r="I11" s="433"/>
      <c r="J11" s="433"/>
      <c r="K11" s="433"/>
      <c r="L11" s="433"/>
      <c r="N11" s="433"/>
      <c r="O11" s="433"/>
      <c r="P11" s="433"/>
      <c r="Q11" s="433"/>
      <c r="R11" s="433"/>
      <c r="S11" s="433"/>
      <c r="T11" s="433"/>
      <c r="V11" s="433"/>
      <c r="W11" s="433"/>
      <c r="X11" s="433"/>
      <c r="Y11" s="433"/>
      <c r="Z11" s="433"/>
      <c r="AA11" s="433"/>
      <c r="AB11" s="433"/>
      <c r="AC11" s="433"/>
      <c r="AD11" s="73"/>
    </row>
    <row r="12" spans="2:30" ht="7.5" customHeight="1" x14ac:dyDescent="0.4">
      <c r="B12" s="71"/>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3"/>
    </row>
    <row r="13" spans="2:30" s="64" customFormat="1" ht="39.9" customHeight="1" x14ac:dyDescent="0.3">
      <c r="B13" s="68"/>
      <c r="C13" s="448" t="s">
        <v>488</v>
      </c>
      <c r="D13" s="449"/>
      <c r="E13" s="69"/>
      <c r="F13" s="432" t="s">
        <v>457</v>
      </c>
      <c r="G13" s="432"/>
      <c r="H13" s="435"/>
      <c r="I13" s="435"/>
      <c r="J13" s="435"/>
      <c r="K13" s="435"/>
      <c r="L13" s="435"/>
      <c r="M13" s="69"/>
      <c r="N13" s="419" t="s">
        <v>459</v>
      </c>
      <c r="O13" s="436"/>
      <c r="P13" s="420"/>
      <c r="Q13" s="437"/>
      <c r="R13" s="437"/>
      <c r="S13" s="437"/>
      <c r="T13" s="437"/>
      <c r="U13" s="69"/>
      <c r="V13" s="438" t="s">
        <v>460</v>
      </c>
      <c r="W13" s="438"/>
      <c r="X13" s="461"/>
      <c r="Y13" s="461"/>
      <c r="Z13" s="461"/>
      <c r="AA13" s="455"/>
      <c r="AB13" s="456"/>
      <c r="AC13" s="457"/>
      <c r="AD13" s="70"/>
    </row>
    <row r="14" spans="2:30" ht="9" customHeight="1" x14ac:dyDescent="0.4">
      <c r="B14" s="71"/>
      <c r="C14" s="450"/>
      <c r="D14" s="451"/>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3"/>
    </row>
    <row r="15" spans="2:30" s="64" customFormat="1" ht="39.9" customHeight="1" x14ac:dyDescent="0.3">
      <c r="B15" s="68"/>
      <c r="C15" s="450"/>
      <c r="D15" s="451"/>
      <c r="E15" s="69"/>
      <c r="F15" s="434" t="s">
        <v>458</v>
      </c>
      <c r="G15" s="434"/>
      <c r="H15" s="435"/>
      <c r="I15" s="435"/>
      <c r="J15" s="435"/>
      <c r="K15" s="435"/>
      <c r="L15" s="435"/>
      <c r="M15" s="69"/>
      <c r="N15" s="434" t="s">
        <v>462</v>
      </c>
      <c r="O15" s="434"/>
      <c r="P15" s="435"/>
      <c r="Q15" s="435"/>
      <c r="R15" s="435"/>
      <c r="S15" s="435"/>
      <c r="T15" s="435"/>
      <c r="U15" s="69"/>
      <c r="V15" s="434" t="s">
        <v>484</v>
      </c>
      <c r="W15" s="434"/>
      <c r="X15" s="454"/>
      <c r="Y15" s="454"/>
      <c r="Z15" s="454"/>
      <c r="AA15" s="454"/>
      <c r="AB15" s="454"/>
      <c r="AC15" s="454"/>
      <c r="AD15" s="70"/>
    </row>
    <row r="16" spans="2:30" ht="7.5" customHeight="1" x14ac:dyDescent="0.4">
      <c r="B16" s="71"/>
      <c r="C16" s="450"/>
      <c r="D16" s="451"/>
      <c r="E16" s="72"/>
      <c r="F16" s="72"/>
      <c r="G16" s="72"/>
      <c r="H16" s="72"/>
      <c r="I16" s="72"/>
      <c r="J16" s="72"/>
      <c r="K16" s="72"/>
      <c r="L16" s="72"/>
      <c r="M16" s="72"/>
      <c r="N16" s="72"/>
      <c r="O16" s="72"/>
      <c r="P16" s="72"/>
      <c r="Q16" s="72"/>
      <c r="R16" s="72"/>
      <c r="S16" s="72"/>
      <c r="T16" s="72"/>
      <c r="U16" s="72"/>
      <c r="V16"/>
      <c r="W16"/>
      <c r="X16"/>
      <c r="Y16"/>
      <c r="Z16"/>
      <c r="AA16"/>
      <c r="AB16"/>
      <c r="AC16"/>
      <c r="AD16" s="73"/>
    </row>
    <row r="17" spans="2:30" s="64" customFormat="1" ht="39.9" customHeight="1" x14ac:dyDescent="0.3">
      <c r="B17" s="68"/>
      <c r="C17" s="452"/>
      <c r="D17" s="453"/>
      <c r="E17" s="69"/>
      <c r="F17" s="434" t="s">
        <v>461</v>
      </c>
      <c r="G17" s="434"/>
      <c r="H17" s="435"/>
      <c r="I17" s="435"/>
      <c r="J17" s="435"/>
      <c r="K17" s="435"/>
      <c r="L17" s="435"/>
      <c r="M17" s="69"/>
      <c r="N17" s="434" t="s">
        <v>463</v>
      </c>
      <c r="O17" s="434"/>
      <c r="P17" s="435"/>
      <c r="Q17" s="435"/>
      <c r="R17" s="435"/>
      <c r="S17" s="435"/>
      <c r="T17" s="435"/>
      <c r="U17" s="69"/>
      <c r="AC17"/>
      <c r="AD17" s="70"/>
    </row>
    <row r="18" spans="2:30" ht="6.9" customHeight="1" x14ac:dyDescent="0.4">
      <c r="B18" s="71"/>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3"/>
    </row>
    <row r="19" spans="2:30" s="64" customFormat="1" ht="39.9" customHeight="1" x14ac:dyDescent="0.3">
      <c r="B19" s="68"/>
      <c r="C19" s="419" t="s">
        <v>485</v>
      </c>
      <c r="D19" s="420"/>
      <c r="E19" s="437"/>
      <c r="F19" s="437"/>
      <c r="G19" s="437"/>
      <c r="H19" s="437"/>
      <c r="I19" s="437"/>
      <c r="J19" s="437"/>
      <c r="K19" s="437"/>
      <c r="L19" s="437"/>
      <c r="M19" s="437"/>
      <c r="N19" s="437"/>
      <c r="O19" s="74"/>
      <c r="P19" s="419" t="s">
        <v>486</v>
      </c>
      <c r="Q19" s="436"/>
      <c r="R19" s="436"/>
      <c r="S19" s="420"/>
      <c r="T19" s="437"/>
      <c r="U19" s="437"/>
      <c r="V19" s="437"/>
      <c r="W19" s="437"/>
      <c r="X19" s="437"/>
      <c r="Y19" s="437"/>
      <c r="Z19" s="437"/>
      <c r="AA19" s="437"/>
      <c r="AB19" s="437"/>
      <c r="AC19" s="437"/>
      <c r="AD19" s="70"/>
    </row>
    <row r="20" spans="2:30" ht="6.9" customHeight="1" x14ac:dyDescent="0.4">
      <c r="B20" s="75"/>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7"/>
    </row>
    <row r="21" spans="2:30" ht="9.9" customHeight="1" x14ac:dyDescent="0.4">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row>
    <row r="22" spans="2:30" ht="30" customHeight="1" x14ac:dyDescent="0.4">
      <c r="B22" s="415" t="s">
        <v>464</v>
      </c>
      <c r="C22" s="415"/>
      <c r="D22" s="415"/>
      <c r="E22" s="415"/>
      <c r="F22" s="415"/>
      <c r="G22" s="415"/>
      <c r="H22" s="415"/>
      <c r="I22" s="415"/>
      <c r="J22" s="415"/>
      <c r="K22" s="415"/>
      <c r="L22" s="415"/>
      <c r="M22" s="415"/>
      <c r="N22" s="415"/>
      <c r="O22" s="415"/>
      <c r="P22" s="415"/>
      <c r="Q22" s="415"/>
      <c r="R22" s="415"/>
      <c r="S22" s="415"/>
      <c r="T22" s="415"/>
      <c r="U22" s="415"/>
      <c r="V22" s="415"/>
      <c r="W22" s="415"/>
      <c r="X22" s="415"/>
      <c r="Y22" s="415"/>
      <c r="Z22" s="415"/>
      <c r="AA22" s="415"/>
      <c r="AB22" s="415"/>
      <c r="AC22" s="415"/>
      <c r="AD22" s="415"/>
    </row>
    <row r="23" spans="2:30" ht="9.9" customHeight="1" x14ac:dyDescent="0.4">
      <c r="B23" s="78"/>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80"/>
    </row>
    <row r="24" spans="2:30" ht="26.1" customHeight="1" x14ac:dyDescent="0.4">
      <c r="B24" s="71"/>
      <c r="C24" s="432" t="s">
        <v>487</v>
      </c>
      <c r="D24" s="432"/>
      <c r="E24" s="432"/>
      <c r="F24" s="432" t="s">
        <v>496</v>
      </c>
      <c r="G24" s="432"/>
      <c r="H24" s="432" t="s">
        <v>465</v>
      </c>
      <c r="I24" s="432"/>
      <c r="J24" s="432" t="s">
        <v>466</v>
      </c>
      <c r="K24" s="432"/>
      <c r="L24" s="432" t="s">
        <v>467</v>
      </c>
      <c r="M24" s="432"/>
      <c r="N24" s="432" t="s">
        <v>468</v>
      </c>
      <c r="O24" s="432"/>
      <c r="P24" s="432" t="s">
        <v>469</v>
      </c>
      <c r="Q24" s="432"/>
      <c r="R24" s="432" t="s">
        <v>470</v>
      </c>
      <c r="S24" s="432"/>
      <c r="T24" s="432" t="s">
        <v>471</v>
      </c>
      <c r="U24" s="432"/>
      <c r="V24" s="432" t="s">
        <v>472</v>
      </c>
      <c r="W24" s="432"/>
      <c r="X24" s="432" t="s">
        <v>473</v>
      </c>
      <c r="Y24" s="432"/>
      <c r="Z24" s="432" t="s">
        <v>474</v>
      </c>
      <c r="AA24" s="432"/>
      <c r="AB24" s="432" t="s">
        <v>475</v>
      </c>
      <c r="AC24" s="432"/>
      <c r="AD24" s="81"/>
    </row>
    <row r="25" spans="2:30" ht="26.1" customHeight="1" x14ac:dyDescent="0.4">
      <c r="B25" s="71"/>
      <c r="C25" s="430" t="s">
        <v>460</v>
      </c>
      <c r="D25" s="430"/>
      <c r="E25" s="430"/>
      <c r="F25" s="460"/>
      <c r="G25" s="460"/>
      <c r="H25" s="460"/>
      <c r="I25" s="460"/>
      <c r="J25" s="460"/>
      <c r="K25" s="460"/>
      <c r="L25" s="460"/>
      <c r="M25" s="460"/>
      <c r="N25" s="460"/>
      <c r="O25" s="460"/>
      <c r="P25" s="460"/>
      <c r="Q25" s="460"/>
      <c r="R25" s="460"/>
      <c r="S25" s="460"/>
      <c r="T25" s="460"/>
      <c r="U25" s="460"/>
      <c r="V25" s="460"/>
      <c r="W25" s="460"/>
      <c r="X25" s="460"/>
      <c r="Y25" s="460"/>
      <c r="Z25" s="460"/>
      <c r="AA25" s="460"/>
      <c r="AB25" s="460"/>
      <c r="AC25" s="460"/>
      <c r="AD25" s="81"/>
    </row>
    <row r="26" spans="2:30" ht="35.1" customHeight="1" x14ac:dyDescent="0.4">
      <c r="B26" s="71"/>
      <c r="C26" s="430" t="s">
        <v>323</v>
      </c>
      <c r="D26" s="430"/>
      <c r="E26" s="430"/>
      <c r="F26" s="431"/>
      <c r="G26" s="431"/>
      <c r="H26" s="431"/>
      <c r="I26" s="431"/>
      <c r="J26" s="431"/>
      <c r="K26" s="431"/>
      <c r="L26" s="431"/>
      <c r="M26" s="431"/>
      <c r="N26" s="431"/>
      <c r="O26" s="431"/>
      <c r="P26" s="431"/>
      <c r="Q26" s="431"/>
      <c r="R26" s="431"/>
      <c r="S26" s="431"/>
      <c r="T26" s="431"/>
      <c r="U26" s="431"/>
      <c r="V26" s="431"/>
      <c r="W26" s="431"/>
      <c r="X26" s="431"/>
      <c r="Y26" s="431"/>
      <c r="Z26" s="431"/>
      <c r="AA26" s="431"/>
      <c r="AB26" s="431"/>
      <c r="AC26" s="431"/>
      <c r="AD26" s="81"/>
    </row>
    <row r="27" spans="2:30" ht="12" customHeight="1" x14ac:dyDescent="0.4">
      <c r="B27" s="71"/>
      <c r="C27" s="84"/>
      <c r="D27" s="84"/>
      <c r="E27" s="84"/>
      <c r="F27" s="85"/>
      <c r="G27" s="85"/>
      <c r="H27" s="85"/>
      <c r="I27" s="85"/>
      <c r="J27" s="85"/>
      <c r="K27" s="85"/>
      <c r="L27" s="85"/>
      <c r="M27" s="85"/>
      <c r="N27" s="86"/>
      <c r="O27" s="86"/>
      <c r="P27" s="86"/>
      <c r="Q27" s="86"/>
      <c r="R27" s="86"/>
      <c r="S27" s="86"/>
      <c r="T27" s="86"/>
      <c r="U27" s="86"/>
      <c r="V27" s="86"/>
      <c r="W27" s="86"/>
      <c r="X27" s="86"/>
      <c r="Y27" s="86"/>
      <c r="Z27" s="86"/>
      <c r="AA27" s="86"/>
      <c r="AB27" s="86"/>
      <c r="AC27" s="86"/>
      <c r="AD27" s="81"/>
    </row>
    <row r="28" spans="2:30" ht="35.1" customHeight="1" x14ac:dyDescent="0.4">
      <c r="B28" s="71"/>
      <c r="C28" s="432" t="s">
        <v>487</v>
      </c>
      <c r="D28" s="432"/>
      <c r="E28" s="432"/>
      <c r="F28" s="432" t="s">
        <v>476</v>
      </c>
      <c r="G28" s="432"/>
      <c r="H28" s="432" t="s">
        <v>465</v>
      </c>
      <c r="I28" s="432"/>
      <c r="J28" s="432" t="s">
        <v>466</v>
      </c>
      <c r="K28" s="432"/>
      <c r="L28" s="432" t="s">
        <v>467</v>
      </c>
      <c r="M28" s="432"/>
      <c r="N28" s="432" t="s">
        <v>468</v>
      </c>
      <c r="O28" s="432"/>
      <c r="P28" s="432" t="s">
        <v>469</v>
      </c>
      <c r="Q28" s="432"/>
      <c r="R28" s="432" t="s">
        <v>470</v>
      </c>
      <c r="S28" s="432"/>
      <c r="T28" s="432" t="s">
        <v>471</v>
      </c>
      <c r="U28" s="432"/>
      <c r="V28" s="432" t="s">
        <v>472</v>
      </c>
      <c r="W28" s="432"/>
      <c r="X28" s="432" t="s">
        <v>473</v>
      </c>
      <c r="Y28" s="432"/>
      <c r="Z28" s="432" t="s">
        <v>474</v>
      </c>
      <c r="AA28" s="432"/>
      <c r="AB28" s="432" t="s">
        <v>475</v>
      </c>
      <c r="AC28" s="432"/>
      <c r="AD28" s="81"/>
    </row>
    <row r="29" spans="2:30" ht="35.1" customHeight="1" x14ac:dyDescent="0.4">
      <c r="B29" s="71"/>
      <c r="C29" s="430" t="s">
        <v>460</v>
      </c>
      <c r="D29" s="430"/>
      <c r="E29" s="430"/>
      <c r="F29" s="460"/>
      <c r="G29" s="460"/>
      <c r="H29" s="460"/>
      <c r="I29" s="460"/>
      <c r="J29" s="460"/>
      <c r="K29" s="460"/>
      <c r="L29" s="460"/>
      <c r="M29" s="460"/>
      <c r="N29" s="460"/>
      <c r="O29" s="460"/>
      <c r="P29" s="460"/>
      <c r="Q29" s="460"/>
      <c r="R29" s="460"/>
      <c r="S29" s="460"/>
      <c r="T29" s="460"/>
      <c r="U29" s="460"/>
      <c r="V29" s="460"/>
      <c r="W29" s="460"/>
      <c r="X29" s="460"/>
      <c r="Y29" s="460"/>
      <c r="Z29" s="460"/>
      <c r="AA29" s="460"/>
      <c r="AB29" s="460"/>
      <c r="AC29" s="460"/>
      <c r="AD29" s="81"/>
    </row>
    <row r="30" spans="2:30" ht="35.1" customHeight="1" x14ac:dyDescent="0.4">
      <c r="B30" s="71"/>
      <c r="C30" s="430" t="s">
        <v>323</v>
      </c>
      <c r="D30" s="430"/>
      <c r="E30" s="430"/>
      <c r="F30" s="431"/>
      <c r="G30" s="431"/>
      <c r="H30" s="431"/>
      <c r="I30" s="431"/>
      <c r="J30" s="431"/>
      <c r="K30" s="431"/>
      <c r="L30" s="431"/>
      <c r="M30" s="431"/>
      <c r="N30" s="431"/>
      <c r="O30" s="431"/>
      <c r="P30" s="431"/>
      <c r="Q30" s="431"/>
      <c r="R30" s="431"/>
      <c r="S30" s="431"/>
      <c r="T30" s="431"/>
      <c r="U30" s="431"/>
      <c r="V30" s="431"/>
      <c r="W30" s="431"/>
      <c r="X30" s="431"/>
      <c r="Y30" s="431"/>
      <c r="Z30" s="431"/>
      <c r="AA30" s="431"/>
      <c r="AB30" s="431"/>
      <c r="AC30" s="431"/>
      <c r="AD30" s="81"/>
    </row>
    <row r="31" spans="2:30" ht="9.9" customHeight="1" x14ac:dyDescent="0.4">
      <c r="B31" s="75"/>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7"/>
    </row>
    <row r="32" spans="2:30" ht="5.4" customHeight="1" x14ac:dyDescent="0.4">
      <c r="B32" s="462"/>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4"/>
    </row>
    <row r="33" spans="2:34" ht="39.9" customHeight="1" x14ac:dyDescent="0.4">
      <c r="B33" s="412"/>
      <c r="C33" s="413"/>
      <c r="D33" s="413"/>
      <c r="E33" s="413"/>
      <c r="F33" s="413"/>
      <c r="G33" s="413"/>
      <c r="H33" s="413"/>
      <c r="I33" s="413"/>
      <c r="J33" s="413"/>
      <c r="K33" s="413"/>
      <c r="L33" s="413"/>
      <c r="M33" s="413"/>
      <c r="N33" s="413"/>
      <c r="O33" s="413"/>
      <c r="P33" s="413"/>
      <c r="Q33" s="413"/>
      <c r="R33" s="413"/>
      <c r="S33" s="413"/>
      <c r="T33" s="413"/>
      <c r="U33" s="413"/>
      <c r="V33" s="413"/>
      <c r="W33" s="413"/>
      <c r="X33" s="413"/>
      <c r="Y33" s="413"/>
      <c r="Z33" s="413"/>
      <c r="AA33" s="413"/>
      <c r="AB33" s="413"/>
      <c r="AC33" s="413"/>
      <c r="AD33" s="414"/>
    </row>
    <row r="34" spans="2:34" ht="39.9" customHeight="1" x14ac:dyDescent="0.4">
      <c r="B34" s="412"/>
      <c r="C34" s="413"/>
      <c r="D34" s="413"/>
      <c r="E34" s="413"/>
      <c r="F34" s="413"/>
      <c r="G34" s="413"/>
      <c r="H34" s="413"/>
      <c r="I34" s="413"/>
      <c r="J34" s="413"/>
      <c r="K34" s="413"/>
      <c r="L34" s="413"/>
      <c r="M34" s="413"/>
      <c r="N34" s="413"/>
      <c r="O34" s="413"/>
      <c r="P34" s="413"/>
      <c r="Q34" s="413"/>
      <c r="R34" s="413"/>
      <c r="S34" s="413"/>
      <c r="T34" s="413"/>
      <c r="U34" s="413"/>
      <c r="V34" s="413"/>
      <c r="W34" s="413"/>
      <c r="X34" s="413"/>
      <c r="Y34" s="413"/>
      <c r="Z34" s="413"/>
      <c r="AA34" s="413"/>
      <c r="AB34" s="413"/>
      <c r="AC34" s="413"/>
      <c r="AD34" s="414"/>
    </row>
    <row r="35" spans="2:34" ht="39.9" customHeight="1" x14ac:dyDescent="0.4">
      <c r="B35" s="412"/>
      <c r="C35" s="413"/>
      <c r="D35" s="413"/>
      <c r="E35" s="413"/>
      <c r="F35" s="413"/>
      <c r="G35" s="413"/>
      <c r="H35" s="413"/>
      <c r="I35" s="413"/>
      <c r="J35" s="413"/>
      <c r="K35" s="413"/>
      <c r="L35" s="413"/>
      <c r="M35" s="413"/>
      <c r="N35" s="413"/>
      <c r="O35" s="413"/>
      <c r="P35" s="413"/>
      <c r="Q35" s="413"/>
      <c r="R35" s="413"/>
      <c r="S35" s="413"/>
      <c r="T35" s="413"/>
      <c r="U35" s="413"/>
      <c r="V35" s="413"/>
      <c r="W35" s="413"/>
      <c r="X35" s="413"/>
      <c r="Y35" s="413"/>
      <c r="Z35" s="413"/>
      <c r="AA35" s="413"/>
      <c r="AB35" s="413"/>
      <c r="AC35" s="413"/>
      <c r="AD35" s="414"/>
    </row>
    <row r="36" spans="2:34" ht="39.9" customHeight="1" x14ac:dyDescent="0.4">
      <c r="B36" s="412"/>
      <c r="C36" s="413"/>
      <c r="D36" s="413"/>
      <c r="E36" s="413"/>
      <c r="F36" s="413"/>
      <c r="G36" s="413"/>
      <c r="H36" s="413"/>
      <c r="I36" s="413"/>
      <c r="J36" s="413"/>
      <c r="K36" s="413"/>
      <c r="L36" s="413"/>
      <c r="M36" s="413"/>
      <c r="N36" s="413"/>
      <c r="O36" s="413"/>
      <c r="P36" s="413"/>
      <c r="Q36" s="413"/>
      <c r="R36" s="413"/>
      <c r="S36" s="413"/>
      <c r="T36" s="413"/>
      <c r="U36" s="413"/>
      <c r="V36" s="413"/>
      <c r="W36" s="413"/>
      <c r="X36" s="413"/>
      <c r="Y36" s="413"/>
      <c r="Z36" s="413"/>
      <c r="AA36" s="413"/>
      <c r="AB36" s="413"/>
      <c r="AC36" s="413"/>
      <c r="AD36" s="414"/>
    </row>
    <row r="37" spans="2:34" ht="39.9" customHeight="1" x14ac:dyDescent="0.4">
      <c r="B37" s="412"/>
      <c r="C37" s="413"/>
      <c r="D37" s="413"/>
      <c r="E37" s="413"/>
      <c r="F37" s="413"/>
      <c r="G37" s="413"/>
      <c r="H37" s="413"/>
      <c r="I37" s="413"/>
      <c r="J37" s="413"/>
      <c r="K37" s="413"/>
      <c r="L37" s="413"/>
      <c r="M37" s="413"/>
      <c r="N37" s="413"/>
      <c r="O37" s="413"/>
      <c r="P37" s="413"/>
      <c r="Q37" s="413"/>
      <c r="R37" s="413"/>
      <c r="S37" s="413"/>
      <c r="T37" s="413"/>
      <c r="U37" s="413"/>
      <c r="V37" s="413"/>
      <c r="W37" s="413"/>
      <c r="X37" s="413"/>
      <c r="Y37" s="413"/>
      <c r="Z37" s="413"/>
      <c r="AA37" s="413"/>
      <c r="AB37" s="413"/>
      <c r="AC37" s="413"/>
      <c r="AD37" s="414"/>
    </row>
    <row r="38" spans="2:34" ht="39.9" customHeight="1" x14ac:dyDescent="0.4">
      <c r="B38" s="412"/>
      <c r="C38" s="413"/>
      <c r="D38" s="413"/>
      <c r="E38" s="413"/>
      <c r="F38" s="413"/>
      <c r="G38" s="413"/>
      <c r="H38" s="413"/>
      <c r="I38" s="413"/>
      <c r="J38" s="413"/>
      <c r="K38" s="413"/>
      <c r="L38" s="413"/>
      <c r="M38" s="413"/>
      <c r="N38" s="413"/>
      <c r="O38" s="413"/>
      <c r="P38" s="413"/>
      <c r="Q38" s="413"/>
      <c r="R38" s="413"/>
      <c r="S38" s="413"/>
      <c r="T38" s="413"/>
      <c r="U38" s="413"/>
      <c r="V38" s="413"/>
      <c r="W38" s="413"/>
      <c r="X38" s="413"/>
      <c r="Y38" s="413"/>
      <c r="Z38" s="413"/>
      <c r="AA38" s="413"/>
      <c r="AB38" s="413"/>
      <c r="AC38" s="413"/>
      <c r="AD38" s="414"/>
    </row>
    <row r="39" spans="2:34" ht="39.9" customHeight="1" x14ac:dyDescent="0.4">
      <c r="B39" s="465"/>
      <c r="C39" s="466"/>
      <c r="D39" s="466"/>
      <c r="E39" s="466"/>
      <c r="F39" s="466"/>
      <c r="G39" s="466"/>
      <c r="H39" s="466"/>
      <c r="I39" s="466"/>
      <c r="J39" s="466"/>
      <c r="K39" s="466"/>
      <c r="L39" s="466"/>
      <c r="M39" s="466"/>
      <c r="N39" s="466"/>
      <c r="O39" s="466"/>
      <c r="P39" s="466"/>
      <c r="Q39" s="466"/>
      <c r="R39" s="466"/>
      <c r="S39" s="466"/>
      <c r="T39" s="466"/>
      <c r="U39" s="466"/>
      <c r="V39" s="466"/>
      <c r="W39" s="466"/>
      <c r="X39" s="466"/>
      <c r="Y39" s="466"/>
      <c r="Z39" s="466"/>
      <c r="AA39" s="466"/>
      <c r="AB39" s="466"/>
      <c r="AC39" s="466"/>
      <c r="AD39" s="467"/>
    </row>
    <row r="40" spans="2:34" ht="8.1" customHeight="1" x14ac:dyDescent="0.4">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row>
    <row r="41" spans="2:34" ht="30" customHeight="1" x14ac:dyDescent="0.4">
      <c r="B41" s="415" t="s">
        <v>477</v>
      </c>
      <c r="C41" s="415"/>
      <c r="D41" s="415"/>
      <c r="E41" s="415"/>
      <c r="F41" s="415"/>
      <c r="G41" s="415"/>
      <c r="H41" s="415"/>
      <c r="I41" s="415"/>
      <c r="J41" s="415"/>
      <c r="K41" s="415"/>
      <c r="L41" s="415"/>
      <c r="M41" s="415"/>
      <c r="N41" s="415"/>
      <c r="O41" s="415"/>
      <c r="P41" s="415"/>
      <c r="Q41" s="415"/>
      <c r="R41" s="415"/>
      <c r="S41" s="415"/>
      <c r="T41" s="415"/>
      <c r="U41" s="415"/>
      <c r="V41" s="415"/>
      <c r="W41" s="415"/>
      <c r="X41" s="415"/>
      <c r="Y41" s="415"/>
      <c r="Z41" s="415"/>
      <c r="AA41" s="415"/>
      <c r="AB41" s="415"/>
      <c r="AC41" s="415"/>
      <c r="AD41" s="415"/>
      <c r="AE41" s="415"/>
      <c r="AF41" s="415"/>
      <c r="AG41" s="415"/>
      <c r="AH41" s="415"/>
    </row>
    <row r="42" spans="2:34" ht="9.9" customHeight="1" x14ac:dyDescent="0.4">
      <c r="B42" s="412"/>
      <c r="C42" s="413"/>
      <c r="D42" s="413"/>
      <c r="E42" s="413"/>
      <c r="F42" s="413"/>
      <c r="G42" s="413"/>
      <c r="H42" s="413"/>
      <c r="I42" s="413"/>
      <c r="J42" s="413"/>
      <c r="K42" s="413"/>
      <c r="L42" s="413"/>
      <c r="M42" s="413"/>
      <c r="N42" s="413"/>
      <c r="O42" s="413"/>
      <c r="P42" s="413"/>
      <c r="Q42" s="413"/>
      <c r="R42" s="413"/>
      <c r="S42" s="413"/>
      <c r="T42" s="413"/>
      <c r="U42" s="413"/>
      <c r="V42" s="413"/>
      <c r="W42" s="413"/>
      <c r="X42" s="413"/>
      <c r="Y42" s="413"/>
      <c r="Z42" s="413"/>
      <c r="AA42" s="413"/>
      <c r="AB42" s="413"/>
      <c r="AC42" s="413"/>
      <c r="AD42" s="413"/>
      <c r="AE42" s="413"/>
      <c r="AF42" s="413"/>
      <c r="AG42" s="413"/>
      <c r="AH42" s="414"/>
    </row>
    <row r="43" spans="2:34" ht="45" customHeight="1" x14ac:dyDescent="0.4">
      <c r="B43" s="71"/>
      <c r="C43" s="83" t="s">
        <v>478</v>
      </c>
      <c r="D43" s="432" t="s">
        <v>492</v>
      </c>
      <c r="E43" s="432"/>
      <c r="F43" s="432"/>
      <c r="G43" s="432"/>
      <c r="H43" s="432"/>
      <c r="I43" s="432"/>
      <c r="J43" s="432"/>
      <c r="K43" s="432"/>
      <c r="L43" s="432" t="s">
        <v>493</v>
      </c>
      <c r="M43" s="432"/>
      <c r="N43" s="432"/>
      <c r="O43" s="432"/>
      <c r="P43" s="432"/>
      <c r="Q43" s="432"/>
      <c r="R43" s="432"/>
      <c r="S43" s="432"/>
      <c r="T43" s="432" t="s">
        <v>479</v>
      </c>
      <c r="U43" s="432"/>
      <c r="V43" s="432"/>
      <c r="W43" s="432"/>
      <c r="X43" s="432"/>
      <c r="Y43" s="432"/>
      <c r="Z43" s="432" t="s">
        <v>489</v>
      </c>
      <c r="AA43" s="432"/>
      <c r="AB43" s="432"/>
      <c r="AC43" s="432"/>
      <c r="AD43" s="419" t="s">
        <v>490</v>
      </c>
      <c r="AE43" s="420"/>
      <c r="AF43" s="419" t="s">
        <v>491</v>
      </c>
      <c r="AG43" s="420"/>
      <c r="AH43" s="87"/>
    </row>
    <row r="44" spans="2:34" ht="50.1" customHeight="1" x14ac:dyDescent="0.4">
      <c r="B44" s="71"/>
      <c r="C44" s="82" t="s">
        <v>465</v>
      </c>
      <c r="D44" s="421"/>
      <c r="E44" s="422"/>
      <c r="F44" s="422"/>
      <c r="G44" s="422"/>
      <c r="H44" s="422"/>
      <c r="I44" s="422"/>
      <c r="J44" s="422"/>
      <c r="K44" s="423"/>
      <c r="L44" s="421"/>
      <c r="M44" s="422"/>
      <c r="N44" s="422"/>
      <c r="O44" s="422"/>
      <c r="P44" s="422"/>
      <c r="Q44" s="422"/>
      <c r="R44" s="422"/>
      <c r="S44" s="423"/>
      <c r="T44" s="424"/>
      <c r="U44" s="425"/>
      <c r="V44" s="425"/>
      <c r="W44" s="425"/>
      <c r="X44" s="425"/>
      <c r="Y44" s="426"/>
      <c r="Z44" s="427"/>
      <c r="AA44" s="428"/>
      <c r="AB44" s="428"/>
      <c r="AC44" s="429"/>
      <c r="AD44" s="416"/>
      <c r="AE44" s="417"/>
      <c r="AF44" s="411"/>
      <c r="AG44" s="411"/>
      <c r="AH44" s="87"/>
    </row>
    <row r="45" spans="2:34" ht="50.1" customHeight="1" x14ac:dyDescent="0.4">
      <c r="B45" s="71"/>
      <c r="C45" s="82" t="s">
        <v>466</v>
      </c>
      <c r="D45" s="421"/>
      <c r="E45" s="422"/>
      <c r="F45" s="422"/>
      <c r="G45" s="422"/>
      <c r="H45" s="422"/>
      <c r="I45" s="422"/>
      <c r="J45" s="422"/>
      <c r="K45" s="423"/>
      <c r="L45" s="421"/>
      <c r="M45" s="422"/>
      <c r="N45" s="422"/>
      <c r="O45" s="422"/>
      <c r="P45" s="422"/>
      <c r="Q45" s="422"/>
      <c r="R45" s="422"/>
      <c r="S45" s="423"/>
      <c r="T45" s="424"/>
      <c r="U45" s="425"/>
      <c r="V45" s="425"/>
      <c r="W45" s="425"/>
      <c r="X45" s="425"/>
      <c r="Y45" s="426"/>
      <c r="Z45" s="427"/>
      <c r="AA45" s="428"/>
      <c r="AB45" s="428"/>
      <c r="AC45" s="429"/>
      <c r="AD45" s="416"/>
      <c r="AE45" s="417"/>
      <c r="AF45" s="411"/>
      <c r="AG45" s="411"/>
      <c r="AH45" s="87"/>
    </row>
    <row r="46" spans="2:34" ht="50.1" customHeight="1" x14ac:dyDescent="0.4">
      <c r="B46" s="71"/>
      <c r="C46" s="82" t="s">
        <v>467</v>
      </c>
      <c r="D46" s="421"/>
      <c r="E46" s="422"/>
      <c r="F46" s="422"/>
      <c r="G46" s="422"/>
      <c r="H46" s="422"/>
      <c r="I46" s="422"/>
      <c r="J46" s="422"/>
      <c r="K46" s="423"/>
      <c r="L46" s="421"/>
      <c r="M46" s="422"/>
      <c r="N46" s="422"/>
      <c r="O46" s="422"/>
      <c r="P46" s="422"/>
      <c r="Q46" s="422"/>
      <c r="R46" s="422"/>
      <c r="S46" s="423"/>
      <c r="T46" s="424"/>
      <c r="U46" s="425"/>
      <c r="V46" s="425"/>
      <c r="W46" s="425"/>
      <c r="X46" s="425"/>
      <c r="Y46" s="426"/>
      <c r="Z46" s="427"/>
      <c r="AA46" s="428"/>
      <c r="AB46" s="428"/>
      <c r="AC46" s="429"/>
      <c r="AD46" s="416"/>
      <c r="AE46" s="417"/>
      <c r="AF46" s="411"/>
      <c r="AG46" s="411"/>
      <c r="AH46" s="87"/>
    </row>
    <row r="47" spans="2:34" ht="50.1" customHeight="1" x14ac:dyDescent="0.4">
      <c r="B47" s="71"/>
      <c r="C47" s="82" t="s">
        <v>468</v>
      </c>
      <c r="D47" s="421"/>
      <c r="E47" s="422"/>
      <c r="F47" s="422"/>
      <c r="G47" s="422"/>
      <c r="H47" s="422"/>
      <c r="I47" s="422"/>
      <c r="J47" s="422"/>
      <c r="K47" s="423"/>
      <c r="L47" s="421"/>
      <c r="M47" s="422"/>
      <c r="N47" s="422"/>
      <c r="O47" s="422"/>
      <c r="P47" s="422"/>
      <c r="Q47" s="422"/>
      <c r="R47" s="422"/>
      <c r="S47" s="423"/>
      <c r="T47" s="424"/>
      <c r="U47" s="425"/>
      <c r="V47" s="425"/>
      <c r="W47" s="425"/>
      <c r="X47" s="425"/>
      <c r="Y47" s="426"/>
      <c r="Z47" s="427"/>
      <c r="AA47" s="428"/>
      <c r="AB47" s="428"/>
      <c r="AC47" s="429"/>
      <c r="AD47" s="416"/>
      <c r="AE47" s="417"/>
      <c r="AF47" s="411"/>
      <c r="AG47" s="411"/>
      <c r="AH47" s="87"/>
    </row>
    <row r="48" spans="2:34" ht="50.1" customHeight="1" x14ac:dyDescent="0.4">
      <c r="B48" s="71"/>
      <c r="C48" s="82" t="s">
        <v>469</v>
      </c>
      <c r="D48" s="421"/>
      <c r="E48" s="422"/>
      <c r="F48" s="422"/>
      <c r="G48" s="422"/>
      <c r="H48" s="422"/>
      <c r="I48" s="422"/>
      <c r="J48" s="422"/>
      <c r="K48" s="423"/>
      <c r="L48" s="421"/>
      <c r="M48" s="422"/>
      <c r="N48" s="422"/>
      <c r="O48" s="422"/>
      <c r="P48" s="422"/>
      <c r="Q48" s="422"/>
      <c r="R48" s="422"/>
      <c r="S48" s="423"/>
      <c r="T48" s="424"/>
      <c r="U48" s="425"/>
      <c r="V48" s="425"/>
      <c r="W48" s="425"/>
      <c r="X48" s="425"/>
      <c r="Y48" s="426"/>
      <c r="Z48" s="427"/>
      <c r="AA48" s="428"/>
      <c r="AB48" s="428"/>
      <c r="AC48" s="429"/>
      <c r="AD48" s="416"/>
      <c r="AE48" s="417"/>
      <c r="AF48" s="411"/>
      <c r="AG48" s="411"/>
      <c r="AH48" s="87"/>
    </row>
    <row r="49" spans="2:34" ht="50.1" customHeight="1" x14ac:dyDescent="0.4">
      <c r="B49" s="71"/>
      <c r="C49" s="82" t="s">
        <v>470</v>
      </c>
      <c r="D49" s="421"/>
      <c r="E49" s="422"/>
      <c r="F49" s="422"/>
      <c r="G49" s="422"/>
      <c r="H49" s="422"/>
      <c r="I49" s="422"/>
      <c r="J49" s="422"/>
      <c r="K49" s="423"/>
      <c r="L49" s="421"/>
      <c r="M49" s="422"/>
      <c r="N49" s="422"/>
      <c r="O49" s="422"/>
      <c r="P49" s="422"/>
      <c r="Q49" s="422"/>
      <c r="R49" s="422"/>
      <c r="S49" s="423"/>
      <c r="T49" s="424"/>
      <c r="U49" s="425"/>
      <c r="V49" s="425"/>
      <c r="W49" s="425"/>
      <c r="X49" s="425"/>
      <c r="Y49" s="426"/>
      <c r="Z49" s="427"/>
      <c r="AA49" s="428"/>
      <c r="AB49" s="428"/>
      <c r="AC49" s="429"/>
      <c r="AD49" s="416"/>
      <c r="AE49" s="417"/>
      <c r="AF49" s="411"/>
      <c r="AG49" s="411"/>
      <c r="AH49" s="87"/>
    </row>
    <row r="50" spans="2:34" ht="50.1" customHeight="1" x14ac:dyDescent="0.4">
      <c r="B50" s="71"/>
      <c r="C50" s="82" t="s">
        <v>471</v>
      </c>
      <c r="D50" s="421"/>
      <c r="E50" s="422"/>
      <c r="F50" s="422"/>
      <c r="G50" s="422"/>
      <c r="H50" s="422"/>
      <c r="I50" s="422"/>
      <c r="J50" s="422"/>
      <c r="K50" s="423"/>
      <c r="L50" s="421"/>
      <c r="M50" s="422"/>
      <c r="N50" s="422"/>
      <c r="O50" s="422"/>
      <c r="P50" s="422"/>
      <c r="Q50" s="422"/>
      <c r="R50" s="422"/>
      <c r="S50" s="423"/>
      <c r="T50" s="424"/>
      <c r="U50" s="425"/>
      <c r="V50" s="425"/>
      <c r="W50" s="425"/>
      <c r="X50" s="425"/>
      <c r="Y50" s="426"/>
      <c r="Z50" s="427"/>
      <c r="AA50" s="428"/>
      <c r="AB50" s="428"/>
      <c r="AC50" s="429"/>
      <c r="AD50" s="416"/>
      <c r="AE50" s="417"/>
      <c r="AF50" s="411"/>
      <c r="AG50" s="411"/>
      <c r="AH50" s="87"/>
    </row>
    <row r="51" spans="2:34" ht="50.1" customHeight="1" x14ac:dyDescent="0.4">
      <c r="B51" s="71"/>
      <c r="C51" s="82" t="s">
        <v>472</v>
      </c>
      <c r="D51" s="421"/>
      <c r="E51" s="422"/>
      <c r="F51" s="422"/>
      <c r="G51" s="422"/>
      <c r="H51" s="422"/>
      <c r="I51" s="422"/>
      <c r="J51" s="422"/>
      <c r="K51" s="423"/>
      <c r="L51" s="421"/>
      <c r="M51" s="422"/>
      <c r="N51" s="422"/>
      <c r="O51" s="422"/>
      <c r="P51" s="422"/>
      <c r="Q51" s="422"/>
      <c r="R51" s="422"/>
      <c r="S51" s="423"/>
      <c r="T51" s="424"/>
      <c r="U51" s="425"/>
      <c r="V51" s="425"/>
      <c r="W51" s="425"/>
      <c r="X51" s="425"/>
      <c r="Y51" s="426"/>
      <c r="Z51" s="427"/>
      <c r="AA51" s="428"/>
      <c r="AB51" s="428"/>
      <c r="AC51" s="429"/>
      <c r="AD51" s="416"/>
      <c r="AE51" s="417"/>
      <c r="AF51" s="411"/>
      <c r="AG51" s="411"/>
      <c r="AH51" s="87"/>
    </row>
    <row r="52" spans="2:34" ht="50.1" customHeight="1" x14ac:dyDescent="0.4">
      <c r="B52" s="71"/>
      <c r="C52" s="82" t="s">
        <v>473</v>
      </c>
      <c r="D52" s="421"/>
      <c r="E52" s="422"/>
      <c r="F52" s="422"/>
      <c r="G52" s="422"/>
      <c r="H52" s="422"/>
      <c r="I52" s="422"/>
      <c r="J52" s="422"/>
      <c r="K52" s="423"/>
      <c r="L52" s="421"/>
      <c r="M52" s="422"/>
      <c r="N52" s="422"/>
      <c r="O52" s="422"/>
      <c r="P52" s="422"/>
      <c r="Q52" s="422"/>
      <c r="R52" s="422"/>
      <c r="S52" s="423"/>
      <c r="T52" s="424"/>
      <c r="U52" s="425"/>
      <c r="V52" s="425"/>
      <c r="W52" s="425"/>
      <c r="X52" s="425"/>
      <c r="Y52" s="426"/>
      <c r="Z52" s="427"/>
      <c r="AA52" s="428"/>
      <c r="AB52" s="428"/>
      <c r="AC52" s="429"/>
      <c r="AD52" s="416"/>
      <c r="AE52" s="417"/>
      <c r="AF52" s="411"/>
      <c r="AG52" s="411"/>
      <c r="AH52" s="87"/>
    </row>
    <row r="53" spans="2:34" ht="50.1" customHeight="1" x14ac:dyDescent="0.4">
      <c r="B53" s="71"/>
      <c r="C53" s="82" t="s">
        <v>474</v>
      </c>
      <c r="D53" s="421"/>
      <c r="E53" s="422"/>
      <c r="F53" s="422"/>
      <c r="G53" s="422"/>
      <c r="H53" s="422"/>
      <c r="I53" s="422"/>
      <c r="J53" s="422"/>
      <c r="K53" s="423"/>
      <c r="L53" s="421"/>
      <c r="M53" s="422"/>
      <c r="N53" s="422"/>
      <c r="O53" s="422"/>
      <c r="P53" s="422"/>
      <c r="Q53" s="422"/>
      <c r="R53" s="422"/>
      <c r="S53" s="423"/>
      <c r="T53" s="424"/>
      <c r="U53" s="425"/>
      <c r="V53" s="425"/>
      <c r="W53" s="425"/>
      <c r="X53" s="425"/>
      <c r="Y53" s="426"/>
      <c r="Z53" s="427"/>
      <c r="AA53" s="428"/>
      <c r="AB53" s="428"/>
      <c r="AC53" s="429"/>
      <c r="AD53" s="416"/>
      <c r="AE53" s="417"/>
      <c r="AF53" s="411"/>
      <c r="AG53" s="411"/>
      <c r="AH53" s="87"/>
    </row>
    <row r="54" spans="2:34" ht="50.1" customHeight="1" x14ac:dyDescent="0.4">
      <c r="B54" s="71"/>
      <c r="C54" s="82" t="s">
        <v>476</v>
      </c>
      <c r="D54" s="421"/>
      <c r="E54" s="422"/>
      <c r="F54" s="422"/>
      <c r="G54" s="422"/>
      <c r="H54" s="422"/>
      <c r="I54" s="422"/>
      <c r="J54" s="422"/>
      <c r="K54" s="423"/>
      <c r="L54" s="421"/>
      <c r="M54" s="422"/>
      <c r="N54" s="422"/>
      <c r="O54" s="422"/>
      <c r="P54" s="422"/>
      <c r="Q54" s="422"/>
      <c r="R54" s="422"/>
      <c r="S54" s="423"/>
      <c r="T54" s="424"/>
      <c r="U54" s="425"/>
      <c r="V54" s="425"/>
      <c r="W54" s="425"/>
      <c r="X54" s="425"/>
      <c r="Y54" s="426"/>
      <c r="Z54" s="427"/>
      <c r="AA54" s="428"/>
      <c r="AB54" s="428"/>
      <c r="AC54" s="429"/>
      <c r="AD54" s="416"/>
      <c r="AE54" s="417"/>
      <c r="AF54" s="411"/>
      <c r="AG54" s="411"/>
      <c r="AH54" s="87"/>
    </row>
    <row r="55" spans="2:34" ht="50.1" customHeight="1" x14ac:dyDescent="0.4">
      <c r="B55" s="71"/>
      <c r="C55" s="82" t="s">
        <v>465</v>
      </c>
      <c r="D55" s="421"/>
      <c r="E55" s="422"/>
      <c r="F55" s="422"/>
      <c r="G55" s="422"/>
      <c r="H55" s="422"/>
      <c r="I55" s="422"/>
      <c r="J55" s="422"/>
      <c r="K55" s="423"/>
      <c r="L55" s="421"/>
      <c r="M55" s="422"/>
      <c r="N55" s="422"/>
      <c r="O55" s="422"/>
      <c r="P55" s="422"/>
      <c r="Q55" s="422"/>
      <c r="R55" s="422"/>
      <c r="S55" s="423"/>
      <c r="T55" s="424"/>
      <c r="U55" s="425"/>
      <c r="V55" s="425"/>
      <c r="W55" s="425"/>
      <c r="X55" s="425"/>
      <c r="Y55" s="426"/>
      <c r="Z55" s="427"/>
      <c r="AA55" s="428"/>
      <c r="AB55" s="428"/>
      <c r="AC55" s="429"/>
      <c r="AD55" s="416"/>
      <c r="AE55" s="417"/>
      <c r="AF55" s="411"/>
      <c r="AG55" s="411"/>
      <c r="AH55" s="87"/>
    </row>
    <row r="56" spans="2:34" ht="50.1" customHeight="1" x14ac:dyDescent="0.4">
      <c r="B56" s="71"/>
      <c r="C56" s="82" t="s">
        <v>466</v>
      </c>
      <c r="D56" s="421"/>
      <c r="E56" s="422"/>
      <c r="F56" s="422"/>
      <c r="G56" s="422"/>
      <c r="H56" s="422"/>
      <c r="I56" s="422"/>
      <c r="J56" s="422"/>
      <c r="K56" s="423"/>
      <c r="L56" s="421"/>
      <c r="M56" s="422"/>
      <c r="N56" s="422"/>
      <c r="O56" s="422"/>
      <c r="P56" s="422"/>
      <c r="Q56" s="422"/>
      <c r="R56" s="422"/>
      <c r="S56" s="423"/>
      <c r="T56" s="424"/>
      <c r="U56" s="425"/>
      <c r="V56" s="425"/>
      <c r="W56" s="425"/>
      <c r="X56" s="425"/>
      <c r="Y56" s="426"/>
      <c r="Z56" s="427"/>
      <c r="AA56" s="428"/>
      <c r="AB56" s="428"/>
      <c r="AC56" s="429"/>
      <c r="AD56" s="416"/>
      <c r="AE56" s="417"/>
      <c r="AF56" s="411"/>
      <c r="AG56" s="411"/>
      <c r="AH56" s="87"/>
    </row>
    <row r="57" spans="2:34" ht="50.1" customHeight="1" x14ac:dyDescent="0.4">
      <c r="B57" s="71"/>
      <c r="C57" s="82" t="s">
        <v>467</v>
      </c>
      <c r="D57" s="421"/>
      <c r="E57" s="422"/>
      <c r="F57" s="422"/>
      <c r="G57" s="422"/>
      <c r="H57" s="422"/>
      <c r="I57" s="422"/>
      <c r="J57" s="422"/>
      <c r="K57" s="423"/>
      <c r="L57" s="421"/>
      <c r="M57" s="422"/>
      <c r="N57" s="422"/>
      <c r="O57" s="422"/>
      <c r="P57" s="422"/>
      <c r="Q57" s="422"/>
      <c r="R57" s="422"/>
      <c r="S57" s="423"/>
      <c r="T57" s="424"/>
      <c r="U57" s="425"/>
      <c r="V57" s="425"/>
      <c r="W57" s="425"/>
      <c r="X57" s="425"/>
      <c r="Y57" s="426"/>
      <c r="Z57" s="427"/>
      <c r="AA57" s="428"/>
      <c r="AB57" s="428"/>
      <c r="AC57" s="429"/>
      <c r="AD57" s="416"/>
      <c r="AE57" s="417"/>
      <c r="AF57" s="411"/>
      <c r="AG57" s="411"/>
      <c r="AH57" s="87"/>
    </row>
    <row r="58" spans="2:34" ht="50.1" customHeight="1" x14ac:dyDescent="0.4">
      <c r="B58" s="71"/>
      <c r="C58" s="82" t="s">
        <v>468</v>
      </c>
      <c r="D58" s="421"/>
      <c r="E58" s="422"/>
      <c r="F58" s="422"/>
      <c r="G58" s="422"/>
      <c r="H58" s="422"/>
      <c r="I58" s="422"/>
      <c r="J58" s="422"/>
      <c r="K58" s="423"/>
      <c r="L58" s="421"/>
      <c r="M58" s="422"/>
      <c r="N58" s="422"/>
      <c r="O58" s="422"/>
      <c r="P58" s="422"/>
      <c r="Q58" s="422"/>
      <c r="R58" s="422"/>
      <c r="S58" s="423"/>
      <c r="T58" s="424"/>
      <c r="U58" s="425"/>
      <c r="V58" s="425"/>
      <c r="W58" s="425"/>
      <c r="X58" s="425"/>
      <c r="Y58" s="426"/>
      <c r="Z58" s="427"/>
      <c r="AA58" s="428"/>
      <c r="AB58" s="428"/>
      <c r="AC58" s="429"/>
      <c r="AD58" s="416"/>
      <c r="AE58" s="417"/>
      <c r="AF58" s="411"/>
      <c r="AG58" s="411"/>
      <c r="AH58" s="87"/>
    </row>
    <row r="59" spans="2:34" ht="50.1" customHeight="1" x14ac:dyDescent="0.4">
      <c r="B59" s="71"/>
      <c r="C59" s="82" t="s">
        <v>469</v>
      </c>
      <c r="D59" s="421"/>
      <c r="E59" s="422"/>
      <c r="F59" s="422"/>
      <c r="G59" s="422"/>
      <c r="H59" s="422"/>
      <c r="I59" s="422"/>
      <c r="J59" s="422"/>
      <c r="K59" s="423"/>
      <c r="L59" s="421"/>
      <c r="M59" s="422"/>
      <c r="N59" s="422"/>
      <c r="O59" s="422"/>
      <c r="P59" s="422"/>
      <c r="Q59" s="422"/>
      <c r="R59" s="422"/>
      <c r="S59" s="423"/>
      <c r="T59" s="424"/>
      <c r="U59" s="425"/>
      <c r="V59" s="425"/>
      <c r="W59" s="425"/>
      <c r="X59" s="425"/>
      <c r="Y59" s="426"/>
      <c r="Z59" s="427"/>
      <c r="AA59" s="428"/>
      <c r="AB59" s="428"/>
      <c r="AC59" s="429"/>
      <c r="AD59" s="416"/>
      <c r="AE59" s="417"/>
      <c r="AF59" s="411"/>
      <c r="AG59" s="411"/>
      <c r="AH59" s="87"/>
    </row>
    <row r="60" spans="2:34" ht="50.1" customHeight="1" x14ac:dyDescent="0.4">
      <c r="B60" s="71"/>
      <c r="C60" s="82" t="s">
        <v>470</v>
      </c>
      <c r="D60" s="421"/>
      <c r="E60" s="422"/>
      <c r="F60" s="422"/>
      <c r="G60" s="422"/>
      <c r="H60" s="422"/>
      <c r="I60" s="422"/>
      <c r="J60" s="422"/>
      <c r="K60" s="423"/>
      <c r="L60" s="421"/>
      <c r="M60" s="422"/>
      <c r="N60" s="422"/>
      <c r="O60" s="422"/>
      <c r="P60" s="422"/>
      <c r="Q60" s="422"/>
      <c r="R60" s="422"/>
      <c r="S60" s="423"/>
      <c r="T60" s="424"/>
      <c r="U60" s="425"/>
      <c r="V60" s="425"/>
      <c r="W60" s="425"/>
      <c r="X60" s="425"/>
      <c r="Y60" s="426"/>
      <c r="Z60" s="427"/>
      <c r="AA60" s="428"/>
      <c r="AB60" s="428"/>
      <c r="AC60" s="429"/>
      <c r="AD60" s="416"/>
      <c r="AE60" s="417"/>
      <c r="AF60" s="411"/>
      <c r="AG60" s="411"/>
      <c r="AH60" s="87"/>
    </row>
    <row r="61" spans="2:34" ht="50.1" customHeight="1" x14ac:dyDescent="0.4">
      <c r="B61" s="71"/>
      <c r="C61" s="82" t="s">
        <v>471</v>
      </c>
      <c r="D61" s="421"/>
      <c r="E61" s="422"/>
      <c r="F61" s="422"/>
      <c r="G61" s="422"/>
      <c r="H61" s="422"/>
      <c r="I61" s="422"/>
      <c r="J61" s="422"/>
      <c r="K61" s="423"/>
      <c r="L61" s="421"/>
      <c r="M61" s="422"/>
      <c r="N61" s="422"/>
      <c r="O61" s="422"/>
      <c r="P61" s="422"/>
      <c r="Q61" s="422"/>
      <c r="R61" s="422"/>
      <c r="S61" s="423"/>
      <c r="T61" s="424"/>
      <c r="U61" s="425"/>
      <c r="V61" s="425"/>
      <c r="W61" s="425"/>
      <c r="X61" s="425"/>
      <c r="Y61" s="426"/>
      <c r="Z61" s="427"/>
      <c r="AA61" s="428"/>
      <c r="AB61" s="428"/>
      <c r="AC61" s="429"/>
      <c r="AD61" s="416"/>
      <c r="AE61" s="417"/>
      <c r="AF61" s="411"/>
      <c r="AG61" s="411"/>
      <c r="AH61" s="87"/>
    </row>
    <row r="62" spans="2:34" ht="50.1" customHeight="1" x14ac:dyDescent="0.4">
      <c r="B62" s="71"/>
      <c r="C62" s="82" t="s">
        <v>472</v>
      </c>
      <c r="D62" s="421"/>
      <c r="E62" s="422"/>
      <c r="F62" s="422"/>
      <c r="G62" s="422"/>
      <c r="H62" s="422"/>
      <c r="I62" s="422"/>
      <c r="J62" s="422"/>
      <c r="K62" s="423"/>
      <c r="L62" s="421"/>
      <c r="M62" s="422"/>
      <c r="N62" s="422"/>
      <c r="O62" s="422"/>
      <c r="P62" s="422"/>
      <c r="Q62" s="422"/>
      <c r="R62" s="422"/>
      <c r="S62" s="423"/>
      <c r="T62" s="424"/>
      <c r="U62" s="425"/>
      <c r="V62" s="425"/>
      <c r="W62" s="425"/>
      <c r="X62" s="425"/>
      <c r="Y62" s="426"/>
      <c r="Z62" s="427"/>
      <c r="AA62" s="428"/>
      <c r="AB62" s="428"/>
      <c r="AC62" s="429"/>
      <c r="AD62" s="416"/>
      <c r="AE62" s="417"/>
      <c r="AF62" s="411"/>
      <c r="AG62" s="411"/>
      <c r="AH62" s="87"/>
    </row>
    <row r="63" spans="2:34" ht="50.1" customHeight="1" x14ac:dyDescent="0.4">
      <c r="B63" s="71"/>
      <c r="C63" s="82" t="s">
        <v>473</v>
      </c>
      <c r="D63" s="421"/>
      <c r="E63" s="422"/>
      <c r="F63" s="422"/>
      <c r="G63" s="422"/>
      <c r="H63" s="422"/>
      <c r="I63" s="422"/>
      <c r="J63" s="422"/>
      <c r="K63" s="423"/>
      <c r="L63" s="421"/>
      <c r="M63" s="422"/>
      <c r="N63" s="422"/>
      <c r="O63" s="422"/>
      <c r="P63" s="422"/>
      <c r="Q63" s="422"/>
      <c r="R63" s="422"/>
      <c r="S63" s="423"/>
      <c r="T63" s="424"/>
      <c r="U63" s="425"/>
      <c r="V63" s="425"/>
      <c r="W63" s="425"/>
      <c r="X63" s="425"/>
      <c r="Y63" s="426"/>
      <c r="Z63" s="427"/>
      <c r="AA63" s="428"/>
      <c r="AB63" s="428"/>
      <c r="AC63" s="429"/>
      <c r="AD63" s="416"/>
      <c r="AE63" s="417"/>
      <c r="AF63" s="411"/>
      <c r="AG63" s="411"/>
      <c r="AH63" s="87"/>
    </row>
    <row r="64" spans="2:34" ht="50.1" customHeight="1" x14ac:dyDescent="0.4">
      <c r="B64" s="71"/>
      <c r="C64" s="82" t="s">
        <v>474</v>
      </c>
      <c r="D64" s="421"/>
      <c r="E64" s="422"/>
      <c r="F64" s="422"/>
      <c r="G64" s="422"/>
      <c r="H64" s="422"/>
      <c r="I64" s="422"/>
      <c r="J64" s="422"/>
      <c r="K64" s="423"/>
      <c r="L64" s="421"/>
      <c r="M64" s="422"/>
      <c r="N64" s="422"/>
      <c r="O64" s="422"/>
      <c r="P64" s="422"/>
      <c r="Q64" s="422"/>
      <c r="R64" s="422"/>
      <c r="S64" s="423"/>
      <c r="T64" s="424"/>
      <c r="U64" s="425"/>
      <c r="V64" s="425"/>
      <c r="W64" s="425"/>
      <c r="X64" s="425"/>
      <c r="Y64" s="426"/>
      <c r="Z64" s="427"/>
      <c r="AA64" s="428"/>
      <c r="AB64" s="428"/>
      <c r="AC64" s="429"/>
      <c r="AD64" s="416"/>
      <c r="AE64" s="417"/>
      <c r="AF64" s="411"/>
      <c r="AG64" s="411"/>
      <c r="AH64" s="87"/>
    </row>
    <row r="65" spans="2:34" ht="50.1" customHeight="1" x14ac:dyDescent="0.4">
      <c r="B65" s="71"/>
      <c r="C65" s="82" t="s">
        <v>476</v>
      </c>
      <c r="D65" s="421"/>
      <c r="E65" s="422"/>
      <c r="F65" s="422"/>
      <c r="G65" s="422"/>
      <c r="H65" s="422"/>
      <c r="I65" s="422"/>
      <c r="J65" s="422"/>
      <c r="K65" s="423"/>
      <c r="L65" s="421"/>
      <c r="M65" s="422"/>
      <c r="N65" s="422"/>
      <c r="O65" s="422"/>
      <c r="P65" s="422"/>
      <c r="Q65" s="422"/>
      <c r="R65" s="422"/>
      <c r="S65" s="423"/>
      <c r="T65" s="424"/>
      <c r="U65" s="425"/>
      <c r="V65" s="425"/>
      <c r="W65" s="425"/>
      <c r="X65" s="425"/>
      <c r="Y65" s="426"/>
      <c r="Z65" s="427"/>
      <c r="AA65" s="428"/>
      <c r="AB65" s="428"/>
      <c r="AC65" s="429"/>
      <c r="AD65" s="418"/>
      <c r="AE65" s="418"/>
      <c r="AF65" s="411"/>
      <c r="AG65" s="411"/>
      <c r="AH65" s="87"/>
    </row>
    <row r="66" spans="2:34" ht="9.9" customHeight="1" x14ac:dyDescent="0.4">
      <c r="B66" s="65"/>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7"/>
    </row>
    <row r="67" spans="2:34" ht="6" customHeight="1" x14ac:dyDescent="0.4"/>
  </sheetData>
  <mergeCells count="257">
    <mergeCell ref="D65:K65"/>
    <mergeCell ref="L65:S65"/>
    <mergeCell ref="T65:Y65"/>
    <mergeCell ref="Z65:AC65"/>
    <mergeCell ref="AD65:AE65"/>
    <mergeCell ref="AF65:AG65"/>
    <mergeCell ref="D64:K64"/>
    <mergeCell ref="L64:S64"/>
    <mergeCell ref="T64:Y64"/>
    <mergeCell ref="Z64:AC64"/>
    <mergeCell ref="AD64:AE64"/>
    <mergeCell ref="AF64:AG64"/>
    <mergeCell ref="D63:K63"/>
    <mergeCell ref="L63:S63"/>
    <mergeCell ref="T63:Y63"/>
    <mergeCell ref="Z63:AC63"/>
    <mergeCell ref="AD63:AE63"/>
    <mergeCell ref="AF63:AG63"/>
    <mergeCell ref="D62:K62"/>
    <mergeCell ref="L62:S62"/>
    <mergeCell ref="T62:Y62"/>
    <mergeCell ref="Z62:AC62"/>
    <mergeCell ref="AD62:AE62"/>
    <mergeCell ref="AF62:AG62"/>
    <mergeCell ref="D61:K61"/>
    <mergeCell ref="L61:S61"/>
    <mergeCell ref="T61:Y61"/>
    <mergeCell ref="Z61:AC61"/>
    <mergeCell ref="AD61:AE61"/>
    <mergeCell ref="AF61:AG61"/>
    <mergeCell ref="D60:K60"/>
    <mergeCell ref="L60:S60"/>
    <mergeCell ref="T60:Y60"/>
    <mergeCell ref="Z60:AC60"/>
    <mergeCell ref="AD60:AE60"/>
    <mergeCell ref="AF60:AG60"/>
    <mergeCell ref="D59:K59"/>
    <mergeCell ref="L59:S59"/>
    <mergeCell ref="T59:Y59"/>
    <mergeCell ref="Z59:AC59"/>
    <mergeCell ref="AD59:AE59"/>
    <mergeCell ref="AF59:AG59"/>
    <mergeCell ref="D58:K58"/>
    <mergeCell ref="L58:S58"/>
    <mergeCell ref="T58:Y58"/>
    <mergeCell ref="Z58:AC58"/>
    <mergeCell ref="AD58:AE58"/>
    <mergeCell ref="AF58:AG58"/>
    <mergeCell ref="D57:K57"/>
    <mergeCell ref="L57:S57"/>
    <mergeCell ref="T57:Y57"/>
    <mergeCell ref="Z57:AC57"/>
    <mergeCell ref="AD57:AE57"/>
    <mergeCell ref="AF57:AG57"/>
    <mergeCell ref="D56:K56"/>
    <mergeCell ref="L56:S56"/>
    <mergeCell ref="T56:Y56"/>
    <mergeCell ref="Z56:AC56"/>
    <mergeCell ref="AD56:AE56"/>
    <mergeCell ref="AF56:AG56"/>
    <mergeCell ref="D55:K55"/>
    <mergeCell ref="L55:S55"/>
    <mergeCell ref="T55:Y55"/>
    <mergeCell ref="Z55:AC55"/>
    <mergeCell ref="AD55:AE55"/>
    <mergeCell ref="AF55:AG55"/>
    <mergeCell ref="D54:K54"/>
    <mergeCell ref="L54:S54"/>
    <mergeCell ref="T54:Y54"/>
    <mergeCell ref="Z54:AC54"/>
    <mergeCell ref="AD54:AE54"/>
    <mergeCell ref="AF54:AG54"/>
    <mergeCell ref="D53:K53"/>
    <mergeCell ref="L53:S53"/>
    <mergeCell ref="T53:Y53"/>
    <mergeCell ref="Z53:AC53"/>
    <mergeCell ref="AD53:AE53"/>
    <mergeCell ref="AF53:AG53"/>
    <mergeCell ref="D52:K52"/>
    <mergeCell ref="L52:S52"/>
    <mergeCell ref="T52:Y52"/>
    <mergeCell ref="Z52:AC52"/>
    <mergeCell ref="AD52:AE52"/>
    <mergeCell ref="AF52:AG52"/>
    <mergeCell ref="D51:K51"/>
    <mergeCell ref="L51:S51"/>
    <mergeCell ref="T51:Y51"/>
    <mergeCell ref="Z51:AC51"/>
    <mergeCell ref="AD51:AE51"/>
    <mergeCell ref="AF51:AG51"/>
    <mergeCell ref="D50:K50"/>
    <mergeCell ref="L50:S50"/>
    <mergeCell ref="T50:Y50"/>
    <mergeCell ref="Z50:AC50"/>
    <mergeCell ref="AD50:AE50"/>
    <mergeCell ref="AF50:AG50"/>
    <mergeCell ref="D49:K49"/>
    <mergeCell ref="L49:S49"/>
    <mergeCell ref="T49:Y49"/>
    <mergeCell ref="Z49:AC49"/>
    <mergeCell ref="AD49:AE49"/>
    <mergeCell ref="AF49:AG49"/>
    <mergeCell ref="D48:K48"/>
    <mergeCell ref="L48:S48"/>
    <mergeCell ref="T48:Y48"/>
    <mergeCell ref="Z48:AC48"/>
    <mergeCell ref="AD48:AE48"/>
    <mergeCell ref="AF48:AG48"/>
    <mergeCell ref="D47:K47"/>
    <mergeCell ref="L47:S47"/>
    <mergeCell ref="T47:Y47"/>
    <mergeCell ref="Z47:AC47"/>
    <mergeCell ref="AD47:AE47"/>
    <mergeCell ref="AF47:AG47"/>
    <mergeCell ref="D46:K46"/>
    <mergeCell ref="L46:S46"/>
    <mergeCell ref="T46:Y46"/>
    <mergeCell ref="Z46:AC46"/>
    <mergeCell ref="AD46:AE46"/>
    <mergeCell ref="AF46:AG46"/>
    <mergeCell ref="D45:K45"/>
    <mergeCell ref="L45:S45"/>
    <mergeCell ref="T45:Y45"/>
    <mergeCell ref="Z45:AC45"/>
    <mergeCell ref="AD45:AE45"/>
    <mergeCell ref="AF45:AG45"/>
    <mergeCell ref="D44:K44"/>
    <mergeCell ref="L44:S44"/>
    <mergeCell ref="T44:Y44"/>
    <mergeCell ref="Z44:AC44"/>
    <mergeCell ref="AD44:AE44"/>
    <mergeCell ref="AF44:AG44"/>
    <mergeCell ref="B41:AH41"/>
    <mergeCell ref="B42:AH42"/>
    <mergeCell ref="D43:K43"/>
    <mergeCell ref="L43:S43"/>
    <mergeCell ref="T43:Y43"/>
    <mergeCell ref="Z43:AC43"/>
    <mergeCell ref="AD43:AE43"/>
    <mergeCell ref="AF43:AG43"/>
    <mergeCell ref="T30:U30"/>
    <mergeCell ref="V30:W30"/>
    <mergeCell ref="X30:Y30"/>
    <mergeCell ref="Z30:AA30"/>
    <mergeCell ref="AB30:AC30"/>
    <mergeCell ref="B32:AD39"/>
    <mergeCell ref="C30:E30"/>
    <mergeCell ref="F30:G30"/>
    <mergeCell ref="H30:I30"/>
    <mergeCell ref="J30:K30"/>
    <mergeCell ref="L30:M30"/>
    <mergeCell ref="N30:O30"/>
    <mergeCell ref="P30:Q30"/>
    <mergeCell ref="R30:S30"/>
    <mergeCell ref="N29:O29"/>
    <mergeCell ref="P29:Q29"/>
    <mergeCell ref="R29:S29"/>
    <mergeCell ref="T28:U28"/>
    <mergeCell ref="V28:W28"/>
    <mergeCell ref="X28:Y28"/>
    <mergeCell ref="Z28:AA28"/>
    <mergeCell ref="AB28:AC28"/>
    <mergeCell ref="C29:E29"/>
    <mergeCell ref="F29:G29"/>
    <mergeCell ref="H29:I29"/>
    <mergeCell ref="J29:K29"/>
    <mergeCell ref="L29:M29"/>
    <mergeCell ref="Z29:AA29"/>
    <mergeCell ref="AB29:AC29"/>
    <mergeCell ref="T29:U29"/>
    <mergeCell ref="V29:W29"/>
    <mergeCell ref="X29:Y29"/>
    <mergeCell ref="C28:E28"/>
    <mergeCell ref="F28:G28"/>
    <mergeCell ref="H28:I28"/>
    <mergeCell ref="J28:K28"/>
    <mergeCell ref="L28:M28"/>
    <mergeCell ref="N28:O28"/>
    <mergeCell ref="P28:Q28"/>
    <mergeCell ref="R28:S28"/>
    <mergeCell ref="N26:O26"/>
    <mergeCell ref="P26:Q26"/>
    <mergeCell ref="R26:S26"/>
    <mergeCell ref="T25:U25"/>
    <mergeCell ref="V25:W25"/>
    <mergeCell ref="X25:Y25"/>
    <mergeCell ref="Z25:AA25"/>
    <mergeCell ref="AB25:AC25"/>
    <mergeCell ref="C26:E26"/>
    <mergeCell ref="F26:G26"/>
    <mergeCell ref="H26:I26"/>
    <mergeCell ref="J26:K26"/>
    <mergeCell ref="L26:M26"/>
    <mergeCell ref="Z26:AA26"/>
    <mergeCell ref="AB26:AC26"/>
    <mergeCell ref="T26:U26"/>
    <mergeCell ref="V26:W26"/>
    <mergeCell ref="X26:Y26"/>
    <mergeCell ref="C25:E25"/>
    <mergeCell ref="F25:G25"/>
    <mergeCell ref="H25:I25"/>
    <mergeCell ref="J25:K25"/>
    <mergeCell ref="L25:M25"/>
    <mergeCell ref="N25:O25"/>
    <mergeCell ref="P25:Q25"/>
    <mergeCell ref="R25:S25"/>
    <mergeCell ref="N24:O24"/>
    <mergeCell ref="P24:Q24"/>
    <mergeCell ref="R24:S24"/>
    <mergeCell ref="C19:D19"/>
    <mergeCell ref="E19:N19"/>
    <mergeCell ref="P19:S19"/>
    <mergeCell ref="T19:AC19"/>
    <mergeCell ref="B22:AD22"/>
    <mergeCell ref="C24:E24"/>
    <mergeCell ref="F24:G24"/>
    <mergeCell ref="H24:I24"/>
    <mergeCell ref="J24:K24"/>
    <mergeCell ref="L24:M24"/>
    <mergeCell ref="Z24:AA24"/>
    <mergeCell ref="AB24:AC24"/>
    <mergeCell ref="T24:U24"/>
    <mergeCell ref="V24:W24"/>
    <mergeCell ref="X24:Y24"/>
    <mergeCell ref="X13:Z13"/>
    <mergeCell ref="AA13:AC13"/>
    <mergeCell ref="F15:G15"/>
    <mergeCell ref="H15:L15"/>
    <mergeCell ref="N15:O15"/>
    <mergeCell ref="P15:T15"/>
    <mergeCell ref="V15:W15"/>
    <mergeCell ref="X15:AC15"/>
    <mergeCell ref="C13:D17"/>
    <mergeCell ref="F13:G13"/>
    <mergeCell ref="H13:L13"/>
    <mergeCell ref="N13:P13"/>
    <mergeCell ref="Q13:T13"/>
    <mergeCell ref="V13:W13"/>
    <mergeCell ref="F17:G17"/>
    <mergeCell ref="H17:L17"/>
    <mergeCell ref="N17:O17"/>
    <mergeCell ref="P17:T17"/>
    <mergeCell ref="C9:D9"/>
    <mergeCell ref="E9:L9"/>
    <mergeCell ref="N9:T9"/>
    <mergeCell ref="V9:AC9"/>
    <mergeCell ref="C11:D11"/>
    <mergeCell ref="E11:L11"/>
    <mergeCell ref="N11:T11"/>
    <mergeCell ref="V11:AC11"/>
    <mergeCell ref="B2:G3"/>
    <mergeCell ref="H2:AD3"/>
    <mergeCell ref="B5:AD5"/>
    <mergeCell ref="C7:D7"/>
    <mergeCell ref="E7:L7"/>
    <mergeCell ref="N7:P7"/>
    <mergeCell ref="Q7:AC7"/>
  </mergeCells>
  <dataValidations count="2">
    <dataValidation type="list" allowBlank="1" showInputMessage="1" showErrorMessage="1" sqref="AD44:AE65" xr:uid="{03F63BA8-0096-4E31-95E4-A32FC0349700}">
      <formula1>"Abierta,En ejecución,Cerrada,Cancelada"</formula1>
    </dataValidation>
    <dataValidation type="list" allowBlank="1" showInputMessage="1" showErrorMessage="1" sqref="X13" xr:uid="{383C9CD3-ADDC-4FC0-AE47-C13F7D632DD9}">
      <formula1>"Mayor o igual que,Menor o igual que,Igual,Mayor que,Menor que"</formula1>
    </dataValidation>
  </dataValidations>
  <pageMargins left="0.25" right="0.25"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A6F68173-A2D8-4DFD-92E9-7BAA89DA3D58}">
          <x14:formula1>
            <xm:f>Datos!$P$2:$P$205</xm:f>
          </x14:formula1>
          <xm:sqref>E11:L11 N11:T11 V11:AC11</xm:sqref>
        </x14:dataValidation>
        <x14:dataValidation type="list" allowBlank="1" showInputMessage="1" showErrorMessage="1" xr:uid="{946FD0C6-36CE-4E25-BF74-8C8A68A1F122}">
          <x14:formula1>
            <xm:f>Datos!$L$2:$L$51</xm:f>
          </x14:formula1>
          <xm:sqref>N9:T9 E9 V9:AC9</xm:sqref>
        </x14:dataValidation>
      </x14:dataValidations>
    </ext>
  </extLs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686A3-C2D8-41C1-9947-A31812416A1D}">
  <sheetPr codeName="Hoja23"/>
  <dimension ref="B1:AH67"/>
  <sheetViews>
    <sheetView showGridLines="0" zoomScale="85" zoomScaleNormal="85" workbookViewId="0">
      <selection activeCell="E7" sqref="E7:L7"/>
    </sheetView>
  </sheetViews>
  <sheetFormatPr baseColWidth="10" defaultColWidth="0" defaultRowHeight="0" customHeight="1" zeroHeight="1" x14ac:dyDescent="0.4"/>
  <cols>
    <col min="1" max="1" width="1.77734375" style="60" customWidth="1"/>
    <col min="2" max="2" width="1.88671875" style="60" customWidth="1"/>
    <col min="3" max="4" width="11.21875" style="60" customWidth="1"/>
    <col min="5" max="5" width="1.77734375" style="60" customWidth="1"/>
    <col min="6" max="6" width="13.6640625" style="60" customWidth="1"/>
    <col min="7" max="7" width="1.77734375" style="60" customWidth="1"/>
    <col min="8" max="8" width="9.6640625" style="60" customWidth="1"/>
    <col min="9" max="9" width="1.77734375" style="60" customWidth="1"/>
    <col min="10" max="10" width="9.6640625" style="60" customWidth="1"/>
    <col min="11" max="11" width="1.77734375" style="60" customWidth="1"/>
    <col min="12" max="12" width="12.6640625" style="60" customWidth="1"/>
    <col min="13" max="13" width="1.77734375" style="60" customWidth="1"/>
    <col min="14" max="14" width="12.109375" style="60" customWidth="1"/>
    <col min="15" max="15" width="1.77734375" style="60" customWidth="1"/>
    <col min="16" max="16" width="12.6640625" style="60" customWidth="1"/>
    <col min="17" max="17" width="1.77734375" style="60" customWidth="1"/>
    <col min="18" max="18" width="9.6640625" style="60" customWidth="1"/>
    <col min="19" max="19" width="1.77734375" style="60" customWidth="1"/>
    <col min="20" max="20" width="12.6640625" style="60" customWidth="1"/>
    <col min="21" max="21" width="1.77734375" style="60" customWidth="1"/>
    <col min="22" max="22" width="9.6640625" style="60" customWidth="1"/>
    <col min="23" max="23" width="1.77734375" style="60" customWidth="1"/>
    <col min="24" max="24" width="9.6640625" style="60" customWidth="1"/>
    <col min="25" max="25" width="1.77734375" style="60" customWidth="1"/>
    <col min="26" max="26" width="9.6640625" style="60" customWidth="1"/>
    <col min="27" max="27" width="1.77734375" style="60" customWidth="1"/>
    <col min="28" max="28" width="9.6640625" style="60" customWidth="1"/>
    <col min="29" max="29" width="1.77734375" style="60" customWidth="1"/>
    <col min="30" max="30" width="1.88671875" style="60" customWidth="1"/>
    <col min="31" max="31" width="10.77734375" style="60" customWidth="1"/>
    <col min="32" max="33" width="12.33203125" style="60" customWidth="1"/>
    <col min="34" max="34" width="1.77734375" style="60" customWidth="1"/>
    <col min="35" max="35" width="2.21875" style="60" customWidth="1"/>
    <col min="36" max="36" width="0" style="60" hidden="1" customWidth="1"/>
    <col min="37" max="16384" width="0" style="60" hidden="1"/>
  </cols>
  <sheetData>
    <row r="1" spans="2:30" ht="8.1" customHeight="1" x14ac:dyDescent="0.4"/>
    <row r="2" spans="2:30" ht="37.5" customHeight="1" x14ac:dyDescent="0.4">
      <c r="B2" s="439"/>
      <c r="C2" s="439"/>
      <c r="D2" s="439"/>
      <c r="E2" s="439"/>
      <c r="F2" s="439"/>
      <c r="G2" s="439"/>
      <c r="H2" s="442" t="s">
        <v>480</v>
      </c>
      <c r="I2" s="443"/>
      <c r="J2" s="443"/>
      <c r="K2" s="443"/>
      <c r="L2" s="443"/>
      <c r="M2" s="443"/>
      <c r="N2" s="443"/>
      <c r="O2" s="443"/>
      <c r="P2" s="443"/>
      <c r="Q2" s="443"/>
      <c r="R2" s="443"/>
      <c r="S2" s="443"/>
      <c r="T2" s="443"/>
      <c r="U2" s="443"/>
      <c r="V2" s="443"/>
      <c r="W2" s="443"/>
      <c r="X2" s="443"/>
      <c r="Y2" s="443"/>
      <c r="Z2" s="443"/>
      <c r="AA2" s="443"/>
      <c r="AB2" s="443"/>
      <c r="AC2" s="443"/>
      <c r="AD2" s="444"/>
    </row>
    <row r="3" spans="2:30" ht="37.5" customHeight="1" x14ac:dyDescent="0.4">
      <c r="B3" s="439"/>
      <c r="C3" s="439"/>
      <c r="D3" s="439"/>
      <c r="E3" s="439"/>
      <c r="F3" s="439"/>
      <c r="G3" s="439"/>
      <c r="H3" s="445"/>
      <c r="I3" s="446"/>
      <c r="J3" s="446"/>
      <c r="K3" s="446"/>
      <c r="L3" s="446"/>
      <c r="M3" s="446"/>
      <c r="N3" s="446"/>
      <c r="O3" s="446"/>
      <c r="P3" s="446"/>
      <c r="Q3" s="446"/>
      <c r="R3" s="446"/>
      <c r="S3" s="446"/>
      <c r="T3" s="446"/>
      <c r="U3" s="446"/>
      <c r="V3" s="446"/>
      <c r="W3" s="446"/>
      <c r="X3" s="446"/>
      <c r="Y3" s="446"/>
      <c r="Z3" s="446"/>
      <c r="AA3" s="446"/>
      <c r="AB3" s="446"/>
      <c r="AC3" s="446"/>
      <c r="AD3" s="447"/>
    </row>
    <row r="4" spans="2:30" ht="8.1" customHeight="1" x14ac:dyDescent="0.4"/>
    <row r="5" spans="2:30" ht="30" customHeight="1" x14ac:dyDescent="0.4">
      <c r="B5" s="440" t="s">
        <v>454</v>
      </c>
      <c r="C5" s="440"/>
      <c r="D5" s="440"/>
      <c r="E5" s="440"/>
      <c r="F5" s="440"/>
      <c r="G5" s="440"/>
      <c r="H5" s="440"/>
      <c r="I5" s="440"/>
      <c r="J5" s="440"/>
      <c r="K5" s="440"/>
      <c r="L5" s="440"/>
      <c r="M5" s="440"/>
      <c r="N5" s="440"/>
      <c r="O5" s="440"/>
      <c r="P5" s="440"/>
      <c r="Q5" s="440"/>
      <c r="R5" s="440"/>
      <c r="S5" s="440"/>
      <c r="T5" s="440"/>
      <c r="U5" s="440"/>
      <c r="V5" s="440"/>
      <c r="W5" s="440"/>
      <c r="X5" s="440"/>
      <c r="Y5" s="440"/>
      <c r="Z5" s="440"/>
      <c r="AA5" s="440"/>
      <c r="AB5" s="440"/>
      <c r="AC5" s="440"/>
      <c r="AD5" s="440"/>
    </row>
    <row r="6" spans="2:30" ht="7.5" customHeight="1" x14ac:dyDescent="0.4">
      <c r="B6" s="61"/>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2:30" s="64" customFormat="1" ht="60" customHeight="1" x14ac:dyDescent="0.3">
      <c r="B7" s="68"/>
      <c r="C7" s="419" t="s">
        <v>455</v>
      </c>
      <c r="D7" s="420"/>
      <c r="E7" s="433"/>
      <c r="F7" s="433"/>
      <c r="G7" s="433"/>
      <c r="H7" s="433"/>
      <c r="I7" s="433"/>
      <c r="J7" s="433"/>
      <c r="K7" s="433"/>
      <c r="L7" s="433"/>
      <c r="M7" s="69"/>
      <c r="N7" s="419" t="s">
        <v>456</v>
      </c>
      <c r="O7" s="436"/>
      <c r="P7" s="420"/>
      <c r="Q7" s="441"/>
      <c r="R7" s="441"/>
      <c r="S7" s="441"/>
      <c r="T7" s="441"/>
      <c r="U7" s="441"/>
      <c r="V7" s="441"/>
      <c r="W7" s="441"/>
      <c r="X7" s="441"/>
      <c r="Y7" s="441"/>
      <c r="Z7" s="441"/>
      <c r="AA7" s="441"/>
      <c r="AB7" s="441"/>
      <c r="AC7" s="441"/>
      <c r="AD7" s="70"/>
    </row>
    <row r="8" spans="2:30" ht="7.5" customHeight="1" x14ac:dyDescent="0.4">
      <c r="B8" s="71"/>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73"/>
    </row>
    <row r="9" spans="2:30" s="64" customFormat="1" ht="39.9" customHeight="1" x14ac:dyDescent="0.3">
      <c r="B9" s="68"/>
      <c r="C9" s="419" t="s">
        <v>481</v>
      </c>
      <c r="D9" s="420"/>
      <c r="E9" s="433"/>
      <c r="F9" s="433"/>
      <c r="G9" s="433"/>
      <c r="H9" s="433"/>
      <c r="I9" s="433"/>
      <c r="J9" s="433"/>
      <c r="K9" s="433"/>
      <c r="L9" s="433"/>
      <c r="M9" s="69"/>
      <c r="N9" s="433"/>
      <c r="O9" s="433"/>
      <c r="P9" s="433"/>
      <c r="Q9" s="433"/>
      <c r="R9" s="433"/>
      <c r="S9" s="433"/>
      <c r="T9" s="433"/>
      <c r="U9"/>
      <c r="V9" s="433"/>
      <c r="W9" s="433"/>
      <c r="X9" s="433"/>
      <c r="Y9" s="433"/>
      <c r="Z9" s="433"/>
      <c r="AA9" s="433"/>
      <c r="AB9" s="433"/>
      <c r="AC9" s="433"/>
      <c r="AD9" s="70"/>
    </row>
    <row r="10" spans="2:30" ht="7.5" customHeight="1" x14ac:dyDescent="0.4">
      <c r="B10" s="71"/>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3"/>
    </row>
    <row r="11" spans="2:30" ht="39.9" customHeight="1" x14ac:dyDescent="0.4">
      <c r="B11" s="71"/>
      <c r="C11" s="419" t="s">
        <v>482</v>
      </c>
      <c r="D11" s="420"/>
      <c r="E11" s="433"/>
      <c r="F11" s="433"/>
      <c r="G11" s="433"/>
      <c r="H11" s="433"/>
      <c r="I11" s="433"/>
      <c r="J11" s="433"/>
      <c r="K11" s="433"/>
      <c r="L11" s="433"/>
      <c r="N11" s="433"/>
      <c r="O11" s="433"/>
      <c r="P11" s="433"/>
      <c r="Q11" s="433"/>
      <c r="R11" s="433"/>
      <c r="S11" s="433"/>
      <c r="T11" s="433"/>
      <c r="V11" s="433"/>
      <c r="W11" s="433"/>
      <c r="X11" s="433"/>
      <c r="Y11" s="433"/>
      <c r="Z11" s="433"/>
      <c r="AA11" s="433"/>
      <c r="AB11" s="433"/>
      <c r="AC11" s="433"/>
      <c r="AD11" s="73"/>
    </row>
    <row r="12" spans="2:30" ht="7.5" customHeight="1" x14ac:dyDescent="0.4">
      <c r="B12" s="71"/>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3"/>
    </row>
    <row r="13" spans="2:30" s="64" customFormat="1" ht="39.9" customHeight="1" x14ac:dyDescent="0.3">
      <c r="B13" s="68"/>
      <c r="C13" s="448" t="s">
        <v>488</v>
      </c>
      <c r="D13" s="449"/>
      <c r="E13" s="69"/>
      <c r="F13" s="432" t="s">
        <v>457</v>
      </c>
      <c r="G13" s="432"/>
      <c r="H13" s="435"/>
      <c r="I13" s="435"/>
      <c r="J13" s="435"/>
      <c r="K13" s="435"/>
      <c r="L13" s="435"/>
      <c r="M13" s="69"/>
      <c r="N13" s="419" t="s">
        <v>459</v>
      </c>
      <c r="O13" s="436"/>
      <c r="P13" s="420"/>
      <c r="Q13" s="437"/>
      <c r="R13" s="437"/>
      <c r="S13" s="437"/>
      <c r="T13" s="437"/>
      <c r="U13" s="69"/>
      <c r="V13" s="438" t="s">
        <v>460</v>
      </c>
      <c r="W13" s="438"/>
      <c r="X13" s="461"/>
      <c r="Y13" s="461"/>
      <c r="Z13" s="461"/>
      <c r="AA13" s="455"/>
      <c r="AB13" s="456"/>
      <c r="AC13" s="457"/>
      <c r="AD13" s="70"/>
    </row>
    <row r="14" spans="2:30" ht="9" customHeight="1" x14ac:dyDescent="0.4">
      <c r="B14" s="71"/>
      <c r="C14" s="450"/>
      <c r="D14" s="451"/>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3"/>
    </row>
    <row r="15" spans="2:30" s="64" customFormat="1" ht="39.9" customHeight="1" x14ac:dyDescent="0.3">
      <c r="B15" s="68"/>
      <c r="C15" s="450"/>
      <c r="D15" s="451"/>
      <c r="E15" s="69"/>
      <c r="F15" s="434" t="s">
        <v>458</v>
      </c>
      <c r="G15" s="434"/>
      <c r="H15" s="435"/>
      <c r="I15" s="435"/>
      <c r="J15" s="435"/>
      <c r="K15" s="435"/>
      <c r="L15" s="435"/>
      <c r="M15" s="69"/>
      <c r="N15" s="434" t="s">
        <v>462</v>
      </c>
      <c r="O15" s="434"/>
      <c r="P15" s="435"/>
      <c r="Q15" s="435"/>
      <c r="R15" s="435"/>
      <c r="S15" s="435"/>
      <c r="T15" s="435"/>
      <c r="U15" s="69"/>
      <c r="V15" s="434" t="s">
        <v>484</v>
      </c>
      <c r="W15" s="434"/>
      <c r="X15" s="454"/>
      <c r="Y15" s="454"/>
      <c r="Z15" s="454"/>
      <c r="AA15" s="454"/>
      <c r="AB15" s="454"/>
      <c r="AC15" s="454"/>
      <c r="AD15" s="70"/>
    </row>
    <row r="16" spans="2:30" ht="7.5" customHeight="1" x14ac:dyDescent="0.4">
      <c r="B16" s="71"/>
      <c r="C16" s="450"/>
      <c r="D16" s="451"/>
      <c r="E16" s="72"/>
      <c r="F16" s="72"/>
      <c r="G16" s="72"/>
      <c r="H16" s="72"/>
      <c r="I16" s="72"/>
      <c r="J16" s="72"/>
      <c r="K16" s="72"/>
      <c r="L16" s="72"/>
      <c r="M16" s="72"/>
      <c r="N16" s="72"/>
      <c r="O16" s="72"/>
      <c r="P16" s="72"/>
      <c r="Q16" s="72"/>
      <c r="R16" s="72"/>
      <c r="S16" s="72"/>
      <c r="T16" s="72"/>
      <c r="U16" s="72"/>
      <c r="V16"/>
      <c r="W16"/>
      <c r="X16"/>
      <c r="Y16"/>
      <c r="Z16"/>
      <c r="AA16"/>
      <c r="AB16"/>
      <c r="AC16"/>
      <c r="AD16" s="73"/>
    </row>
    <row r="17" spans="2:30" s="64" customFormat="1" ht="39.9" customHeight="1" x14ac:dyDescent="0.3">
      <c r="B17" s="68"/>
      <c r="C17" s="452"/>
      <c r="D17" s="453"/>
      <c r="E17" s="69"/>
      <c r="F17" s="434" t="s">
        <v>461</v>
      </c>
      <c r="G17" s="434"/>
      <c r="H17" s="435"/>
      <c r="I17" s="435"/>
      <c r="J17" s="435"/>
      <c r="K17" s="435"/>
      <c r="L17" s="435"/>
      <c r="M17" s="69"/>
      <c r="N17" s="434" t="s">
        <v>463</v>
      </c>
      <c r="O17" s="434"/>
      <c r="P17" s="435"/>
      <c r="Q17" s="435"/>
      <c r="R17" s="435"/>
      <c r="S17" s="435"/>
      <c r="T17" s="435"/>
      <c r="U17" s="69"/>
      <c r="AC17"/>
      <c r="AD17" s="70"/>
    </row>
    <row r="18" spans="2:30" ht="6.9" customHeight="1" x14ac:dyDescent="0.4">
      <c r="B18" s="71"/>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3"/>
    </row>
    <row r="19" spans="2:30" s="64" customFormat="1" ht="39.9" customHeight="1" x14ac:dyDescent="0.3">
      <c r="B19" s="68"/>
      <c r="C19" s="419" t="s">
        <v>485</v>
      </c>
      <c r="D19" s="420"/>
      <c r="E19" s="437"/>
      <c r="F19" s="437"/>
      <c r="G19" s="437"/>
      <c r="H19" s="437"/>
      <c r="I19" s="437"/>
      <c r="J19" s="437"/>
      <c r="K19" s="437"/>
      <c r="L19" s="437"/>
      <c r="M19" s="437"/>
      <c r="N19" s="437"/>
      <c r="O19" s="74"/>
      <c r="P19" s="419" t="s">
        <v>486</v>
      </c>
      <c r="Q19" s="436"/>
      <c r="R19" s="436"/>
      <c r="S19" s="420"/>
      <c r="T19" s="437"/>
      <c r="U19" s="437"/>
      <c r="V19" s="437"/>
      <c r="W19" s="437"/>
      <c r="X19" s="437"/>
      <c r="Y19" s="437"/>
      <c r="Z19" s="437"/>
      <c r="AA19" s="437"/>
      <c r="AB19" s="437"/>
      <c r="AC19" s="437"/>
      <c r="AD19" s="70"/>
    </row>
    <row r="20" spans="2:30" ht="6.9" customHeight="1" x14ac:dyDescent="0.4">
      <c r="B20" s="75"/>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7"/>
    </row>
    <row r="21" spans="2:30" ht="9.9" customHeight="1" x14ac:dyDescent="0.4">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row>
    <row r="22" spans="2:30" ht="30" customHeight="1" x14ac:dyDescent="0.4">
      <c r="B22" s="415" t="s">
        <v>464</v>
      </c>
      <c r="C22" s="415"/>
      <c r="D22" s="415"/>
      <c r="E22" s="415"/>
      <c r="F22" s="415"/>
      <c r="G22" s="415"/>
      <c r="H22" s="415"/>
      <c r="I22" s="415"/>
      <c r="J22" s="415"/>
      <c r="K22" s="415"/>
      <c r="L22" s="415"/>
      <c r="M22" s="415"/>
      <c r="N22" s="415"/>
      <c r="O22" s="415"/>
      <c r="P22" s="415"/>
      <c r="Q22" s="415"/>
      <c r="R22" s="415"/>
      <c r="S22" s="415"/>
      <c r="T22" s="415"/>
      <c r="U22" s="415"/>
      <c r="V22" s="415"/>
      <c r="W22" s="415"/>
      <c r="X22" s="415"/>
      <c r="Y22" s="415"/>
      <c r="Z22" s="415"/>
      <c r="AA22" s="415"/>
      <c r="AB22" s="415"/>
      <c r="AC22" s="415"/>
      <c r="AD22" s="415"/>
    </row>
    <row r="23" spans="2:30" ht="9.9" customHeight="1" x14ac:dyDescent="0.4">
      <c r="B23" s="78"/>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80"/>
    </row>
    <row r="24" spans="2:30" ht="26.1" customHeight="1" x14ac:dyDescent="0.4">
      <c r="B24" s="71"/>
      <c r="C24" s="432" t="s">
        <v>487</v>
      </c>
      <c r="D24" s="432"/>
      <c r="E24" s="432"/>
      <c r="F24" s="432" t="s">
        <v>496</v>
      </c>
      <c r="G24" s="432"/>
      <c r="H24" s="432" t="s">
        <v>465</v>
      </c>
      <c r="I24" s="432"/>
      <c r="J24" s="432" t="s">
        <v>466</v>
      </c>
      <c r="K24" s="432"/>
      <c r="L24" s="432" t="s">
        <v>467</v>
      </c>
      <c r="M24" s="432"/>
      <c r="N24" s="432" t="s">
        <v>468</v>
      </c>
      <c r="O24" s="432"/>
      <c r="P24" s="432" t="s">
        <v>469</v>
      </c>
      <c r="Q24" s="432"/>
      <c r="R24" s="432" t="s">
        <v>470</v>
      </c>
      <c r="S24" s="432"/>
      <c r="T24" s="432" t="s">
        <v>471</v>
      </c>
      <c r="U24" s="432"/>
      <c r="V24" s="432" t="s">
        <v>472</v>
      </c>
      <c r="W24" s="432"/>
      <c r="X24" s="432" t="s">
        <v>473</v>
      </c>
      <c r="Y24" s="432"/>
      <c r="Z24" s="432" t="s">
        <v>474</v>
      </c>
      <c r="AA24" s="432"/>
      <c r="AB24" s="432" t="s">
        <v>475</v>
      </c>
      <c r="AC24" s="432"/>
      <c r="AD24" s="81"/>
    </row>
    <row r="25" spans="2:30" ht="26.1" customHeight="1" x14ac:dyDescent="0.4">
      <c r="B25" s="71"/>
      <c r="C25" s="430" t="s">
        <v>460</v>
      </c>
      <c r="D25" s="430"/>
      <c r="E25" s="430"/>
      <c r="F25" s="460"/>
      <c r="G25" s="460"/>
      <c r="H25" s="460"/>
      <c r="I25" s="460"/>
      <c r="J25" s="460"/>
      <c r="K25" s="460"/>
      <c r="L25" s="460"/>
      <c r="M25" s="460"/>
      <c r="N25" s="460"/>
      <c r="O25" s="460"/>
      <c r="P25" s="460"/>
      <c r="Q25" s="460"/>
      <c r="R25" s="460"/>
      <c r="S25" s="460"/>
      <c r="T25" s="460"/>
      <c r="U25" s="460"/>
      <c r="V25" s="460"/>
      <c r="W25" s="460"/>
      <c r="X25" s="460"/>
      <c r="Y25" s="460"/>
      <c r="Z25" s="460"/>
      <c r="AA25" s="460"/>
      <c r="AB25" s="460"/>
      <c r="AC25" s="460"/>
      <c r="AD25" s="81"/>
    </row>
    <row r="26" spans="2:30" ht="35.1" customHeight="1" x14ac:dyDescent="0.4">
      <c r="B26" s="71"/>
      <c r="C26" s="430" t="s">
        <v>323</v>
      </c>
      <c r="D26" s="430"/>
      <c r="E26" s="430"/>
      <c r="F26" s="431"/>
      <c r="G26" s="431"/>
      <c r="H26" s="431"/>
      <c r="I26" s="431"/>
      <c r="J26" s="431"/>
      <c r="K26" s="431"/>
      <c r="L26" s="431"/>
      <c r="M26" s="431"/>
      <c r="N26" s="431"/>
      <c r="O26" s="431"/>
      <c r="P26" s="431"/>
      <c r="Q26" s="431"/>
      <c r="R26" s="431"/>
      <c r="S26" s="431"/>
      <c r="T26" s="431"/>
      <c r="U26" s="431"/>
      <c r="V26" s="431"/>
      <c r="W26" s="431"/>
      <c r="X26" s="431"/>
      <c r="Y26" s="431"/>
      <c r="Z26" s="431"/>
      <c r="AA26" s="431"/>
      <c r="AB26" s="431"/>
      <c r="AC26" s="431"/>
      <c r="AD26" s="81"/>
    </row>
    <row r="27" spans="2:30" ht="12" customHeight="1" x14ac:dyDescent="0.4">
      <c r="B27" s="71"/>
      <c r="C27" s="84"/>
      <c r="D27" s="84"/>
      <c r="E27" s="84"/>
      <c r="F27" s="85"/>
      <c r="G27" s="85"/>
      <c r="H27" s="85"/>
      <c r="I27" s="85"/>
      <c r="J27" s="85"/>
      <c r="K27" s="85"/>
      <c r="L27" s="85"/>
      <c r="M27" s="85"/>
      <c r="N27" s="86"/>
      <c r="O27" s="86"/>
      <c r="P27" s="86"/>
      <c r="Q27" s="86"/>
      <c r="R27" s="86"/>
      <c r="S27" s="86"/>
      <c r="T27" s="86"/>
      <c r="U27" s="86"/>
      <c r="V27" s="86"/>
      <c r="W27" s="86"/>
      <c r="X27" s="86"/>
      <c r="Y27" s="86"/>
      <c r="Z27" s="86"/>
      <c r="AA27" s="86"/>
      <c r="AB27" s="86"/>
      <c r="AC27" s="86"/>
      <c r="AD27" s="81"/>
    </row>
    <row r="28" spans="2:30" ht="35.1" customHeight="1" x14ac:dyDescent="0.4">
      <c r="B28" s="71"/>
      <c r="C28" s="432" t="s">
        <v>487</v>
      </c>
      <c r="D28" s="432"/>
      <c r="E28" s="432"/>
      <c r="F28" s="432" t="s">
        <v>476</v>
      </c>
      <c r="G28" s="432"/>
      <c r="H28" s="432" t="s">
        <v>465</v>
      </c>
      <c r="I28" s="432"/>
      <c r="J28" s="432" t="s">
        <v>466</v>
      </c>
      <c r="K28" s="432"/>
      <c r="L28" s="432" t="s">
        <v>467</v>
      </c>
      <c r="M28" s="432"/>
      <c r="N28" s="432" t="s">
        <v>468</v>
      </c>
      <c r="O28" s="432"/>
      <c r="P28" s="432" t="s">
        <v>469</v>
      </c>
      <c r="Q28" s="432"/>
      <c r="R28" s="432" t="s">
        <v>470</v>
      </c>
      <c r="S28" s="432"/>
      <c r="T28" s="432" t="s">
        <v>471</v>
      </c>
      <c r="U28" s="432"/>
      <c r="V28" s="432" t="s">
        <v>472</v>
      </c>
      <c r="W28" s="432"/>
      <c r="X28" s="432" t="s">
        <v>473</v>
      </c>
      <c r="Y28" s="432"/>
      <c r="Z28" s="432" t="s">
        <v>474</v>
      </c>
      <c r="AA28" s="432"/>
      <c r="AB28" s="432" t="s">
        <v>475</v>
      </c>
      <c r="AC28" s="432"/>
      <c r="AD28" s="81"/>
    </row>
    <row r="29" spans="2:30" ht="35.1" customHeight="1" x14ac:dyDescent="0.4">
      <c r="B29" s="71"/>
      <c r="C29" s="430" t="s">
        <v>460</v>
      </c>
      <c r="D29" s="430"/>
      <c r="E29" s="430"/>
      <c r="F29" s="460"/>
      <c r="G29" s="460"/>
      <c r="H29" s="460"/>
      <c r="I29" s="460"/>
      <c r="J29" s="460"/>
      <c r="K29" s="460"/>
      <c r="L29" s="460"/>
      <c r="M29" s="460"/>
      <c r="N29" s="460"/>
      <c r="O29" s="460"/>
      <c r="P29" s="460"/>
      <c r="Q29" s="460"/>
      <c r="R29" s="460"/>
      <c r="S29" s="460"/>
      <c r="T29" s="460"/>
      <c r="U29" s="460"/>
      <c r="V29" s="460"/>
      <c r="W29" s="460"/>
      <c r="X29" s="460"/>
      <c r="Y29" s="460"/>
      <c r="Z29" s="460"/>
      <c r="AA29" s="460"/>
      <c r="AB29" s="460"/>
      <c r="AC29" s="460"/>
      <c r="AD29" s="81"/>
    </row>
    <row r="30" spans="2:30" ht="35.1" customHeight="1" x14ac:dyDescent="0.4">
      <c r="B30" s="71"/>
      <c r="C30" s="430" t="s">
        <v>323</v>
      </c>
      <c r="D30" s="430"/>
      <c r="E30" s="430"/>
      <c r="F30" s="431"/>
      <c r="G30" s="431"/>
      <c r="H30" s="431"/>
      <c r="I30" s="431"/>
      <c r="J30" s="431"/>
      <c r="K30" s="431"/>
      <c r="L30" s="431"/>
      <c r="M30" s="431"/>
      <c r="N30" s="431"/>
      <c r="O30" s="431"/>
      <c r="P30" s="431"/>
      <c r="Q30" s="431"/>
      <c r="R30" s="431"/>
      <c r="S30" s="431"/>
      <c r="T30" s="431"/>
      <c r="U30" s="431"/>
      <c r="V30" s="431"/>
      <c r="W30" s="431"/>
      <c r="X30" s="431"/>
      <c r="Y30" s="431"/>
      <c r="Z30" s="431"/>
      <c r="AA30" s="431"/>
      <c r="AB30" s="431"/>
      <c r="AC30" s="431"/>
      <c r="AD30" s="81"/>
    </row>
    <row r="31" spans="2:30" ht="9.9" customHeight="1" x14ac:dyDescent="0.4">
      <c r="B31" s="75"/>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7"/>
    </row>
    <row r="32" spans="2:30" ht="5.4" customHeight="1" x14ac:dyDescent="0.4">
      <c r="B32" s="462"/>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4"/>
    </row>
    <row r="33" spans="2:34" ht="39.9" customHeight="1" x14ac:dyDescent="0.4">
      <c r="B33" s="412"/>
      <c r="C33" s="413"/>
      <c r="D33" s="413"/>
      <c r="E33" s="413"/>
      <c r="F33" s="413"/>
      <c r="G33" s="413"/>
      <c r="H33" s="413"/>
      <c r="I33" s="413"/>
      <c r="J33" s="413"/>
      <c r="K33" s="413"/>
      <c r="L33" s="413"/>
      <c r="M33" s="413"/>
      <c r="N33" s="413"/>
      <c r="O33" s="413"/>
      <c r="P33" s="413"/>
      <c r="Q33" s="413"/>
      <c r="R33" s="413"/>
      <c r="S33" s="413"/>
      <c r="T33" s="413"/>
      <c r="U33" s="413"/>
      <c r="V33" s="413"/>
      <c r="W33" s="413"/>
      <c r="X33" s="413"/>
      <c r="Y33" s="413"/>
      <c r="Z33" s="413"/>
      <c r="AA33" s="413"/>
      <c r="AB33" s="413"/>
      <c r="AC33" s="413"/>
      <c r="AD33" s="414"/>
    </row>
    <row r="34" spans="2:34" ht="39.9" customHeight="1" x14ac:dyDescent="0.4">
      <c r="B34" s="412"/>
      <c r="C34" s="413"/>
      <c r="D34" s="413"/>
      <c r="E34" s="413"/>
      <c r="F34" s="413"/>
      <c r="G34" s="413"/>
      <c r="H34" s="413"/>
      <c r="I34" s="413"/>
      <c r="J34" s="413"/>
      <c r="K34" s="413"/>
      <c r="L34" s="413"/>
      <c r="M34" s="413"/>
      <c r="N34" s="413"/>
      <c r="O34" s="413"/>
      <c r="P34" s="413"/>
      <c r="Q34" s="413"/>
      <c r="R34" s="413"/>
      <c r="S34" s="413"/>
      <c r="T34" s="413"/>
      <c r="U34" s="413"/>
      <c r="V34" s="413"/>
      <c r="W34" s="413"/>
      <c r="X34" s="413"/>
      <c r="Y34" s="413"/>
      <c r="Z34" s="413"/>
      <c r="AA34" s="413"/>
      <c r="AB34" s="413"/>
      <c r="AC34" s="413"/>
      <c r="AD34" s="414"/>
    </row>
    <row r="35" spans="2:34" ht="39.9" customHeight="1" x14ac:dyDescent="0.4">
      <c r="B35" s="412"/>
      <c r="C35" s="413"/>
      <c r="D35" s="413"/>
      <c r="E35" s="413"/>
      <c r="F35" s="413"/>
      <c r="G35" s="413"/>
      <c r="H35" s="413"/>
      <c r="I35" s="413"/>
      <c r="J35" s="413"/>
      <c r="K35" s="413"/>
      <c r="L35" s="413"/>
      <c r="M35" s="413"/>
      <c r="N35" s="413"/>
      <c r="O35" s="413"/>
      <c r="P35" s="413"/>
      <c r="Q35" s="413"/>
      <c r="R35" s="413"/>
      <c r="S35" s="413"/>
      <c r="T35" s="413"/>
      <c r="U35" s="413"/>
      <c r="V35" s="413"/>
      <c r="W35" s="413"/>
      <c r="X35" s="413"/>
      <c r="Y35" s="413"/>
      <c r="Z35" s="413"/>
      <c r="AA35" s="413"/>
      <c r="AB35" s="413"/>
      <c r="AC35" s="413"/>
      <c r="AD35" s="414"/>
    </row>
    <row r="36" spans="2:34" ht="39.9" customHeight="1" x14ac:dyDescent="0.4">
      <c r="B36" s="412"/>
      <c r="C36" s="413"/>
      <c r="D36" s="413"/>
      <c r="E36" s="413"/>
      <c r="F36" s="413"/>
      <c r="G36" s="413"/>
      <c r="H36" s="413"/>
      <c r="I36" s="413"/>
      <c r="J36" s="413"/>
      <c r="K36" s="413"/>
      <c r="L36" s="413"/>
      <c r="M36" s="413"/>
      <c r="N36" s="413"/>
      <c r="O36" s="413"/>
      <c r="P36" s="413"/>
      <c r="Q36" s="413"/>
      <c r="R36" s="413"/>
      <c r="S36" s="413"/>
      <c r="T36" s="413"/>
      <c r="U36" s="413"/>
      <c r="V36" s="413"/>
      <c r="W36" s="413"/>
      <c r="X36" s="413"/>
      <c r="Y36" s="413"/>
      <c r="Z36" s="413"/>
      <c r="AA36" s="413"/>
      <c r="AB36" s="413"/>
      <c r="AC36" s="413"/>
      <c r="AD36" s="414"/>
    </row>
    <row r="37" spans="2:34" ht="39.9" customHeight="1" x14ac:dyDescent="0.4">
      <c r="B37" s="412"/>
      <c r="C37" s="413"/>
      <c r="D37" s="413"/>
      <c r="E37" s="413"/>
      <c r="F37" s="413"/>
      <c r="G37" s="413"/>
      <c r="H37" s="413"/>
      <c r="I37" s="413"/>
      <c r="J37" s="413"/>
      <c r="K37" s="413"/>
      <c r="L37" s="413"/>
      <c r="M37" s="413"/>
      <c r="N37" s="413"/>
      <c r="O37" s="413"/>
      <c r="P37" s="413"/>
      <c r="Q37" s="413"/>
      <c r="R37" s="413"/>
      <c r="S37" s="413"/>
      <c r="T37" s="413"/>
      <c r="U37" s="413"/>
      <c r="V37" s="413"/>
      <c r="W37" s="413"/>
      <c r="X37" s="413"/>
      <c r="Y37" s="413"/>
      <c r="Z37" s="413"/>
      <c r="AA37" s="413"/>
      <c r="AB37" s="413"/>
      <c r="AC37" s="413"/>
      <c r="AD37" s="414"/>
    </row>
    <row r="38" spans="2:34" ht="39.9" customHeight="1" x14ac:dyDescent="0.4">
      <c r="B38" s="412"/>
      <c r="C38" s="413"/>
      <c r="D38" s="413"/>
      <c r="E38" s="413"/>
      <c r="F38" s="413"/>
      <c r="G38" s="413"/>
      <c r="H38" s="413"/>
      <c r="I38" s="413"/>
      <c r="J38" s="413"/>
      <c r="K38" s="413"/>
      <c r="L38" s="413"/>
      <c r="M38" s="413"/>
      <c r="N38" s="413"/>
      <c r="O38" s="413"/>
      <c r="P38" s="413"/>
      <c r="Q38" s="413"/>
      <c r="R38" s="413"/>
      <c r="S38" s="413"/>
      <c r="T38" s="413"/>
      <c r="U38" s="413"/>
      <c r="V38" s="413"/>
      <c r="W38" s="413"/>
      <c r="X38" s="413"/>
      <c r="Y38" s="413"/>
      <c r="Z38" s="413"/>
      <c r="AA38" s="413"/>
      <c r="AB38" s="413"/>
      <c r="AC38" s="413"/>
      <c r="AD38" s="414"/>
    </row>
    <row r="39" spans="2:34" ht="39.9" customHeight="1" x14ac:dyDescent="0.4">
      <c r="B39" s="465"/>
      <c r="C39" s="466"/>
      <c r="D39" s="466"/>
      <c r="E39" s="466"/>
      <c r="F39" s="466"/>
      <c r="G39" s="466"/>
      <c r="H39" s="466"/>
      <c r="I39" s="466"/>
      <c r="J39" s="466"/>
      <c r="K39" s="466"/>
      <c r="L39" s="466"/>
      <c r="M39" s="466"/>
      <c r="N39" s="466"/>
      <c r="O39" s="466"/>
      <c r="P39" s="466"/>
      <c r="Q39" s="466"/>
      <c r="R39" s="466"/>
      <c r="S39" s="466"/>
      <c r="T39" s="466"/>
      <c r="U39" s="466"/>
      <c r="V39" s="466"/>
      <c r="W39" s="466"/>
      <c r="X39" s="466"/>
      <c r="Y39" s="466"/>
      <c r="Z39" s="466"/>
      <c r="AA39" s="466"/>
      <c r="AB39" s="466"/>
      <c r="AC39" s="466"/>
      <c r="AD39" s="467"/>
    </row>
    <row r="40" spans="2:34" ht="8.1" customHeight="1" x14ac:dyDescent="0.4">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row>
    <row r="41" spans="2:34" ht="30" customHeight="1" x14ac:dyDescent="0.4">
      <c r="B41" s="415" t="s">
        <v>477</v>
      </c>
      <c r="C41" s="415"/>
      <c r="D41" s="415"/>
      <c r="E41" s="415"/>
      <c r="F41" s="415"/>
      <c r="G41" s="415"/>
      <c r="H41" s="415"/>
      <c r="I41" s="415"/>
      <c r="J41" s="415"/>
      <c r="K41" s="415"/>
      <c r="L41" s="415"/>
      <c r="M41" s="415"/>
      <c r="N41" s="415"/>
      <c r="O41" s="415"/>
      <c r="P41" s="415"/>
      <c r="Q41" s="415"/>
      <c r="R41" s="415"/>
      <c r="S41" s="415"/>
      <c r="T41" s="415"/>
      <c r="U41" s="415"/>
      <c r="V41" s="415"/>
      <c r="W41" s="415"/>
      <c r="X41" s="415"/>
      <c r="Y41" s="415"/>
      <c r="Z41" s="415"/>
      <c r="AA41" s="415"/>
      <c r="AB41" s="415"/>
      <c r="AC41" s="415"/>
      <c r="AD41" s="415"/>
      <c r="AE41" s="415"/>
      <c r="AF41" s="415"/>
      <c r="AG41" s="415"/>
      <c r="AH41" s="415"/>
    </row>
    <row r="42" spans="2:34" ht="9.9" customHeight="1" x14ac:dyDescent="0.4">
      <c r="B42" s="412"/>
      <c r="C42" s="413"/>
      <c r="D42" s="413"/>
      <c r="E42" s="413"/>
      <c r="F42" s="413"/>
      <c r="G42" s="413"/>
      <c r="H42" s="413"/>
      <c r="I42" s="413"/>
      <c r="J42" s="413"/>
      <c r="K42" s="413"/>
      <c r="L42" s="413"/>
      <c r="M42" s="413"/>
      <c r="N42" s="413"/>
      <c r="O42" s="413"/>
      <c r="P42" s="413"/>
      <c r="Q42" s="413"/>
      <c r="R42" s="413"/>
      <c r="S42" s="413"/>
      <c r="T42" s="413"/>
      <c r="U42" s="413"/>
      <c r="V42" s="413"/>
      <c r="W42" s="413"/>
      <c r="X42" s="413"/>
      <c r="Y42" s="413"/>
      <c r="Z42" s="413"/>
      <c r="AA42" s="413"/>
      <c r="AB42" s="413"/>
      <c r="AC42" s="413"/>
      <c r="AD42" s="413"/>
      <c r="AE42" s="413"/>
      <c r="AF42" s="413"/>
      <c r="AG42" s="413"/>
      <c r="AH42" s="414"/>
    </row>
    <row r="43" spans="2:34" ht="45" customHeight="1" x14ac:dyDescent="0.4">
      <c r="B43" s="71"/>
      <c r="C43" s="83" t="s">
        <v>478</v>
      </c>
      <c r="D43" s="432" t="s">
        <v>492</v>
      </c>
      <c r="E43" s="432"/>
      <c r="F43" s="432"/>
      <c r="G43" s="432"/>
      <c r="H43" s="432"/>
      <c r="I43" s="432"/>
      <c r="J43" s="432"/>
      <c r="K43" s="432"/>
      <c r="L43" s="432" t="s">
        <v>493</v>
      </c>
      <c r="M43" s="432"/>
      <c r="N43" s="432"/>
      <c r="O43" s="432"/>
      <c r="P43" s="432"/>
      <c r="Q43" s="432"/>
      <c r="R43" s="432"/>
      <c r="S43" s="432"/>
      <c r="T43" s="432" t="s">
        <v>479</v>
      </c>
      <c r="U43" s="432"/>
      <c r="V43" s="432"/>
      <c r="W43" s="432"/>
      <c r="X43" s="432"/>
      <c r="Y43" s="432"/>
      <c r="Z43" s="432" t="s">
        <v>489</v>
      </c>
      <c r="AA43" s="432"/>
      <c r="AB43" s="432"/>
      <c r="AC43" s="432"/>
      <c r="AD43" s="419" t="s">
        <v>490</v>
      </c>
      <c r="AE43" s="420"/>
      <c r="AF43" s="419" t="s">
        <v>491</v>
      </c>
      <c r="AG43" s="420"/>
      <c r="AH43" s="87"/>
    </row>
    <row r="44" spans="2:34" ht="50.1" customHeight="1" x14ac:dyDescent="0.4">
      <c r="B44" s="71"/>
      <c r="C44" s="82" t="s">
        <v>465</v>
      </c>
      <c r="D44" s="421"/>
      <c r="E44" s="422"/>
      <c r="F44" s="422"/>
      <c r="G44" s="422"/>
      <c r="H44" s="422"/>
      <c r="I44" s="422"/>
      <c r="J44" s="422"/>
      <c r="K44" s="423"/>
      <c r="L44" s="421"/>
      <c r="M44" s="422"/>
      <c r="N44" s="422"/>
      <c r="O44" s="422"/>
      <c r="P44" s="422"/>
      <c r="Q44" s="422"/>
      <c r="R44" s="422"/>
      <c r="S44" s="423"/>
      <c r="T44" s="424"/>
      <c r="U44" s="425"/>
      <c r="V44" s="425"/>
      <c r="W44" s="425"/>
      <c r="X44" s="425"/>
      <c r="Y44" s="426"/>
      <c r="Z44" s="427"/>
      <c r="AA44" s="428"/>
      <c r="AB44" s="428"/>
      <c r="AC44" s="429"/>
      <c r="AD44" s="416"/>
      <c r="AE44" s="417"/>
      <c r="AF44" s="411"/>
      <c r="AG44" s="411"/>
      <c r="AH44" s="87"/>
    </row>
    <row r="45" spans="2:34" ht="50.1" customHeight="1" x14ac:dyDescent="0.4">
      <c r="B45" s="71"/>
      <c r="C45" s="82" t="s">
        <v>466</v>
      </c>
      <c r="D45" s="421"/>
      <c r="E45" s="422"/>
      <c r="F45" s="422"/>
      <c r="G45" s="422"/>
      <c r="H45" s="422"/>
      <c r="I45" s="422"/>
      <c r="J45" s="422"/>
      <c r="K45" s="423"/>
      <c r="L45" s="421"/>
      <c r="M45" s="422"/>
      <c r="N45" s="422"/>
      <c r="O45" s="422"/>
      <c r="P45" s="422"/>
      <c r="Q45" s="422"/>
      <c r="R45" s="422"/>
      <c r="S45" s="423"/>
      <c r="T45" s="424"/>
      <c r="U45" s="425"/>
      <c r="V45" s="425"/>
      <c r="W45" s="425"/>
      <c r="X45" s="425"/>
      <c r="Y45" s="426"/>
      <c r="Z45" s="427"/>
      <c r="AA45" s="428"/>
      <c r="AB45" s="428"/>
      <c r="AC45" s="429"/>
      <c r="AD45" s="416"/>
      <c r="AE45" s="417"/>
      <c r="AF45" s="411"/>
      <c r="AG45" s="411"/>
      <c r="AH45" s="87"/>
    </row>
    <row r="46" spans="2:34" ht="50.1" customHeight="1" x14ac:dyDescent="0.4">
      <c r="B46" s="71"/>
      <c r="C46" s="82" t="s">
        <v>467</v>
      </c>
      <c r="D46" s="421"/>
      <c r="E46" s="422"/>
      <c r="F46" s="422"/>
      <c r="G46" s="422"/>
      <c r="H46" s="422"/>
      <c r="I46" s="422"/>
      <c r="J46" s="422"/>
      <c r="K46" s="423"/>
      <c r="L46" s="421"/>
      <c r="M46" s="422"/>
      <c r="N46" s="422"/>
      <c r="O46" s="422"/>
      <c r="P46" s="422"/>
      <c r="Q46" s="422"/>
      <c r="R46" s="422"/>
      <c r="S46" s="423"/>
      <c r="T46" s="424"/>
      <c r="U46" s="425"/>
      <c r="V46" s="425"/>
      <c r="W46" s="425"/>
      <c r="X46" s="425"/>
      <c r="Y46" s="426"/>
      <c r="Z46" s="427"/>
      <c r="AA46" s="428"/>
      <c r="AB46" s="428"/>
      <c r="AC46" s="429"/>
      <c r="AD46" s="416"/>
      <c r="AE46" s="417"/>
      <c r="AF46" s="411"/>
      <c r="AG46" s="411"/>
      <c r="AH46" s="87"/>
    </row>
    <row r="47" spans="2:34" ht="50.1" customHeight="1" x14ac:dyDescent="0.4">
      <c r="B47" s="71"/>
      <c r="C47" s="82" t="s">
        <v>468</v>
      </c>
      <c r="D47" s="421"/>
      <c r="E47" s="422"/>
      <c r="F47" s="422"/>
      <c r="G47" s="422"/>
      <c r="H47" s="422"/>
      <c r="I47" s="422"/>
      <c r="J47" s="422"/>
      <c r="K47" s="423"/>
      <c r="L47" s="421"/>
      <c r="M47" s="422"/>
      <c r="N47" s="422"/>
      <c r="O47" s="422"/>
      <c r="P47" s="422"/>
      <c r="Q47" s="422"/>
      <c r="R47" s="422"/>
      <c r="S47" s="423"/>
      <c r="T47" s="424"/>
      <c r="U47" s="425"/>
      <c r="V47" s="425"/>
      <c r="W47" s="425"/>
      <c r="X47" s="425"/>
      <c r="Y47" s="426"/>
      <c r="Z47" s="427"/>
      <c r="AA47" s="428"/>
      <c r="AB47" s="428"/>
      <c r="AC47" s="429"/>
      <c r="AD47" s="416"/>
      <c r="AE47" s="417"/>
      <c r="AF47" s="411"/>
      <c r="AG47" s="411"/>
      <c r="AH47" s="87"/>
    </row>
    <row r="48" spans="2:34" ht="50.1" customHeight="1" x14ac:dyDescent="0.4">
      <c r="B48" s="71"/>
      <c r="C48" s="82" t="s">
        <v>469</v>
      </c>
      <c r="D48" s="421"/>
      <c r="E48" s="422"/>
      <c r="F48" s="422"/>
      <c r="G48" s="422"/>
      <c r="H48" s="422"/>
      <c r="I48" s="422"/>
      <c r="J48" s="422"/>
      <c r="K48" s="423"/>
      <c r="L48" s="421"/>
      <c r="M48" s="422"/>
      <c r="N48" s="422"/>
      <c r="O48" s="422"/>
      <c r="P48" s="422"/>
      <c r="Q48" s="422"/>
      <c r="R48" s="422"/>
      <c r="S48" s="423"/>
      <c r="T48" s="424"/>
      <c r="U48" s="425"/>
      <c r="V48" s="425"/>
      <c r="W48" s="425"/>
      <c r="X48" s="425"/>
      <c r="Y48" s="426"/>
      <c r="Z48" s="427"/>
      <c r="AA48" s="428"/>
      <c r="AB48" s="428"/>
      <c r="AC48" s="429"/>
      <c r="AD48" s="416"/>
      <c r="AE48" s="417"/>
      <c r="AF48" s="411"/>
      <c r="AG48" s="411"/>
      <c r="AH48" s="87"/>
    </row>
    <row r="49" spans="2:34" ht="50.1" customHeight="1" x14ac:dyDescent="0.4">
      <c r="B49" s="71"/>
      <c r="C49" s="82" t="s">
        <v>470</v>
      </c>
      <c r="D49" s="421"/>
      <c r="E49" s="422"/>
      <c r="F49" s="422"/>
      <c r="G49" s="422"/>
      <c r="H49" s="422"/>
      <c r="I49" s="422"/>
      <c r="J49" s="422"/>
      <c r="K49" s="423"/>
      <c r="L49" s="421"/>
      <c r="M49" s="422"/>
      <c r="N49" s="422"/>
      <c r="O49" s="422"/>
      <c r="P49" s="422"/>
      <c r="Q49" s="422"/>
      <c r="R49" s="422"/>
      <c r="S49" s="423"/>
      <c r="T49" s="424"/>
      <c r="U49" s="425"/>
      <c r="V49" s="425"/>
      <c r="W49" s="425"/>
      <c r="X49" s="425"/>
      <c r="Y49" s="426"/>
      <c r="Z49" s="427"/>
      <c r="AA49" s="428"/>
      <c r="AB49" s="428"/>
      <c r="AC49" s="429"/>
      <c r="AD49" s="416"/>
      <c r="AE49" s="417"/>
      <c r="AF49" s="411"/>
      <c r="AG49" s="411"/>
      <c r="AH49" s="87"/>
    </row>
    <row r="50" spans="2:34" ht="50.1" customHeight="1" x14ac:dyDescent="0.4">
      <c r="B50" s="71"/>
      <c r="C50" s="82" t="s">
        <v>471</v>
      </c>
      <c r="D50" s="421"/>
      <c r="E50" s="422"/>
      <c r="F50" s="422"/>
      <c r="G50" s="422"/>
      <c r="H50" s="422"/>
      <c r="I50" s="422"/>
      <c r="J50" s="422"/>
      <c r="K50" s="423"/>
      <c r="L50" s="421"/>
      <c r="M50" s="422"/>
      <c r="N50" s="422"/>
      <c r="O50" s="422"/>
      <c r="P50" s="422"/>
      <c r="Q50" s="422"/>
      <c r="R50" s="422"/>
      <c r="S50" s="423"/>
      <c r="T50" s="424"/>
      <c r="U50" s="425"/>
      <c r="V50" s="425"/>
      <c r="W50" s="425"/>
      <c r="X50" s="425"/>
      <c r="Y50" s="426"/>
      <c r="Z50" s="427"/>
      <c r="AA50" s="428"/>
      <c r="AB50" s="428"/>
      <c r="AC50" s="429"/>
      <c r="AD50" s="416"/>
      <c r="AE50" s="417"/>
      <c r="AF50" s="411"/>
      <c r="AG50" s="411"/>
      <c r="AH50" s="87"/>
    </row>
    <row r="51" spans="2:34" ht="50.1" customHeight="1" x14ac:dyDescent="0.4">
      <c r="B51" s="71"/>
      <c r="C51" s="82" t="s">
        <v>472</v>
      </c>
      <c r="D51" s="421"/>
      <c r="E51" s="422"/>
      <c r="F51" s="422"/>
      <c r="G51" s="422"/>
      <c r="H51" s="422"/>
      <c r="I51" s="422"/>
      <c r="J51" s="422"/>
      <c r="K51" s="423"/>
      <c r="L51" s="421"/>
      <c r="M51" s="422"/>
      <c r="N51" s="422"/>
      <c r="O51" s="422"/>
      <c r="P51" s="422"/>
      <c r="Q51" s="422"/>
      <c r="R51" s="422"/>
      <c r="S51" s="423"/>
      <c r="T51" s="424"/>
      <c r="U51" s="425"/>
      <c r="V51" s="425"/>
      <c r="W51" s="425"/>
      <c r="X51" s="425"/>
      <c r="Y51" s="426"/>
      <c r="Z51" s="427"/>
      <c r="AA51" s="428"/>
      <c r="AB51" s="428"/>
      <c r="AC51" s="429"/>
      <c r="AD51" s="416"/>
      <c r="AE51" s="417"/>
      <c r="AF51" s="411"/>
      <c r="AG51" s="411"/>
      <c r="AH51" s="87"/>
    </row>
    <row r="52" spans="2:34" ht="50.1" customHeight="1" x14ac:dyDescent="0.4">
      <c r="B52" s="71"/>
      <c r="C52" s="82" t="s">
        <v>473</v>
      </c>
      <c r="D52" s="421"/>
      <c r="E52" s="422"/>
      <c r="F52" s="422"/>
      <c r="G52" s="422"/>
      <c r="H52" s="422"/>
      <c r="I52" s="422"/>
      <c r="J52" s="422"/>
      <c r="K52" s="423"/>
      <c r="L52" s="421"/>
      <c r="M52" s="422"/>
      <c r="N52" s="422"/>
      <c r="O52" s="422"/>
      <c r="P52" s="422"/>
      <c r="Q52" s="422"/>
      <c r="R52" s="422"/>
      <c r="S52" s="423"/>
      <c r="T52" s="424"/>
      <c r="U52" s="425"/>
      <c r="V52" s="425"/>
      <c r="W52" s="425"/>
      <c r="X52" s="425"/>
      <c r="Y52" s="426"/>
      <c r="Z52" s="427"/>
      <c r="AA52" s="428"/>
      <c r="AB52" s="428"/>
      <c r="AC52" s="429"/>
      <c r="AD52" s="416"/>
      <c r="AE52" s="417"/>
      <c r="AF52" s="411"/>
      <c r="AG52" s="411"/>
      <c r="AH52" s="87"/>
    </row>
    <row r="53" spans="2:34" ht="50.1" customHeight="1" x14ac:dyDescent="0.4">
      <c r="B53" s="71"/>
      <c r="C53" s="82" t="s">
        <v>474</v>
      </c>
      <c r="D53" s="421"/>
      <c r="E53" s="422"/>
      <c r="F53" s="422"/>
      <c r="G53" s="422"/>
      <c r="H53" s="422"/>
      <c r="I53" s="422"/>
      <c r="J53" s="422"/>
      <c r="K53" s="423"/>
      <c r="L53" s="421"/>
      <c r="M53" s="422"/>
      <c r="N53" s="422"/>
      <c r="O53" s="422"/>
      <c r="P53" s="422"/>
      <c r="Q53" s="422"/>
      <c r="R53" s="422"/>
      <c r="S53" s="423"/>
      <c r="T53" s="424"/>
      <c r="U53" s="425"/>
      <c r="V53" s="425"/>
      <c r="W53" s="425"/>
      <c r="X53" s="425"/>
      <c r="Y53" s="426"/>
      <c r="Z53" s="427"/>
      <c r="AA53" s="428"/>
      <c r="AB53" s="428"/>
      <c r="AC53" s="429"/>
      <c r="AD53" s="416"/>
      <c r="AE53" s="417"/>
      <c r="AF53" s="411"/>
      <c r="AG53" s="411"/>
      <c r="AH53" s="87"/>
    </row>
    <row r="54" spans="2:34" ht="50.1" customHeight="1" x14ac:dyDescent="0.4">
      <c r="B54" s="71"/>
      <c r="C54" s="82" t="s">
        <v>476</v>
      </c>
      <c r="D54" s="421"/>
      <c r="E54" s="422"/>
      <c r="F54" s="422"/>
      <c r="G54" s="422"/>
      <c r="H54" s="422"/>
      <c r="I54" s="422"/>
      <c r="J54" s="422"/>
      <c r="K54" s="423"/>
      <c r="L54" s="421"/>
      <c r="M54" s="422"/>
      <c r="N54" s="422"/>
      <c r="O54" s="422"/>
      <c r="P54" s="422"/>
      <c r="Q54" s="422"/>
      <c r="R54" s="422"/>
      <c r="S54" s="423"/>
      <c r="T54" s="424"/>
      <c r="U54" s="425"/>
      <c r="V54" s="425"/>
      <c r="W54" s="425"/>
      <c r="X54" s="425"/>
      <c r="Y54" s="426"/>
      <c r="Z54" s="427"/>
      <c r="AA54" s="428"/>
      <c r="AB54" s="428"/>
      <c r="AC54" s="429"/>
      <c r="AD54" s="416"/>
      <c r="AE54" s="417"/>
      <c r="AF54" s="411"/>
      <c r="AG54" s="411"/>
      <c r="AH54" s="87"/>
    </row>
    <row r="55" spans="2:34" ht="50.1" customHeight="1" x14ac:dyDescent="0.4">
      <c r="B55" s="71"/>
      <c r="C55" s="82" t="s">
        <v>465</v>
      </c>
      <c r="D55" s="421"/>
      <c r="E55" s="422"/>
      <c r="F55" s="422"/>
      <c r="G55" s="422"/>
      <c r="H55" s="422"/>
      <c r="I55" s="422"/>
      <c r="J55" s="422"/>
      <c r="K55" s="423"/>
      <c r="L55" s="421"/>
      <c r="M55" s="422"/>
      <c r="N55" s="422"/>
      <c r="O55" s="422"/>
      <c r="P55" s="422"/>
      <c r="Q55" s="422"/>
      <c r="R55" s="422"/>
      <c r="S55" s="423"/>
      <c r="T55" s="424"/>
      <c r="U55" s="425"/>
      <c r="V55" s="425"/>
      <c r="W55" s="425"/>
      <c r="X55" s="425"/>
      <c r="Y55" s="426"/>
      <c r="Z55" s="427"/>
      <c r="AA55" s="428"/>
      <c r="AB55" s="428"/>
      <c r="AC55" s="429"/>
      <c r="AD55" s="416"/>
      <c r="AE55" s="417"/>
      <c r="AF55" s="411"/>
      <c r="AG55" s="411"/>
      <c r="AH55" s="87"/>
    </row>
    <row r="56" spans="2:34" ht="50.1" customHeight="1" x14ac:dyDescent="0.4">
      <c r="B56" s="71"/>
      <c r="C56" s="82" t="s">
        <v>466</v>
      </c>
      <c r="D56" s="421"/>
      <c r="E56" s="422"/>
      <c r="F56" s="422"/>
      <c r="G56" s="422"/>
      <c r="H56" s="422"/>
      <c r="I56" s="422"/>
      <c r="J56" s="422"/>
      <c r="K56" s="423"/>
      <c r="L56" s="421"/>
      <c r="M56" s="422"/>
      <c r="N56" s="422"/>
      <c r="O56" s="422"/>
      <c r="P56" s="422"/>
      <c r="Q56" s="422"/>
      <c r="R56" s="422"/>
      <c r="S56" s="423"/>
      <c r="T56" s="424"/>
      <c r="U56" s="425"/>
      <c r="V56" s="425"/>
      <c r="W56" s="425"/>
      <c r="X56" s="425"/>
      <c r="Y56" s="426"/>
      <c r="Z56" s="427"/>
      <c r="AA56" s="428"/>
      <c r="AB56" s="428"/>
      <c r="AC56" s="429"/>
      <c r="AD56" s="416"/>
      <c r="AE56" s="417"/>
      <c r="AF56" s="411"/>
      <c r="AG56" s="411"/>
      <c r="AH56" s="87"/>
    </row>
    <row r="57" spans="2:34" ht="50.1" customHeight="1" x14ac:dyDescent="0.4">
      <c r="B57" s="71"/>
      <c r="C57" s="82" t="s">
        <v>467</v>
      </c>
      <c r="D57" s="421"/>
      <c r="E57" s="422"/>
      <c r="F57" s="422"/>
      <c r="G57" s="422"/>
      <c r="H57" s="422"/>
      <c r="I57" s="422"/>
      <c r="J57" s="422"/>
      <c r="K57" s="423"/>
      <c r="L57" s="421"/>
      <c r="M57" s="422"/>
      <c r="N57" s="422"/>
      <c r="O57" s="422"/>
      <c r="P57" s="422"/>
      <c r="Q57" s="422"/>
      <c r="R57" s="422"/>
      <c r="S57" s="423"/>
      <c r="T57" s="424"/>
      <c r="U57" s="425"/>
      <c r="V57" s="425"/>
      <c r="W57" s="425"/>
      <c r="X57" s="425"/>
      <c r="Y57" s="426"/>
      <c r="Z57" s="427"/>
      <c r="AA57" s="428"/>
      <c r="AB57" s="428"/>
      <c r="AC57" s="429"/>
      <c r="AD57" s="416"/>
      <c r="AE57" s="417"/>
      <c r="AF57" s="411"/>
      <c r="AG57" s="411"/>
      <c r="AH57" s="87"/>
    </row>
    <row r="58" spans="2:34" ht="50.1" customHeight="1" x14ac:dyDescent="0.4">
      <c r="B58" s="71"/>
      <c r="C58" s="82" t="s">
        <v>468</v>
      </c>
      <c r="D58" s="421"/>
      <c r="E58" s="422"/>
      <c r="F58" s="422"/>
      <c r="G58" s="422"/>
      <c r="H58" s="422"/>
      <c r="I58" s="422"/>
      <c r="J58" s="422"/>
      <c r="K58" s="423"/>
      <c r="L58" s="421"/>
      <c r="M58" s="422"/>
      <c r="N58" s="422"/>
      <c r="O58" s="422"/>
      <c r="P58" s="422"/>
      <c r="Q58" s="422"/>
      <c r="R58" s="422"/>
      <c r="S58" s="423"/>
      <c r="T58" s="424"/>
      <c r="U58" s="425"/>
      <c r="V58" s="425"/>
      <c r="W58" s="425"/>
      <c r="X58" s="425"/>
      <c r="Y58" s="426"/>
      <c r="Z58" s="427"/>
      <c r="AA58" s="428"/>
      <c r="AB58" s="428"/>
      <c r="AC58" s="429"/>
      <c r="AD58" s="416"/>
      <c r="AE58" s="417"/>
      <c r="AF58" s="411"/>
      <c r="AG58" s="411"/>
      <c r="AH58" s="87"/>
    </row>
    <row r="59" spans="2:34" ht="50.1" customHeight="1" x14ac:dyDescent="0.4">
      <c r="B59" s="71"/>
      <c r="C59" s="82" t="s">
        <v>469</v>
      </c>
      <c r="D59" s="421"/>
      <c r="E59" s="422"/>
      <c r="F59" s="422"/>
      <c r="G59" s="422"/>
      <c r="H59" s="422"/>
      <c r="I59" s="422"/>
      <c r="J59" s="422"/>
      <c r="K59" s="423"/>
      <c r="L59" s="421"/>
      <c r="M59" s="422"/>
      <c r="N59" s="422"/>
      <c r="O59" s="422"/>
      <c r="P59" s="422"/>
      <c r="Q59" s="422"/>
      <c r="R59" s="422"/>
      <c r="S59" s="423"/>
      <c r="T59" s="424"/>
      <c r="U59" s="425"/>
      <c r="V59" s="425"/>
      <c r="W59" s="425"/>
      <c r="X59" s="425"/>
      <c r="Y59" s="426"/>
      <c r="Z59" s="427"/>
      <c r="AA59" s="428"/>
      <c r="AB59" s="428"/>
      <c r="AC59" s="429"/>
      <c r="AD59" s="416"/>
      <c r="AE59" s="417"/>
      <c r="AF59" s="411"/>
      <c r="AG59" s="411"/>
      <c r="AH59" s="87"/>
    </row>
    <row r="60" spans="2:34" ht="50.1" customHeight="1" x14ac:dyDescent="0.4">
      <c r="B60" s="71"/>
      <c r="C60" s="82" t="s">
        <v>470</v>
      </c>
      <c r="D60" s="421"/>
      <c r="E60" s="422"/>
      <c r="F60" s="422"/>
      <c r="G60" s="422"/>
      <c r="H60" s="422"/>
      <c r="I60" s="422"/>
      <c r="J60" s="422"/>
      <c r="K60" s="423"/>
      <c r="L60" s="421"/>
      <c r="M60" s="422"/>
      <c r="N60" s="422"/>
      <c r="O60" s="422"/>
      <c r="P60" s="422"/>
      <c r="Q60" s="422"/>
      <c r="R60" s="422"/>
      <c r="S60" s="423"/>
      <c r="T60" s="424"/>
      <c r="U60" s="425"/>
      <c r="V60" s="425"/>
      <c r="W60" s="425"/>
      <c r="X60" s="425"/>
      <c r="Y60" s="426"/>
      <c r="Z60" s="427"/>
      <c r="AA60" s="428"/>
      <c r="AB60" s="428"/>
      <c r="AC60" s="429"/>
      <c r="AD60" s="416"/>
      <c r="AE60" s="417"/>
      <c r="AF60" s="411"/>
      <c r="AG60" s="411"/>
      <c r="AH60" s="87"/>
    </row>
    <row r="61" spans="2:34" ht="50.1" customHeight="1" x14ac:dyDescent="0.4">
      <c r="B61" s="71"/>
      <c r="C61" s="82" t="s">
        <v>471</v>
      </c>
      <c r="D61" s="421"/>
      <c r="E61" s="422"/>
      <c r="F61" s="422"/>
      <c r="G61" s="422"/>
      <c r="H61" s="422"/>
      <c r="I61" s="422"/>
      <c r="J61" s="422"/>
      <c r="K61" s="423"/>
      <c r="L61" s="421"/>
      <c r="M61" s="422"/>
      <c r="N61" s="422"/>
      <c r="O61" s="422"/>
      <c r="P61" s="422"/>
      <c r="Q61" s="422"/>
      <c r="R61" s="422"/>
      <c r="S61" s="423"/>
      <c r="T61" s="424"/>
      <c r="U61" s="425"/>
      <c r="V61" s="425"/>
      <c r="W61" s="425"/>
      <c r="X61" s="425"/>
      <c r="Y61" s="426"/>
      <c r="Z61" s="427"/>
      <c r="AA61" s="428"/>
      <c r="AB61" s="428"/>
      <c r="AC61" s="429"/>
      <c r="AD61" s="416"/>
      <c r="AE61" s="417"/>
      <c r="AF61" s="411"/>
      <c r="AG61" s="411"/>
      <c r="AH61" s="87"/>
    </row>
    <row r="62" spans="2:34" ht="50.1" customHeight="1" x14ac:dyDescent="0.4">
      <c r="B62" s="71"/>
      <c r="C62" s="82" t="s">
        <v>472</v>
      </c>
      <c r="D62" s="421"/>
      <c r="E62" s="422"/>
      <c r="F62" s="422"/>
      <c r="G62" s="422"/>
      <c r="H62" s="422"/>
      <c r="I62" s="422"/>
      <c r="J62" s="422"/>
      <c r="K62" s="423"/>
      <c r="L62" s="421"/>
      <c r="M62" s="422"/>
      <c r="N62" s="422"/>
      <c r="O62" s="422"/>
      <c r="P62" s="422"/>
      <c r="Q62" s="422"/>
      <c r="R62" s="422"/>
      <c r="S62" s="423"/>
      <c r="T62" s="424"/>
      <c r="U62" s="425"/>
      <c r="V62" s="425"/>
      <c r="W62" s="425"/>
      <c r="X62" s="425"/>
      <c r="Y62" s="426"/>
      <c r="Z62" s="427"/>
      <c r="AA62" s="428"/>
      <c r="AB62" s="428"/>
      <c r="AC62" s="429"/>
      <c r="AD62" s="416"/>
      <c r="AE62" s="417"/>
      <c r="AF62" s="411"/>
      <c r="AG62" s="411"/>
      <c r="AH62" s="87"/>
    </row>
    <row r="63" spans="2:34" ht="50.1" customHeight="1" x14ac:dyDescent="0.4">
      <c r="B63" s="71"/>
      <c r="C63" s="82" t="s">
        <v>473</v>
      </c>
      <c r="D63" s="421"/>
      <c r="E63" s="422"/>
      <c r="F63" s="422"/>
      <c r="G63" s="422"/>
      <c r="H63" s="422"/>
      <c r="I63" s="422"/>
      <c r="J63" s="422"/>
      <c r="K63" s="423"/>
      <c r="L63" s="421"/>
      <c r="M63" s="422"/>
      <c r="N63" s="422"/>
      <c r="O63" s="422"/>
      <c r="P63" s="422"/>
      <c r="Q63" s="422"/>
      <c r="R63" s="422"/>
      <c r="S63" s="423"/>
      <c r="T63" s="424"/>
      <c r="U63" s="425"/>
      <c r="V63" s="425"/>
      <c r="W63" s="425"/>
      <c r="X63" s="425"/>
      <c r="Y63" s="426"/>
      <c r="Z63" s="427"/>
      <c r="AA63" s="428"/>
      <c r="AB63" s="428"/>
      <c r="AC63" s="429"/>
      <c r="AD63" s="416"/>
      <c r="AE63" s="417"/>
      <c r="AF63" s="411"/>
      <c r="AG63" s="411"/>
      <c r="AH63" s="87"/>
    </row>
    <row r="64" spans="2:34" ht="50.1" customHeight="1" x14ac:dyDescent="0.4">
      <c r="B64" s="71"/>
      <c r="C64" s="82" t="s">
        <v>474</v>
      </c>
      <c r="D64" s="421"/>
      <c r="E64" s="422"/>
      <c r="F64" s="422"/>
      <c r="G64" s="422"/>
      <c r="H64" s="422"/>
      <c r="I64" s="422"/>
      <c r="J64" s="422"/>
      <c r="K64" s="423"/>
      <c r="L64" s="421"/>
      <c r="M64" s="422"/>
      <c r="N64" s="422"/>
      <c r="O64" s="422"/>
      <c r="P64" s="422"/>
      <c r="Q64" s="422"/>
      <c r="R64" s="422"/>
      <c r="S64" s="423"/>
      <c r="T64" s="424"/>
      <c r="U64" s="425"/>
      <c r="V64" s="425"/>
      <c r="W64" s="425"/>
      <c r="X64" s="425"/>
      <c r="Y64" s="426"/>
      <c r="Z64" s="427"/>
      <c r="AA64" s="428"/>
      <c r="AB64" s="428"/>
      <c r="AC64" s="429"/>
      <c r="AD64" s="416"/>
      <c r="AE64" s="417"/>
      <c r="AF64" s="411"/>
      <c r="AG64" s="411"/>
      <c r="AH64" s="87"/>
    </row>
    <row r="65" spans="2:34" ht="50.1" customHeight="1" x14ac:dyDescent="0.4">
      <c r="B65" s="71"/>
      <c r="C65" s="82" t="s">
        <v>476</v>
      </c>
      <c r="D65" s="421"/>
      <c r="E65" s="422"/>
      <c r="F65" s="422"/>
      <c r="G65" s="422"/>
      <c r="H65" s="422"/>
      <c r="I65" s="422"/>
      <c r="J65" s="422"/>
      <c r="K65" s="423"/>
      <c r="L65" s="421"/>
      <c r="M65" s="422"/>
      <c r="N65" s="422"/>
      <c r="O65" s="422"/>
      <c r="P65" s="422"/>
      <c r="Q65" s="422"/>
      <c r="R65" s="422"/>
      <c r="S65" s="423"/>
      <c r="T65" s="424"/>
      <c r="U65" s="425"/>
      <c r="V65" s="425"/>
      <c r="W65" s="425"/>
      <c r="X65" s="425"/>
      <c r="Y65" s="426"/>
      <c r="Z65" s="427"/>
      <c r="AA65" s="428"/>
      <c r="AB65" s="428"/>
      <c r="AC65" s="429"/>
      <c r="AD65" s="418"/>
      <c r="AE65" s="418"/>
      <c r="AF65" s="411"/>
      <c r="AG65" s="411"/>
      <c r="AH65" s="87"/>
    </row>
    <row r="66" spans="2:34" ht="9.9" customHeight="1" x14ac:dyDescent="0.4">
      <c r="B66" s="65"/>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7"/>
    </row>
    <row r="67" spans="2:34" ht="6" customHeight="1" x14ac:dyDescent="0.4"/>
  </sheetData>
  <mergeCells count="257">
    <mergeCell ref="D65:K65"/>
    <mergeCell ref="L65:S65"/>
    <mergeCell ref="T65:Y65"/>
    <mergeCell ref="Z65:AC65"/>
    <mergeCell ref="AD65:AE65"/>
    <mergeCell ref="AF65:AG65"/>
    <mergeCell ref="D64:K64"/>
    <mergeCell ref="L64:S64"/>
    <mergeCell ref="T64:Y64"/>
    <mergeCell ref="Z64:AC64"/>
    <mergeCell ref="AD64:AE64"/>
    <mergeCell ref="AF64:AG64"/>
    <mergeCell ref="D63:K63"/>
    <mergeCell ref="L63:S63"/>
    <mergeCell ref="T63:Y63"/>
    <mergeCell ref="Z63:AC63"/>
    <mergeCell ref="AD63:AE63"/>
    <mergeCell ref="AF63:AG63"/>
    <mergeCell ref="D62:K62"/>
    <mergeCell ref="L62:S62"/>
    <mergeCell ref="T62:Y62"/>
    <mergeCell ref="Z62:AC62"/>
    <mergeCell ref="AD62:AE62"/>
    <mergeCell ref="AF62:AG62"/>
    <mergeCell ref="D61:K61"/>
    <mergeCell ref="L61:S61"/>
    <mergeCell ref="T61:Y61"/>
    <mergeCell ref="Z61:AC61"/>
    <mergeCell ref="AD61:AE61"/>
    <mergeCell ref="AF61:AG61"/>
    <mergeCell ref="D60:K60"/>
    <mergeCell ref="L60:S60"/>
    <mergeCell ref="T60:Y60"/>
    <mergeCell ref="Z60:AC60"/>
    <mergeCell ref="AD60:AE60"/>
    <mergeCell ref="AF60:AG60"/>
    <mergeCell ref="D59:K59"/>
    <mergeCell ref="L59:S59"/>
    <mergeCell ref="T59:Y59"/>
    <mergeCell ref="Z59:AC59"/>
    <mergeCell ref="AD59:AE59"/>
    <mergeCell ref="AF59:AG59"/>
    <mergeCell ref="D58:K58"/>
    <mergeCell ref="L58:S58"/>
    <mergeCell ref="T58:Y58"/>
    <mergeCell ref="Z58:AC58"/>
    <mergeCell ref="AD58:AE58"/>
    <mergeCell ref="AF58:AG58"/>
    <mergeCell ref="D57:K57"/>
    <mergeCell ref="L57:S57"/>
    <mergeCell ref="T57:Y57"/>
    <mergeCell ref="Z57:AC57"/>
    <mergeCell ref="AD57:AE57"/>
    <mergeCell ref="AF57:AG57"/>
    <mergeCell ref="D56:K56"/>
    <mergeCell ref="L56:S56"/>
    <mergeCell ref="T56:Y56"/>
    <mergeCell ref="Z56:AC56"/>
    <mergeCell ref="AD56:AE56"/>
    <mergeCell ref="AF56:AG56"/>
    <mergeCell ref="D55:K55"/>
    <mergeCell ref="L55:S55"/>
    <mergeCell ref="T55:Y55"/>
    <mergeCell ref="Z55:AC55"/>
    <mergeCell ref="AD55:AE55"/>
    <mergeCell ref="AF55:AG55"/>
    <mergeCell ref="D54:K54"/>
    <mergeCell ref="L54:S54"/>
    <mergeCell ref="T54:Y54"/>
    <mergeCell ref="Z54:AC54"/>
    <mergeCell ref="AD54:AE54"/>
    <mergeCell ref="AF54:AG54"/>
    <mergeCell ref="D53:K53"/>
    <mergeCell ref="L53:S53"/>
    <mergeCell ref="T53:Y53"/>
    <mergeCell ref="Z53:AC53"/>
    <mergeCell ref="AD53:AE53"/>
    <mergeCell ref="AF53:AG53"/>
    <mergeCell ref="D52:K52"/>
    <mergeCell ref="L52:S52"/>
    <mergeCell ref="T52:Y52"/>
    <mergeCell ref="Z52:AC52"/>
    <mergeCell ref="AD52:AE52"/>
    <mergeCell ref="AF52:AG52"/>
    <mergeCell ref="D51:K51"/>
    <mergeCell ref="L51:S51"/>
    <mergeCell ref="T51:Y51"/>
    <mergeCell ref="Z51:AC51"/>
    <mergeCell ref="AD51:AE51"/>
    <mergeCell ref="AF51:AG51"/>
    <mergeCell ref="D50:K50"/>
    <mergeCell ref="L50:S50"/>
    <mergeCell ref="T50:Y50"/>
    <mergeCell ref="Z50:AC50"/>
    <mergeCell ref="AD50:AE50"/>
    <mergeCell ref="AF50:AG50"/>
    <mergeCell ref="D49:K49"/>
    <mergeCell ref="L49:S49"/>
    <mergeCell ref="T49:Y49"/>
    <mergeCell ref="Z49:AC49"/>
    <mergeCell ref="AD49:AE49"/>
    <mergeCell ref="AF49:AG49"/>
    <mergeCell ref="D48:K48"/>
    <mergeCell ref="L48:S48"/>
    <mergeCell ref="T48:Y48"/>
    <mergeCell ref="Z48:AC48"/>
    <mergeCell ref="AD48:AE48"/>
    <mergeCell ref="AF48:AG48"/>
    <mergeCell ref="D47:K47"/>
    <mergeCell ref="L47:S47"/>
    <mergeCell ref="T47:Y47"/>
    <mergeCell ref="Z47:AC47"/>
    <mergeCell ref="AD47:AE47"/>
    <mergeCell ref="AF47:AG47"/>
    <mergeCell ref="D46:K46"/>
    <mergeCell ref="L46:S46"/>
    <mergeCell ref="T46:Y46"/>
    <mergeCell ref="Z46:AC46"/>
    <mergeCell ref="AD46:AE46"/>
    <mergeCell ref="AF46:AG46"/>
    <mergeCell ref="D45:K45"/>
    <mergeCell ref="L45:S45"/>
    <mergeCell ref="T45:Y45"/>
    <mergeCell ref="Z45:AC45"/>
    <mergeCell ref="AD45:AE45"/>
    <mergeCell ref="AF45:AG45"/>
    <mergeCell ref="D44:K44"/>
    <mergeCell ref="L44:S44"/>
    <mergeCell ref="T44:Y44"/>
    <mergeCell ref="Z44:AC44"/>
    <mergeCell ref="AD44:AE44"/>
    <mergeCell ref="AF44:AG44"/>
    <mergeCell ref="B41:AH41"/>
    <mergeCell ref="B42:AH42"/>
    <mergeCell ref="D43:K43"/>
    <mergeCell ref="L43:S43"/>
    <mergeCell ref="T43:Y43"/>
    <mergeCell ref="Z43:AC43"/>
    <mergeCell ref="AD43:AE43"/>
    <mergeCell ref="AF43:AG43"/>
    <mergeCell ref="T30:U30"/>
    <mergeCell ref="V30:W30"/>
    <mergeCell ref="X30:Y30"/>
    <mergeCell ref="Z30:AA30"/>
    <mergeCell ref="AB30:AC30"/>
    <mergeCell ref="B32:AD39"/>
    <mergeCell ref="C30:E30"/>
    <mergeCell ref="F30:G30"/>
    <mergeCell ref="H30:I30"/>
    <mergeCell ref="J30:K30"/>
    <mergeCell ref="L30:M30"/>
    <mergeCell ref="N30:O30"/>
    <mergeCell ref="P30:Q30"/>
    <mergeCell ref="R30:S30"/>
    <mergeCell ref="N29:O29"/>
    <mergeCell ref="P29:Q29"/>
    <mergeCell ref="R29:S29"/>
    <mergeCell ref="T28:U28"/>
    <mergeCell ref="V28:W28"/>
    <mergeCell ref="X28:Y28"/>
    <mergeCell ref="Z28:AA28"/>
    <mergeCell ref="AB28:AC28"/>
    <mergeCell ref="C29:E29"/>
    <mergeCell ref="F29:G29"/>
    <mergeCell ref="H29:I29"/>
    <mergeCell ref="J29:K29"/>
    <mergeCell ref="L29:M29"/>
    <mergeCell ref="Z29:AA29"/>
    <mergeCell ref="AB29:AC29"/>
    <mergeCell ref="T29:U29"/>
    <mergeCell ref="V29:W29"/>
    <mergeCell ref="X29:Y29"/>
    <mergeCell ref="C28:E28"/>
    <mergeCell ref="F28:G28"/>
    <mergeCell ref="H28:I28"/>
    <mergeCell ref="J28:K28"/>
    <mergeCell ref="L28:M28"/>
    <mergeCell ref="N28:O28"/>
    <mergeCell ref="P28:Q28"/>
    <mergeCell ref="R28:S28"/>
    <mergeCell ref="N26:O26"/>
    <mergeCell ref="P26:Q26"/>
    <mergeCell ref="R26:S26"/>
    <mergeCell ref="T25:U25"/>
    <mergeCell ref="V25:W25"/>
    <mergeCell ref="X25:Y25"/>
    <mergeCell ref="Z25:AA25"/>
    <mergeCell ref="AB25:AC25"/>
    <mergeCell ref="C26:E26"/>
    <mergeCell ref="F26:G26"/>
    <mergeCell ref="H26:I26"/>
    <mergeCell ref="J26:K26"/>
    <mergeCell ref="L26:M26"/>
    <mergeCell ref="Z26:AA26"/>
    <mergeCell ref="AB26:AC26"/>
    <mergeCell ref="T26:U26"/>
    <mergeCell ref="V26:W26"/>
    <mergeCell ref="X26:Y26"/>
    <mergeCell ref="C25:E25"/>
    <mergeCell ref="F25:G25"/>
    <mergeCell ref="H25:I25"/>
    <mergeCell ref="J25:K25"/>
    <mergeCell ref="L25:M25"/>
    <mergeCell ref="N25:O25"/>
    <mergeCell ref="P25:Q25"/>
    <mergeCell ref="R25:S25"/>
    <mergeCell ref="N24:O24"/>
    <mergeCell ref="P24:Q24"/>
    <mergeCell ref="R24:S24"/>
    <mergeCell ref="C19:D19"/>
    <mergeCell ref="E19:N19"/>
    <mergeCell ref="P19:S19"/>
    <mergeCell ref="T19:AC19"/>
    <mergeCell ref="B22:AD22"/>
    <mergeCell ref="C24:E24"/>
    <mergeCell ref="F24:G24"/>
    <mergeCell ref="H24:I24"/>
    <mergeCell ref="J24:K24"/>
    <mergeCell ref="L24:M24"/>
    <mergeCell ref="Z24:AA24"/>
    <mergeCell ref="AB24:AC24"/>
    <mergeCell ref="T24:U24"/>
    <mergeCell ref="V24:W24"/>
    <mergeCell ref="X24:Y24"/>
    <mergeCell ref="X13:Z13"/>
    <mergeCell ref="AA13:AC13"/>
    <mergeCell ref="F15:G15"/>
    <mergeCell ref="H15:L15"/>
    <mergeCell ref="N15:O15"/>
    <mergeCell ref="P15:T15"/>
    <mergeCell ref="V15:W15"/>
    <mergeCell ref="X15:AC15"/>
    <mergeCell ref="C13:D17"/>
    <mergeCell ref="F13:G13"/>
    <mergeCell ref="H13:L13"/>
    <mergeCell ref="N13:P13"/>
    <mergeCell ref="Q13:T13"/>
    <mergeCell ref="V13:W13"/>
    <mergeCell ref="F17:G17"/>
    <mergeCell ref="H17:L17"/>
    <mergeCell ref="N17:O17"/>
    <mergeCell ref="P17:T17"/>
    <mergeCell ref="C9:D9"/>
    <mergeCell ref="E9:L9"/>
    <mergeCell ref="N9:T9"/>
    <mergeCell ref="V9:AC9"/>
    <mergeCell ref="C11:D11"/>
    <mergeCell ref="E11:L11"/>
    <mergeCell ref="N11:T11"/>
    <mergeCell ref="V11:AC11"/>
    <mergeCell ref="B2:G3"/>
    <mergeCell ref="H2:AD3"/>
    <mergeCell ref="B5:AD5"/>
    <mergeCell ref="C7:D7"/>
    <mergeCell ref="E7:L7"/>
    <mergeCell ref="N7:P7"/>
    <mergeCell ref="Q7:AC7"/>
  </mergeCells>
  <dataValidations count="2">
    <dataValidation type="list" allowBlank="1" showInputMessage="1" showErrorMessage="1" sqref="AD44:AE65" xr:uid="{D7A8D55D-1C8A-4A15-AC0E-C8C0FB0DB0C9}">
      <formula1>"Abierta,En ejecución,Cerrada,Cancelada"</formula1>
    </dataValidation>
    <dataValidation type="list" allowBlank="1" showInputMessage="1" showErrorMessage="1" sqref="X13" xr:uid="{F731235E-34F5-4879-AC36-F288845A63CA}">
      <formula1>"Mayor o igual que,Menor o igual que,Igual,Mayor que,Menor que"</formula1>
    </dataValidation>
  </dataValidations>
  <pageMargins left="0.25" right="0.25"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7ADFED87-3B0C-48AD-A10A-793212290C33}">
          <x14:formula1>
            <xm:f>Datos!$P$2:$P$205</xm:f>
          </x14:formula1>
          <xm:sqref>E11:L11 N11:T11 V11:AC11</xm:sqref>
        </x14:dataValidation>
        <x14:dataValidation type="list" allowBlank="1" showInputMessage="1" showErrorMessage="1" xr:uid="{23724164-56A2-4A41-B384-8AC617B5776F}">
          <x14:formula1>
            <xm:f>Datos!$L$2:$L$51</xm:f>
          </x14:formula1>
          <xm:sqref>N9:T9 E9 V9:AC9</xm:sqref>
        </x14:dataValidation>
      </x14:dataValidations>
    </ext>
  </extLs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0E050-5707-41E8-9D09-482BA474C6A2}">
  <sheetPr codeName="Hoja24"/>
  <dimension ref="B1:AH67"/>
  <sheetViews>
    <sheetView showGridLines="0" zoomScale="85" zoomScaleNormal="85" workbookViewId="0">
      <selection activeCell="E7" sqref="E7:L7"/>
    </sheetView>
  </sheetViews>
  <sheetFormatPr baseColWidth="10" defaultColWidth="0" defaultRowHeight="0" customHeight="1" zeroHeight="1" x14ac:dyDescent="0.4"/>
  <cols>
    <col min="1" max="1" width="1.77734375" style="60" customWidth="1"/>
    <col min="2" max="2" width="1.88671875" style="60" customWidth="1"/>
    <col min="3" max="4" width="11.21875" style="60" customWidth="1"/>
    <col min="5" max="5" width="1.77734375" style="60" customWidth="1"/>
    <col min="6" max="6" width="13.6640625" style="60" customWidth="1"/>
    <col min="7" max="7" width="1.77734375" style="60" customWidth="1"/>
    <col min="8" max="8" width="9.6640625" style="60" customWidth="1"/>
    <col min="9" max="9" width="1.77734375" style="60" customWidth="1"/>
    <col min="10" max="10" width="9.6640625" style="60" customWidth="1"/>
    <col min="11" max="11" width="1.77734375" style="60" customWidth="1"/>
    <col min="12" max="12" width="12.6640625" style="60" customWidth="1"/>
    <col min="13" max="13" width="1.77734375" style="60" customWidth="1"/>
    <col min="14" max="14" width="12.109375" style="60" customWidth="1"/>
    <col min="15" max="15" width="1.77734375" style="60" customWidth="1"/>
    <col min="16" max="16" width="12.6640625" style="60" customWidth="1"/>
    <col min="17" max="17" width="1.77734375" style="60" customWidth="1"/>
    <col min="18" max="18" width="9.6640625" style="60" customWidth="1"/>
    <col min="19" max="19" width="1.77734375" style="60" customWidth="1"/>
    <col min="20" max="20" width="12.6640625" style="60" customWidth="1"/>
    <col min="21" max="21" width="1.77734375" style="60" customWidth="1"/>
    <col min="22" max="22" width="9.6640625" style="60" customWidth="1"/>
    <col min="23" max="23" width="1.77734375" style="60" customWidth="1"/>
    <col min="24" max="24" width="9.6640625" style="60" customWidth="1"/>
    <col min="25" max="25" width="1.77734375" style="60" customWidth="1"/>
    <col min="26" max="26" width="9.6640625" style="60" customWidth="1"/>
    <col min="27" max="27" width="1.77734375" style="60" customWidth="1"/>
    <col min="28" max="28" width="9.6640625" style="60" customWidth="1"/>
    <col min="29" max="29" width="1.77734375" style="60" customWidth="1"/>
    <col min="30" max="30" width="1.88671875" style="60" customWidth="1"/>
    <col min="31" max="31" width="10.77734375" style="60" customWidth="1"/>
    <col min="32" max="33" width="12.33203125" style="60" customWidth="1"/>
    <col min="34" max="34" width="1.77734375" style="60" customWidth="1"/>
    <col min="35" max="35" width="2.21875" style="60" customWidth="1"/>
    <col min="36" max="36" width="0" style="60" hidden="1" customWidth="1"/>
    <col min="37" max="16384" width="0" style="60" hidden="1"/>
  </cols>
  <sheetData>
    <row r="1" spans="2:30" ht="8.1" customHeight="1" x14ac:dyDescent="0.4"/>
    <row r="2" spans="2:30" ht="37.5" customHeight="1" x14ac:dyDescent="0.4">
      <c r="B2" s="439"/>
      <c r="C2" s="439"/>
      <c r="D2" s="439"/>
      <c r="E2" s="439"/>
      <c r="F2" s="439"/>
      <c r="G2" s="439"/>
      <c r="H2" s="442" t="s">
        <v>480</v>
      </c>
      <c r="I2" s="443"/>
      <c r="J2" s="443"/>
      <c r="K2" s="443"/>
      <c r="L2" s="443"/>
      <c r="M2" s="443"/>
      <c r="N2" s="443"/>
      <c r="O2" s="443"/>
      <c r="P2" s="443"/>
      <c r="Q2" s="443"/>
      <c r="R2" s="443"/>
      <c r="S2" s="443"/>
      <c r="T2" s="443"/>
      <c r="U2" s="443"/>
      <c r="V2" s="443"/>
      <c r="W2" s="443"/>
      <c r="X2" s="443"/>
      <c r="Y2" s="443"/>
      <c r="Z2" s="443"/>
      <c r="AA2" s="443"/>
      <c r="AB2" s="443"/>
      <c r="AC2" s="443"/>
      <c r="AD2" s="444"/>
    </row>
    <row r="3" spans="2:30" ht="37.5" customHeight="1" x14ac:dyDescent="0.4">
      <c r="B3" s="439"/>
      <c r="C3" s="439"/>
      <c r="D3" s="439"/>
      <c r="E3" s="439"/>
      <c r="F3" s="439"/>
      <c r="G3" s="439"/>
      <c r="H3" s="445"/>
      <c r="I3" s="446"/>
      <c r="J3" s="446"/>
      <c r="K3" s="446"/>
      <c r="L3" s="446"/>
      <c r="M3" s="446"/>
      <c r="N3" s="446"/>
      <c r="O3" s="446"/>
      <c r="P3" s="446"/>
      <c r="Q3" s="446"/>
      <c r="R3" s="446"/>
      <c r="S3" s="446"/>
      <c r="T3" s="446"/>
      <c r="U3" s="446"/>
      <c r="V3" s="446"/>
      <c r="W3" s="446"/>
      <c r="X3" s="446"/>
      <c r="Y3" s="446"/>
      <c r="Z3" s="446"/>
      <c r="AA3" s="446"/>
      <c r="AB3" s="446"/>
      <c r="AC3" s="446"/>
      <c r="AD3" s="447"/>
    </row>
    <row r="4" spans="2:30" ht="8.1" customHeight="1" x14ac:dyDescent="0.4"/>
    <row r="5" spans="2:30" ht="30" customHeight="1" x14ac:dyDescent="0.4">
      <c r="B5" s="440" t="s">
        <v>454</v>
      </c>
      <c r="C5" s="440"/>
      <c r="D5" s="440"/>
      <c r="E5" s="440"/>
      <c r="F5" s="440"/>
      <c r="G5" s="440"/>
      <c r="H5" s="440"/>
      <c r="I5" s="440"/>
      <c r="J5" s="440"/>
      <c r="K5" s="440"/>
      <c r="L5" s="440"/>
      <c r="M5" s="440"/>
      <c r="N5" s="440"/>
      <c r="O5" s="440"/>
      <c r="P5" s="440"/>
      <c r="Q5" s="440"/>
      <c r="R5" s="440"/>
      <c r="S5" s="440"/>
      <c r="T5" s="440"/>
      <c r="U5" s="440"/>
      <c r="V5" s="440"/>
      <c r="W5" s="440"/>
      <c r="X5" s="440"/>
      <c r="Y5" s="440"/>
      <c r="Z5" s="440"/>
      <c r="AA5" s="440"/>
      <c r="AB5" s="440"/>
      <c r="AC5" s="440"/>
      <c r="AD5" s="440"/>
    </row>
    <row r="6" spans="2:30" ht="7.5" customHeight="1" x14ac:dyDescent="0.4">
      <c r="B6" s="61"/>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2:30" s="64" customFormat="1" ht="60" customHeight="1" x14ac:dyDescent="0.3">
      <c r="B7" s="68"/>
      <c r="C7" s="419" t="s">
        <v>455</v>
      </c>
      <c r="D7" s="420"/>
      <c r="E7" s="433"/>
      <c r="F7" s="433"/>
      <c r="G7" s="433"/>
      <c r="H7" s="433"/>
      <c r="I7" s="433"/>
      <c r="J7" s="433"/>
      <c r="K7" s="433"/>
      <c r="L7" s="433"/>
      <c r="M7" s="69"/>
      <c r="N7" s="419" t="s">
        <v>456</v>
      </c>
      <c r="O7" s="436"/>
      <c r="P7" s="420"/>
      <c r="Q7" s="441"/>
      <c r="R7" s="441"/>
      <c r="S7" s="441"/>
      <c r="T7" s="441"/>
      <c r="U7" s="441"/>
      <c r="V7" s="441"/>
      <c r="W7" s="441"/>
      <c r="X7" s="441"/>
      <c r="Y7" s="441"/>
      <c r="Z7" s="441"/>
      <c r="AA7" s="441"/>
      <c r="AB7" s="441"/>
      <c r="AC7" s="441"/>
      <c r="AD7" s="70"/>
    </row>
    <row r="8" spans="2:30" ht="7.5" customHeight="1" x14ac:dyDescent="0.4">
      <c r="B8" s="71"/>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73"/>
    </row>
    <row r="9" spans="2:30" s="64" customFormat="1" ht="39.9" customHeight="1" x14ac:dyDescent="0.3">
      <c r="B9" s="68"/>
      <c r="C9" s="419" t="s">
        <v>481</v>
      </c>
      <c r="D9" s="420"/>
      <c r="E9" s="433"/>
      <c r="F9" s="433"/>
      <c r="G9" s="433"/>
      <c r="H9" s="433"/>
      <c r="I9" s="433"/>
      <c r="J9" s="433"/>
      <c r="K9" s="433"/>
      <c r="L9" s="433"/>
      <c r="M9" s="69"/>
      <c r="N9" s="433"/>
      <c r="O9" s="433"/>
      <c r="P9" s="433"/>
      <c r="Q9" s="433"/>
      <c r="R9" s="433"/>
      <c r="S9" s="433"/>
      <c r="T9" s="433"/>
      <c r="U9"/>
      <c r="V9" s="433"/>
      <c r="W9" s="433"/>
      <c r="X9" s="433"/>
      <c r="Y9" s="433"/>
      <c r="Z9" s="433"/>
      <c r="AA9" s="433"/>
      <c r="AB9" s="433"/>
      <c r="AC9" s="433"/>
      <c r="AD9" s="70"/>
    </row>
    <row r="10" spans="2:30" ht="7.5" customHeight="1" x14ac:dyDescent="0.4">
      <c r="B10" s="71"/>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3"/>
    </row>
    <row r="11" spans="2:30" ht="39.9" customHeight="1" x14ac:dyDescent="0.4">
      <c r="B11" s="71"/>
      <c r="C11" s="419" t="s">
        <v>482</v>
      </c>
      <c r="D11" s="420"/>
      <c r="E11" s="433"/>
      <c r="F11" s="433"/>
      <c r="G11" s="433"/>
      <c r="H11" s="433"/>
      <c r="I11" s="433"/>
      <c r="J11" s="433"/>
      <c r="K11" s="433"/>
      <c r="L11" s="433"/>
      <c r="N11" s="433"/>
      <c r="O11" s="433"/>
      <c r="P11" s="433"/>
      <c r="Q11" s="433"/>
      <c r="R11" s="433"/>
      <c r="S11" s="433"/>
      <c r="T11" s="433"/>
      <c r="V11" s="433"/>
      <c r="W11" s="433"/>
      <c r="X11" s="433"/>
      <c r="Y11" s="433"/>
      <c r="Z11" s="433"/>
      <c r="AA11" s="433"/>
      <c r="AB11" s="433"/>
      <c r="AC11" s="433"/>
      <c r="AD11" s="73"/>
    </row>
    <row r="12" spans="2:30" ht="7.5" customHeight="1" x14ac:dyDescent="0.4">
      <c r="B12" s="71"/>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3"/>
    </row>
    <row r="13" spans="2:30" s="64" customFormat="1" ht="39.9" customHeight="1" x14ac:dyDescent="0.3">
      <c r="B13" s="68"/>
      <c r="C13" s="448" t="s">
        <v>488</v>
      </c>
      <c r="D13" s="449"/>
      <c r="E13" s="69"/>
      <c r="F13" s="432" t="s">
        <v>457</v>
      </c>
      <c r="G13" s="432"/>
      <c r="H13" s="435"/>
      <c r="I13" s="435"/>
      <c r="J13" s="435"/>
      <c r="K13" s="435"/>
      <c r="L13" s="435"/>
      <c r="M13" s="69"/>
      <c r="N13" s="419" t="s">
        <v>459</v>
      </c>
      <c r="O13" s="436"/>
      <c r="P13" s="420"/>
      <c r="Q13" s="437"/>
      <c r="R13" s="437"/>
      <c r="S13" s="437"/>
      <c r="T13" s="437"/>
      <c r="U13" s="69"/>
      <c r="V13" s="438" t="s">
        <v>460</v>
      </c>
      <c r="W13" s="438"/>
      <c r="X13" s="461"/>
      <c r="Y13" s="461"/>
      <c r="Z13" s="461"/>
      <c r="AA13" s="455"/>
      <c r="AB13" s="456"/>
      <c r="AC13" s="457"/>
      <c r="AD13" s="70"/>
    </row>
    <row r="14" spans="2:30" ht="9" customHeight="1" x14ac:dyDescent="0.4">
      <c r="B14" s="71"/>
      <c r="C14" s="450"/>
      <c r="D14" s="451"/>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3"/>
    </row>
    <row r="15" spans="2:30" s="64" customFormat="1" ht="39.9" customHeight="1" x14ac:dyDescent="0.3">
      <c r="B15" s="68"/>
      <c r="C15" s="450"/>
      <c r="D15" s="451"/>
      <c r="E15" s="69"/>
      <c r="F15" s="434" t="s">
        <v>458</v>
      </c>
      <c r="G15" s="434"/>
      <c r="H15" s="435"/>
      <c r="I15" s="435"/>
      <c r="J15" s="435"/>
      <c r="K15" s="435"/>
      <c r="L15" s="435"/>
      <c r="M15" s="69"/>
      <c r="N15" s="434" t="s">
        <v>462</v>
      </c>
      <c r="O15" s="434"/>
      <c r="P15" s="435"/>
      <c r="Q15" s="435"/>
      <c r="R15" s="435"/>
      <c r="S15" s="435"/>
      <c r="T15" s="435"/>
      <c r="U15" s="69"/>
      <c r="V15" s="434" t="s">
        <v>484</v>
      </c>
      <c r="W15" s="434"/>
      <c r="X15" s="454"/>
      <c r="Y15" s="454"/>
      <c r="Z15" s="454"/>
      <c r="AA15" s="454"/>
      <c r="AB15" s="454"/>
      <c r="AC15" s="454"/>
      <c r="AD15" s="70"/>
    </row>
    <row r="16" spans="2:30" ht="7.5" customHeight="1" x14ac:dyDescent="0.4">
      <c r="B16" s="71"/>
      <c r="C16" s="450"/>
      <c r="D16" s="451"/>
      <c r="E16" s="72"/>
      <c r="F16" s="72"/>
      <c r="G16" s="72"/>
      <c r="H16" s="72"/>
      <c r="I16" s="72"/>
      <c r="J16" s="72"/>
      <c r="K16" s="72"/>
      <c r="L16" s="72"/>
      <c r="M16" s="72"/>
      <c r="N16" s="72"/>
      <c r="O16" s="72"/>
      <c r="P16" s="72"/>
      <c r="Q16" s="72"/>
      <c r="R16" s="72"/>
      <c r="S16" s="72"/>
      <c r="T16" s="72"/>
      <c r="U16" s="72"/>
      <c r="V16"/>
      <c r="W16"/>
      <c r="X16"/>
      <c r="Y16"/>
      <c r="Z16"/>
      <c r="AA16"/>
      <c r="AB16"/>
      <c r="AC16"/>
      <c r="AD16" s="73"/>
    </row>
    <row r="17" spans="2:30" s="64" customFormat="1" ht="39.9" customHeight="1" x14ac:dyDescent="0.3">
      <c r="B17" s="68"/>
      <c r="C17" s="452"/>
      <c r="D17" s="453"/>
      <c r="E17" s="69"/>
      <c r="F17" s="434" t="s">
        <v>461</v>
      </c>
      <c r="G17" s="434"/>
      <c r="H17" s="435"/>
      <c r="I17" s="435"/>
      <c r="J17" s="435"/>
      <c r="K17" s="435"/>
      <c r="L17" s="435"/>
      <c r="M17" s="69"/>
      <c r="N17" s="434" t="s">
        <v>463</v>
      </c>
      <c r="O17" s="434"/>
      <c r="P17" s="435"/>
      <c r="Q17" s="435"/>
      <c r="R17" s="435"/>
      <c r="S17" s="435"/>
      <c r="T17" s="435"/>
      <c r="U17" s="69"/>
      <c r="AC17"/>
      <c r="AD17" s="70"/>
    </row>
    <row r="18" spans="2:30" ht="6.9" customHeight="1" x14ac:dyDescent="0.4">
      <c r="B18" s="71"/>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3"/>
    </row>
    <row r="19" spans="2:30" s="64" customFormat="1" ht="39.9" customHeight="1" x14ac:dyDescent="0.3">
      <c r="B19" s="68"/>
      <c r="C19" s="419" t="s">
        <v>485</v>
      </c>
      <c r="D19" s="420"/>
      <c r="E19" s="437"/>
      <c r="F19" s="437"/>
      <c r="G19" s="437"/>
      <c r="H19" s="437"/>
      <c r="I19" s="437"/>
      <c r="J19" s="437"/>
      <c r="K19" s="437"/>
      <c r="L19" s="437"/>
      <c r="M19" s="437"/>
      <c r="N19" s="437"/>
      <c r="O19" s="74"/>
      <c r="P19" s="419" t="s">
        <v>486</v>
      </c>
      <c r="Q19" s="436"/>
      <c r="R19" s="436"/>
      <c r="S19" s="420"/>
      <c r="T19" s="437"/>
      <c r="U19" s="437"/>
      <c r="V19" s="437"/>
      <c r="W19" s="437"/>
      <c r="X19" s="437"/>
      <c r="Y19" s="437"/>
      <c r="Z19" s="437"/>
      <c r="AA19" s="437"/>
      <c r="AB19" s="437"/>
      <c r="AC19" s="437"/>
      <c r="AD19" s="70"/>
    </row>
    <row r="20" spans="2:30" ht="6.9" customHeight="1" x14ac:dyDescent="0.4">
      <c r="B20" s="75"/>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7"/>
    </row>
    <row r="21" spans="2:30" ht="9.9" customHeight="1" x14ac:dyDescent="0.4">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row>
    <row r="22" spans="2:30" ht="30" customHeight="1" x14ac:dyDescent="0.4">
      <c r="B22" s="415" t="s">
        <v>464</v>
      </c>
      <c r="C22" s="415"/>
      <c r="D22" s="415"/>
      <c r="E22" s="415"/>
      <c r="F22" s="415"/>
      <c r="G22" s="415"/>
      <c r="H22" s="415"/>
      <c r="I22" s="415"/>
      <c r="J22" s="415"/>
      <c r="K22" s="415"/>
      <c r="L22" s="415"/>
      <c r="M22" s="415"/>
      <c r="N22" s="415"/>
      <c r="O22" s="415"/>
      <c r="P22" s="415"/>
      <c r="Q22" s="415"/>
      <c r="R22" s="415"/>
      <c r="S22" s="415"/>
      <c r="T22" s="415"/>
      <c r="U22" s="415"/>
      <c r="V22" s="415"/>
      <c r="W22" s="415"/>
      <c r="X22" s="415"/>
      <c r="Y22" s="415"/>
      <c r="Z22" s="415"/>
      <c r="AA22" s="415"/>
      <c r="AB22" s="415"/>
      <c r="AC22" s="415"/>
      <c r="AD22" s="415"/>
    </row>
    <row r="23" spans="2:30" ht="9.9" customHeight="1" x14ac:dyDescent="0.4">
      <c r="B23" s="78"/>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80"/>
    </row>
    <row r="24" spans="2:30" ht="26.1" customHeight="1" x14ac:dyDescent="0.4">
      <c r="B24" s="71"/>
      <c r="C24" s="432" t="s">
        <v>487</v>
      </c>
      <c r="D24" s="432"/>
      <c r="E24" s="432"/>
      <c r="F24" s="432" t="s">
        <v>496</v>
      </c>
      <c r="G24" s="432"/>
      <c r="H24" s="432" t="s">
        <v>465</v>
      </c>
      <c r="I24" s="432"/>
      <c r="J24" s="432" t="s">
        <v>466</v>
      </c>
      <c r="K24" s="432"/>
      <c r="L24" s="432" t="s">
        <v>467</v>
      </c>
      <c r="M24" s="432"/>
      <c r="N24" s="432" t="s">
        <v>468</v>
      </c>
      <c r="O24" s="432"/>
      <c r="P24" s="432" t="s">
        <v>469</v>
      </c>
      <c r="Q24" s="432"/>
      <c r="R24" s="432" t="s">
        <v>470</v>
      </c>
      <c r="S24" s="432"/>
      <c r="T24" s="432" t="s">
        <v>471</v>
      </c>
      <c r="U24" s="432"/>
      <c r="V24" s="432" t="s">
        <v>472</v>
      </c>
      <c r="W24" s="432"/>
      <c r="X24" s="432" t="s">
        <v>473</v>
      </c>
      <c r="Y24" s="432"/>
      <c r="Z24" s="432" t="s">
        <v>474</v>
      </c>
      <c r="AA24" s="432"/>
      <c r="AB24" s="432" t="s">
        <v>475</v>
      </c>
      <c r="AC24" s="432"/>
      <c r="AD24" s="81"/>
    </row>
    <row r="25" spans="2:30" ht="26.1" customHeight="1" x14ac:dyDescent="0.4">
      <c r="B25" s="71"/>
      <c r="C25" s="430" t="s">
        <v>460</v>
      </c>
      <c r="D25" s="430"/>
      <c r="E25" s="430"/>
      <c r="F25" s="460"/>
      <c r="G25" s="460"/>
      <c r="H25" s="460"/>
      <c r="I25" s="460"/>
      <c r="J25" s="460"/>
      <c r="K25" s="460"/>
      <c r="L25" s="460"/>
      <c r="M25" s="460"/>
      <c r="N25" s="460"/>
      <c r="O25" s="460"/>
      <c r="P25" s="460"/>
      <c r="Q25" s="460"/>
      <c r="R25" s="460"/>
      <c r="S25" s="460"/>
      <c r="T25" s="460"/>
      <c r="U25" s="460"/>
      <c r="V25" s="460"/>
      <c r="W25" s="460"/>
      <c r="X25" s="460"/>
      <c r="Y25" s="460"/>
      <c r="Z25" s="460"/>
      <c r="AA25" s="460"/>
      <c r="AB25" s="460"/>
      <c r="AC25" s="460"/>
      <c r="AD25" s="81"/>
    </row>
    <row r="26" spans="2:30" ht="35.1" customHeight="1" x14ac:dyDescent="0.4">
      <c r="B26" s="71"/>
      <c r="C26" s="430" t="s">
        <v>323</v>
      </c>
      <c r="D26" s="430"/>
      <c r="E26" s="430"/>
      <c r="F26" s="431"/>
      <c r="G26" s="431"/>
      <c r="H26" s="431"/>
      <c r="I26" s="431"/>
      <c r="J26" s="431"/>
      <c r="K26" s="431"/>
      <c r="L26" s="431"/>
      <c r="M26" s="431"/>
      <c r="N26" s="431"/>
      <c r="O26" s="431"/>
      <c r="P26" s="431"/>
      <c r="Q26" s="431"/>
      <c r="R26" s="431"/>
      <c r="S26" s="431"/>
      <c r="T26" s="431"/>
      <c r="U26" s="431"/>
      <c r="V26" s="431"/>
      <c r="W26" s="431"/>
      <c r="X26" s="431"/>
      <c r="Y26" s="431"/>
      <c r="Z26" s="431"/>
      <c r="AA26" s="431"/>
      <c r="AB26" s="431"/>
      <c r="AC26" s="431"/>
      <c r="AD26" s="81"/>
    </row>
    <row r="27" spans="2:30" ht="12" customHeight="1" x14ac:dyDescent="0.4">
      <c r="B27" s="71"/>
      <c r="C27" s="84"/>
      <c r="D27" s="84"/>
      <c r="E27" s="84"/>
      <c r="F27" s="85"/>
      <c r="G27" s="85"/>
      <c r="H27" s="85"/>
      <c r="I27" s="85"/>
      <c r="J27" s="85"/>
      <c r="K27" s="85"/>
      <c r="L27" s="85"/>
      <c r="M27" s="85"/>
      <c r="N27" s="86"/>
      <c r="O27" s="86"/>
      <c r="P27" s="86"/>
      <c r="Q27" s="86"/>
      <c r="R27" s="86"/>
      <c r="S27" s="86"/>
      <c r="T27" s="86"/>
      <c r="U27" s="86"/>
      <c r="V27" s="86"/>
      <c r="W27" s="86"/>
      <c r="X27" s="86"/>
      <c r="Y27" s="86"/>
      <c r="Z27" s="86"/>
      <c r="AA27" s="86"/>
      <c r="AB27" s="86"/>
      <c r="AC27" s="86"/>
      <c r="AD27" s="81"/>
    </row>
    <row r="28" spans="2:30" ht="35.1" customHeight="1" x14ac:dyDescent="0.4">
      <c r="B28" s="71"/>
      <c r="C28" s="432" t="s">
        <v>487</v>
      </c>
      <c r="D28" s="432"/>
      <c r="E28" s="432"/>
      <c r="F28" s="432" t="s">
        <v>476</v>
      </c>
      <c r="G28" s="432"/>
      <c r="H28" s="432" t="s">
        <v>465</v>
      </c>
      <c r="I28" s="432"/>
      <c r="J28" s="432" t="s">
        <v>466</v>
      </c>
      <c r="K28" s="432"/>
      <c r="L28" s="432" t="s">
        <v>467</v>
      </c>
      <c r="M28" s="432"/>
      <c r="N28" s="432" t="s">
        <v>468</v>
      </c>
      <c r="O28" s="432"/>
      <c r="P28" s="432" t="s">
        <v>469</v>
      </c>
      <c r="Q28" s="432"/>
      <c r="R28" s="432" t="s">
        <v>470</v>
      </c>
      <c r="S28" s="432"/>
      <c r="T28" s="432" t="s">
        <v>471</v>
      </c>
      <c r="U28" s="432"/>
      <c r="V28" s="432" t="s">
        <v>472</v>
      </c>
      <c r="W28" s="432"/>
      <c r="X28" s="432" t="s">
        <v>473</v>
      </c>
      <c r="Y28" s="432"/>
      <c r="Z28" s="432" t="s">
        <v>474</v>
      </c>
      <c r="AA28" s="432"/>
      <c r="AB28" s="432" t="s">
        <v>475</v>
      </c>
      <c r="AC28" s="432"/>
      <c r="AD28" s="81"/>
    </row>
    <row r="29" spans="2:30" ht="35.1" customHeight="1" x14ac:dyDescent="0.4">
      <c r="B29" s="71"/>
      <c r="C29" s="430" t="s">
        <v>460</v>
      </c>
      <c r="D29" s="430"/>
      <c r="E29" s="430"/>
      <c r="F29" s="460"/>
      <c r="G29" s="460"/>
      <c r="H29" s="460"/>
      <c r="I29" s="460"/>
      <c r="J29" s="460"/>
      <c r="K29" s="460"/>
      <c r="L29" s="460"/>
      <c r="M29" s="460"/>
      <c r="N29" s="460"/>
      <c r="O29" s="460"/>
      <c r="P29" s="460"/>
      <c r="Q29" s="460"/>
      <c r="R29" s="460"/>
      <c r="S29" s="460"/>
      <c r="T29" s="460"/>
      <c r="U29" s="460"/>
      <c r="V29" s="460"/>
      <c r="W29" s="460"/>
      <c r="X29" s="460"/>
      <c r="Y29" s="460"/>
      <c r="Z29" s="460"/>
      <c r="AA29" s="460"/>
      <c r="AB29" s="460"/>
      <c r="AC29" s="460"/>
      <c r="AD29" s="81"/>
    </row>
    <row r="30" spans="2:30" ht="35.1" customHeight="1" x14ac:dyDescent="0.4">
      <c r="B30" s="71"/>
      <c r="C30" s="430" t="s">
        <v>323</v>
      </c>
      <c r="D30" s="430"/>
      <c r="E30" s="430"/>
      <c r="F30" s="431"/>
      <c r="G30" s="431"/>
      <c r="H30" s="431"/>
      <c r="I30" s="431"/>
      <c r="J30" s="431"/>
      <c r="K30" s="431"/>
      <c r="L30" s="431"/>
      <c r="M30" s="431"/>
      <c r="N30" s="431"/>
      <c r="O30" s="431"/>
      <c r="P30" s="431"/>
      <c r="Q30" s="431"/>
      <c r="R30" s="431"/>
      <c r="S30" s="431"/>
      <c r="T30" s="431"/>
      <c r="U30" s="431"/>
      <c r="V30" s="431"/>
      <c r="W30" s="431"/>
      <c r="X30" s="431"/>
      <c r="Y30" s="431"/>
      <c r="Z30" s="431"/>
      <c r="AA30" s="431"/>
      <c r="AB30" s="431"/>
      <c r="AC30" s="431"/>
      <c r="AD30" s="81"/>
    </row>
    <row r="31" spans="2:30" ht="9.9" customHeight="1" x14ac:dyDescent="0.4">
      <c r="B31" s="75"/>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7"/>
    </row>
    <row r="32" spans="2:30" ht="5.4" customHeight="1" x14ac:dyDescent="0.4">
      <c r="B32" s="462"/>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4"/>
    </row>
    <row r="33" spans="2:34" ht="39.9" customHeight="1" x14ac:dyDescent="0.4">
      <c r="B33" s="412"/>
      <c r="C33" s="413"/>
      <c r="D33" s="413"/>
      <c r="E33" s="413"/>
      <c r="F33" s="413"/>
      <c r="G33" s="413"/>
      <c r="H33" s="413"/>
      <c r="I33" s="413"/>
      <c r="J33" s="413"/>
      <c r="K33" s="413"/>
      <c r="L33" s="413"/>
      <c r="M33" s="413"/>
      <c r="N33" s="413"/>
      <c r="O33" s="413"/>
      <c r="P33" s="413"/>
      <c r="Q33" s="413"/>
      <c r="R33" s="413"/>
      <c r="S33" s="413"/>
      <c r="T33" s="413"/>
      <c r="U33" s="413"/>
      <c r="V33" s="413"/>
      <c r="W33" s="413"/>
      <c r="X33" s="413"/>
      <c r="Y33" s="413"/>
      <c r="Z33" s="413"/>
      <c r="AA33" s="413"/>
      <c r="AB33" s="413"/>
      <c r="AC33" s="413"/>
      <c r="AD33" s="414"/>
    </row>
    <row r="34" spans="2:34" ht="39.9" customHeight="1" x14ac:dyDescent="0.4">
      <c r="B34" s="412"/>
      <c r="C34" s="413"/>
      <c r="D34" s="413"/>
      <c r="E34" s="413"/>
      <c r="F34" s="413"/>
      <c r="G34" s="413"/>
      <c r="H34" s="413"/>
      <c r="I34" s="413"/>
      <c r="J34" s="413"/>
      <c r="K34" s="413"/>
      <c r="L34" s="413"/>
      <c r="M34" s="413"/>
      <c r="N34" s="413"/>
      <c r="O34" s="413"/>
      <c r="P34" s="413"/>
      <c r="Q34" s="413"/>
      <c r="R34" s="413"/>
      <c r="S34" s="413"/>
      <c r="T34" s="413"/>
      <c r="U34" s="413"/>
      <c r="V34" s="413"/>
      <c r="W34" s="413"/>
      <c r="X34" s="413"/>
      <c r="Y34" s="413"/>
      <c r="Z34" s="413"/>
      <c r="AA34" s="413"/>
      <c r="AB34" s="413"/>
      <c r="AC34" s="413"/>
      <c r="AD34" s="414"/>
    </row>
    <row r="35" spans="2:34" ht="39.9" customHeight="1" x14ac:dyDescent="0.4">
      <c r="B35" s="412"/>
      <c r="C35" s="413"/>
      <c r="D35" s="413"/>
      <c r="E35" s="413"/>
      <c r="F35" s="413"/>
      <c r="G35" s="413"/>
      <c r="H35" s="413"/>
      <c r="I35" s="413"/>
      <c r="J35" s="413"/>
      <c r="K35" s="413"/>
      <c r="L35" s="413"/>
      <c r="M35" s="413"/>
      <c r="N35" s="413"/>
      <c r="O35" s="413"/>
      <c r="P35" s="413"/>
      <c r="Q35" s="413"/>
      <c r="R35" s="413"/>
      <c r="S35" s="413"/>
      <c r="T35" s="413"/>
      <c r="U35" s="413"/>
      <c r="V35" s="413"/>
      <c r="W35" s="413"/>
      <c r="X35" s="413"/>
      <c r="Y35" s="413"/>
      <c r="Z35" s="413"/>
      <c r="AA35" s="413"/>
      <c r="AB35" s="413"/>
      <c r="AC35" s="413"/>
      <c r="AD35" s="414"/>
    </row>
    <row r="36" spans="2:34" ht="39.9" customHeight="1" x14ac:dyDescent="0.4">
      <c r="B36" s="412"/>
      <c r="C36" s="413"/>
      <c r="D36" s="413"/>
      <c r="E36" s="413"/>
      <c r="F36" s="413"/>
      <c r="G36" s="413"/>
      <c r="H36" s="413"/>
      <c r="I36" s="413"/>
      <c r="J36" s="413"/>
      <c r="K36" s="413"/>
      <c r="L36" s="413"/>
      <c r="M36" s="413"/>
      <c r="N36" s="413"/>
      <c r="O36" s="413"/>
      <c r="P36" s="413"/>
      <c r="Q36" s="413"/>
      <c r="R36" s="413"/>
      <c r="S36" s="413"/>
      <c r="T36" s="413"/>
      <c r="U36" s="413"/>
      <c r="V36" s="413"/>
      <c r="W36" s="413"/>
      <c r="X36" s="413"/>
      <c r="Y36" s="413"/>
      <c r="Z36" s="413"/>
      <c r="AA36" s="413"/>
      <c r="AB36" s="413"/>
      <c r="AC36" s="413"/>
      <c r="AD36" s="414"/>
    </row>
    <row r="37" spans="2:34" ht="39.9" customHeight="1" x14ac:dyDescent="0.4">
      <c r="B37" s="412"/>
      <c r="C37" s="413"/>
      <c r="D37" s="413"/>
      <c r="E37" s="413"/>
      <c r="F37" s="413"/>
      <c r="G37" s="413"/>
      <c r="H37" s="413"/>
      <c r="I37" s="413"/>
      <c r="J37" s="413"/>
      <c r="K37" s="413"/>
      <c r="L37" s="413"/>
      <c r="M37" s="413"/>
      <c r="N37" s="413"/>
      <c r="O37" s="413"/>
      <c r="P37" s="413"/>
      <c r="Q37" s="413"/>
      <c r="R37" s="413"/>
      <c r="S37" s="413"/>
      <c r="T37" s="413"/>
      <c r="U37" s="413"/>
      <c r="V37" s="413"/>
      <c r="W37" s="413"/>
      <c r="X37" s="413"/>
      <c r="Y37" s="413"/>
      <c r="Z37" s="413"/>
      <c r="AA37" s="413"/>
      <c r="AB37" s="413"/>
      <c r="AC37" s="413"/>
      <c r="AD37" s="414"/>
    </row>
    <row r="38" spans="2:34" ht="39.9" customHeight="1" x14ac:dyDescent="0.4">
      <c r="B38" s="412"/>
      <c r="C38" s="413"/>
      <c r="D38" s="413"/>
      <c r="E38" s="413"/>
      <c r="F38" s="413"/>
      <c r="G38" s="413"/>
      <c r="H38" s="413"/>
      <c r="I38" s="413"/>
      <c r="J38" s="413"/>
      <c r="K38" s="413"/>
      <c r="L38" s="413"/>
      <c r="M38" s="413"/>
      <c r="N38" s="413"/>
      <c r="O38" s="413"/>
      <c r="P38" s="413"/>
      <c r="Q38" s="413"/>
      <c r="R38" s="413"/>
      <c r="S38" s="413"/>
      <c r="T38" s="413"/>
      <c r="U38" s="413"/>
      <c r="V38" s="413"/>
      <c r="W38" s="413"/>
      <c r="X38" s="413"/>
      <c r="Y38" s="413"/>
      <c r="Z38" s="413"/>
      <c r="AA38" s="413"/>
      <c r="AB38" s="413"/>
      <c r="AC38" s="413"/>
      <c r="AD38" s="414"/>
    </row>
    <row r="39" spans="2:34" ht="39.9" customHeight="1" x14ac:dyDescent="0.4">
      <c r="B39" s="465"/>
      <c r="C39" s="466"/>
      <c r="D39" s="466"/>
      <c r="E39" s="466"/>
      <c r="F39" s="466"/>
      <c r="G39" s="466"/>
      <c r="H39" s="466"/>
      <c r="I39" s="466"/>
      <c r="J39" s="466"/>
      <c r="K39" s="466"/>
      <c r="L39" s="466"/>
      <c r="M39" s="466"/>
      <c r="N39" s="466"/>
      <c r="O39" s="466"/>
      <c r="P39" s="466"/>
      <c r="Q39" s="466"/>
      <c r="R39" s="466"/>
      <c r="S39" s="466"/>
      <c r="T39" s="466"/>
      <c r="U39" s="466"/>
      <c r="V39" s="466"/>
      <c r="W39" s="466"/>
      <c r="X39" s="466"/>
      <c r="Y39" s="466"/>
      <c r="Z39" s="466"/>
      <c r="AA39" s="466"/>
      <c r="AB39" s="466"/>
      <c r="AC39" s="466"/>
      <c r="AD39" s="467"/>
    </row>
    <row r="40" spans="2:34" ht="8.1" customHeight="1" x14ac:dyDescent="0.4">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row>
    <row r="41" spans="2:34" ht="30" customHeight="1" x14ac:dyDescent="0.4">
      <c r="B41" s="415" t="s">
        <v>477</v>
      </c>
      <c r="C41" s="415"/>
      <c r="D41" s="415"/>
      <c r="E41" s="415"/>
      <c r="F41" s="415"/>
      <c r="G41" s="415"/>
      <c r="H41" s="415"/>
      <c r="I41" s="415"/>
      <c r="J41" s="415"/>
      <c r="K41" s="415"/>
      <c r="L41" s="415"/>
      <c r="M41" s="415"/>
      <c r="N41" s="415"/>
      <c r="O41" s="415"/>
      <c r="P41" s="415"/>
      <c r="Q41" s="415"/>
      <c r="R41" s="415"/>
      <c r="S41" s="415"/>
      <c r="T41" s="415"/>
      <c r="U41" s="415"/>
      <c r="V41" s="415"/>
      <c r="W41" s="415"/>
      <c r="X41" s="415"/>
      <c r="Y41" s="415"/>
      <c r="Z41" s="415"/>
      <c r="AA41" s="415"/>
      <c r="AB41" s="415"/>
      <c r="AC41" s="415"/>
      <c r="AD41" s="415"/>
      <c r="AE41" s="415"/>
      <c r="AF41" s="415"/>
      <c r="AG41" s="415"/>
      <c r="AH41" s="415"/>
    </row>
    <row r="42" spans="2:34" ht="9.9" customHeight="1" x14ac:dyDescent="0.4">
      <c r="B42" s="412"/>
      <c r="C42" s="413"/>
      <c r="D42" s="413"/>
      <c r="E42" s="413"/>
      <c r="F42" s="413"/>
      <c r="G42" s="413"/>
      <c r="H42" s="413"/>
      <c r="I42" s="413"/>
      <c r="J42" s="413"/>
      <c r="K42" s="413"/>
      <c r="L42" s="413"/>
      <c r="M42" s="413"/>
      <c r="N42" s="413"/>
      <c r="O42" s="413"/>
      <c r="P42" s="413"/>
      <c r="Q42" s="413"/>
      <c r="R42" s="413"/>
      <c r="S42" s="413"/>
      <c r="T42" s="413"/>
      <c r="U42" s="413"/>
      <c r="V42" s="413"/>
      <c r="W42" s="413"/>
      <c r="X42" s="413"/>
      <c r="Y42" s="413"/>
      <c r="Z42" s="413"/>
      <c r="AA42" s="413"/>
      <c r="AB42" s="413"/>
      <c r="AC42" s="413"/>
      <c r="AD42" s="413"/>
      <c r="AE42" s="413"/>
      <c r="AF42" s="413"/>
      <c r="AG42" s="413"/>
      <c r="AH42" s="414"/>
    </row>
    <row r="43" spans="2:34" ht="45" customHeight="1" x14ac:dyDescent="0.4">
      <c r="B43" s="71"/>
      <c r="C43" s="83" t="s">
        <v>478</v>
      </c>
      <c r="D43" s="432" t="s">
        <v>492</v>
      </c>
      <c r="E43" s="432"/>
      <c r="F43" s="432"/>
      <c r="G43" s="432"/>
      <c r="H43" s="432"/>
      <c r="I43" s="432"/>
      <c r="J43" s="432"/>
      <c r="K43" s="432"/>
      <c r="L43" s="432" t="s">
        <v>493</v>
      </c>
      <c r="M43" s="432"/>
      <c r="N43" s="432"/>
      <c r="O43" s="432"/>
      <c r="P43" s="432"/>
      <c r="Q43" s="432"/>
      <c r="R43" s="432"/>
      <c r="S43" s="432"/>
      <c r="T43" s="432" t="s">
        <v>479</v>
      </c>
      <c r="U43" s="432"/>
      <c r="V43" s="432"/>
      <c r="W43" s="432"/>
      <c r="X43" s="432"/>
      <c r="Y43" s="432"/>
      <c r="Z43" s="432" t="s">
        <v>489</v>
      </c>
      <c r="AA43" s="432"/>
      <c r="AB43" s="432"/>
      <c r="AC43" s="432"/>
      <c r="AD43" s="419" t="s">
        <v>490</v>
      </c>
      <c r="AE43" s="420"/>
      <c r="AF43" s="419" t="s">
        <v>491</v>
      </c>
      <c r="AG43" s="420"/>
      <c r="AH43" s="87"/>
    </row>
    <row r="44" spans="2:34" ht="50.1" customHeight="1" x14ac:dyDescent="0.4">
      <c r="B44" s="71"/>
      <c r="C44" s="82" t="s">
        <v>465</v>
      </c>
      <c r="D44" s="421"/>
      <c r="E44" s="422"/>
      <c r="F44" s="422"/>
      <c r="G44" s="422"/>
      <c r="H44" s="422"/>
      <c r="I44" s="422"/>
      <c r="J44" s="422"/>
      <c r="K44" s="423"/>
      <c r="L44" s="421"/>
      <c r="M44" s="422"/>
      <c r="N44" s="422"/>
      <c r="O44" s="422"/>
      <c r="P44" s="422"/>
      <c r="Q44" s="422"/>
      <c r="R44" s="422"/>
      <c r="S44" s="423"/>
      <c r="T44" s="424"/>
      <c r="U44" s="425"/>
      <c r="V44" s="425"/>
      <c r="W44" s="425"/>
      <c r="X44" s="425"/>
      <c r="Y44" s="426"/>
      <c r="Z44" s="427"/>
      <c r="AA44" s="428"/>
      <c r="AB44" s="428"/>
      <c r="AC44" s="429"/>
      <c r="AD44" s="416"/>
      <c r="AE44" s="417"/>
      <c r="AF44" s="411"/>
      <c r="AG44" s="411"/>
      <c r="AH44" s="87"/>
    </row>
    <row r="45" spans="2:34" ht="50.1" customHeight="1" x14ac:dyDescent="0.4">
      <c r="B45" s="71"/>
      <c r="C45" s="82" t="s">
        <v>466</v>
      </c>
      <c r="D45" s="421"/>
      <c r="E45" s="422"/>
      <c r="F45" s="422"/>
      <c r="G45" s="422"/>
      <c r="H45" s="422"/>
      <c r="I45" s="422"/>
      <c r="J45" s="422"/>
      <c r="K45" s="423"/>
      <c r="L45" s="421"/>
      <c r="M45" s="422"/>
      <c r="N45" s="422"/>
      <c r="O45" s="422"/>
      <c r="P45" s="422"/>
      <c r="Q45" s="422"/>
      <c r="R45" s="422"/>
      <c r="S45" s="423"/>
      <c r="T45" s="424"/>
      <c r="U45" s="425"/>
      <c r="V45" s="425"/>
      <c r="W45" s="425"/>
      <c r="X45" s="425"/>
      <c r="Y45" s="426"/>
      <c r="Z45" s="427"/>
      <c r="AA45" s="428"/>
      <c r="AB45" s="428"/>
      <c r="AC45" s="429"/>
      <c r="AD45" s="416"/>
      <c r="AE45" s="417"/>
      <c r="AF45" s="411"/>
      <c r="AG45" s="411"/>
      <c r="AH45" s="87"/>
    </row>
    <row r="46" spans="2:34" ht="50.1" customHeight="1" x14ac:dyDescent="0.4">
      <c r="B46" s="71"/>
      <c r="C46" s="82" t="s">
        <v>467</v>
      </c>
      <c r="D46" s="421"/>
      <c r="E46" s="422"/>
      <c r="F46" s="422"/>
      <c r="G46" s="422"/>
      <c r="H46" s="422"/>
      <c r="I46" s="422"/>
      <c r="J46" s="422"/>
      <c r="K46" s="423"/>
      <c r="L46" s="421"/>
      <c r="M46" s="422"/>
      <c r="N46" s="422"/>
      <c r="O46" s="422"/>
      <c r="P46" s="422"/>
      <c r="Q46" s="422"/>
      <c r="R46" s="422"/>
      <c r="S46" s="423"/>
      <c r="T46" s="424"/>
      <c r="U46" s="425"/>
      <c r="V46" s="425"/>
      <c r="W46" s="425"/>
      <c r="X46" s="425"/>
      <c r="Y46" s="426"/>
      <c r="Z46" s="427"/>
      <c r="AA46" s="428"/>
      <c r="AB46" s="428"/>
      <c r="AC46" s="429"/>
      <c r="AD46" s="416"/>
      <c r="AE46" s="417"/>
      <c r="AF46" s="411"/>
      <c r="AG46" s="411"/>
      <c r="AH46" s="87"/>
    </row>
    <row r="47" spans="2:34" ht="50.1" customHeight="1" x14ac:dyDescent="0.4">
      <c r="B47" s="71"/>
      <c r="C47" s="82" t="s">
        <v>468</v>
      </c>
      <c r="D47" s="421"/>
      <c r="E47" s="422"/>
      <c r="F47" s="422"/>
      <c r="G47" s="422"/>
      <c r="H47" s="422"/>
      <c r="I47" s="422"/>
      <c r="J47" s="422"/>
      <c r="K47" s="423"/>
      <c r="L47" s="421"/>
      <c r="M47" s="422"/>
      <c r="N47" s="422"/>
      <c r="O47" s="422"/>
      <c r="P47" s="422"/>
      <c r="Q47" s="422"/>
      <c r="R47" s="422"/>
      <c r="S47" s="423"/>
      <c r="T47" s="424"/>
      <c r="U47" s="425"/>
      <c r="V47" s="425"/>
      <c r="W47" s="425"/>
      <c r="X47" s="425"/>
      <c r="Y47" s="426"/>
      <c r="Z47" s="427"/>
      <c r="AA47" s="428"/>
      <c r="AB47" s="428"/>
      <c r="AC47" s="429"/>
      <c r="AD47" s="416"/>
      <c r="AE47" s="417"/>
      <c r="AF47" s="411"/>
      <c r="AG47" s="411"/>
      <c r="AH47" s="87"/>
    </row>
    <row r="48" spans="2:34" ht="50.1" customHeight="1" x14ac:dyDescent="0.4">
      <c r="B48" s="71"/>
      <c r="C48" s="82" t="s">
        <v>469</v>
      </c>
      <c r="D48" s="421"/>
      <c r="E48" s="422"/>
      <c r="F48" s="422"/>
      <c r="G48" s="422"/>
      <c r="H48" s="422"/>
      <c r="I48" s="422"/>
      <c r="J48" s="422"/>
      <c r="K48" s="423"/>
      <c r="L48" s="421"/>
      <c r="M48" s="422"/>
      <c r="N48" s="422"/>
      <c r="O48" s="422"/>
      <c r="P48" s="422"/>
      <c r="Q48" s="422"/>
      <c r="R48" s="422"/>
      <c r="S48" s="423"/>
      <c r="T48" s="424"/>
      <c r="U48" s="425"/>
      <c r="V48" s="425"/>
      <c r="W48" s="425"/>
      <c r="X48" s="425"/>
      <c r="Y48" s="426"/>
      <c r="Z48" s="427"/>
      <c r="AA48" s="428"/>
      <c r="AB48" s="428"/>
      <c r="AC48" s="429"/>
      <c r="AD48" s="416"/>
      <c r="AE48" s="417"/>
      <c r="AF48" s="411"/>
      <c r="AG48" s="411"/>
      <c r="AH48" s="87"/>
    </row>
    <row r="49" spans="2:34" ht="50.1" customHeight="1" x14ac:dyDescent="0.4">
      <c r="B49" s="71"/>
      <c r="C49" s="82" t="s">
        <v>470</v>
      </c>
      <c r="D49" s="421"/>
      <c r="E49" s="422"/>
      <c r="F49" s="422"/>
      <c r="G49" s="422"/>
      <c r="H49" s="422"/>
      <c r="I49" s="422"/>
      <c r="J49" s="422"/>
      <c r="K49" s="423"/>
      <c r="L49" s="421"/>
      <c r="M49" s="422"/>
      <c r="N49" s="422"/>
      <c r="O49" s="422"/>
      <c r="P49" s="422"/>
      <c r="Q49" s="422"/>
      <c r="R49" s="422"/>
      <c r="S49" s="423"/>
      <c r="T49" s="424"/>
      <c r="U49" s="425"/>
      <c r="V49" s="425"/>
      <c r="W49" s="425"/>
      <c r="X49" s="425"/>
      <c r="Y49" s="426"/>
      <c r="Z49" s="427"/>
      <c r="AA49" s="428"/>
      <c r="AB49" s="428"/>
      <c r="AC49" s="429"/>
      <c r="AD49" s="416"/>
      <c r="AE49" s="417"/>
      <c r="AF49" s="411"/>
      <c r="AG49" s="411"/>
      <c r="AH49" s="87"/>
    </row>
    <row r="50" spans="2:34" ht="50.1" customHeight="1" x14ac:dyDescent="0.4">
      <c r="B50" s="71"/>
      <c r="C50" s="82" t="s">
        <v>471</v>
      </c>
      <c r="D50" s="421"/>
      <c r="E50" s="422"/>
      <c r="F50" s="422"/>
      <c r="G50" s="422"/>
      <c r="H50" s="422"/>
      <c r="I50" s="422"/>
      <c r="J50" s="422"/>
      <c r="K50" s="423"/>
      <c r="L50" s="421"/>
      <c r="M50" s="422"/>
      <c r="N50" s="422"/>
      <c r="O50" s="422"/>
      <c r="P50" s="422"/>
      <c r="Q50" s="422"/>
      <c r="R50" s="422"/>
      <c r="S50" s="423"/>
      <c r="T50" s="424"/>
      <c r="U50" s="425"/>
      <c r="V50" s="425"/>
      <c r="W50" s="425"/>
      <c r="X50" s="425"/>
      <c r="Y50" s="426"/>
      <c r="Z50" s="427"/>
      <c r="AA50" s="428"/>
      <c r="AB50" s="428"/>
      <c r="AC50" s="429"/>
      <c r="AD50" s="416"/>
      <c r="AE50" s="417"/>
      <c r="AF50" s="411"/>
      <c r="AG50" s="411"/>
      <c r="AH50" s="87"/>
    </row>
    <row r="51" spans="2:34" ht="50.1" customHeight="1" x14ac:dyDescent="0.4">
      <c r="B51" s="71"/>
      <c r="C51" s="82" t="s">
        <v>472</v>
      </c>
      <c r="D51" s="421"/>
      <c r="E51" s="422"/>
      <c r="F51" s="422"/>
      <c r="G51" s="422"/>
      <c r="H51" s="422"/>
      <c r="I51" s="422"/>
      <c r="J51" s="422"/>
      <c r="K51" s="423"/>
      <c r="L51" s="421"/>
      <c r="M51" s="422"/>
      <c r="N51" s="422"/>
      <c r="O51" s="422"/>
      <c r="P51" s="422"/>
      <c r="Q51" s="422"/>
      <c r="R51" s="422"/>
      <c r="S51" s="423"/>
      <c r="T51" s="424"/>
      <c r="U51" s="425"/>
      <c r="V51" s="425"/>
      <c r="W51" s="425"/>
      <c r="X51" s="425"/>
      <c r="Y51" s="426"/>
      <c r="Z51" s="427"/>
      <c r="AA51" s="428"/>
      <c r="AB51" s="428"/>
      <c r="AC51" s="429"/>
      <c r="AD51" s="416"/>
      <c r="AE51" s="417"/>
      <c r="AF51" s="411"/>
      <c r="AG51" s="411"/>
      <c r="AH51" s="87"/>
    </row>
    <row r="52" spans="2:34" ht="50.1" customHeight="1" x14ac:dyDescent="0.4">
      <c r="B52" s="71"/>
      <c r="C52" s="82" t="s">
        <v>473</v>
      </c>
      <c r="D52" s="421"/>
      <c r="E52" s="422"/>
      <c r="F52" s="422"/>
      <c r="G52" s="422"/>
      <c r="H52" s="422"/>
      <c r="I52" s="422"/>
      <c r="J52" s="422"/>
      <c r="K52" s="423"/>
      <c r="L52" s="421"/>
      <c r="M52" s="422"/>
      <c r="N52" s="422"/>
      <c r="O52" s="422"/>
      <c r="P52" s="422"/>
      <c r="Q52" s="422"/>
      <c r="R52" s="422"/>
      <c r="S52" s="423"/>
      <c r="T52" s="424"/>
      <c r="U52" s="425"/>
      <c r="V52" s="425"/>
      <c r="W52" s="425"/>
      <c r="X52" s="425"/>
      <c r="Y52" s="426"/>
      <c r="Z52" s="427"/>
      <c r="AA52" s="428"/>
      <c r="AB52" s="428"/>
      <c r="AC52" s="429"/>
      <c r="AD52" s="416"/>
      <c r="AE52" s="417"/>
      <c r="AF52" s="411"/>
      <c r="AG52" s="411"/>
      <c r="AH52" s="87"/>
    </row>
    <row r="53" spans="2:34" ht="50.1" customHeight="1" x14ac:dyDescent="0.4">
      <c r="B53" s="71"/>
      <c r="C53" s="82" t="s">
        <v>474</v>
      </c>
      <c r="D53" s="421"/>
      <c r="E53" s="422"/>
      <c r="F53" s="422"/>
      <c r="G53" s="422"/>
      <c r="H53" s="422"/>
      <c r="I53" s="422"/>
      <c r="J53" s="422"/>
      <c r="K53" s="423"/>
      <c r="L53" s="421"/>
      <c r="M53" s="422"/>
      <c r="N53" s="422"/>
      <c r="O53" s="422"/>
      <c r="P53" s="422"/>
      <c r="Q53" s="422"/>
      <c r="R53" s="422"/>
      <c r="S53" s="423"/>
      <c r="T53" s="424"/>
      <c r="U53" s="425"/>
      <c r="V53" s="425"/>
      <c r="W53" s="425"/>
      <c r="X53" s="425"/>
      <c r="Y53" s="426"/>
      <c r="Z53" s="427"/>
      <c r="AA53" s="428"/>
      <c r="AB53" s="428"/>
      <c r="AC53" s="429"/>
      <c r="AD53" s="416"/>
      <c r="AE53" s="417"/>
      <c r="AF53" s="411"/>
      <c r="AG53" s="411"/>
      <c r="AH53" s="87"/>
    </row>
    <row r="54" spans="2:34" ht="50.1" customHeight="1" x14ac:dyDescent="0.4">
      <c r="B54" s="71"/>
      <c r="C54" s="82" t="s">
        <v>476</v>
      </c>
      <c r="D54" s="421"/>
      <c r="E54" s="422"/>
      <c r="F54" s="422"/>
      <c r="G54" s="422"/>
      <c r="H54" s="422"/>
      <c r="I54" s="422"/>
      <c r="J54" s="422"/>
      <c r="K54" s="423"/>
      <c r="L54" s="421"/>
      <c r="M54" s="422"/>
      <c r="N54" s="422"/>
      <c r="O54" s="422"/>
      <c r="P54" s="422"/>
      <c r="Q54" s="422"/>
      <c r="R54" s="422"/>
      <c r="S54" s="423"/>
      <c r="T54" s="424"/>
      <c r="U54" s="425"/>
      <c r="V54" s="425"/>
      <c r="W54" s="425"/>
      <c r="X54" s="425"/>
      <c r="Y54" s="426"/>
      <c r="Z54" s="427"/>
      <c r="AA54" s="428"/>
      <c r="AB54" s="428"/>
      <c r="AC54" s="429"/>
      <c r="AD54" s="416"/>
      <c r="AE54" s="417"/>
      <c r="AF54" s="411"/>
      <c r="AG54" s="411"/>
      <c r="AH54" s="87"/>
    </row>
    <row r="55" spans="2:34" ht="50.1" customHeight="1" x14ac:dyDescent="0.4">
      <c r="B55" s="71"/>
      <c r="C55" s="82" t="s">
        <v>465</v>
      </c>
      <c r="D55" s="421"/>
      <c r="E55" s="422"/>
      <c r="F55" s="422"/>
      <c r="G55" s="422"/>
      <c r="H55" s="422"/>
      <c r="I55" s="422"/>
      <c r="J55" s="422"/>
      <c r="K55" s="423"/>
      <c r="L55" s="421"/>
      <c r="M55" s="422"/>
      <c r="N55" s="422"/>
      <c r="O55" s="422"/>
      <c r="P55" s="422"/>
      <c r="Q55" s="422"/>
      <c r="R55" s="422"/>
      <c r="S55" s="423"/>
      <c r="T55" s="424"/>
      <c r="U55" s="425"/>
      <c r="V55" s="425"/>
      <c r="W55" s="425"/>
      <c r="X55" s="425"/>
      <c r="Y55" s="426"/>
      <c r="Z55" s="427"/>
      <c r="AA55" s="428"/>
      <c r="AB55" s="428"/>
      <c r="AC55" s="429"/>
      <c r="AD55" s="416"/>
      <c r="AE55" s="417"/>
      <c r="AF55" s="411"/>
      <c r="AG55" s="411"/>
      <c r="AH55" s="87"/>
    </row>
    <row r="56" spans="2:34" ht="50.1" customHeight="1" x14ac:dyDescent="0.4">
      <c r="B56" s="71"/>
      <c r="C56" s="82" t="s">
        <v>466</v>
      </c>
      <c r="D56" s="421"/>
      <c r="E56" s="422"/>
      <c r="F56" s="422"/>
      <c r="G56" s="422"/>
      <c r="H56" s="422"/>
      <c r="I56" s="422"/>
      <c r="J56" s="422"/>
      <c r="K56" s="423"/>
      <c r="L56" s="421"/>
      <c r="M56" s="422"/>
      <c r="N56" s="422"/>
      <c r="O56" s="422"/>
      <c r="P56" s="422"/>
      <c r="Q56" s="422"/>
      <c r="R56" s="422"/>
      <c r="S56" s="423"/>
      <c r="T56" s="424"/>
      <c r="U56" s="425"/>
      <c r="V56" s="425"/>
      <c r="W56" s="425"/>
      <c r="X56" s="425"/>
      <c r="Y56" s="426"/>
      <c r="Z56" s="427"/>
      <c r="AA56" s="428"/>
      <c r="AB56" s="428"/>
      <c r="AC56" s="429"/>
      <c r="AD56" s="416"/>
      <c r="AE56" s="417"/>
      <c r="AF56" s="411"/>
      <c r="AG56" s="411"/>
      <c r="AH56" s="87"/>
    </row>
    <row r="57" spans="2:34" ht="50.1" customHeight="1" x14ac:dyDescent="0.4">
      <c r="B57" s="71"/>
      <c r="C57" s="82" t="s">
        <v>467</v>
      </c>
      <c r="D57" s="421"/>
      <c r="E57" s="422"/>
      <c r="F57" s="422"/>
      <c r="G57" s="422"/>
      <c r="H57" s="422"/>
      <c r="I57" s="422"/>
      <c r="J57" s="422"/>
      <c r="K57" s="423"/>
      <c r="L57" s="421"/>
      <c r="M57" s="422"/>
      <c r="N57" s="422"/>
      <c r="O57" s="422"/>
      <c r="P57" s="422"/>
      <c r="Q57" s="422"/>
      <c r="R57" s="422"/>
      <c r="S57" s="423"/>
      <c r="T57" s="424"/>
      <c r="U57" s="425"/>
      <c r="V57" s="425"/>
      <c r="W57" s="425"/>
      <c r="X57" s="425"/>
      <c r="Y57" s="426"/>
      <c r="Z57" s="427"/>
      <c r="AA57" s="428"/>
      <c r="AB57" s="428"/>
      <c r="AC57" s="429"/>
      <c r="AD57" s="416"/>
      <c r="AE57" s="417"/>
      <c r="AF57" s="411"/>
      <c r="AG57" s="411"/>
      <c r="AH57" s="87"/>
    </row>
    <row r="58" spans="2:34" ht="50.1" customHeight="1" x14ac:dyDescent="0.4">
      <c r="B58" s="71"/>
      <c r="C58" s="82" t="s">
        <v>468</v>
      </c>
      <c r="D58" s="421"/>
      <c r="E58" s="422"/>
      <c r="F58" s="422"/>
      <c r="G58" s="422"/>
      <c r="H58" s="422"/>
      <c r="I58" s="422"/>
      <c r="J58" s="422"/>
      <c r="K58" s="423"/>
      <c r="L58" s="421"/>
      <c r="M58" s="422"/>
      <c r="N58" s="422"/>
      <c r="O58" s="422"/>
      <c r="P58" s="422"/>
      <c r="Q58" s="422"/>
      <c r="R58" s="422"/>
      <c r="S58" s="423"/>
      <c r="T58" s="424"/>
      <c r="U58" s="425"/>
      <c r="V58" s="425"/>
      <c r="W58" s="425"/>
      <c r="X58" s="425"/>
      <c r="Y58" s="426"/>
      <c r="Z58" s="427"/>
      <c r="AA58" s="428"/>
      <c r="AB58" s="428"/>
      <c r="AC58" s="429"/>
      <c r="AD58" s="416"/>
      <c r="AE58" s="417"/>
      <c r="AF58" s="411"/>
      <c r="AG58" s="411"/>
      <c r="AH58" s="87"/>
    </row>
    <row r="59" spans="2:34" ht="50.1" customHeight="1" x14ac:dyDescent="0.4">
      <c r="B59" s="71"/>
      <c r="C59" s="82" t="s">
        <v>469</v>
      </c>
      <c r="D59" s="421"/>
      <c r="E59" s="422"/>
      <c r="F59" s="422"/>
      <c r="G59" s="422"/>
      <c r="H59" s="422"/>
      <c r="I59" s="422"/>
      <c r="J59" s="422"/>
      <c r="K59" s="423"/>
      <c r="L59" s="421"/>
      <c r="M59" s="422"/>
      <c r="N59" s="422"/>
      <c r="O59" s="422"/>
      <c r="P59" s="422"/>
      <c r="Q59" s="422"/>
      <c r="R59" s="422"/>
      <c r="S59" s="423"/>
      <c r="T59" s="424"/>
      <c r="U59" s="425"/>
      <c r="V59" s="425"/>
      <c r="W59" s="425"/>
      <c r="X59" s="425"/>
      <c r="Y59" s="426"/>
      <c r="Z59" s="427"/>
      <c r="AA59" s="428"/>
      <c r="AB59" s="428"/>
      <c r="AC59" s="429"/>
      <c r="AD59" s="416"/>
      <c r="AE59" s="417"/>
      <c r="AF59" s="411"/>
      <c r="AG59" s="411"/>
      <c r="AH59" s="87"/>
    </row>
    <row r="60" spans="2:34" ht="50.1" customHeight="1" x14ac:dyDescent="0.4">
      <c r="B60" s="71"/>
      <c r="C60" s="82" t="s">
        <v>470</v>
      </c>
      <c r="D60" s="421"/>
      <c r="E60" s="422"/>
      <c r="F60" s="422"/>
      <c r="G60" s="422"/>
      <c r="H60" s="422"/>
      <c r="I60" s="422"/>
      <c r="J60" s="422"/>
      <c r="K60" s="423"/>
      <c r="L60" s="421"/>
      <c r="M60" s="422"/>
      <c r="N60" s="422"/>
      <c r="O60" s="422"/>
      <c r="P60" s="422"/>
      <c r="Q60" s="422"/>
      <c r="R60" s="422"/>
      <c r="S60" s="423"/>
      <c r="T60" s="424"/>
      <c r="U60" s="425"/>
      <c r="V60" s="425"/>
      <c r="W60" s="425"/>
      <c r="X60" s="425"/>
      <c r="Y60" s="426"/>
      <c r="Z60" s="427"/>
      <c r="AA60" s="428"/>
      <c r="AB60" s="428"/>
      <c r="AC60" s="429"/>
      <c r="AD60" s="416"/>
      <c r="AE60" s="417"/>
      <c r="AF60" s="411"/>
      <c r="AG60" s="411"/>
      <c r="AH60" s="87"/>
    </row>
    <row r="61" spans="2:34" ht="50.1" customHeight="1" x14ac:dyDescent="0.4">
      <c r="B61" s="71"/>
      <c r="C61" s="82" t="s">
        <v>471</v>
      </c>
      <c r="D61" s="421"/>
      <c r="E61" s="422"/>
      <c r="F61" s="422"/>
      <c r="G61" s="422"/>
      <c r="H61" s="422"/>
      <c r="I61" s="422"/>
      <c r="J61" s="422"/>
      <c r="K61" s="423"/>
      <c r="L61" s="421"/>
      <c r="M61" s="422"/>
      <c r="N61" s="422"/>
      <c r="O61" s="422"/>
      <c r="P61" s="422"/>
      <c r="Q61" s="422"/>
      <c r="R61" s="422"/>
      <c r="S61" s="423"/>
      <c r="T61" s="424"/>
      <c r="U61" s="425"/>
      <c r="V61" s="425"/>
      <c r="W61" s="425"/>
      <c r="X61" s="425"/>
      <c r="Y61" s="426"/>
      <c r="Z61" s="427"/>
      <c r="AA61" s="428"/>
      <c r="AB61" s="428"/>
      <c r="AC61" s="429"/>
      <c r="AD61" s="416"/>
      <c r="AE61" s="417"/>
      <c r="AF61" s="411"/>
      <c r="AG61" s="411"/>
      <c r="AH61" s="87"/>
    </row>
    <row r="62" spans="2:34" ht="50.1" customHeight="1" x14ac:dyDescent="0.4">
      <c r="B62" s="71"/>
      <c r="C62" s="82" t="s">
        <v>472</v>
      </c>
      <c r="D62" s="421"/>
      <c r="E62" s="422"/>
      <c r="F62" s="422"/>
      <c r="G62" s="422"/>
      <c r="H62" s="422"/>
      <c r="I62" s="422"/>
      <c r="J62" s="422"/>
      <c r="K62" s="423"/>
      <c r="L62" s="421"/>
      <c r="M62" s="422"/>
      <c r="N62" s="422"/>
      <c r="O62" s="422"/>
      <c r="P62" s="422"/>
      <c r="Q62" s="422"/>
      <c r="R62" s="422"/>
      <c r="S62" s="423"/>
      <c r="T62" s="424"/>
      <c r="U62" s="425"/>
      <c r="V62" s="425"/>
      <c r="W62" s="425"/>
      <c r="X62" s="425"/>
      <c r="Y62" s="426"/>
      <c r="Z62" s="427"/>
      <c r="AA62" s="428"/>
      <c r="AB62" s="428"/>
      <c r="AC62" s="429"/>
      <c r="AD62" s="416"/>
      <c r="AE62" s="417"/>
      <c r="AF62" s="411"/>
      <c r="AG62" s="411"/>
      <c r="AH62" s="87"/>
    </row>
    <row r="63" spans="2:34" ht="50.1" customHeight="1" x14ac:dyDescent="0.4">
      <c r="B63" s="71"/>
      <c r="C63" s="82" t="s">
        <v>473</v>
      </c>
      <c r="D63" s="421"/>
      <c r="E63" s="422"/>
      <c r="F63" s="422"/>
      <c r="G63" s="422"/>
      <c r="H63" s="422"/>
      <c r="I63" s="422"/>
      <c r="J63" s="422"/>
      <c r="K63" s="423"/>
      <c r="L63" s="421"/>
      <c r="M63" s="422"/>
      <c r="N63" s="422"/>
      <c r="O63" s="422"/>
      <c r="P63" s="422"/>
      <c r="Q63" s="422"/>
      <c r="R63" s="422"/>
      <c r="S63" s="423"/>
      <c r="T63" s="424"/>
      <c r="U63" s="425"/>
      <c r="V63" s="425"/>
      <c r="W63" s="425"/>
      <c r="X63" s="425"/>
      <c r="Y63" s="426"/>
      <c r="Z63" s="427"/>
      <c r="AA63" s="428"/>
      <c r="AB63" s="428"/>
      <c r="AC63" s="429"/>
      <c r="AD63" s="416"/>
      <c r="AE63" s="417"/>
      <c r="AF63" s="411"/>
      <c r="AG63" s="411"/>
      <c r="AH63" s="87"/>
    </row>
    <row r="64" spans="2:34" ht="50.1" customHeight="1" x14ac:dyDescent="0.4">
      <c r="B64" s="71"/>
      <c r="C64" s="82" t="s">
        <v>474</v>
      </c>
      <c r="D64" s="421"/>
      <c r="E64" s="422"/>
      <c r="F64" s="422"/>
      <c r="G64" s="422"/>
      <c r="H64" s="422"/>
      <c r="I64" s="422"/>
      <c r="J64" s="422"/>
      <c r="K64" s="423"/>
      <c r="L64" s="421"/>
      <c r="M64" s="422"/>
      <c r="N64" s="422"/>
      <c r="O64" s="422"/>
      <c r="P64" s="422"/>
      <c r="Q64" s="422"/>
      <c r="R64" s="422"/>
      <c r="S64" s="423"/>
      <c r="T64" s="424"/>
      <c r="U64" s="425"/>
      <c r="V64" s="425"/>
      <c r="W64" s="425"/>
      <c r="X64" s="425"/>
      <c r="Y64" s="426"/>
      <c r="Z64" s="427"/>
      <c r="AA64" s="428"/>
      <c r="AB64" s="428"/>
      <c r="AC64" s="429"/>
      <c r="AD64" s="416"/>
      <c r="AE64" s="417"/>
      <c r="AF64" s="411"/>
      <c r="AG64" s="411"/>
      <c r="AH64" s="87"/>
    </row>
    <row r="65" spans="2:34" ht="50.1" customHeight="1" x14ac:dyDescent="0.4">
      <c r="B65" s="71"/>
      <c r="C65" s="82" t="s">
        <v>476</v>
      </c>
      <c r="D65" s="421"/>
      <c r="E65" s="422"/>
      <c r="F65" s="422"/>
      <c r="G65" s="422"/>
      <c r="H65" s="422"/>
      <c r="I65" s="422"/>
      <c r="J65" s="422"/>
      <c r="K65" s="423"/>
      <c r="L65" s="421"/>
      <c r="M65" s="422"/>
      <c r="N65" s="422"/>
      <c r="O65" s="422"/>
      <c r="P65" s="422"/>
      <c r="Q65" s="422"/>
      <c r="R65" s="422"/>
      <c r="S65" s="423"/>
      <c r="T65" s="424"/>
      <c r="U65" s="425"/>
      <c r="V65" s="425"/>
      <c r="W65" s="425"/>
      <c r="X65" s="425"/>
      <c r="Y65" s="426"/>
      <c r="Z65" s="427"/>
      <c r="AA65" s="428"/>
      <c r="AB65" s="428"/>
      <c r="AC65" s="429"/>
      <c r="AD65" s="418"/>
      <c r="AE65" s="418"/>
      <c r="AF65" s="411"/>
      <c r="AG65" s="411"/>
      <c r="AH65" s="87"/>
    </row>
    <row r="66" spans="2:34" ht="9.9" customHeight="1" x14ac:dyDescent="0.4">
      <c r="B66" s="65"/>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7"/>
    </row>
    <row r="67" spans="2:34" ht="6" customHeight="1" x14ac:dyDescent="0.4"/>
  </sheetData>
  <mergeCells count="257">
    <mergeCell ref="D65:K65"/>
    <mergeCell ref="L65:S65"/>
    <mergeCell ref="T65:Y65"/>
    <mergeCell ref="Z65:AC65"/>
    <mergeCell ref="AD65:AE65"/>
    <mergeCell ref="AF65:AG65"/>
    <mergeCell ref="D64:K64"/>
    <mergeCell ref="L64:S64"/>
    <mergeCell ref="T64:Y64"/>
    <mergeCell ref="Z64:AC64"/>
    <mergeCell ref="AD64:AE64"/>
    <mergeCell ref="AF64:AG64"/>
    <mergeCell ref="D63:K63"/>
    <mergeCell ref="L63:S63"/>
    <mergeCell ref="T63:Y63"/>
    <mergeCell ref="Z63:AC63"/>
    <mergeCell ref="AD63:AE63"/>
    <mergeCell ref="AF63:AG63"/>
    <mergeCell ref="D62:K62"/>
    <mergeCell ref="L62:S62"/>
    <mergeCell ref="T62:Y62"/>
    <mergeCell ref="Z62:AC62"/>
    <mergeCell ref="AD62:AE62"/>
    <mergeCell ref="AF62:AG62"/>
    <mergeCell ref="D61:K61"/>
    <mergeCell ref="L61:S61"/>
    <mergeCell ref="T61:Y61"/>
    <mergeCell ref="Z61:AC61"/>
    <mergeCell ref="AD61:AE61"/>
    <mergeCell ref="AF61:AG61"/>
    <mergeCell ref="D60:K60"/>
    <mergeCell ref="L60:S60"/>
    <mergeCell ref="T60:Y60"/>
    <mergeCell ref="Z60:AC60"/>
    <mergeCell ref="AD60:AE60"/>
    <mergeCell ref="AF60:AG60"/>
    <mergeCell ref="D59:K59"/>
    <mergeCell ref="L59:S59"/>
    <mergeCell ref="T59:Y59"/>
    <mergeCell ref="Z59:AC59"/>
    <mergeCell ref="AD59:AE59"/>
    <mergeCell ref="AF59:AG59"/>
    <mergeCell ref="D58:K58"/>
    <mergeCell ref="L58:S58"/>
    <mergeCell ref="T58:Y58"/>
    <mergeCell ref="Z58:AC58"/>
    <mergeCell ref="AD58:AE58"/>
    <mergeCell ref="AF58:AG58"/>
    <mergeCell ref="D57:K57"/>
    <mergeCell ref="L57:S57"/>
    <mergeCell ref="T57:Y57"/>
    <mergeCell ref="Z57:AC57"/>
    <mergeCell ref="AD57:AE57"/>
    <mergeCell ref="AF57:AG57"/>
    <mergeCell ref="D56:K56"/>
    <mergeCell ref="L56:S56"/>
    <mergeCell ref="T56:Y56"/>
    <mergeCell ref="Z56:AC56"/>
    <mergeCell ref="AD56:AE56"/>
    <mergeCell ref="AF56:AG56"/>
    <mergeCell ref="D55:K55"/>
    <mergeCell ref="L55:S55"/>
    <mergeCell ref="T55:Y55"/>
    <mergeCell ref="Z55:AC55"/>
    <mergeCell ref="AD55:AE55"/>
    <mergeCell ref="AF55:AG55"/>
    <mergeCell ref="D54:K54"/>
    <mergeCell ref="L54:S54"/>
    <mergeCell ref="T54:Y54"/>
    <mergeCell ref="Z54:AC54"/>
    <mergeCell ref="AD54:AE54"/>
    <mergeCell ref="AF54:AG54"/>
    <mergeCell ref="D53:K53"/>
    <mergeCell ref="L53:S53"/>
    <mergeCell ref="T53:Y53"/>
    <mergeCell ref="Z53:AC53"/>
    <mergeCell ref="AD53:AE53"/>
    <mergeCell ref="AF53:AG53"/>
    <mergeCell ref="D52:K52"/>
    <mergeCell ref="L52:S52"/>
    <mergeCell ref="T52:Y52"/>
    <mergeCell ref="Z52:AC52"/>
    <mergeCell ref="AD52:AE52"/>
    <mergeCell ref="AF52:AG52"/>
    <mergeCell ref="D51:K51"/>
    <mergeCell ref="L51:S51"/>
    <mergeCell ref="T51:Y51"/>
    <mergeCell ref="Z51:AC51"/>
    <mergeCell ref="AD51:AE51"/>
    <mergeCell ref="AF51:AG51"/>
    <mergeCell ref="D50:K50"/>
    <mergeCell ref="L50:S50"/>
    <mergeCell ref="T50:Y50"/>
    <mergeCell ref="Z50:AC50"/>
    <mergeCell ref="AD50:AE50"/>
    <mergeCell ref="AF50:AG50"/>
    <mergeCell ref="D49:K49"/>
    <mergeCell ref="L49:S49"/>
    <mergeCell ref="T49:Y49"/>
    <mergeCell ref="Z49:AC49"/>
    <mergeCell ref="AD49:AE49"/>
    <mergeCell ref="AF49:AG49"/>
    <mergeCell ref="D48:K48"/>
    <mergeCell ref="L48:S48"/>
    <mergeCell ref="T48:Y48"/>
    <mergeCell ref="Z48:AC48"/>
    <mergeCell ref="AD48:AE48"/>
    <mergeCell ref="AF48:AG48"/>
    <mergeCell ref="D47:K47"/>
    <mergeCell ref="L47:S47"/>
    <mergeCell ref="T47:Y47"/>
    <mergeCell ref="Z47:AC47"/>
    <mergeCell ref="AD47:AE47"/>
    <mergeCell ref="AF47:AG47"/>
    <mergeCell ref="D46:K46"/>
    <mergeCell ref="L46:S46"/>
    <mergeCell ref="T46:Y46"/>
    <mergeCell ref="Z46:AC46"/>
    <mergeCell ref="AD46:AE46"/>
    <mergeCell ref="AF46:AG46"/>
    <mergeCell ref="D45:K45"/>
    <mergeCell ref="L45:S45"/>
    <mergeCell ref="T45:Y45"/>
    <mergeCell ref="Z45:AC45"/>
    <mergeCell ref="AD45:AE45"/>
    <mergeCell ref="AF45:AG45"/>
    <mergeCell ref="D44:K44"/>
    <mergeCell ref="L44:S44"/>
    <mergeCell ref="T44:Y44"/>
    <mergeCell ref="Z44:AC44"/>
    <mergeCell ref="AD44:AE44"/>
    <mergeCell ref="AF44:AG44"/>
    <mergeCell ref="B41:AH41"/>
    <mergeCell ref="B42:AH42"/>
    <mergeCell ref="D43:K43"/>
    <mergeCell ref="L43:S43"/>
    <mergeCell ref="T43:Y43"/>
    <mergeCell ref="Z43:AC43"/>
    <mergeCell ref="AD43:AE43"/>
    <mergeCell ref="AF43:AG43"/>
    <mergeCell ref="T30:U30"/>
    <mergeCell ref="V30:W30"/>
    <mergeCell ref="X30:Y30"/>
    <mergeCell ref="Z30:AA30"/>
    <mergeCell ref="AB30:AC30"/>
    <mergeCell ref="B32:AD39"/>
    <mergeCell ref="C30:E30"/>
    <mergeCell ref="F30:G30"/>
    <mergeCell ref="H30:I30"/>
    <mergeCell ref="J30:K30"/>
    <mergeCell ref="L30:M30"/>
    <mergeCell ref="N30:O30"/>
    <mergeCell ref="P30:Q30"/>
    <mergeCell ref="R30:S30"/>
    <mergeCell ref="N29:O29"/>
    <mergeCell ref="P29:Q29"/>
    <mergeCell ref="R29:S29"/>
    <mergeCell ref="T28:U28"/>
    <mergeCell ref="V28:W28"/>
    <mergeCell ref="X28:Y28"/>
    <mergeCell ref="Z28:AA28"/>
    <mergeCell ref="AB28:AC28"/>
    <mergeCell ref="C29:E29"/>
    <mergeCell ref="F29:G29"/>
    <mergeCell ref="H29:I29"/>
    <mergeCell ref="J29:K29"/>
    <mergeCell ref="L29:M29"/>
    <mergeCell ref="Z29:AA29"/>
    <mergeCell ref="AB29:AC29"/>
    <mergeCell ref="T29:U29"/>
    <mergeCell ref="V29:W29"/>
    <mergeCell ref="X29:Y29"/>
    <mergeCell ref="C28:E28"/>
    <mergeCell ref="F28:G28"/>
    <mergeCell ref="H28:I28"/>
    <mergeCell ref="J28:K28"/>
    <mergeCell ref="L28:M28"/>
    <mergeCell ref="N28:O28"/>
    <mergeCell ref="P28:Q28"/>
    <mergeCell ref="R28:S28"/>
    <mergeCell ref="N26:O26"/>
    <mergeCell ref="P26:Q26"/>
    <mergeCell ref="R26:S26"/>
    <mergeCell ref="T25:U25"/>
    <mergeCell ref="V25:W25"/>
    <mergeCell ref="X25:Y25"/>
    <mergeCell ref="Z25:AA25"/>
    <mergeCell ref="AB25:AC25"/>
    <mergeCell ref="C26:E26"/>
    <mergeCell ref="F26:G26"/>
    <mergeCell ref="H26:I26"/>
    <mergeCell ref="J26:K26"/>
    <mergeCell ref="L26:M26"/>
    <mergeCell ref="Z26:AA26"/>
    <mergeCell ref="AB26:AC26"/>
    <mergeCell ref="T26:U26"/>
    <mergeCell ref="V26:W26"/>
    <mergeCell ref="X26:Y26"/>
    <mergeCell ref="C25:E25"/>
    <mergeCell ref="F25:G25"/>
    <mergeCell ref="H25:I25"/>
    <mergeCell ref="J25:K25"/>
    <mergeCell ref="L25:M25"/>
    <mergeCell ref="N25:O25"/>
    <mergeCell ref="P25:Q25"/>
    <mergeCell ref="R25:S25"/>
    <mergeCell ref="N24:O24"/>
    <mergeCell ref="P24:Q24"/>
    <mergeCell ref="R24:S24"/>
    <mergeCell ref="C19:D19"/>
    <mergeCell ref="E19:N19"/>
    <mergeCell ref="P19:S19"/>
    <mergeCell ref="T19:AC19"/>
    <mergeCell ref="B22:AD22"/>
    <mergeCell ref="C24:E24"/>
    <mergeCell ref="F24:G24"/>
    <mergeCell ref="H24:I24"/>
    <mergeCell ref="J24:K24"/>
    <mergeCell ref="L24:M24"/>
    <mergeCell ref="Z24:AA24"/>
    <mergeCell ref="AB24:AC24"/>
    <mergeCell ref="T24:U24"/>
    <mergeCell ref="V24:W24"/>
    <mergeCell ref="X24:Y24"/>
    <mergeCell ref="X13:Z13"/>
    <mergeCell ref="AA13:AC13"/>
    <mergeCell ref="F15:G15"/>
    <mergeCell ref="H15:L15"/>
    <mergeCell ref="N15:O15"/>
    <mergeCell ref="P15:T15"/>
    <mergeCell ref="V15:W15"/>
    <mergeCell ref="X15:AC15"/>
    <mergeCell ref="C13:D17"/>
    <mergeCell ref="F13:G13"/>
    <mergeCell ref="H13:L13"/>
    <mergeCell ref="N13:P13"/>
    <mergeCell ref="Q13:T13"/>
    <mergeCell ref="V13:W13"/>
    <mergeCell ref="F17:G17"/>
    <mergeCell ref="H17:L17"/>
    <mergeCell ref="N17:O17"/>
    <mergeCell ref="P17:T17"/>
    <mergeCell ref="C9:D9"/>
    <mergeCell ref="E9:L9"/>
    <mergeCell ref="N9:T9"/>
    <mergeCell ref="V9:AC9"/>
    <mergeCell ref="C11:D11"/>
    <mergeCell ref="E11:L11"/>
    <mergeCell ref="N11:T11"/>
    <mergeCell ref="V11:AC11"/>
    <mergeCell ref="B2:G3"/>
    <mergeCell ref="H2:AD3"/>
    <mergeCell ref="B5:AD5"/>
    <mergeCell ref="C7:D7"/>
    <mergeCell ref="E7:L7"/>
    <mergeCell ref="N7:P7"/>
    <mergeCell ref="Q7:AC7"/>
  </mergeCells>
  <dataValidations count="2">
    <dataValidation type="list" allowBlank="1" showInputMessage="1" showErrorMessage="1" sqref="X13" xr:uid="{C251E86D-9C0A-45F1-B7A3-EFF7BBF43548}">
      <formula1>"Mayor o igual que,Menor o igual que,Igual,Mayor que,Menor que"</formula1>
    </dataValidation>
    <dataValidation type="list" allowBlank="1" showInputMessage="1" showErrorMessage="1" sqref="AD44:AE65" xr:uid="{25C4321A-ADEE-4D85-AA74-ECA4EA90CB98}">
      <formula1>"Abierta,En ejecución,Cerrada,Cancelada"</formula1>
    </dataValidation>
  </dataValidations>
  <pageMargins left="0.25" right="0.25"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6B910F08-506A-41F3-80C8-928568EC1D0A}">
          <x14:formula1>
            <xm:f>Datos!$L$2:$L$51</xm:f>
          </x14:formula1>
          <xm:sqref>N9:T9 E9 V9:AC9</xm:sqref>
        </x14:dataValidation>
        <x14:dataValidation type="list" allowBlank="1" showInputMessage="1" showErrorMessage="1" xr:uid="{10C7505E-5F68-48F2-97FA-AF9280E8A63D}">
          <x14:formula1>
            <xm:f>Datos!$P$2:$P$205</xm:f>
          </x14:formula1>
          <xm:sqref>E11:L11 N11:T11 V11:AC11</xm:sqref>
        </x14:dataValidation>
      </x14:dataValidations>
    </ext>
  </extLs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815F9-C89D-4804-AF55-E9A1B60AB4F0}">
  <sheetPr codeName="Hoja25"/>
  <dimension ref="B1:AH67"/>
  <sheetViews>
    <sheetView showGridLines="0" zoomScale="85" zoomScaleNormal="85" workbookViewId="0">
      <selection activeCell="E7" sqref="E7:L7"/>
    </sheetView>
  </sheetViews>
  <sheetFormatPr baseColWidth="10" defaultColWidth="0" defaultRowHeight="0" customHeight="1" zeroHeight="1" x14ac:dyDescent="0.4"/>
  <cols>
    <col min="1" max="1" width="1.77734375" style="60" customWidth="1"/>
    <col min="2" max="2" width="1.88671875" style="60" customWidth="1"/>
    <col min="3" max="4" width="11.21875" style="60" customWidth="1"/>
    <col min="5" max="5" width="1.77734375" style="60" customWidth="1"/>
    <col min="6" max="6" width="13.6640625" style="60" customWidth="1"/>
    <col min="7" max="7" width="1.77734375" style="60" customWidth="1"/>
    <col min="8" max="8" width="9.6640625" style="60" customWidth="1"/>
    <col min="9" max="9" width="1.77734375" style="60" customWidth="1"/>
    <col min="10" max="10" width="9.6640625" style="60" customWidth="1"/>
    <col min="11" max="11" width="1.77734375" style="60" customWidth="1"/>
    <col min="12" max="12" width="12.6640625" style="60" customWidth="1"/>
    <col min="13" max="13" width="1.77734375" style="60" customWidth="1"/>
    <col min="14" max="14" width="12.109375" style="60" customWidth="1"/>
    <col min="15" max="15" width="1.77734375" style="60" customWidth="1"/>
    <col min="16" max="16" width="12.6640625" style="60" customWidth="1"/>
    <col min="17" max="17" width="1.77734375" style="60" customWidth="1"/>
    <col min="18" max="18" width="9.6640625" style="60" customWidth="1"/>
    <col min="19" max="19" width="1.77734375" style="60" customWidth="1"/>
    <col min="20" max="20" width="12.6640625" style="60" customWidth="1"/>
    <col min="21" max="21" width="1.77734375" style="60" customWidth="1"/>
    <col min="22" max="22" width="9.6640625" style="60" customWidth="1"/>
    <col min="23" max="23" width="1.77734375" style="60" customWidth="1"/>
    <col min="24" max="24" width="9.6640625" style="60" customWidth="1"/>
    <col min="25" max="25" width="1.77734375" style="60" customWidth="1"/>
    <col min="26" max="26" width="9.6640625" style="60" customWidth="1"/>
    <col min="27" max="27" width="1.77734375" style="60" customWidth="1"/>
    <col min="28" max="28" width="9.6640625" style="60" customWidth="1"/>
    <col min="29" max="29" width="1.77734375" style="60" customWidth="1"/>
    <col min="30" max="30" width="1.88671875" style="60" customWidth="1"/>
    <col min="31" max="31" width="10.77734375" style="60" customWidth="1"/>
    <col min="32" max="33" width="12.33203125" style="60" customWidth="1"/>
    <col min="34" max="34" width="1.77734375" style="60" customWidth="1"/>
    <col min="35" max="35" width="2.21875" style="60" customWidth="1"/>
    <col min="36" max="36" width="0" style="60" hidden="1" customWidth="1"/>
    <col min="37" max="16384" width="0" style="60" hidden="1"/>
  </cols>
  <sheetData>
    <row r="1" spans="2:30" ht="8.1" customHeight="1" x14ac:dyDescent="0.4"/>
    <row r="2" spans="2:30" ht="37.5" customHeight="1" x14ac:dyDescent="0.4">
      <c r="B2" s="439"/>
      <c r="C2" s="439"/>
      <c r="D2" s="439"/>
      <c r="E2" s="439"/>
      <c r="F2" s="439"/>
      <c r="G2" s="439"/>
      <c r="H2" s="442" t="s">
        <v>480</v>
      </c>
      <c r="I2" s="443"/>
      <c r="J2" s="443"/>
      <c r="K2" s="443"/>
      <c r="L2" s="443"/>
      <c r="M2" s="443"/>
      <c r="N2" s="443"/>
      <c r="O2" s="443"/>
      <c r="P2" s="443"/>
      <c r="Q2" s="443"/>
      <c r="R2" s="443"/>
      <c r="S2" s="443"/>
      <c r="T2" s="443"/>
      <c r="U2" s="443"/>
      <c r="V2" s="443"/>
      <c r="W2" s="443"/>
      <c r="X2" s="443"/>
      <c r="Y2" s="443"/>
      <c r="Z2" s="443"/>
      <c r="AA2" s="443"/>
      <c r="AB2" s="443"/>
      <c r="AC2" s="443"/>
      <c r="AD2" s="444"/>
    </row>
    <row r="3" spans="2:30" ht="37.5" customHeight="1" x14ac:dyDescent="0.4">
      <c r="B3" s="439"/>
      <c r="C3" s="439"/>
      <c r="D3" s="439"/>
      <c r="E3" s="439"/>
      <c r="F3" s="439"/>
      <c r="G3" s="439"/>
      <c r="H3" s="445"/>
      <c r="I3" s="446"/>
      <c r="J3" s="446"/>
      <c r="K3" s="446"/>
      <c r="L3" s="446"/>
      <c r="M3" s="446"/>
      <c r="N3" s="446"/>
      <c r="O3" s="446"/>
      <c r="P3" s="446"/>
      <c r="Q3" s="446"/>
      <c r="R3" s="446"/>
      <c r="S3" s="446"/>
      <c r="T3" s="446"/>
      <c r="U3" s="446"/>
      <c r="V3" s="446"/>
      <c r="W3" s="446"/>
      <c r="X3" s="446"/>
      <c r="Y3" s="446"/>
      <c r="Z3" s="446"/>
      <c r="AA3" s="446"/>
      <c r="AB3" s="446"/>
      <c r="AC3" s="446"/>
      <c r="AD3" s="447"/>
    </row>
    <row r="4" spans="2:30" ht="8.1" customHeight="1" x14ac:dyDescent="0.4"/>
    <row r="5" spans="2:30" ht="30" customHeight="1" x14ac:dyDescent="0.4">
      <c r="B5" s="440" t="s">
        <v>454</v>
      </c>
      <c r="C5" s="440"/>
      <c r="D5" s="440"/>
      <c r="E5" s="440"/>
      <c r="F5" s="440"/>
      <c r="G5" s="440"/>
      <c r="H5" s="440"/>
      <c r="I5" s="440"/>
      <c r="J5" s="440"/>
      <c r="K5" s="440"/>
      <c r="L5" s="440"/>
      <c r="M5" s="440"/>
      <c r="N5" s="440"/>
      <c r="O5" s="440"/>
      <c r="P5" s="440"/>
      <c r="Q5" s="440"/>
      <c r="R5" s="440"/>
      <c r="S5" s="440"/>
      <c r="T5" s="440"/>
      <c r="U5" s="440"/>
      <c r="V5" s="440"/>
      <c r="W5" s="440"/>
      <c r="X5" s="440"/>
      <c r="Y5" s="440"/>
      <c r="Z5" s="440"/>
      <c r="AA5" s="440"/>
      <c r="AB5" s="440"/>
      <c r="AC5" s="440"/>
      <c r="AD5" s="440"/>
    </row>
    <row r="6" spans="2:30" ht="7.5" customHeight="1" x14ac:dyDescent="0.4">
      <c r="B6" s="61"/>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2:30" s="64" customFormat="1" ht="60" customHeight="1" x14ac:dyDescent="0.3">
      <c r="B7" s="68"/>
      <c r="C7" s="419" t="s">
        <v>455</v>
      </c>
      <c r="D7" s="420"/>
      <c r="E7" s="433"/>
      <c r="F7" s="433"/>
      <c r="G7" s="433"/>
      <c r="H7" s="433"/>
      <c r="I7" s="433"/>
      <c r="J7" s="433"/>
      <c r="K7" s="433"/>
      <c r="L7" s="433"/>
      <c r="M7" s="69"/>
      <c r="N7" s="419" t="s">
        <v>456</v>
      </c>
      <c r="O7" s="436"/>
      <c r="P7" s="420"/>
      <c r="Q7" s="441"/>
      <c r="R7" s="441"/>
      <c r="S7" s="441"/>
      <c r="T7" s="441"/>
      <c r="U7" s="441"/>
      <c r="V7" s="441"/>
      <c r="W7" s="441"/>
      <c r="X7" s="441"/>
      <c r="Y7" s="441"/>
      <c r="Z7" s="441"/>
      <c r="AA7" s="441"/>
      <c r="AB7" s="441"/>
      <c r="AC7" s="441"/>
      <c r="AD7" s="70"/>
    </row>
    <row r="8" spans="2:30" ht="7.5" customHeight="1" x14ac:dyDescent="0.4">
      <c r="B8" s="71"/>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73"/>
    </row>
    <row r="9" spans="2:30" s="64" customFormat="1" ht="39.9" customHeight="1" x14ac:dyDescent="0.3">
      <c r="B9" s="68"/>
      <c r="C9" s="419" t="s">
        <v>481</v>
      </c>
      <c r="D9" s="420"/>
      <c r="E9" s="433"/>
      <c r="F9" s="433"/>
      <c r="G9" s="433"/>
      <c r="H9" s="433"/>
      <c r="I9" s="433"/>
      <c r="J9" s="433"/>
      <c r="K9" s="433"/>
      <c r="L9" s="433"/>
      <c r="M9" s="69"/>
      <c r="N9" s="433"/>
      <c r="O9" s="433"/>
      <c r="P9" s="433"/>
      <c r="Q9" s="433"/>
      <c r="R9" s="433"/>
      <c r="S9" s="433"/>
      <c r="T9" s="433"/>
      <c r="U9"/>
      <c r="V9" s="433"/>
      <c r="W9" s="433"/>
      <c r="X9" s="433"/>
      <c r="Y9" s="433"/>
      <c r="Z9" s="433"/>
      <c r="AA9" s="433"/>
      <c r="AB9" s="433"/>
      <c r="AC9" s="433"/>
      <c r="AD9" s="70"/>
    </row>
    <row r="10" spans="2:30" ht="7.5" customHeight="1" x14ac:dyDescent="0.4">
      <c r="B10" s="71"/>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3"/>
    </row>
    <row r="11" spans="2:30" ht="39.9" customHeight="1" x14ac:dyDescent="0.4">
      <c r="B11" s="71"/>
      <c r="C11" s="419" t="s">
        <v>482</v>
      </c>
      <c r="D11" s="420"/>
      <c r="E11" s="433"/>
      <c r="F11" s="433"/>
      <c r="G11" s="433"/>
      <c r="H11" s="433"/>
      <c r="I11" s="433"/>
      <c r="J11" s="433"/>
      <c r="K11" s="433"/>
      <c r="L11" s="433"/>
      <c r="N11" s="433"/>
      <c r="O11" s="433"/>
      <c r="P11" s="433"/>
      <c r="Q11" s="433"/>
      <c r="R11" s="433"/>
      <c r="S11" s="433"/>
      <c r="T11" s="433"/>
      <c r="V11" s="433"/>
      <c r="W11" s="433"/>
      <c r="X11" s="433"/>
      <c r="Y11" s="433"/>
      <c r="Z11" s="433"/>
      <c r="AA11" s="433"/>
      <c r="AB11" s="433"/>
      <c r="AC11" s="433"/>
      <c r="AD11" s="73"/>
    </row>
    <row r="12" spans="2:30" ht="7.5" customHeight="1" x14ac:dyDescent="0.4">
      <c r="B12" s="71"/>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3"/>
    </row>
    <row r="13" spans="2:30" s="64" customFormat="1" ht="39.9" customHeight="1" x14ac:dyDescent="0.3">
      <c r="B13" s="68"/>
      <c r="C13" s="448" t="s">
        <v>488</v>
      </c>
      <c r="D13" s="449"/>
      <c r="E13" s="69"/>
      <c r="F13" s="432" t="s">
        <v>457</v>
      </c>
      <c r="G13" s="432"/>
      <c r="H13" s="435"/>
      <c r="I13" s="435"/>
      <c r="J13" s="435"/>
      <c r="K13" s="435"/>
      <c r="L13" s="435"/>
      <c r="M13" s="69"/>
      <c r="N13" s="419" t="s">
        <v>459</v>
      </c>
      <c r="O13" s="436"/>
      <c r="P13" s="420"/>
      <c r="Q13" s="437"/>
      <c r="R13" s="437"/>
      <c r="S13" s="437"/>
      <c r="T13" s="437"/>
      <c r="U13" s="69"/>
      <c r="V13" s="438" t="s">
        <v>460</v>
      </c>
      <c r="W13" s="438"/>
      <c r="X13" s="461"/>
      <c r="Y13" s="461"/>
      <c r="Z13" s="461"/>
      <c r="AA13" s="455"/>
      <c r="AB13" s="456"/>
      <c r="AC13" s="457"/>
      <c r="AD13" s="70"/>
    </row>
    <row r="14" spans="2:30" ht="9" customHeight="1" x14ac:dyDescent="0.4">
      <c r="B14" s="71"/>
      <c r="C14" s="450"/>
      <c r="D14" s="451"/>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3"/>
    </row>
    <row r="15" spans="2:30" s="64" customFormat="1" ht="39.9" customHeight="1" x14ac:dyDescent="0.3">
      <c r="B15" s="68"/>
      <c r="C15" s="450"/>
      <c r="D15" s="451"/>
      <c r="E15" s="69"/>
      <c r="F15" s="434" t="s">
        <v>458</v>
      </c>
      <c r="G15" s="434"/>
      <c r="H15" s="435"/>
      <c r="I15" s="435"/>
      <c r="J15" s="435"/>
      <c r="K15" s="435"/>
      <c r="L15" s="435"/>
      <c r="M15" s="69"/>
      <c r="N15" s="434" t="s">
        <v>462</v>
      </c>
      <c r="O15" s="434"/>
      <c r="P15" s="435"/>
      <c r="Q15" s="435"/>
      <c r="R15" s="435"/>
      <c r="S15" s="435"/>
      <c r="T15" s="435"/>
      <c r="U15" s="69"/>
      <c r="V15" s="434" t="s">
        <v>484</v>
      </c>
      <c r="W15" s="434"/>
      <c r="X15" s="454"/>
      <c r="Y15" s="454"/>
      <c r="Z15" s="454"/>
      <c r="AA15" s="454"/>
      <c r="AB15" s="454"/>
      <c r="AC15" s="454"/>
      <c r="AD15" s="70"/>
    </row>
    <row r="16" spans="2:30" ht="7.5" customHeight="1" x14ac:dyDescent="0.4">
      <c r="B16" s="71"/>
      <c r="C16" s="450"/>
      <c r="D16" s="451"/>
      <c r="E16" s="72"/>
      <c r="F16" s="72"/>
      <c r="G16" s="72"/>
      <c r="H16" s="72"/>
      <c r="I16" s="72"/>
      <c r="J16" s="72"/>
      <c r="K16" s="72"/>
      <c r="L16" s="72"/>
      <c r="M16" s="72"/>
      <c r="N16" s="72"/>
      <c r="O16" s="72"/>
      <c r="P16" s="72"/>
      <c r="Q16" s="72"/>
      <c r="R16" s="72"/>
      <c r="S16" s="72"/>
      <c r="T16" s="72"/>
      <c r="U16" s="72"/>
      <c r="V16"/>
      <c r="W16"/>
      <c r="X16"/>
      <c r="Y16"/>
      <c r="Z16"/>
      <c r="AA16"/>
      <c r="AB16"/>
      <c r="AC16"/>
      <c r="AD16" s="73"/>
    </row>
    <row r="17" spans="2:30" s="64" customFormat="1" ht="39.9" customHeight="1" x14ac:dyDescent="0.3">
      <c r="B17" s="68"/>
      <c r="C17" s="452"/>
      <c r="D17" s="453"/>
      <c r="E17" s="69"/>
      <c r="F17" s="434" t="s">
        <v>461</v>
      </c>
      <c r="G17" s="434"/>
      <c r="H17" s="435"/>
      <c r="I17" s="435"/>
      <c r="J17" s="435"/>
      <c r="K17" s="435"/>
      <c r="L17" s="435"/>
      <c r="M17" s="69"/>
      <c r="N17" s="434" t="s">
        <v>463</v>
      </c>
      <c r="O17" s="434"/>
      <c r="P17" s="435"/>
      <c r="Q17" s="435"/>
      <c r="R17" s="435"/>
      <c r="S17" s="435"/>
      <c r="T17" s="435"/>
      <c r="U17" s="69"/>
      <c r="AC17"/>
      <c r="AD17" s="70"/>
    </row>
    <row r="18" spans="2:30" ht="6.9" customHeight="1" x14ac:dyDescent="0.4">
      <c r="B18" s="71"/>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3"/>
    </row>
    <row r="19" spans="2:30" s="64" customFormat="1" ht="39.9" customHeight="1" x14ac:dyDescent="0.3">
      <c r="B19" s="68"/>
      <c r="C19" s="419" t="s">
        <v>485</v>
      </c>
      <c r="D19" s="420"/>
      <c r="E19" s="437"/>
      <c r="F19" s="437"/>
      <c r="G19" s="437"/>
      <c r="H19" s="437"/>
      <c r="I19" s="437"/>
      <c r="J19" s="437"/>
      <c r="K19" s="437"/>
      <c r="L19" s="437"/>
      <c r="M19" s="437"/>
      <c r="N19" s="437"/>
      <c r="O19" s="74"/>
      <c r="P19" s="419" t="s">
        <v>486</v>
      </c>
      <c r="Q19" s="436"/>
      <c r="R19" s="436"/>
      <c r="S19" s="420"/>
      <c r="T19" s="437"/>
      <c r="U19" s="437"/>
      <c r="V19" s="437"/>
      <c r="W19" s="437"/>
      <c r="X19" s="437"/>
      <c r="Y19" s="437"/>
      <c r="Z19" s="437"/>
      <c r="AA19" s="437"/>
      <c r="AB19" s="437"/>
      <c r="AC19" s="437"/>
      <c r="AD19" s="70"/>
    </row>
    <row r="20" spans="2:30" ht="6.9" customHeight="1" x14ac:dyDescent="0.4">
      <c r="B20" s="75"/>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7"/>
    </row>
    <row r="21" spans="2:30" ht="9.9" customHeight="1" x14ac:dyDescent="0.4">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row>
    <row r="22" spans="2:30" ht="30" customHeight="1" x14ac:dyDescent="0.4">
      <c r="B22" s="415" t="s">
        <v>464</v>
      </c>
      <c r="C22" s="415"/>
      <c r="D22" s="415"/>
      <c r="E22" s="415"/>
      <c r="F22" s="415"/>
      <c r="G22" s="415"/>
      <c r="H22" s="415"/>
      <c r="I22" s="415"/>
      <c r="J22" s="415"/>
      <c r="K22" s="415"/>
      <c r="L22" s="415"/>
      <c r="M22" s="415"/>
      <c r="N22" s="415"/>
      <c r="O22" s="415"/>
      <c r="P22" s="415"/>
      <c r="Q22" s="415"/>
      <c r="R22" s="415"/>
      <c r="S22" s="415"/>
      <c r="T22" s="415"/>
      <c r="U22" s="415"/>
      <c r="V22" s="415"/>
      <c r="W22" s="415"/>
      <c r="X22" s="415"/>
      <c r="Y22" s="415"/>
      <c r="Z22" s="415"/>
      <c r="AA22" s="415"/>
      <c r="AB22" s="415"/>
      <c r="AC22" s="415"/>
      <c r="AD22" s="415"/>
    </row>
    <row r="23" spans="2:30" ht="9.9" customHeight="1" x14ac:dyDescent="0.4">
      <c r="B23" s="78"/>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80"/>
    </row>
    <row r="24" spans="2:30" ht="26.1" customHeight="1" x14ac:dyDescent="0.4">
      <c r="B24" s="71"/>
      <c r="C24" s="432" t="s">
        <v>487</v>
      </c>
      <c r="D24" s="432"/>
      <c r="E24" s="432"/>
      <c r="F24" s="432" t="s">
        <v>496</v>
      </c>
      <c r="G24" s="432"/>
      <c r="H24" s="432" t="s">
        <v>465</v>
      </c>
      <c r="I24" s="432"/>
      <c r="J24" s="432" t="s">
        <v>466</v>
      </c>
      <c r="K24" s="432"/>
      <c r="L24" s="432" t="s">
        <v>467</v>
      </c>
      <c r="M24" s="432"/>
      <c r="N24" s="432" t="s">
        <v>468</v>
      </c>
      <c r="O24" s="432"/>
      <c r="P24" s="432" t="s">
        <v>469</v>
      </c>
      <c r="Q24" s="432"/>
      <c r="R24" s="432" t="s">
        <v>470</v>
      </c>
      <c r="S24" s="432"/>
      <c r="T24" s="432" t="s">
        <v>471</v>
      </c>
      <c r="U24" s="432"/>
      <c r="V24" s="432" t="s">
        <v>472</v>
      </c>
      <c r="W24" s="432"/>
      <c r="X24" s="432" t="s">
        <v>473</v>
      </c>
      <c r="Y24" s="432"/>
      <c r="Z24" s="432" t="s">
        <v>474</v>
      </c>
      <c r="AA24" s="432"/>
      <c r="AB24" s="432" t="s">
        <v>475</v>
      </c>
      <c r="AC24" s="432"/>
      <c r="AD24" s="81"/>
    </row>
    <row r="25" spans="2:30" ht="26.1" customHeight="1" x14ac:dyDescent="0.4">
      <c r="B25" s="71"/>
      <c r="C25" s="430" t="s">
        <v>460</v>
      </c>
      <c r="D25" s="430"/>
      <c r="E25" s="430"/>
      <c r="F25" s="460"/>
      <c r="G25" s="460"/>
      <c r="H25" s="460"/>
      <c r="I25" s="460"/>
      <c r="J25" s="460"/>
      <c r="K25" s="460"/>
      <c r="L25" s="460"/>
      <c r="M25" s="460"/>
      <c r="N25" s="460"/>
      <c r="O25" s="460"/>
      <c r="P25" s="460"/>
      <c r="Q25" s="460"/>
      <c r="R25" s="460"/>
      <c r="S25" s="460"/>
      <c r="T25" s="460"/>
      <c r="U25" s="460"/>
      <c r="V25" s="460"/>
      <c r="W25" s="460"/>
      <c r="X25" s="460"/>
      <c r="Y25" s="460"/>
      <c r="Z25" s="460"/>
      <c r="AA25" s="460"/>
      <c r="AB25" s="460"/>
      <c r="AC25" s="460"/>
      <c r="AD25" s="81"/>
    </row>
    <row r="26" spans="2:30" ht="35.1" customHeight="1" x14ac:dyDescent="0.4">
      <c r="B26" s="71"/>
      <c r="C26" s="430" t="s">
        <v>323</v>
      </c>
      <c r="D26" s="430"/>
      <c r="E26" s="430"/>
      <c r="F26" s="431"/>
      <c r="G26" s="431"/>
      <c r="H26" s="431"/>
      <c r="I26" s="431"/>
      <c r="J26" s="431"/>
      <c r="K26" s="431"/>
      <c r="L26" s="431"/>
      <c r="M26" s="431"/>
      <c r="N26" s="431"/>
      <c r="O26" s="431"/>
      <c r="P26" s="431"/>
      <c r="Q26" s="431"/>
      <c r="R26" s="431"/>
      <c r="S26" s="431"/>
      <c r="T26" s="431"/>
      <c r="U26" s="431"/>
      <c r="V26" s="431"/>
      <c r="W26" s="431"/>
      <c r="X26" s="431"/>
      <c r="Y26" s="431"/>
      <c r="Z26" s="431"/>
      <c r="AA26" s="431"/>
      <c r="AB26" s="431"/>
      <c r="AC26" s="431"/>
      <c r="AD26" s="81"/>
    </row>
    <row r="27" spans="2:30" ht="12" customHeight="1" x14ac:dyDescent="0.4">
      <c r="B27" s="71"/>
      <c r="C27" s="84"/>
      <c r="D27" s="84"/>
      <c r="E27" s="84"/>
      <c r="F27" s="85"/>
      <c r="G27" s="85"/>
      <c r="H27" s="85"/>
      <c r="I27" s="85"/>
      <c r="J27" s="85"/>
      <c r="K27" s="85"/>
      <c r="L27" s="85"/>
      <c r="M27" s="85"/>
      <c r="N27" s="86"/>
      <c r="O27" s="86"/>
      <c r="P27" s="86"/>
      <c r="Q27" s="86"/>
      <c r="R27" s="86"/>
      <c r="S27" s="86"/>
      <c r="T27" s="86"/>
      <c r="U27" s="86"/>
      <c r="V27" s="86"/>
      <c r="W27" s="86"/>
      <c r="X27" s="86"/>
      <c r="Y27" s="86"/>
      <c r="Z27" s="86"/>
      <c r="AA27" s="86"/>
      <c r="AB27" s="86"/>
      <c r="AC27" s="86"/>
      <c r="AD27" s="81"/>
    </row>
    <row r="28" spans="2:30" ht="35.1" customHeight="1" x14ac:dyDescent="0.4">
      <c r="B28" s="71"/>
      <c r="C28" s="432" t="s">
        <v>487</v>
      </c>
      <c r="D28" s="432"/>
      <c r="E28" s="432"/>
      <c r="F28" s="432" t="s">
        <v>476</v>
      </c>
      <c r="G28" s="432"/>
      <c r="H28" s="432" t="s">
        <v>465</v>
      </c>
      <c r="I28" s="432"/>
      <c r="J28" s="432" t="s">
        <v>466</v>
      </c>
      <c r="K28" s="432"/>
      <c r="L28" s="432" t="s">
        <v>467</v>
      </c>
      <c r="M28" s="432"/>
      <c r="N28" s="432" t="s">
        <v>468</v>
      </c>
      <c r="O28" s="432"/>
      <c r="P28" s="432" t="s">
        <v>469</v>
      </c>
      <c r="Q28" s="432"/>
      <c r="R28" s="432" t="s">
        <v>470</v>
      </c>
      <c r="S28" s="432"/>
      <c r="T28" s="432" t="s">
        <v>471</v>
      </c>
      <c r="U28" s="432"/>
      <c r="V28" s="432" t="s">
        <v>472</v>
      </c>
      <c r="W28" s="432"/>
      <c r="X28" s="432" t="s">
        <v>473</v>
      </c>
      <c r="Y28" s="432"/>
      <c r="Z28" s="432" t="s">
        <v>474</v>
      </c>
      <c r="AA28" s="432"/>
      <c r="AB28" s="432" t="s">
        <v>475</v>
      </c>
      <c r="AC28" s="432"/>
      <c r="AD28" s="81"/>
    </row>
    <row r="29" spans="2:30" ht="35.1" customHeight="1" x14ac:dyDescent="0.4">
      <c r="B29" s="71"/>
      <c r="C29" s="430" t="s">
        <v>460</v>
      </c>
      <c r="D29" s="430"/>
      <c r="E29" s="430"/>
      <c r="F29" s="460"/>
      <c r="G29" s="460"/>
      <c r="H29" s="460"/>
      <c r="I29" s="460"/>
      <c r="J29" s="460"/>
      <c r="K29" s="460"/>
      <c r="L29" s="460"/>
      <c r="M29" s="460"/>
      <c r="N29" s="460"/>
      <c r="O29" s="460"/>
      <c r="P29" s="460"/>
      <c r="Q29" s="460"/>
      <c r="R29" s="460"/>
      <c r="S29" s="460"/>
      <c r="T29" s="460"/>
      <c r="U29" s="460"/>
      <c r="V29" s="460"/>
      <c r="W29" s="460"/>
      <c r="X29" s="460"/>
      <c r="Y29" s="460"/>
      <c r="Z29" s="460"/>
      <c r="AA29" s="460"/>
      <c r="AB29" s="460"/>
      <c r="AC29" s="460"/>
      <c r="AD29" s="81"/>
    </row>
    <row r="30" spans="2:30" ht="35.1" customHeight="1" x14ac:dyDescent="0.4">
      <c r="B30" s="71"/>
      <c r="C30" s="430" t="s">
        <v>323</v>
      </c>
      <c r="D30" s="430"/>
      <c r="E30" s="430"/>
      <c r="F30" s="431"/>
      <c r="G30" s="431"/>
      <c r="H30" s="431"/>
      <c r="I30" s="431"/>
      <c r="J30" s="431"/>
      <c r="K30" s="431"/>
      <c r="L30" s="431"/>
      <c r="M30" s="431"/>
      <c r="N30" s="431"/>
      <c r="O30" s="431"/>
      <c r="P30" s="431"/>
      <c r="Q30" s="431"/>
      <c r="R30" s="431"/>
      <c r="S30" s="431"/>
      <c r="T30" s="431"/>
      <c r="U30" s="431"/>
      <c r="V30" s="431"/>
      <c r="W30" s="431"/>
      <c r="X30" s="431"/>
      <c r="Y30" s="431"/>
      <c r="Z30" s="431"/>
      <c r="AA30" s="431"/>
      <c r="AB30" s="431"/>
      <c r="AC30" s="431"/>
      <c r="AD30" s="81"/>
    </row>
    <row r="31" spans="2:30" ht="9.9" customHeight="1" x14ac:dyDescent="0.4">
      <c r="B31" s="75"/>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7"/>
    </row>
    <row r="32" spans="2:30" ht="5.4" customHeight="1" x14ac:dyDescent="0.4">
      <c r="B32" s="462"/>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4"/>
    </row>
    <row r="33" spans="2:34" ht="39.9" customHeight="1" x14ac:dyDescent="0.4">
      <c r="B33" s="412"/>
      <c r="C33" s="413"/>
      <c r="D33" s="413"/>
      <c r="E33" s="413"/>
      <c r="F33" s="413"/>
      <c r="G33" s="413"/>
      <c r="H33" s="413"/>
      <c r="I33" s="413"/>
      <c r="J33" s="413"/>
      <c r="K33" s="413"/>
      <c r="L33" s="413"/>
      <c r="M33" s="413"/>
      <c r="N33" s="413"/>
      <c r="O33" s="413"/>
      <c r="P33" s="413"/>
      <c r="Q33" s="413"/>
      <c r="R33" s="413"/>
      <c r="S33" s="413"/>
      <c r="T33" s="413"/>
      <c r="U33" s="413"/>
      <c r="V33" s="413"/>
      <c r="W33" s="413"/>
      <c r="X33" s="413"/>
      <c r="Y33" s="413"/>
      <c r="Z33" s="413"/>
      <c r="AA33" s="413"/>
      <c r="AB33" s="413"/>
      <c r="AC33" s="413"/>
      <c r="AD33" s="414"/>
    </row>
    <row r="34" spans="2:34" ht="39.9" customHeight="1" x14ac:dyDescent="0.4">
      <c r="B34" s="412"/>
      <c r="C34" s="413"/>
      <c r="D34" s="413"/>
      <c r="E34" s="413"/>
      <c r="F34" s="413"/>
      <c r="G34" s="413"/>
      <c r="H34" s="413"/>
      <c r="I34" s="413"/>
      <c r="J34" s="413"/>
      <c r="K34" s="413"/>
      <c r="L34" s="413"/>
      <c r="M34" s="413"/>
      <c r="N34" s="413"/>
      <c r="O34" s="413"/>
      <c r="P34" s="413"/>
      <c r="Q34" s="413"/>
      <c r="R34" s="413"/>
      <c r="S34" s="413"/>
      <c r="T34" s="413"/>
      <c r="U34" s="413"/>
      <c r="V34" s="413"/>
      <c r="W34" s="413"/>
      <c r="X34" s="413"/>
      <c r="Y34" s="413"/>
      <c r="Z34" s="413"/>
      <c r="AA34" s="413"/>
      <c r="AB34" s="413"/>
      <c r="AC34" s="413"/>
      <c r="AD34" s="414"/>
    </row>
    <row r="35" spans="2:34" ht="39.9" customHeight="1" x14ac:dyDescent="0.4">
      <c r="B35" s="412"/>
      <c r="C35" s="413"/>
      <c r="D35" s="413"/>
      <c r="E35" s="413"/>
      <c r="F35" s="413"/>
      <c r="G35" s="413"/>
      <c r="H35" s="413"/>
      <c r="I35" s="413"/>
      <c r="J35" s="413"/>
      <c r="K35" s="413"/>
      <c r="L35" s="413"/>
      <c r="M35" s="413"/>
      <c r="N35" s="413"/>
      <c r="O35" s="413"/>
      <c r="P35" s="413"/>
      <c r="Q35" s="413"/>
      <c r="R35" s="413"/>
      <c r="S35" s="413"/>
      <c r="T35" s="413"/>
      <c r="U35" s="413"/>
      <c r="V35" s="413"/>
      <c r="W35" s="413"/>
      <c r="X35" s="413"/>
      <c r="Y35" s="413"/>
      <c r="Z35" s="413"/>
      <c r="AA35" s="413"/>
      <c r="AB35" s="413"/>
      <c r="AC35" s="413"/>
      <c r="AD35" s="414"/>
    </row>
    <row r="36" spans="2:34" ht="39.9" customHeight="1" x14ac:dyDescent="0.4">
      <c r="B36" s="412"/>
      <c r="C36" s="413"/>
      <c r="D36" s="413"/>
      <c r="E36" s="413"/>
      <c r="F36" s="413"/>
      <c r="G36" s="413"/>
      <c r="H36" s="413"/>
      <c r="I36" s="413"/>
      <c r="J36" s="413"/>
      <c r="K36" s="413"/>
      <c r="L36" s="413"/>
      <c r="M36" s="413"/>
      <c r="N36" s="413"/>
      <c r="O36" s="413"/>
      <c r="P36" s="413"/>
      <c r="Q36" s="413"/>
      <c r="R36" s="413"/>
      <c r="S36" s="413"/>
      <c r="T36" s="413"/>
      <c r="U36" s="413"/>
      <c r="V36" s="413"/>
      <c r="W36" s="413"/>
      <c r="X36" s="413"/>
      <c r="Y36" s="413"/>
      <c r="Z36" s="413"/>
      <c r="AA36" s="413"/>
      <c r="AB36" s="413"/>
      <c r="AC36" s="413"/>
      <c r="AD36" s="414"/>
    </row>
    <row r="37" spans="2:34" ht="39.9" customHeight="1" x14ac:dyDescent="0.4">
      <c r="B37" s="412"/>
      <c r="C37" s="413"/>
      <c r="D37" s="413"/>
      <c r="E37" s="413"/>
      <c r="F37" s="413"/>
      <c r="G37" s="413"/>
      <c r="H37" s="413"/>
      <c r="I37" s="413"/>
      <c r="J37" s="413"/>
      <c r="K37" s="413"/>
      <c r="L37" s="413"/>
      <c r="M37" s="413"/>
      <c r="N37" s="413"/>
      <c r="O37" s="413"/>
      <c r="P37" s="413"/>
      <c r="Q37" s="413"/>
      <c r="R37" s="413"/>
      <c r="S37" s="413"/>
      <c r="T37" s="413"/>
      <c r="U37" s="413"/>
      <c r="V37" s="413"/>
      <c r="W37" s="413"/>
      <c r="X37" s="413"/>
      <c r="Y37" s="413"/>
      <c r="Z37" s="413"/>
      <c r="AA37" s="413"/>
      <c r="AB37" s="413"/>
      <c r="AC37" s="413"/>
      <c r="AD37" s="414"/>
    </row>
    <row r="38" spans="2:34" ht="39.9" customHeight="1" x14ac:dyDescent="0.4">
      <c r="B38" s="412"/>
      <c r="C38" s="413"/>
      <c r="D38" s="413"/>
      <c r="E38" s="413"/>
      <c r="F38" s="413"/>
      <c r="G38" s="413"/>
      <c r="H38" s="413"/>
      <c r="I38" s="413"/>
      <c r="J38" s="413"/>
      <c r="K38" s="413"/>
      <c r="L38" s="413"/>
      <c r="M38" s="413"/>
      <c r="N38" s="413"/>
      <c r="O38" s="413"/>
      <c r="P38" s="413"/>
      <c r="Q38" s="413"/>
      <c r="R38" s="413"/>
      <c r="S38" s="413"/>
      <c r="T38" s="413"/>
      <c r="U38" s="413"/>
      <c r="V38" s="413"/>
      <c r="W38" s="413"/>
      <c r="X38" s="413"/>
      <c r="Y38" s="413"/>
      <c r="Z38" s="413"/>
      <c r="AA38" s="413"/>
      <c r="AB38" s="413"/>
      <c r="AC38" s="413"/>
      <c r="AD38" s="414"/>
    </row>
    <row r="39" spans="2:34" ht="39.9" customHeight="1" x14ac:dyDescent="0.4">
      <c r="B39" s="465"/>
      <c r="C39" s="466"/>
      <c r="D39" s="466"/>
      <c r="E39" s="466"/>
      <c r="F39" s="466"/>
      <c r="G39" s="466"/>
      <c r="H39" s="466"/>
      <c r="I39" s="466"/>
      <c r="J39" s="466"/>
      <c r="K39" s="466"/>
      <c r="L39" s="466"/>
      <c r="M39" s="466"/>
      <c r="N39" s="466"/>
      <c r="O39" s="466"/>
      <c r="P39" s="466"/>
      <c r="Q39" s="466"/>
      <c r="R39" s="466"/>
      <c r="S39" s="466"/>
      <c r="T39" s="466"/>
      <c r="U39" s="466"/>
      <c r="V39" s="466"/>
      <c r="W39" s="466"/>
      <c r="X39" s="466"/>
      <c r="Y39" s="466"/>
      <c r="Z39" s="466"/>
      <c r="AA39" s="466"/>
      <c r="AB39" s="466"/>
      <c r="AC39" s="466"/>
      <c r="AD39" s="467"/>
    </row>
    <row r="40" spans="2:34" ht="8.1" customHeight="1" x14ac:dyDescent="0.4">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row>
    <row r="41" spans="2:34" ht="30" customHeight="1" x14ac:dyDescent="0.4">
      <c r="B41" s="415" t="s">
        <v>477</v>
      </c>
      <c r="C41" s="415"/>
      <c r="D41" s="415"/>
      <c r="E41" s="415"/>
      <c r="F41" s="415"/>
      <c r="G41" s="415"/>
      <c r="H41" s="415"/>
      <c r="I41" s="415"/>
      <c r="J41" s="415"/>
      <c r="K41" s="415"/>
      <c r="L41" s="415"/>
      <c r="M41" s="415"/>
      <c r="N41" s="415"/>
      <c r="O41" s="415"/>
      <c r="P41" s="415"/>
      <c r="Q41" s="415"/>
      <c r="R41" s="415"/>
      <c r="S41" s="415"/>
      <c r="T41" s="415"/>
      <c r="U41" s="415"/>
      <c r="V41" s="415"/>
      <c r="W41" s="415"/>
      <c r="X41" s="415"/>
      <c r="Y41" s="415"/>
      <c r="Z41" s="415"/>
      <c r="AA41" s="415"/>
      <c r="AB41" s="415"/>
      <c r="AC41" s="415"/>
      <c r="AD41" s="415"/>
      <c r="AE41" s="415"/>
      <c r="AF41" s="415"/>
      <c r="AG41" s="415"/>
      <c r="AH41" s="415"/>
    </row>
    <row r="42" spans="2:34" ht="9.9" customHeight="1" x14ac:dyDescent="0.4">
      <c r="B42" s="412"/>
      <c r="C42" s="413"/>
      <c r="D42" s="413"/>
      <c r="E42" s="413"/>
      <c r="F42" s="413"/>
      <c r="G42" s="413"/>
      <c r="H42" s="413"/>
      <c r="I42" s="413"/>
      <c r="J42" s="413"/>
      <c r="K42" s="413"/>
      <c r="L42" s="413"/>
      <c r="M42" s="413"/>
      <c r="N42" s="413"/>
      <c r="O42" s="413"/>
      <c r="P42" s="413"/>
      <c r="Q42" s="413"/>
      <c r="R42" s="413"/>
      <c r="S42" s="413"/>
      <c r="T42" s="413"/>
      <c r="U42" s="413"/>
      <c r="V42" s="413"/>
      <c r="W42" s="413"/>
      <c r="X42" s="413"/>
      <c r="Y42" s="413"/>
      <c r="Z42" s="413"/>
      <c r="AA42" s="413"/>
      <c r="AB42" s="413"/>
      <c r="AC42" s="413"/>
      <c r="AD42" s="413"/>
      <c r="AE42" s="413"/>
      <c r="AF42" s="413"/>
      <c r="AG42" s="413"/>
      <c r="AH42" s="414"/>
    </row>
    <row r="43" spans="2:34" ht="45" customHeight="1" x14ac:dyDescent="0.4">
      <c r="B43" s="71"/>
      <c r="C43" s="83" t="s">
        <v>478</v>
      </c>
      <c r="D43" s="432" t="s">
        <v>492</v>
      </c>
      <c r="E43" s="432"/>
      <c r="F43" s="432"/>
      <c r="G43" s="432"/>
      <c r="H43" s="432"/>
      <c r="I43" s="432"/>
      <c r="J43" s="432"/>
      <c r="K43" s="432"/>
      <c r="L43" s="432" t="s">
        <v>493</v>
      </c>
      <c r="M43" s="432"/>
      <c r="N43" s="432"/>
      <c r="O43" s="432"/>
      <c r="P43" s="432"/>
      <c r="Q43" s="432"/>
      <c r="R43" s="432"/>
      <c r="S43" s="432"/>
      <c r="T43" s="432" t="s">
        <v>479</v>
      </c>
      <c r="U43" s="432"/>
      <c r="V43" s="432"/>
      <c r="W43" s="432"/>
      <c r="X43" s="432"/>
      <c r="Y43" s="432"/>
      <c r="Z43" s="432" t="s">
        <v>489</v>
      </c>
      <c r="AA43" s="432"/>
      <c r="AB43" s="432"/>
      <c r="AC43" s="432"/>
      <c r="AD43" s="419" t="s">
        <v>490</v>
      </c>
      <c r="AE43" s="420"/>
      <c r="AF43" s="419" t="s">
        <v>491</v>
      </c>
      <c r="AG43" s="420"/>
      <c r="AH43" s="87"/>
    </row>
    <row r="44" spans="2:34" ht="50.1" customHeight="1" x14ac:dyDescent="0.4">
      <c r="B44" s="71"/>
      <c r="C44" s="82" t="s">
        <v>465</v>
      </c>
      <c r="D44" s="421"/>
      <c r="E44" s="422"/>
      <c r="F44" s="422"/>
      <c r="G44" s="422"/>
      <c r="H44" s="422"/>
      <c r="I44" s="422"/>
      <c r="J44" s="422"/>
      <c r="K44" s="423"/>
      <c r="L44" s="421"/>
      <c r="M44" s="422"/>
      <c r="N44" s="422"/>
      <c r="O44" s="422"/>
      <c r="P44" s="422"/>
      <c r="Q44" s="422"/>
      <c r="R44" s="422"/>
      <c r="S44" s="423"/>
      <c r="T44" s="424"/>
      <c r="U44" s="425"/>
      <c r="V44" s="425"/>
      <c r="W44" s="425"/>
      <c r="X44" s="425"/>
      <c r="Y44" s="426"/>
      <c r="Z44" s="427"/>
      <c r="AA44" s="428"/>
      <c r="AB44" s="428"/>
      <c r="AC44" s="429"/>
      <c r="AD44" s="416"/>
      <c r="AE44" s="417"/>
      <c r="AF44" s="411"/>
      <c r="AG44" s="411"/>
      <c r="AH44" s="87"/>
    </row>
    <row r="45" spans="2:34" ht="50.1" customHeight="1" x14ac:dyDescent="0.4">
      <c r="B45" s="71"/>
      <c r="C45" s="82" t="s">
        <v>466</v>
      </c>
      <c r="D45" s="421"/>
      <c r="E45" s="422"/>
      <c r="F45" s="422"/>
      <c r="G45" s="422"/>
      <c r="H45" s="422"/>
      <c r="I45" s="422"/>
      <c r="J45" s="422"/>
      <c r="K45" s="423"/>
      <c r="L45" s="421"/>
      <c r="M45" s="422"/>
      <c r="N45" s="422"/>
      <c r="O45" s="422"/>
      <c r="P45" s="422"/>
      <c r="Q45" s="422"/>
      <c r="R45" s="422"/>
      <c r="S45" s="423"/>
      <c r="T45" s="424"/>
      <c r="U45" s="425"/>
      <c r="V45" s="425"/>
      <c r="W45" s="425"/>
      <c r="X45" s="425"/>
      <c r="Y45" s="426"/>
      <c r="Z45" s="427"/>
      <c r="AA45" s="428"/>
      <c r="AB45" s="428"/>
      <c r="AC45" s="429"/>
      <c r="AD45" s="416"/>
      <c r="AE45" s="417"/>
      <c r="AF45" s="411"/>
      <c r="AG45" s="411"/>
      <c r="AH45" s="87"/>
    </row>
    <row r="46" spans="2:34" ht="50.1" customHeight="1" x14ac:dyDescent="0.4">
      <c r="B46" s="71"/>
      <c r="C46" s="82" t="s">
        <v>467</v>
      </c>
      <c r="D46" s="421"/>
      <c r="E46" s="422"/>
      <c r="F46" s="422"/>
      <c r="G46" s="422"/>
      <c r="H46" s="422"/>
      <c r="I46" s="422"/>
      <c r="J46" s="422"/>
      <c r="K46" s="423"/>
      <c r="L46" s="421"/>
      <c r="M46" s="422"/>
      <c r="N46" s="422"/>
      <c r="O46" s="422"/>
      <c r="P46" s="422"/>
      <c r="Q46" s="422"/>
      <c r="R46" s="422"/>
      <c r="S46" s="423"/>
      <c r="T46" s="424"/>
      <c r="U46" s="425"/>
      <c r="V46" s="425"/>
      <c r="W46" s="425"/>
      <c r="X46" s="425"/>
      <c r="Y46" s="426"/>
      <c r="Z46" s="427"/>
      <c r="AA46" s="428"/>
      <c r="AB46" s="428"/>
      <c r="AC46" s="429"/>
      <c r="AD46" s="416"/>
      <c r="AE46" s="417"/>
      <c r="AF46" s="411"/>
      <c r="AG46" s="411"/>
      <c r="AH46" s="87"/>
    </row>
    <row r="47" spans="2:34" ht="50.1" customHeight="1" x14ac:dyDescent="0.4">
      <c r="B47" s="71"/>
      <c r="C47" s="82" t="s">
        <v>468</v>
      </c>
      <c r="D47" s="421"/>
      <c r="E47" s="422"/>
      <c r="F47" s="422"/>
      <c r="G47" s="422"/>
      <c r="H47" s="422"/>
      <c r="I47" s="422"/>
      <c r="J47" s="422"/>
      <c r="K47" s="423"/>
      <c r="L47" s="421"/>
      <c r="M47" s="422"/>
      <c r="N47" s="422"/>
      <c r="O47" s="422"/>
      <c r="P47" s="422"/>
      <c r="Q47" s="422"/>
      <c r="R47" s="422"/>
      <c r="S47" s="423"/>
      <c r="T47" s="424"/>
      <c r="U47" s="425"/>
      <c r="V47" s="425"/>
      <c r="W47" s="425"/>
      <c r="X47" s="425"/>
      <c r="Y47" s="426"/>
      <c r="Z47" s="427"/>
      <c r="AA47" s="428"/>
      <c r="AB47" s="428"/>
      <c r="AC47" s="429"/>
      <c r="AD47" s="416"/>
      <c r="AE47" s="417"/>
      <c r="AF47" s="411"/>
      <c r="AG47" s="411"/>
      <c r="AH47" s="87"/>
    </row>
    <row r="48" spans="2:34" ht="50.1" customHeight="1" x14ac:dyDescent="0.4">
      <c r="B48" s="71"/>
      <c r="C48" s="82" t="s">
        <v>469</v>
      </c>
      <c r="D48" s="421"/>
      <c r="E48" s="422"/>
      <c r="F48" s="422"/>
      <c r="G48" s="422"/>
      <c r="H48" s="422"/>
      <c r="I48" s="422"/>
      <c r="J48" s="422"/>
      <c r="K48" s="423"/>
      <c r="L48" s="421"/>
      <c r="M48" s="422"/>
      <c r="N48" s="422"/>
      <c r="O48" s="422"/>
      <c r="P48" s="422"/>
      <c r="Q48" s="422"/>
      <c r="R48" s="422"/>
      <c r="S48" s="423"/>
      <c r="T48" s="424"/>
      <c r="U48" s="425"/>
      <c r="V48" s="425"/>
      <c r="W48" s="425"/>
      <c r="X48" s="425"/>
      <c r="Y48" s="426"/>
      <c r="Z48" s="427"/>
      <c r="AA48" s="428"/>
      <c r="AB48" s="428"/>
      <c r="AC48" s="429"/>
      <c r="AD48" s="416"/>
      <c r="AE48" s="417"/>
      <c r="AF48" s="411"/>
      <c r="AG48" s="411"/>
      <c r="AH48" s="87"/>
    </row>
    <row r="49" spans="2:34" ht="50.1" customHeight="1" x14ac:dyDescent="0.4">
      <c r="B49" s="71"/>
      <c r="C49" s="82" t="s">
        <v>470</v>
      </c>
      <c r="D49" s="421"/>
      <c r="E49" s="422"/>
      <c r="F49" s="422"/>
      <c r="G49" s="422"/>
      <c r="H49" s="422"/>
      <c r="I49" s="422"/>
      <c r="J49" s="422"/>
      <c r="K49" s="423"/>
      <c r="L49" s="421"/>
      <c r="M49" s="422"/>
      <c r="N49" s="422"/>
      <c r="O49" s="422"/>
      <c r="P49" s="422"/>
      <c r="Q49" s="422"/>
      <c r="R49" s="422"/>
      <c r="S49" s="423"/>
      <c r="T49" s="424"/>
      <c r="U49" s="425"/>
      <c r="V49" s="425"/>
      <c r="W49" s="425"/>
      <c r="X49" s="425"/>
      <c r="Y49" s="426"/>
      <c r="Z49" s="427"/>
      <c r="AA49" s="428"/>
      <c r="AB49" s="428"/>
      <c r="AC49" s="429"/>
      <c r="AD49" s="416"/>
      <c r="AE49" s="417"/>
      <c r="AF49" s="411"/>
      <c r="AG49" s="411"/>
      <c r="AH49" s="87"/>
    </row>
    <row r="50" spans="2:34" ht="50.1" customHeight="1" x14ac:dyDescent="0.4">
      <c r="B50" s="71"/>
      <c r="C50" s="82" t="s">
        <v>471</v>
      </c>
      <c r="D50" s="421"/>
      <c r="E50" s="422"/>
      <c r="F50" s="422"/>
      <c r="G50" s="422"/>
      <c r="H50" s="422"/>
      <c r="I50" s="422"/>
      <c r="J50" s="422"/>
      <c r="K50" s="423"/>
      <c r="L50" s="421"/>
      <c r="M50" s="422"/>
      <c r="N50" s="422"/>
      <c r="O50" s="422"/>
      <c r="P50" s="422"/>
      <c r="Q50" s="422"/>
      <c r="R50" s="422"/>
      <c r="S50" s="423"/>
      <c r="T50" s="424"/>
      <c r="U50" s="425"/>
      <c r="V50" s="425"/>
      <c r="W50" s="425"/>
      <c r="X50" s="425"/>
      <c r="Y50" s="426"/>
      <c r="Z50" s="427"/>
      <c r="AA50" s="428"/>
      <c r="AB50" s="428"/>
      <c r="AC50" s="429"/>
      <c r="AD50" s="416"/>
      <c r="AE50" s="417"/>
      <c r="AF50" s="411"/>
      <c r="AG50" s="411"/>
      <c r="AH50" s="87"/>
    </row>
    <row r="51" spans="2:34" ht="50.1" customHeight="1" x14ac:dyDescent="0.4">
      <c r="B51" s="71"/>
      <c r="C51" s="82" t="s">
        <v>472</v>
      </c>
      <c r="D51" s="421"/>
      <c r="E51" s="422"/>
      <c r="F51" s="422"/>
      <c r="G51" s="422"/>
      <c r="H51" s="422"/>
      <c r="I51" s="422"/>
      <c r="J51" s="422"/>
      <c r="K51" s="423"/>
      <c r="L51" s="421"/>
      <c r="M51" s="422"/>
      <c r="N51" s="422"/>
      <c r="O51" s="422"/>
      <c r="P51" s="422"/>
      <c r="Q51" s="422"/>
      <c r="R51" s="422"/>
      <c r="S51" s="423"/>
      <c r="T51" s="424"/>
      <c r="U51" s="425"/>
      <c r="V51" s="425"/>
      <c r="W51" s="425"/>
      <c r="X51" s="425"/>
      <c r="Y51" s="426"/>
      <c r="Z51" s="427"/>
      <c r="AA51" s="428"/>
      <c r="AB51" s="428"/>
      <c r="AC51" s="429"/>
      <c r="AD51" s="416"/>
      <c r="AE51" s="417"/>
      <c r="AF51" s="411"/>
      <c r="AG51" s="411"/>
      <c r="AH51" s="87"/>
    </row>
    <row r="52" spans="2:34" ht="50.1" customHeight="1" x14ac:dyDescent="0.4">
      <c r="B52" s="71"/>
      <c r="C52" s="82" t="s">
        <v>473</v>
      </c>
      <c r="D52" s="421"/>
      <c r="E52" s="422"/>
      <c r="F52" s="422"/>
      <c r="G52" s="422"/>
      <c r="H52" s="422"/>
      <c r="I52" s="422"/>
      <c r="J52" s="422"/>
      <c r="K52" s="423"/>
      <c r="L52" s="421"/>
      <c r="M52" s="422"/>
      <c r="N52" s="422"/>
      <c r="O52" s="422"/>
      <c r="P52" s="422"/>
      <c r="Q52" s="422"/>
      <c r="R52" s="422"/>
      <c r="S52" s="423"/>
      <c r="T52" s="424"/>
      <c r="U52" s="425"/>
      <c r="V52" s="425"/>
      <c r="W52" s="425"/>
      <c r="X52" s="425"/>
      <c r="Y52" s="426"/>
      <c r="Z52" s="427"/>
      <c r="AA52" s="428"/>
      <c r="AB52" s="428"/>
      <c r="AC52" s="429"/>
      <c r="AD52" s="416"/>
      <c r="AE52" s="417"/>
      <c r="AF52" s="411"/>
      <c r="AG52" s="411"/>
      <c r="AH52" s="87"/>
    </row>
    <row r="53" spans="2:34" ht="50.1" customHeight="1" x14ac:dyDescent="0.4">
      <c r="B53" s="71"/>
      <c r="C53" s="82" t="s">
        <v>474</v>
      </c>
      <c r="D53" s="421"/>
      <c r="E53" s="422"/>
      <c r="F53" s="422"/>
      <c r="G53" s="422"/>
      <c r="H53" s="422"/>
      <c r="I53" s="422"/>
      <c r="J53" s="422"/>
      <c r="K53" s="423"/>
      <c r="L53" s="421"/>
      <c r="M53" s="422"/>
      <c r="N53" s="422"/>
      <c r="O53" s="422"/>
      <c r="P53" s="422"/>
      <c r="Q53" s="422"/>
      <c r="R53" s="422"/>
      <c r="S53" s="423"/>
      <c r="T53" s="424"/>
      <c r="U53" s="425"/>
      <c r="V53" s="425"/>
      <c r="W53" s="425"/>
      <c r="X53" s="425"/>
      <c r="Y53" s="426"/>
      <c r="Z53" s="427"/>
      <c r="AA53" s="428"/>
      <c r="AB53" s="428"/>
      <c r="AC53" s="429"/>
      <c r="AD53" s="416"/>
      <c r="AE53" s="417"/>
      <c r="AF53" s="411"/>
      <c r="AG53" s="411"/>
      <c r="AH53" s="87"/>
    </row>
    <row r="54" spans="2:34" ht="50.1" customHeight="1" x14ac:dyDescent="0.4">
      <c r="B54" s="71"/>
      <c r="C54" s="82" t="s">
        <v>476</v>
      </c>
      <c r="D54" s="421"/>
      <c r="E54" s="422"/>
      <c r="F54" s="422"/>
      <c r="G54" s="422"/>
      <c r="H54" s="422"/>
      <c r="I54" s="422"/>
      <c r="J54" s="422"/>
      <c r="K54" s="423"/>
      <c r="L54" s="421"/>
      <c r="M54" s="422"/>
      <c r="N54" s="422"/>
      <c r="O54" s="422"/>
      <c r="P54" s="422"/>
      <c r="Q54" s="422"/>
      <c r="R54" s="422"/>
      <c r="S54" s="423"/>
      <c r="T54" s="424"/>
      <c r="U54" s="425"/>
      <c r="V54" s="425"/>
      <c r="W54" s="425"/>
      <c r="X54" s="425"/>
      <c r="Y54" s="426"/>
      <c r="Z54" s="427"/>
      <c r="AA54" s="428"/>
      <c r="AB54" s="428"/>
      <c r="AC54" s="429"/>
      <c r="AD54" s="416"/>
      <c r="AE54" s="417"/>
      <c r="AF54" s="411"/>
      <c r="AG54" s="411"/>
      <c r="AH54" s="87"/>
    </row>
    <row r="55" spans="2:34" ht="50.1" customHeight="1" x14ac:dyDescent="0.4">
      <c r="B55" s="71"/>
      <c r="C55" s="82" t="s">
        <v>465</v>
      </c>
      <c r="D55" s="421"/>
      <c r="E55" s="422"/>
      <c r="F55" s="422"/>
      <c r="G55" s="422"/>
      <c r="H55" s="422"/>
      <c r="I55" s="422"/>
      <c r="J55" s="422"/>
      <c r="K55" s="423"/>
      <c r="L55" s="421"/>
      <c r="M55" s="422"/>
      <c r="N55" s="422"/>
      <c r="O55" s="422"/>
      <c r="P55" s="422"/>
      <c r="Q55" s="422"/>
      <c r="R55" s="422"/>
      <c r="S55" s="423"/>
      <c r="T55" s="424"/>
      <c r="U55" s="425"/>
      <c r="V55" s="425"/>
      <c r="W55" s="425"/>
      <c r="X55" s="425"/>
      <c r="Y55" s="426"/>
      <c r="Z55" s="427"/>
      <c r="AA55" s="428"/>
      <c r="AB55" s="428"/>
      <c r="AC55" s="429"/>
      <c r="AD55" s="416"/>
      <c r="AE55" s="417"/>
      <c r="AF55" s="411"/>
      <c r="AG55" s="411"/>
      <c r="AH55" s="87"/>
    </row>
    <row r="56" spans="2:34" ht="50.1" customHeight="1" x14ac:dyDescent="0.4">
      <c r="B56" s="71"/>
      <c r="C56" s="82" t="s">
        <v>466</v>
      </c>
      <c r="D56" s="421"/>
      <c r="E56" s="422"/>
      <c r="F56" s="422"/>
      <c r="G56" s="422"/>
      <c r="H56" s="422"/>
      <c r="I56" s="422"/>
      <c r="J56" s="422"/>
      <c r="K56" s="423"/>
      <c r="L56" s="421"/>
      <c r="M56" s="422"/>
      <c r="N56" s="422"/>
      <c r="O56" s="422"/>
      <c r="P56" s="422"/>
      <c r="Q56" s="422"/>
      <c r="R56" s="422"/>
      <c r="S56" s="423"/>
      <c r="T56" s="424"/>
      <c r="U56" s="425"/>
      <c r="V56" s="425"/>
      <c r="W56" s="425"/>
      <c r="X56" s="425"/>
      <c r="Y56" s="426"/>
      <c r="Z56" s="427"/>
      <c r="AA56" s="428"/>
      <c r="AB56" s="428"/>
      <c r="AC56" s="429"/>
      <c r="AD56" s="416"/>
      <c r="AE56" s="417"/>
      <c r="AF56" s="411"/>
      <c r="AG56" s="411"/>
      <c r="AH56" s="87"/>
    </row>
    <row r="57" spans="2:34" ht="50.1" customHeight="1" x14ac:dyDescent="0.4">
      <c r="B57" s="71"/>
      <c r="C57" s="82" t="s">
        <v>467</v>
      </c>
      <c r="D57" s="421"/>
      <c r="E57" s="422"/>
      <c r="F57" s="422"/>
      <c r="G57" s="422"/>
      <c r="H57" s="422"/>
      <c r="I57" s="422"/>
      <c r="J57" s="422"/>
      <c r="K57" s="423"/>
      <c r="L57" s="421"/>
      <c r="M57" s="422"/>
      <c r="N57" s="422"/>
      <c r="O57" s="422"/>
      <c r="P57" s="422"/>
      <c r="Q57" s="422"/>
      <c r="R57" s="422"/>
      <c r="S57" s="423"/>
      <c r="T57" s="424"/>
      <c r="U57" s="425"/>
      <c r="V57" s="425"/>
      <c r="W57" s="425"/>
      <c r="X57" s="425"/>
      <c r="Y57" s="426"/>
      <c r="Z57" s="427"/>
      <c r="AA57" s="428"/>
      <c r="AB57" s="428"/>
      <c r="AC57" s="429"/>
      <c r="AD57" s="416"/>
      <c r="AE57" s="417"/>
      <c r="AF57" s="411"/>
      <c r="AG57" s="411"/>
      <c r="AH57" s="87"/>
    </row>
    <row r="58" spans="2:34" ht="50.1" customHeight="1" x14ac:dyDescent="0.4">
      <c r="B58" s="71"/>
      <c r="C58" s="82" t="s">
        <v>468</v>
      </c>
      <c r="D58" s="421"/>
      <c r="E58" s="422"/>
      <c r="F58" s="422"/>
      <c r="G58" s="422"/>
      <c r="H58" s="422"/>
      <c r="I58" s="422"/>
      <c r="J58" s="422"/>
      <c r="K58" s="423"/>
      <c r="L58" s="421"/>
      <c r="M58" s="422"/>
      <c r="N58" s="422"/>
      <c r="O58" s="422"/>
      <c r="P58" s="422"/>
      <c r="Q58" s="422"/>
      <c r="R58" s="422"/>
      <c r="S58" s="423"/>
      <c r="T58" s="424"/>
      <c r="U58" s="425"/>
      <c r="V58" s="425"/>
      <c r="W58" s="425"/>
      <c r="X58" s="425"/>
      <c r="Y58" s="426"/>
      <c r="Z58" s="427"/>
      <c r="AA58" s="428"/>
      <c r="AB58" s="428"/>
      <c r="AC58" s="429"/>
      <c r="AD58" s="416"/>
      <c r="AE58" s="417"/>
      <c r="AF58" s="411"/>
      <c r="AG58" s="411"/>
      <c r="AH58" s="87"/>
    </row>
    <row r="59" spans="2:34" ht="50.1" customHeight="1" x14ac:dyDescent="0.4">
      <c r="B59" s="71"/>
      <c r="C59" s="82" t="s">
        <v>469</v>
      </c>
      <c r="D59" s="421"/>
      <c r="E59" s="422"/>
      <c r="F59" s="422"/>
      <c r="G59" s="422"/>
      <c r="H59" s="422"/>
      <c r="I59" s="422"/>
      <c r="J59" s="422"/>
      <c r="K59" s="423"/>
      <c r="L59" s="421"/>
      <c r="M59" s="422"/>
      <c r="N59" s="422"/>
      <c r="O59" s="422"/>
      <c r="P59" s="422"/>
      <c r="Q59" s="422"/>
      <c r="R59" s="422"/>
      <c r="S59" s="423"/>
      <c r="T59" s="424"/>
      <c r="U59" s="425"/>
      <c r="V59" s="425"/>
      <c r="W59" s="425"/>
      <c r="X59" s="425"/>
      <c r="Y59" s="426"/>
      <c r="Z59" s="427"/>
      <c r="AA59" s="428"/>
      <c r="AB59" s="428"/>
      <c r="AC59" s="429"/>
      <c r="AD59" s="416"/>
      <c r="AE59" s="417"/>
      <c r="AF59" s="411"/>
      <c r="AG59" s="411"/>
      <c r="AH59" s="87"/>
    </row>
    <row r="60" spans="2:34" ht="50.1" customHeight="1" x14ac:dyDescent="0.4">
      <c r="B60" s="71"/>
      <c r="C60" s="82" t="s">
        <v>470</v>
      </c>
      <c r="D60" s="421"/>
      <c r="E60" s="422"/>
      <c r="F60" s="422"/>
      <c r="G60" s="422"/>
      <c r="H60" s="422"/>
      <c r="I60" s="422"/>
      <c r="J60" s="422"/>
      <c r="K60" s="423"/>
      <c r="L60" s="421"/>
      <c r="M60" s="422"/>
      <c r="N60" s="422"/>
      <c r="O60" s="422"/>
      <c r="P60" s="422"/>
      <c r="Q60" s="422"/>
      <c r="R60" s="422"/>
      <c r="S60" s="423"/>
      <c r="T60" s="424"/>
      <c r="U60" s="425"/>
      <c r="V60" s="425"/>
      <c r="W60" s="425"/>
      <c r="X60" s="425"/>
      <c r="Y60" s="426"/>
      <c r="Z60" s="427"/>
      <c r="AA60" s="428"/>
      <c r="AB60" s="428"/>
      <c r="AC60" s="429"/>
      <c r="AD60" s="416"/>
      <c r="AE60" s="417"/>
      <c r="AF60" s="411"/>
      <c r="AG60" s="411"/>
      <c r="AH60" s="87"/>
    </row>
    <row r="61" spans="2:34" ht="50.1" customHeight="1" x14ac:dyDescent="0.4">
      <c r="B61" s="71"/>
      <c r="C61" s="82" t="s">
        <v>471</v>
      </c>
      <c r="D61" s="421"/>
      <c r="E61" s="422"/>
      <c r="F61" s="422"/>
      <c r="G61" s="422"/>
      <c r="H61" s="422"/>
      <c r="I61" s="422"/>
      <c r="J61" s="422"/>
      <c r="K61" s="423"/>
      <c r="L61" s="421"/>
      <c r="M61" s="422"/>
      <c r="N61" s="422"/>
      <c r="O61" s="422"/>
      <c r="P61" s="422"/>
      <c r="Q61" s="422"/>
      <c r="R61" s="422"/>
      <c r="S61" s="423"/>
      <c r="T61" s="424"/>
      <c r="U61" s="425"/>
      <c r="V61" s="425"/>
      <c r="W61" s="425"/>
      <c r="X61" s="425"/>
      <c r="Y61" s="426"/>
      <c r="Z61" s="427"/>
      <c r="AA61" s="428"/>
      <c r="AB61" s="428"/>
      <c r="AC61" s="429"/>
      <c r="AD61" s="416"/>
      <c r="AE61" s="417"/>
      <c r="AF61" s="411"/>
      <c r="AG61" s="411"/>
      <c r="AH61" s="87"/>
    </row>
    <row r="62" spans="2:34" ht="50.1" customHeight="1" x14ac:dyDescent="0.4">
      <c r="B62" s="71"/>
      <c r="C62" s="82" t="s">
        <v>472</v>
      </c>
      <c r="D62" s="421"/>
      <c r="E62" s="422"/>
      <c r="F62" s="422"/>
      <c r="G62" s="422"/>
      <c r="H62" s="422"/>
      <c r="I62" s="422"/>
      <c r="J62" s="422"/>
      <c r="K62" s="423"/>
      <c r="L62" s="421"/>
      <c r="M62" s="422"/>
      <c r="N62" s="422"/>
      <c r="O62" s="422"/>
      <c r="P62" s="422"/>
      <c r="Q62" s="422"/>
      <c r="R62" s="422"/>
      <c r="S62" s="423"/>
      <c r="T62" s="424"/>
      <c r="U62" s="425"/>
      <c r="V62" s="425"/>
      <c r="W62" s="425"/>
      <c r="X62" s="425"/>
      <c r="Y62" s="426"/>
      <c r="Z62" s="427"/>
      <c r="AA62" s="428"/>
      <c r="AB62" s="428"/>
      <c r="AC62" s="429"/>
      <c r="AD62" s="416"/>
      <c r="AE62" s="417"/>
      <c r="AF62" s="411"/>
      <c r="AG62" s="411"/>
      <c r="AH62" s="87"/>
    </row>
    <row r="63" spans="2:34" ht="50.1" customHeight="1" x14ac:dyDescent="0.4">
      <c r="B63" s="71"/>
      <c r="C63" s="82" t="s">
        <v>473</v>
      </c>
      <c r="D63" s="421"/>
      <c r="E63" s="422"/>
      <c r="F63" s="422"/>
      <c r="G63" s="422"/>
      <c r="H63" s="422"/>
      <c r="I63" s="422"/>
      <c r="J63" s="422"/>
      <c r="K63" s="423"/>
      <c r="L63" s="421"/>
      <c r="M63" s="422"/>
      <c r="N63" s="422"/>
      <c r="O63" s="422"/>
      <c r="P63" s="422"/>
      <c r="Q63" s="422"/>
      <c r="R63" s="422"/>
      <c r="S63" s="423"/>
      <c r="T63" s="424"/>
      <c r="U63" s="425"/>
      <c r="V63" s="425"/>
      <c r="W63" s="425"/>
      <c r="X63" s="425"/>
      <c r="Y63" s="426"/>
      <c r="Z63" s="427"/>
      <c r="AA63" s="428"/>
      <c r="AB63" s="428"/>
      <c r="AC63" s="429"/>
      <c r="AD63" s="416"/>
      <c r="AE63" s="417"/>
      <c r="AF63" s="411"/>
      <c r="AG63" s="411"/>
      <c r="AH63" s="87"/>
    </row>
    <row r="64" spans="2:34" ht="50.1" customHeight="1" x14ac:dyDescent="0.4">
      <c r="B64" s="71"/>
      <c r="C64" s="82" t="s">
        <v>474</v>
      </c>
      <c r="D64" s="421"/>
      <c r="E64" s="422"/>
      <c r="F64" s="422"/>
      <c r="G64" s="422"/>
      <c r="H64" s="422"/>
      <c r="I64" s="422"/>
      <c r="J64" s="422"/>
      <c r="K64" s="423"/>
      <c r="L64" s="421"/>
      <c r="M64" s="422"/>
      <c r="N64" s="422"/>
      <c r="O64" s="422"/>
      <c r="P64" s="422"/>
      <c r="Q64" s="422"/>
      <c r="R64" s="422"/>
      <c r="S64" s="423"/>
      <c r="T64" s="424"/>
      <c r="U64" s="425"/>
      <c r="V64" s="425"/>
      <c r="W64" s="425"/>
      <c r="X64" s="425"/>
      <c r="Y64" s="426"/>
      <c r="Z64" s="427"/>
      <c r="AA64" s="428"/>
      <c r="AB64" s="428"/>
      <c r="AC64" s="429"/>
      <c r="AD64" s="416"/>
      <c r="AE64" s="417"/>
      <c r="AF64" s="411"/>
      <c r="AG64" s="411"/>
      <c r="AH64" s="87"/>
    </row>
    <row r="65" spans="2:34" ht="50.1" customHeight="1" x14ac:dyDescent="0.4">
      <c r="B65" s="71"/>
      <c r="C65" s="82" t="s">
        <v>476</v>
      </c>
      <c r="D65" s="421"/>
      <c r="E65" s="422"/>
      <c r="F65" s="422"/>
      <c r="G65" s="422"/>
      <c r="H65" s="422"/>
      <c r="I65" s="422"/>
      <c r="J65" s="422"/>
      <c r="K65" s="423"/>
      <c r="L65" s="421"/>
      <c r="M65" s="422"/>
      <c r="N65" s="422"/>
      <c r="O65" s="422"/>
      <c r="P65" s="422"/>
      <c r="Q65" s="422"/>
      <c r="R65" s="422"/>
      <c r="S65" s="423"/>
      <c r="T65" s="424"/>
      <c r="U65" s="425"/>
      <c r="V65" s="425"/>
      <c r="W65" s="425"/>
      <c r="X65" s="425"/>
      <c r="Y65" s="426"/>
      <c r="Z65" s="427"/>
      <c r="AA65" s="428"/>
      <c r="AB65" s="428"/>
      <c r="AC65" s="429"/>
      <c r="AD65" s="418"/>
      <c r="AE65" s="418"/>
      <c r="AF65" s="411"/>
      <c r="AG65" s="411"/>
      <c r="AH65" s="87"/>
    </row>
    <row r="66" spans="2:34" ht="9.9" customHeight="1" x14ac:dyDescent="0.4">
      <c r="B66" s="65"/>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7"/>
    </row>
    <row r="67" spans="2:34" ht="6" customHeight="1" x14ac:dyDescent="0.4"/>
  </sheetData>
  <mergeCells count="257">
    <mergeCell ref="D65:K65"/>
    <mergeCell ref="L65:S65"/>
    <mergeCell ref="T65:Y65"/>
    <mergeCell ref="Z65:AC65"/>
    <mergeCell ref="AD65:AE65"/>
    <mergeCell ref="AF65:AG65"/>
    <mergeCell ref="D64:K64"/>
    <mergeCell ref="L64:S64"/>
    <mergeCell ref="T64:Y64"/>
    <mergeCell ref="Z64:AC64"/>
    <mergeCell ref="AD64:AE64"/>
    <mergeCell ref="AF64:AG64"/>
    <mergeCell ref="D63:K63"/>
    <mergeCell ref="L63:S63"/>
    <mergeCell ref="T63:Y63"/>
    <mergeCell ref="Z63:AC63"/>
    <mergeCell ref="AD63:AE63"/>
    <mergeCell ref="AF63:AG63"/>
    <mergeCell ref="D62:K62"/>
    <mergeCell ref="L62:S62"/>
    <mergeCell ref="T62:Y62"/>
    <mergeCell ref="Z62:AC62"/>
    <mergeCell ref="AD62:AE62"/>
    <mergeCell ref="AF62:AG62"/>
    <mergeCell ref="D61:K61"/>
    <mergeCell ref="L61:S61"/>
    <mergeCell ref="T61:Y61"/>
    <mergeCell ref="Z61:AC61"/>
    <mergeCell ref="AD61:AE61"/>
    <mergeCell ref="AF61:AG61"/>
    <mergeCell ref="D60:K60"/>
    <mergeCell ref="L60:S60"/>
    <mergeCell ref="T60:Y60"/>
    <mergeCell ref="Z60:AC60"/>
    <mergeCell ref="AD60:AE60"/>
    <mergeCell ref="AF60:AG60"/>
    <mergeCell ref="D59:K59"/>
    <mergeCell ref="L59:S59"/>
    <mergeCell ref="T59:Y59"/>
    <mergeCell ref="Z59:AC59"/>
    <mergeCell ref="AD59:AE59"/>
    <mergeCell ref="AF59:AG59"/>
    <mergeCell ref="D58:K58"/>
    <mergeCell ref="L58:S58"/>
    <mergeCell ref="T58:Y58"/>
    <mergeCell ref="Z58:AC58"/>
    <mergeCell ref="AD58:AE58"/>
    <mergeCell ref="AF58:AG58"/>
    <mergeCell ref="D57:K57"/>
    <mergeCell ref="L57:S57"/>
    <mergeCell ref="T57:Y57"/>
    <mergeCell ref="Z57:AC57"/>
    <mergeCell ref="AD57:AE57"/>
    <mergeCell ref="AF57:AG57"/>
    <mergeCell ref="D56:K56"/>
    <mergeCell ref="L56:S56"/>
    <mergeCell ref="T56:Y56"/>
    <mergeCell ref="Z56:AC56"/>
    <mergeCell ref="AD56:AE56"/>
    <mergeCell ref="AF56:AG56"/>
    <mergeCell ref="D55:K55"/>
    <mergeCell ref="L55:S55"/>
    <mergeCell ref="T55:Y55"/>
    <mergeCell ref="Z55:AC55"/>
    <mergeCell ref="AD55:AE55"/>
    <mergeCell ref="AF55:AG55"/>
    <mergeCell ref="D54:K54"/>
    <mergeCell ref="L54:S54"/>
    <mergeCell ref="T54:Y54"/>
    <mergeCell ref="Z54:AC54"/>
    <mergeCell ref="AD54:AE54"/>
    <mergeCell ref="AF54:AG54"/>
    <mergeCell ref="D53:K53"/>
    <mergeCell ref="L53:S53"/>
    <mergeCell ref="T53:Y53"/>
    <mergeCell ref="Z53:AC53"/>
    <mergeCell ref="AD53:AE53"/>
    <mergeCell ref="AF53:AG53"/>
    <mergeCell ref="D52:K52"/>
    <mergeCell ref="L52:S52"/>
    <mergeCell ref="T52:Y52"/>
    <mergeCell ref="Z52:AC52"/>
    <mergeCell ref="AD52:AE52"/>
    <mergeCell ref="AF52:AG52"/>
    <mergeCell ref="D51:K51"/>
    <mergeCell ref="L51:S51"/>
    <mergeCell ref="T51:Y51"/>
    <mergeCell ref="Z51:AC51"/>
    <mergeCell ref="AD51:AE51"/>
    <mergeCell ref="AF51:AG51"/>
    <mergeCell ref="D50:K50"/>
    <mergeCell ref="L50:S50"/>
    <mergeCell ref="T50:Y50"/>
    <mergeCell ref="Z50:AC50"/>
    <mergeCell ref="AD50:AE50"/>
    <mergeCell ref="AF50:AG50"/>
    <mergeCell ref="D49:K49"/>
    <mergeCell ref="L49:S49"/>
    <mergeCell ref="T49:Y49"/>
    <mergeCell ref="Z49:AC49"/>
    <mergeCell ref="AD49:AE49"/>
    <mergeCell ref="AF49:AG49"/>
    <mergeCell ref="D48:K48"/>
    <mergeCell ref="L48:S48"/>
    <mergeCell ref="T48:Y48"/>
    <mergeCell ref="Z48:AC48"/>
    <mergeCell ref="AD48:AE48"/>
    <mergeCell ref="AF48:AG48"/>
    <mergeCell ref="D47:K47"/>
    <mergeCell ref="L47:S47"/>
    <mergeCell ref="T47:Y47"/>
    <mergeCell ref="Z47:AC47"/>
    <mergeCell ref="AD47:AE47"/>
    <mergeCell ref="AF47:AG47"/>
    <mergeCell ref="D46:K46"/>
    <mergeCell ref="L46:S46"/>
    <mergeCell ref="T46:Y46"/>
    <mergeCell ref="Z46:AC46"/>
    <mergeCell ref="AD46:AE46"/>
    <mergeCell ref="AF46:AG46"/>
    <mergeCell ref="D45:K45"/>
    <mergeCell ref="L45:S45"/>
    <mergeCell ref="T45:Y45"/>
    <mergeCell ref="Z45:AC45"/>
    <mergeCell ref="AD45:AE45"/>
    <mergeCell ref="AF45:AG45"/>
    <mergeCell ref="D44:K44"/>
    <mergeCell ref="L44:S44"/>
    <mergeCell ref="T44:Y44"/>
    <mergeCell ref="Z44:AC44"/>
    <mergeCell ref="AD44:AE44"/>
    <mergeCell ref="AF44:AG44"/>
    <mergeCell ref="B41:AH41"/>
    <mergeCell ref="B42:AH42"/>
    <mergeCell ref="D43:K43"/>
    <mergeCell ref="L43:S43"/>
    <mergeCell ref="T43:Y43"/>
    <mergeCell ref="Z43:AC43"/>
    <mergeCell ref="AD43:AE43"/>
    <mergeCell ref="AF43:AG43"/>
    <mergeCell ref="T30:U30"/>
    <mergeCell ref="V30:W30"/>
    <mergeCell ref="X30:Y30"/>
    <mergeCell ref="Z30:AA30"/>
    <mergeCell ref="AB30:AC30"/>
    <mergeCell ref="B32:AD39"/>
    <mergeCell ref="C30:E30"/>
    <mergeCell ref="F30:G30"/>
    <mergeCell ref="H30:I30"/>
    <mergeCell ref="J30:K30"/>
    <mergeCell ref="L30:M30"/>
    <mergeCell ref="N30:O30"/>
    <mergeCell ref="P30:Q30"/>
    <mergeCell ref="R30:S30"/>
    <mergeCell ref="N29:O29"/>
    <mergeCell ref="P29:Q29"/>
    <mergeCell ref="R29:S29"/>
    <mergeCell ref="T28:U28"/>
    <mergeCell ref="V28:W28"/>
    <mergeCell ref="X28:Y28"/>
    <mergeCell ref="Z28:AA28"/>
    <mergeCell ref="AB28:AC28"/>
    <mergeCell ref="C29:E29"/>
    <mergeCell ref="F29:G29"/>
    <mergeCell ref="H29:I29"/>
    <mergeCell ref="J29:K29"/>
    <mergeCell ref="L29:M29"/>
    <mergeCell ref="Z29:AA29"/>
    <mergeCell ref="AB29:AC29"/>
    <mergeCell ref="T29:U29"/>
    <mergeCell ref="V29:W29"/>
    <mergeCell ref="X29:Y29"/>
    <mergeCell ref="C28:E28"/>
    <mergeCell ref="F28:G28"/>
    <mergeCell ref="H28:I28"/>
    <mergeCell ref="J28:K28"/>
    <mergeCell ref="L28:M28"/>
    <mergeCell ref="N28:O28"/>
    <mergeCell ref="P28:Q28"/>
    <mergeCell ref="R28:S28"/>
    <mergeCell ref="N26:O26"/>
    <mergeCell ref="P26:Q26"/>
    <mergeCell ref="R26:S26"/>
    <mergeCell ref="T25:U25"/>
    <mergeCell ref="V25:W25"/>
    <mergeCell ref="X25:Y25"/>
    <mergeCell ref="Z25:AA25"/>
    <mergeCell ref="AB25:AC25"/>
    <mergeCell ref="C26:E26"/>
    <mergeCell ref="F26:G26"/>
    <mergeCell ref="H26:I26"/>
    <mergeCell ref="J26:K26"/>
    <mergeCell ref="L26:M26"/>
    <mergeCell ref="Z26:AA26"/>
    <mergeCell ref="AB26:AC26"/>
    <mergeCell ref="T26:U26"/>
    <mergeCell ref="V26:W26"/>
    <mergeCell ref="X26:Y26"/>
    <mergeCell ref="C25:E25"/>
    <mergeCell ref="F25:G25"/>
    <mergeCell ref="H25:I25"/>
    <mergeCell ref="J25:K25"/>
    <mergeCell ref="L25:M25"/>
    <mergeCell ref="N25:O25"/>
    <mergeCell ref="P25:Q25"/>
    <mergeCell ref="R25:S25"/>
    <mergeCell ref="N24:O24"/>
    <mergeCell ref="P24:Q24"/>
    <mergeCell ref="R24:S24"/>
    <mergeCell ref="C19:D19"/>
    <mergeCell ref="E19:N19"/>
    <mergeCell ref="P19:S19"/>
    <mergeCell ref="T19:AC19"/>
    <mergeCell ref="B22:AD22"/>
    <mergeCell ref="C24:E24"/>
    <mergeCell ref="F24:G24"/>
    <mergeCell ref="H24:I24"/>
    <mergeCell ref="J24:K24"/>
    <mergeCell ref="L24:M24"/>
    <mergeCell ref="Z24:AA24"/>
    <mergeCell ref="AB24:AC24"/>
    <mergeCell ref="T24:U24"/>
    <mergeCell ref="V24:W24"/>
    <mergeCell ref="X24:Y24"/>
    <mergeCell ref="X13:Z13"/>
    <mergeCell ref="AA13:AC13"/>
    <mergeCell ref="F15:G15"/>
    <mergeCell ref="H15:L15"/>
    <mergeCell ref="N15:O15"/>
    <mergeCell ref="P15:T15"/>
    <mergeCell ref="V15:W15"/>
    <mergeCell ref="X15:AC15"/>
    <mergeCell ref="C13:D17"/>
    <mergeCell ref="F13:G13"/>
    <mergeCell ref="H13:L13"/>
    <mergeCell ref="N13:P13"/>
    <mergeCell ref="Q13:T13"/>
    <mergeCell ref="V13:W13"/>
    <mergeCell ref="F17:G17"/>
    <mergeCell ref="H17:L17"/>
    <mergeCell ref="N17:O17"/>
    <mergeCell ref="P17:T17"/>
    <mergeCell ref="C9:D9"/>
    <mergeCell ref="E9:L9"/>
    <mergeCell ref="N9:T9"/>
    <mergeCell ref="V9:AC9"/>
    <mergeCell ref="C11:D11"/>
    <mergeCell ref="E11:L11"/>
    <mergeCell ref="N11:T11"/>
    <mergeCell ref="V11:AC11"/>
    <mergeCell ref="B2:G3"/>
    <mergeCell ref="H2:AD3"/>
    <mergeCell ref="B5:AD5"/>
    <mergeCell ref="C7:D7"/>
    <mergeCell ref="E7:L7"/>
    <mergeCell ref="N7:P7"/>
    <mergeCell ref="Q7:AC7"/>
  </mergeCells>
  <dataValidations count="2">
    <dataValidation type="list" allowBlank="1" showInputMessage="1" showErrorMessage="1" sqref="AD44:AE65" xr:uid="{245B87D8-190F-466E-B800-3B41AA707964}">
      <formula1>"Abierta,En ejecución,Cerrada,Cancelada"</formula1>
    </dataValidation>
    <dataValidation type="list" allowBlank="1" showInputMessage="1" showErrorMessage="1" sqref="X13" xr:uid="{06ED11BC-14C8-42AC-A747-D30F44645349}">
      <formula1>"Mayor o igual que,Menor o igual que,Igual,Mayor que,Menor que"</formula1>
    </dataValidation>
  </dataValidations>
  <pageMargins left="0.25" right="0.25"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B153BF93-262B-414D-9309-4B21FD777E0D}">
          <x14:formula1>
            <xm:f>Datos!$P$2:$P$205</xm:f>
          </x14:formula1>
          <xm:sqref>E11:L11 N11:T11 V11:AC11</xm:sqref>
        </x14:dataValidation>
        <x14:dataValidation type="list" allowBlank="1" showInputMessage="1" showErrorMessage="1" xr:uid="{D54B6F17-B7C8-4254-A6F0-8666D5F0C3AC}">
          <x14:formula1>
            <xm:f>Datos!$L$2:$L$51</xm:f>
          </x14:formula1>
          <xm:sqref>N9:T9 E9 V9:AC9</xm:sqref>
        </x14:dataValidation>
      </x14:dataValidations>
    </ext>
  </extLs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AC275-4ABA-4EDC-8D90-C85CBBF14919}">
  <sheetPr codeName="Hoja26"/>
  <dimension ref="B1:AH67"/>
  <sheetViews>
    <sheetView showGridLines="0" zoomScale="85" zoomScaleNormal="85" workbookViewId="0">
      <selection activeCell="E7" sqref="E7:L7"/>
    </sheetView>
  </sheetViews>
  <sheetFormatPr baseColWidth="10" defaultColWidth="0" defaultRowHeight="0" customHeight="1" zeroHeight="1" x14ac:dyDescent="0.4"/>
  <cols>
    <col min="1" max="1" width="1.77734375" style="60" customWidth="1"/>
    <col min="2" max="2" width="1.88671875" style="60" customWidth="1"/>
    <col min="3" max="4" width="11.21875" style="60" customWidth="1"/>
    <col min="5" max="5" width="1.77734375" style="60" customWidth="1"/>
    <col min="6" max="6" width="13.6640625" style="60" customWidth="1"/>
    <col min="7" max="7" width="1.77734375" style="60" customWidth="1"/>
    <col min="8" max="8" width="9.6640625" style="60" customWidth="1"/>
    <col min="9" max="9" width="1.77734375" style="60" customWidth="1"/>
    <col min="10" max="10" width="9.6640625" style="60" customWidth="1"/>
    <col min="11" max="11" width="1.77734375" style="60" customWidth="1"/>
    <col min="12" max="12" width="12.6640625" style="60" customWidth="1"/>
    <col min="13" max="13" width="1.77734375" style="60" customWidth="1"/>
    <col min="14" max="14" width="12.109375" style="60" customWidth="1"/>
    <col min="15" max="15" width="1.77734375" style="60" customWidth="1"/>
    <col min="16" max="16" width="12.6640625" style="60" customWidth="1"/>
    <col min="17" max="17" width="1.77734375" style="60" customWidth="1"/>
    <col min="18" max="18" width="9.6640625" style="60" customWidth="1"/>
    <col min="19" max="19" width="1.77734375" style="60" customWidth="1"/>
    <col min="20" max="20" width="12.6640625" style="60" customWidth="1"/>
    <col min="21" max="21" width="1.77734375" style="60" customWidth="1"/>
    <col min="22" max="22" width="9.6640625" style="60" customWidth="1"/>
    <col min="23" max="23" width="1.77734375" style="60" customWidth="1"/>
    <col min="24" max="24" width="9.6640625" style="60" customWidth="1"/>
    <col min="25" max="25" width="1.77734375" style="60" customWidth="1"/>
    <col min="26" max="26" width="9.6640625" style="60" customWidth="1"/>
    <col min="27" max="27" width="1.77734375" style="60" customWidth="1"/>
    <col min="28" max="28" width="9.6640625" style="60" customWidth="1"/>
    <col min="29" max="29" width="1.77734375" style="60" customWidth="1"/>
    <col min="30" max="30" width="1.88671875" style="60" customWidth="1"/>
    <col min="31" max="31" width="10.77734375" style="60" customWidth="1"/>
    <col min="32" max="33" width="12.33203125" style="60" customWidth="1"/>
    <col min="34" max="34" width="1.77734375" style="60" customWidth="1"/>
    <col min="35" max="35" width="2.21875" style="60" customWidth="1"/>
    <col min="36" max="36" width="0" style="60" hidden="1" customWidth="1"/>
    <col min="37" max="16384" width="0" style="60" hidden="1"/>
  </cols>
  <sheetData>
    <row r="1" spans="2:30" ht="8.1" customHeight="1" x14ac:dyDescent="0.4"/>
    <row r="2" spans="2:30" ht="37.5" customHeight="1" x14ac:dyDescent="0.4">
      <c r="B2" s="439"/>
      <c r="C2" s="439"/>
      <c r="D2" s="439"/>
      <c r="E2" s="439"/>
      <c r="F2" s="439"/>
      <c r="G2" s="439"/>
      <c r="H2" s="442" t="s">
        <v>480</v>
      </c>
      <c r="I2" s="443"/>
      <c r="J2" s="443"/>
      <c r="K2" s="443"/>
      <c r="L2" s="443"/>
      <c r="M2" s="443"/>
      <c r="N2" s="443"/>
      <c r="O2" s="443"/>
      <c r="P2" s="443"/>
      <c r="Q2" s="443"/>
      <c r="R2" s="443"/>
      <c r="S2" s="443"/>
      <c r="T2" s="443"/>
      <c r="U2" s="443"/>
      <c r="V2" s="443"/>
      <c r="W2" s="443"/>
      <c r="X2" s="443"/>
      <c r="Y2" s="443"/>
      <c r="Z2" s="443"/>
      <c r="AA2" s="443"/>
      <c r="AB2" s="443"/>
      <c r="AC2" s="443"/>
      <c r="AD2" s="444"/>
    </row>
    <row r="3" spans="2:30" ht="37.5" customHeight="1" x14ac:dyDescent="0.4">
      <c r="B3" s="439"/>
      <c r="C3" s="439"/>
      <c r="D3" s="439"/>
      <c r="E3" s="439"/>
      <c r="F3" s="439"/>
      <c r="G3" s="439"/>
      <c r="H3" s="445"/>
      <c r="I3" s="446"/>
      <c r="J3" s="446"/>
      <c r="K3" s="446"/>
      <c r="L3" s="446"/>
      <c r="M3" s="446"/>
      <c r="N3" s="446"/>
      <c r="O3" s="446"/>
      <c r="P3" s="446"/>
      <c r="Q3" s="446"/>
      <c r="R3" s="446"/>
      <c r="S3" s="446"/>
      <c r="T3" s="446"/>
      <c r="U3" s="446"/>
      <c r="V3" s="446"/>
      <c r="W3" s="446"/>
      <c r="X3" s="446"/>
      <c r="Y3" s="446"/>
      <c r="Z3" s="446"/>
      <c r="AA3" s="446"/>
      <c r="AB3" s="446"/>
      <c r="AC3" s="446"/>
      <c r="AD3" s="447"/>
    </row>
    <row r="4" spans="2:30" ht="8.1" customHeight="1" x14ac:dyDescent="0.4"/>
    <row r="5" spans="2:30" ht="30" customHeight="1" x14ac:dyDescent="0.4">
      <c r="B5" s="440" t="s">
        <v>454</v>
      </c>
      <c r="C5" s="440"/>
      <c r="D5" s="440"/>
      <c r="E5" s="440"/>
      <c r="F5" s="440"/>
      <c r="G5" s="440"/>
      <c r="H5" s="440"/>
      <c r="I5" s="440"/>
      <c r="J5" s="440"/>
      <c r="K5" s="440"/>
      <c r="L5" s="440"/>
      <c r="M5" s="440"/>
      <c r="N5" s="440"/>
      <c r="O5" s="440"/>
      <c r="P5" s="440"/>
      <c r="Q5" s="440"/>
      <c r="R5" s="440"/>
      <c r="S5" s="440"/>
      <c r="T5" s="440"/>
      <c r="U5" s="440"/>
      <c r="V5" s="440"/>
      <c r="W5" s="440"/>
      <c r="X5" s="440"/>
      <c r="Y5" s="440"/>
      <c r="Z5" s="440"/>
      <c r="AA5" s="440"/>
      <c r="AB5" s="440"/>
      <c r="AC5" s="440"/>
      <c r="AD5" s="440"/>
    </row>
    <row r="6" spans="2:30" ht="7.5" customHeight="1" x14ac:dyDescent="0.4">
      <c r="B6" s="61"/>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2:30" s="64" customFormat="1" ht="60" customHeight="1" x14ac:dyDescent="0.3">
      <c r="B7" s="68"/>
      <c r="C7" s="419" t="s">
        <v>455</v>
      </c>
      <c r="D7" s="420"/>
      <c r="E7" s="433"/>
      <c r="F7" s="433"/>
      <c r="G7" s="433"/>
      <c r="H7" s="433"/>
      <c r="I7" s="433"/>
      <c r="J7" s="433"/>
      <c r="K7" s="433"/>
      <c r="L7" s="433"/>
      <c r="M7" s="69"/>
      <c r="N7" s="419" t="s">
        <v>456</v>
      </c>
      <c r="O7" s="436"/>
      <c r="P7" s="420"/>
      <c r="Q7" s="441"/>
      <c r="R7" s="441"/>
      <c r="S7" s="441"/>
      <c r="T7" s="441"/>
      <c r="U7" s="441"/>
      <c r="V7" s="441"/>
      <c r="W7" s="441"/>
      <c r="X7" s="441"/>
      <c r="Y7" s="441"/>
      <c r="Z7" s="441"/>
      <c r="AA7" s="441"/>
      <c r="AB7" s="441"/>
      <c r="AC7" s="441"/>
      <c r="AD7" s="70"/>
    </row>
    <row r="8" spans="2:30" ht="7.5" customHeight="1" x14ac:dyDescent="0.4">
      <c r="B8" s="71"/>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73"/>
    </row>
    <row r="9" spans="2:30" s="64" customFormat="1" ht="39.9" customHeight="1" x14ac:dyDescent="0.3">
      <c r="B9" s="68"/>
      <c r="C9" s="419" t="s">
        <v>481</v>
      </c>
      <c r="D9" s="420"/>
      <c r="E9" s="433"/>
      <c r="F9" s="433"/>
      <c r="G9" s="433"/>
      <c r="H9" s="433"/>
      <c r="I9" s="433"/>
      <c r="J9" s="433"/>
      <c r="K9" s="433"/>
      <c r="L9" s="433"/>
      <c r="M9" s="69"/>
      <c r="N9" s="433"/>
      <c r="O9" s="433"/>
      <c r="P9" s="433"/>
      <c r="Q9" s="433"/>
      <c r="R9" s="433"/>
      <c r="S9" s="433"/>
      <c r="T9" s="433"/>
      <c r="U9"/>
      <c r="V9" s="433"/>
      <c r="W9" s="433"/>
      <c r="X9" s="433"/>
      <c r="Y9" s="433"/>
      <c r="Z9" s="433"/>
      <c r="AA9" s="433"/>
      <c r="AB9" s="433"/>
      <c r="AC9" s="433"/>
      <c r="AD9" s="70"/>
    </row>
    <row r="10" spans="2:30" ht="7.5" customHeight="1" x14ac:dyDescent="0.4">
      <c r="B10" s="71"/>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3"/>
    </row>
    <row r="11" spans="2:30" ht="39.9" customHeight="1" x14ac:dyDescent="0.4">
      <c r="B11" s="71"/>
      <c r="C11" s="419" t="s">
        <v>482</v>
      </c>
      <c r="D11" s="420"/>
      <c r="E11" s="433"/>
      <c r="F11" s="433"/>
      <c r="G11" s="433"/>
      <c r="H11" s="433"/>
      <c r="I11" s="433"/>
      <c r="J11" s="433"/>
      <c r="K11" s="433"/>
      <c r="L11" s="433"/>
      <c r="N11" s="433"/>
      <c r="O11" s="433"/>
      <c r="P11" s="433"/>
      <c r="Q11" s="433"/>
      <c r="R11" s="433"/>
      <c r="S11" s="433"/>
      <c r="T11" s="433"/>
      <c r="V11" s="433"/>
      <c r="W11" s="433"/>
      <c r="X11" s="433"/>
      <c r="Y11" s="433"/>
      <c r="Z11" s="433"/>
      <c r="AA11" s="433"/>
      <c r="AB11" s="433"/>
      <c r="AC11" s="433"/>
      <c r="AD11" s="73"/>
    </row>
    <row r="12" spans="2:30" ht="7.5" customHeight="1" x14ac:dyDescent="0.4">
      <c r="B12" s="71"/>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3"/>
    </row>
    <row r="13" spans="2:30" s="64" customFormat="1" ht="39.9" customHeight="1" x14ac:dyDescent="0.3">
      <c r="B13" s="68"/>
      <c r="C13" s="448" t="s">
        <v>488</v>
      </c>
      <c r="D13" s="449"/>
      <c r="E13" s="69"/>
      <c r="F13" s="432" t="s">
        <v>457</v>
      </c>
      <c r="G13" s="432"/>
      <c r="H13" s="435"/>
      <c r="I13" s="435"/>
      <c r="J13" s="435"/>
      <c r="K13" s="435"/>
      <c r="L13" s="435"/>
      <c r="M13" s="69"/>
      <c r="N13" s="419" t="s">
        <v>459</v>
      </c>
      <c r="O13" s="436"/>
      <c r="P13" s="420"/>
      <c r="Q13" s="437"/>
      <c r="R13" s="437"/>
      <c r="S13" s="437"/>
      <c r="T13" s="437"/>
      <c r="U13" s="69"/>
      <c r="V13" s="438" t="s">
        <v>460</v>
      </c>
      <c r="W13" s="438"/>
      <c r="X13" s="461"/>
      <c r="Y13" s="461"/>
      <c r="Z13" s="461"/>
      <c r="AA13" s="455"/>
      <c r="AB13" s="456"/>
      <c r="AC13" s="457"/>
      <c r="AD13" s="70"/>
    </row>
    <row r="14" spans="2:30" ht="9" customHeight="1" x14ac:dyDescent="0.4">
      <c r="B14" s="71"/>
      <c r="C14" s="450"/>
      <c r="D14" s="451"/>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3"/>
    </row>
    <row r="15" spans="2:30" s="64" customFormat="1" ht="39.9" customHeight="1" x14ac:dyDescent="0.3">
      <c r="B15" s="68"/>
      <c r="C15" s="450"/>
      <c r="D15" s="451"/>
      <c r="E15" s="69"/>
      <c r="F15" s="434" t="s">
        <v>458</v>
      </c>
      <c r="G15" s="434"/>
      <c r="H15" s="435"/>
      <c r="I15" s="435"/>
      <c r="J15" s="435"/>
      <c r="K15" s="435"/>
      <c r="L15" s="435"/>
      <c r="M15" s="69"/>
      <c r="N15" s="434" t="s">
        <v>462</v>
      </c>
      <c r="O15" s="434"/>
      <c r="P15" s="435"/>
      <c r="Q15" s="435"/>
      <c r="R15" s="435"/>
      <c r="S15" s="435"/>
      <c r="T15" s="435"/>
      <c r="U15" s="69"/>
      <c r="V15" s="434" t="s">
        <v>484</v>
      </c>
      <c r="W15" s="434"/>
      <c r="X15" s="454"/>
      <c r="Y15" s="454"/>
      <c r="Z15" s="454"/>
      <c r="AA15" s="454"/>
      <c r="AB15" s="454"/>
      <c r="AC15" s="454"/>
      <c r="AD15" s="70"/>
    </row>
    <row r="16" spans="2:30" ht="7.5" customHeight="1" x14ac:dyDescent="0.4">
      <c r="B16" s="71"/>
      <c r="C16" s="450"/>
      <c r="D16" s="451"/>
      <c r="E16" s="72"/>
      <c r="F16" s="72"/>
      <c r="G16" s="72"/>
      <c r="H16" s="72"/>
      <c r="I16" s="72"/>
      <c r="J16" s="72"/>
      <c r="K16" s="72"/>
      <c r="L16" s="72"/>
      <c r="M16" s="72"/>
      <c r="N16" s="72"/>
      <c r="O16" s="72"/>
      <c r="P16" s="72"/>
      <c r="Q16" s="72"/>
      <c r="R16" s="72"/>
      <c r="S16" s="72"/>
      <c r="T16" s="72"/>
      <c r="U16" s="72"/>
      <c r="V16"/>
      <c r="W16"/>
      <c r="X16"/>
      <c r="Y16"/>
      <c r="Z16"/>
      <c r="AA16"/>
      <c r="AB16"/>
      <c r="AC16"/>
      <c r="AD16" s="73"/>
    </row>
    <row r="17" spans="2:30" s="64" customFormat="1" ht="39.9" customHeight="1" x14ac:dyDescent="0.3">
      <c r="B17" s="68"/>
      <c r="C17" s="452"/>
      <c r="D17" s="453"/>
      <c r="E17" s="69"/>
      <c r="F17" s="434" t="s">
        <v>461</v>
      </c>
      <c r="G17" s="434"/>
      <c r="H17" s="435"/>
      <c r="I17" s="435"/>
      <c r="J17" s="435"/>
      <c r="K17" s="435"/>
      <c r="L17" s="435"/>
      <c r="M17" s="69"/>
      <c r="N17" s="434" t="s">
        <v>463</v>
      </c>
      <c r="O17" s="434"/>
      <c r="P17" s="435"/>
      <c r="Q17" s="435"/>
      <c r="R17" s="435"/>
      <c r="S17" s="435"/>
      <c r="T17" s="435"/>
      <c r="U17" s="69"/>
      <c r="AC17"/>
      <c r="AD17" s="70"/>
    </row>
    <row r="18" spans="2:30" ht="6.9" customHeight="1" x14ac:dyDescent="0.4">
      <c r="B18" s="71"/>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3"/>
    </row>
    <row r="19" spans="2:30" s="64" customFormat="1" ht="39.9" customHeight="1" x14ac:dyDescent="0.3">
      <c r="B19" s="68"/>
      <c r="C19" s="419" t="s">
        <v>485</v>
      </c>
      <c r="D19" s="420"/>
      <c r="E19" s="437"/>
      <c r="F19" s="437"/>
      <c r="G19" s="437"/>
      <c r="H19" s="437"/>
      <c r="I19" s="437"/>
      <c r="J19" s="437"/>
      <c r="K19" s="437"/>
      <c r="L19" s="437"/>
      <c r="M19" s="437"/>
      <c r="N19" s="437"/>
      <c r="O19" s="74"/>
      <c r="P19" s="419" t="s">
        <v>486</v>
      </c>
      <c r="Q19" s="436"/>
      <c r="R19" s="436"/>
      <c r="S19" s="420"/>
      <c r="T19" s="437"/>
      <c r="U19" s="437"/>
      <c r="V19" s="437"/>
      <c r="W19" s="437"/>
      <c r="X19" s="437"/>
      <c r="Y19" s="437"/>
      <c r="Z19" s="437"/>
      <c r="AA19" s="437"/>
      <c r="AB19" s="437"/>
      <c r="AC19" s="437"/>
      <c r="AD19" s="70"/>
    </row>
    <row r="20" spans="2:30" ht="6.9" customHeight="1" x14ac:dyDescent="0.4">
      <c r="B20" s="75"/>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7"/>
    </row>
    <row r="21" spans="2:30" ht="9.9" customHeight="1" x14ac:dyDescent="0.4">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row>
    <row r="22" spans="2:30" ht="30" customHeight="1" x14ac:dyDescent="0.4">
      <c r="B22" s="415" t="s">
        <v>464</v>
      </c>
      <c r="C22" s="415"/>
      <c r="D22" s="415"/>
      <c r="E22" s="415"/>
      <c r="F22" s="415"/>
      <c r="G22" s="415"/>
      <c r="H22" s="415"/>
      <c r="I22" s="415"/>
      <c r="J22" s="415"/>
      <c r="K22" s="415"/>
      <c r="L22" s="415"/>
      <c r="M22" s="415"/>
      <c r="N22" s="415"/>
      <c r="O22" s="415"/>
      <c r="P22" s="415"/>
      <c r="Q22" s="415"/>
      <c r="R22" s="415"/>
      <c r="S22" s="415"/>
      <c r="T22" s="415"/>
      <c r="U22" s="415"/>
      <c r="V22" s="415"/>
      <c r="W22" s="415"/>
      <c r="X22" s="415"/>
      <c r="Y22" s="415"/>
      <c r="Z22" s="415"/>
      <c r="AA22" s="415"/>
      <c r="AB22" s="415"/>
      <c r="AC22" s="415"/>
      <c r="AD22" s="415"/>
    </row>
    <row r="23" spans="2:30" ht="9.9" customHeight="1" x14ac:dyDescent="0.4">
      <c r="B23" s="78"/>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80"/>
    </row>
    <row r="24" spans="2:30" ht="26.1" customHeight="1" x14ac:dyDescent="0.4">
      <c r="B24" s="71"/>
      <c r="C24" s="432" t="s">
        <v>487</v>
      </c>
      <c r="D24" s="432"/>
      <c r="E24" s="432"/>
      <c r="F24" s="432" t="s">
        <v>496</v>
      </c>
      <c r="G24" s="432"/>
      <c r="H24" s="432" t="s">
        <v>465</v>
      </c>
      <c r="I24" s="432"/>
      <c r="J24" s="432" t="s">
        <v>466</v>
      </c>
      <c r="K24" s="432"/>
      <c r="L24" s="432" t="s">
        <v>467</v>
      </c>
      <c r="M24" s="432"/>
      <c r="N24" s="432" t="s">
        <v>468</v>
      </c>
      <c r="O24" s="432"/>
      <c r="P24" s="432" t="s">
        <v>469</v>
      </c>
      <c r="Q24" s="432"/>
      <c r="R24" s="432" t="s">
        <v>470</v>
      </c>
      <c r="S24" s="432"/>
      <c r="T24" s="432" t="s">
        <v>471</v>
      </c>
      <c r="U24" s="432"/>
      <c r="V24" s="432" t="s">
        <v>472</v>
      </c>
      <c r="W24" s="432"/>
      <c r="X24" s="432" t="s">
        <v>473</v>
      </c>
      <c r="Y24" s="432"/>
      <c r="Z24" s="432" t="s">
        <v>474</v>
      </c>
      <c r="AA24" s="432"/>
      <c r="AB24" s="432" t="s">
        <v>475</v>
      </c>
      <c r="AC24" s="432"/>
      <c r="AD24" s="81"/>
    </row>
    <row r="25" spans="2:30" ht="26.1" customHeight="1" x14ac:dyDescent="0.4">
      <c r="B25" s="71"/>
      <c r="C25" s="430" t="s">
        <v>460</v>
      </c>
      <c r="D25" s="430"/>
      <c r="E25" s="430"/>
      <c r="F25" s="460"/>
      <c r="G25" s="460"/>
      <c r="H25" s="460"/>
      <c r="I25" s="460"/>
      <c r="J25" s="460"/>
      <c r="K25" s="460"/>
      <c r="L25" s="460"/>
      <c r="M25" s="460"/>
      <c r="N25" s="460"/>
      <c r="O25" s="460"/>
      <c r="P25" s="460"/>
      <c r="Q25" s="460"/>
      <c r="R25" s="460"/>
      <c r="S25" s="460"/>
      <c r="T25" s="460"/>
      <c r="U25" s="460"/>
      <c r="V25" s="460"/>
      <c r="W25" s="460"/>
      <c r="X25" s="460"/>
      <c r="Y25" s="460"/>
      <c r="Z25" s="460"/>
      <c r="AA25" s="460"/>
      <c r="AB25" s="460"/>
      <c r="AC25" s="460"/>
      <c r="AD25" s="81"/>
    </row>
    <row r="26" spans="2:30" ht="35.1" customHeight="1" x14ac:dyDescent="0.4">
      <c r="B26" s="71"/>
      <c r="C26" s="430" t="s">
        <v>323</v>
      </c>
      <c r="D26" s="430"/>
      <c r="E26" s="430"/>
      <c r="F26" s="431"/>
      <c r="G26" s="431"/>
      <c r="H26" s="431"/>
      <c r="I26" s="431"/>
      <c r="J26" s="431"/>
      <c r="K26" s="431"/>
      <c r="L26" s="431"/>
      <c r="M26" s="431"/>
      <c r="N26" s="431"/>
      <c r="O26" s="431"/>
      <c r="P26" s="431"/>
      <c r="Q26" s="431"/>
      <c r="R26" s="431"/>
      <c r="S26" s="431"/>
      <c r="T26" s="431"/>
      <c r="U26" s="431"/>
      <c r="V26" s="431"/>
      <c r="W26" s="431"/>
      <c r="X26" s="431"/>
      <c r="Y26" s="431"/>
      <c r="Z26" s="431"/>
      <c r="AA26" s="431"/>
      <c r="AB26" s="431"/>
      <c r="AC26" s="431"/>
      <c r="AD26" s="81"/>
    </row>
    <row r="27" spans="2:30" ht="12" customHeight="1" x14ac:dyDescent="0.4">
      <c r="B27" s="71"/>
      <c r="C27" s="84"/>
      <c r="D27" s="84"/>
      <c r="E27" s="84"/>
      <c r="F27" s="85"/>
      <c r="G27" s="85"/>
      <c r="H27" s="85"/>
      <c r="I27" s="85"/>
      <c r="J27" s="85"/>
      <c r="K27" s="85"/>
      <c r="L27" s="85"/>
      <c r="M27" s="85"/>
      <c r="N27" s="86"/>
      <c r="O27" s="86"/>
      <c r="P27" s="86"/>
      <c r="Q27" s="86"/>
      <c r="R27" s="86"/>
      <c r="S27" s="86"/>
      <c r="T27" s="86"/>
      <c r="U27" s="86"/>
      <c r="V27" s="86"/>
      <c r="W27" s="86"/>
      <c r="X27" s="86"/>
      <c r="Y27" s="86"/>
      <c r="Z27" s="86"/>
      <c r="AA27" s="86"/>
      <c r="AB27" s="86"/>
      <c r="AC27" s="86"/>
      <c r="AD27" s="81"/>
    </row>
    <row r="28" spans="2:30" ht="35.1" customHeight="1" x14ac:dyDescent="0.4">
      <c r="B28" s="71"/>
      <c r="C28" s="432" t="s">
        <v>487</v>
      </c>
      <c r="D28" s="432"/>
      <c r="E28" s="432"/>
      <c r="F28" s="432" t="s">
        <v>476</v>
      </c>
      <c r="G28" s="432"/>
      <c r="H28" s="432" t="s">
        <v>465</v>
      </c>
      <c r="I28" s="432"/>
      <c r="J28" s="432" t="s">
        <v>466</v>
      </c>
      <c r="K28" s="432"/>
      <c r="L28" s="432" t="s">
        <v>467</v>
      </c>
      <c r="M28" s="432"/>
      <c r="N28" s="432" t="s">
        <v>468</v>
      </c>
      <c r="O28" s="432"/>
      <c r="P28" s="432" t="s">
        <v>469</v>
      </c>
      <c r="Q28" s="432"/>
      <c r="R28" s="432" t="s">
        <v>470</v>
      </c>
      <c r="S28" s="432"/>
      <c r="T28" s="432" t="s">
        <v>471</v>
      </c>
      <c r="U28" s="432"/>
      <c r="V28" s="432" t="s">
        <v>472</v>
      </c>
      <c r="W28" s="432"/>
      <c r="X28" s="432" t="s">
        <v>473</v>
      </c>
      <c r="Y28" s="432"/>
      <c r="Z28" s="432" t="s">
        <v>474</v>
      </c>
      <c r="AA28" s="432"/>
      <c r="AB28" s="432" t="s">
        <v>475</v>
      </c>
      <c r="AC28" s="432"/>
      <c r="AD28" s="81"/>
    </row>
    <row r="29" spans="2:30" ht="35.1" customHeight="1" x14ac:dyDescent="0.4">
      <c r="B29" s="71"/>
      <c r="C29" s="430" t="s">
        <v>460</v>
      </c>
      <c r="D29" s="430"/>
      <c r="E29" s="430"/>
      <c r="F29" s="460"/>
      <c r="G29" s="460"/>
      <c r="H29" s="460"/>
      <c r="I29" s="460"/>
      <c r="J29" s="460"/>
      <c r="K29" s="460"/>
      <c r="L29" s="460"/>
      <c r="M29" s="460"/>
      <c r="N29" s="460"/>
      <c r="O29" s="460"/>
      <c r="P29" s="460"/>
      <c r="Q29" s="460"/>
      <c r="R29" s="460"/>
      <c r="S29" s="460"/>
      <c r="T29" s="460"/>
      <c r="U29" s="460"/>
      <c r="V29" s="460"/>
      <c r="W29" s="460"/>
      <c r="X29" s="460"/>
      <c r="Y29" s="460"/>
      <c r="Z29" s="460"/>
      <c r="AA29" s="460"/>
      <c r="AB29" s="460"/>
      <c r="AC29" s="460"/>
      <c r="AD29" s="81"/>
    </row>
    <row r="30" spans="2:30" ht="35.1" customHeight="1" x14ac:dyDescent="0.4">
      <c r="B30" s="71"/>
      <c r="C30" s="430" t="s">
        <v>323</v>
      </c>
      <c r="D30" s="430"/>
      <c r="E30" s="430"/>
      <c r="F30" s="431"/>
      <c r="G30" s="431"/>
      <c r="H30" s="431"/>
      <c r="I30" s="431"/>
      <c r="J30" s="431"/>
      <c r="K30" s="431"/>
      <c r="L30" s="431"/>
      <c r="M30" s="431"/>
      <c r="N30" s="431"/>
      <c r="O30" s="431"/>
      <c r="P30" s="431"/>
      <c r="Q30" s="431"/>
      <c r="R30" s="431"/>
      <c r="S30" s="431"/>
      <c r="T30" s="431"/>
      <c r="U30" s="431"/>
      <c r="V30" s="431"/>
      <c r="W30" s="431"/>
      <c r="X30" s="431"/>
      <c r="Y30" s="431"/>
      <c r="Z30" s="431"/>
      <c r="AA30" s="431"/>
      <c r="AB30" s="431"/>
      <c r="AC30" s="431"/>
      <c r="AD30" s="81"/>
    </row>
    <row r="31" spans="2:30" ht="9.9" customHeight="1" x14ac:dyDescent="0.4">
      <c r="B31" s="75"/>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7"/>
    </row>
    <row r="32" spans="2:30" ht="5.4" customHeight="1" x14ac:dyDescent="0.4">
      <c r="B32" s="462"/>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4"/>
    </row>
    <row r="33" spans="2:34" ht="39.9" customHeight="1" x14ac:dyDescent="0.4">
      <c r="B33" s="412"/>
      <c r="C33" s="413"/>
      <c r="D33" s="413"/>
      <c r="E33" s="413"/>
      <c r="F33" s="413"/>
      <c r="G33" s="413"/>
      <c r="H33" s="413"/>
      <c r="I33" s="413"/>
      <c r="J33" s="413"/>
      <c r="K33" s="413"/>
      <c r="L33" s="413"/>
      <c r="M33" s="413"/>
      <c r="N33" s="413"/>
      <c r="O33" s="413"/>
      <c r="P33" s="413"/>
      <c r="Q33" s="413"/>
      <c r="R33" s="413"/>
      <c r="S33" s="413"/>
      <c r="T33" s="413"/>
      <c r="U33" s="413"/>
      <c r="V33" s="413"/>
      <c r="W33" s="413"/>
      <c r="X33" s="413"/>
      <c r="Y33" s="413"/>
      <c r="Z33" s="413"/>
      <c r="AA33" s="413"/>
      <c r="AB33" s="413"/>
      <c r="AC33" s="413"/>
      <c r="AD33" s="414"/>
    </row>
    <row r="34" spans="2:34" ht="39.9" customHeight="1" x14ac:dyDescent="0.4">
      <c r="B34" s="412"/>
      <c r="C34" s="413"/>
      <c r="D34" s="413"/>
      <c r="E34" s="413"/>
      <c r="F34" s="413"/>
      <c r="G34" s="413"/>
      <c r="H34" s="413"/>
      <c r="I34" s="413"/>
      <c r="J34" s="413"/>
      <c r="K34" s="413"/>
      <c r="L34" s="413"/>
      <c r="M34" s="413"/>
      <c r="N34" s="413"/>
      <c r="O34" s="413"/>
      <c r="P34" s="413"/>
      <c r="Q34" s="413"/>
      <c r="R34" s="413"/>
      <c r="S34" s="413"/>
      <c r="T34" s="413"/>
      <c r="U34" s="413"/>
      <c r="V34" s="413"/>
      <c r="W34" s="413"/>
      <c r="X34" s="413"/>
      <c r="Y34" s="413"/>
      <c r="Z34" s="413"/>
      <c r="AA34" s="413"/>
      <c r="AB34" s="413"/>
      <c r="AC34" s="413"/>
      <c r="AD34" s="414"/>
    </row>
    <row r="35" spans="2:34" ht="39.9" customHeight="1" x14ac:dyDescent="0.4">
      <c r="B35" s="412"/>
      <c r="C35" s="413"/>
      <c r="D35" s="413"/>
      <c r="E35" s="413"/>
      <c r="F35" s="413"/>
      <c r="G35" s="413"/>
      <c r="H35" s="413"/>
      <c r="I35" s="413"/>
      <c r="J35" s="413"/>
      <c r="K35" s="413"/>
      <c r="L35" s="413"/>
      <c r="M35" s="413"/>
      <c r="N35" s="413"/>
      <c r="O35" s="413"/>
      <c r="P35" s="413"/>
      <c r="Q35" s="413"/>
      <c r="R35" s="413"/>
      <c r="S35" s="413"/>
      <c r="T35" s="413"/>
      <c r="U35" s="413"/>
      <c r="V35" s="413"/>
      <c r="W35" s="413"/>
      <c r="X35" s="413"/>
      <c r="Y35" s="413"/>
      <c r="Z35" s="413"/>
      <c r="AA35" s="413"/>
      <c r="AB35" s="413"/>
      <c r="AC35" s="413"/>
      <c r="AD35" s="414"/>
    </row>
    <row r="36" spans="2:34" ht="39.9" customHeight="1" x14ac:dyDescent="0.4">
      <c r="B36" s="412"/>
      <c r="C36" s="413"/>
      <c r="D36" s="413"/>
      <c r="E36" s="413"/>
      <c r="F36" s="413"/>
      <c r="G36" s="413"/>
      <c r="H36" s="413"/>
      <c r="I36" s="413"/>
      <c r="J36" s="413"/>
      <c r="K36" s="413"/>
      <c r="L36" s="413"/>
      <c r="M36" s="413"/>
      <c r="N36" s="413"/>
      <c r="O36" s="413"/>
      <c r="P36" s="413"/>
      <c r="Q36" s="413"/>
      <c r="R36" s="413"/>
      <c r="S36" s="413"/>
      <c r="T36" s="413"/>
      <c r="U36" s="413"/>
      <c r="V36" s="413"/>
      <c r="W36" s="413"/>
      <c r="X36" s="413"/>
      <c r="Y36" s="413"/>
      <c r="Z36" s="413"/>
      <c r="AA36" s="413"/>
      <c r="AB36" s="413"/>
      <c r="AC36" s="413"/>
      <c r="AD36" s="414"/>
    </row>
    <row r="37" spans="2:34" ht="39.9" customHeight="1" x14ac:dyDescent="0.4">
      <c r="B37" s="412"/>
      <c r="C37" s="413"/>
      <c r="D37" s="413"/>
      <c r="E37" s="413"/>
      <c r="F37" s="413"/>
      <c r="G37" s="413"/>
      <c r="H37" s="413"/>
      <c r="I37" s="413"/>
      <c r="J37" s="413"/>
      <c r="K37" s="413"/>
      <c r="L37" s="413"/>
      <c r="M37" s="413"/>
      <c r="N37" s="413"/>
      <c r="O37" s="413"/>
      <c r="P37" s="413"/>
      <c r="Q37" s="413"/>
      <c r="R37" s="413"/>
      <c r="S37" s="413"/>
      <c r="T37" s="413"/>
      <c r="U37" s="413"/>
      <c r="V37" s="413"/>
      <c r="W37" s="413"/>
      <c r="X37" s="413"/>
      <c r="Y37" s="413"/>
      <c r="Z37" s="413"/>
      <c r="AA37" s="413"/>
      <c r="AB37" s="413"/>
      <c r="AC37" s="413"/>
      <c r="AD37" s="414"/>
    </row>
    <row r="38" spans="2:34" ht="39.9" customHeight="1" x14ac:dyDescent="0.4">
      <c r="B38" s="412"/>
      <c r="C38" s="413"/>
      <c r="D38" s="413"/>
      <c r="E38" s="413"/>
      <c r="F38" s="413"/>
      <c r="G38" s="413"/>
      <c r="H38" s="413"/>
      <c r="I38" s="413"/>
      <c r="J38" s="413"/>
      <c r="K38" s="413"/>
      <c r="L38" s="413"/>
      <c r="M38" s="413"/>
      <c r="N38" s="413"/>
      <c r="O38" s="413"/>
      <c r="P38" s="413"/>
      <c r="Q38" s="413"/>
      <c r="R38" s="413"/>
      <c r="S38" s="413"/>
      <c r="T38" s="413"/>
      <c r="U38" s="413"/>
      <c r="V38" s="413"/>
      <c r="W38" s="413"/>
      <c r="X38" s="413"/>
      <c r="Y38" s="413"/>
      <c r="Z38" s="413"/>
      <c r="AA38" s="413"/>
      <c r="AB38" s="413"/>
      <c r="AC38" s="413"/>
      <c r="AD38" s="414"/>
    </row>
    <row r="39" spans="2:34" ht="39.9" customHeight="1" x14ac:dyDescent="0.4">
      <c r="B39" s="465"/>
      <c r="C39" s="466"/>
      <c r="D39" s="466"/>
      <c r="E39" s="466"/>
      <c r="F39" s="466"/>
      <c r="G39" s="466"/>
      <c r="H39" s="466"/>
      <c r="I39" s="466"/>
      <c r="J39" s="466"/>
      <c r="K39" s="466"/>
      <c r="L39" s="466"/>
      <c r="M39" s="466"/>
      <c r="N39" s="466"/>
      <c r="O39" s="466"/>
      <c r="P39" s="466"/>
      <c r="Q39" s="466"/>
      <c r="R39" s="466"/>
      <c r="S39" s="466"/>
      <c r="T39" s="466"/>
      <c r="U39" s="466"/>
      <c r="V39" s="466"/>
      <c r="W39" s="466"/>
      <c r="X39" s="466"/>
      <c r="Y39" s="466"/>
      <c r="Z39" s="466"/>
      <c r="AA39" s="466"/>
      <c r="AB39" s="466"/>
      <c r="AC39" s="466"/>
      <c r="AD39" s="467"/>
    </row>
    <row r="40" spans="2:34" ht="8.1" customHeight="1" x14ac:dyDescent="0.4">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row>
    <row r="41" spans="2:34" ht="30" customHeight="1" x14ac:dyDescent="0.4">
      <c r="B41" s="415" t="s">
        <v>477</v>
      </c>
      <c r="C41" s="415"/>
      <c r="D41" s="415"/>
      <c r="E41" s="415"/>
      <c r="F41" s="415"/>
      <c r="G41" s="415"/>
      <c r="H41" s="415"/>
      <c r="I41" s="415"/>
      <c r="J41" s="415"/>
      <c r="K41" s="415"/>
      <c r="L41" s="415"/>
      <c r="M41" s="415"/>
      <c r="N41" s="415"/>
      <c r="O41" s="415"/>
      <c r="P41" s="415"/>
      <c r="Q41" s="415"/>
      <c r="R41" s="415"/>
      <c r="S41" s="415"/>
      <c r="T41" s="415"/>
      <c r="U41" s="415"/>
      <c r="V41" s="415"/>
      <c r="W41" s="415"/>
      <c r="X41" s="415"/>
      <c r="Y41" s="415"/>
      <c r="Z41" s="415"/>
      <c r="AA41" s="415"/>
      <c r="AB41" s="415"/>
      <c r="AC41" s="415"/>
      <c r="AD41" s="415"/>
      <c r="AE41" s="415"/>
      <c r="AF41" s="415"/>
      <c r="AG41" s="415"/>
      <c r="AH41" s="415"/>
    </row>
    <row r="42" spans="2:34" ht="9.9" customHeight="1" x14ac:dyDescent="0.4">
      <c r="B42" s="412"/>
      <c r="C42" s="413"/>
      <c r="D42" s="413"/>
      <c r="E42" s="413"/>
      <c r="F42" s="413"/>
      <c r="G42" s="413"/>
      <c r="H42" s="413"/>
      <c r="I42" s="413"/>
      <c r="J42" s="413"/>
      <c r="K42" s="413"/>
      <c r="L42" s="413"/>
      <c r="M42" s="413"/>
      <c r="N42" s="413"/>
      <c r="O42" s="413"/>
      <c r="P42" s="413"/>
      <c r="Q42" s="413"/>
      <c r="R42" s="413"/>
      <c r="S42" s="413"/>
      <c r="T42" s="413"/>
      <c r="U42" s="413"/>
      <c r="V42" s="413"/>
      <c r="W42" s="413"/>
      <c r="X42" s="413"/>
      <c r="Y42" s="413"/>
      <c r="Z42" s="413"/>
      <c r="AA42" s="413"/>
      <c r="AB42" s="413"/>
      <c r="AC42" s="413"/>
      <c r="AD42" s="413"/>
      <c r="AE42" s="413"/>
      <c r="AF42" s="413"/>
      <c r="AG42" s="413"/>
      <c r="AH42" s="414"/>
    </row>
    <row r="43" spans="2:34" ht="45" customHeight="1" x14ac:dyDescent="0.4">
      <c r="B43" s="71"/>
      <c r="C43" s="83" t="s">
        <v>478</v>
      </c>
      <c r="D43" s="432" t="s">
        <v>492</v>
      </c>
      <c r="E43" s="432"/>
      <c r="F43" s="432"/>
      <c r="G43" s="432"/>
      <c r="H43" s="432"/>
      <c r="I43" s="432"/>
      <c r="J43" s="432"/>
      <c r="K43" s="432"/>
      <c r="L43" s="432" t="s">
        <v>493</v>
      </c>
      <c r="M43" s="432"/>
      <c r="N43" s="432"/>
      <c r="O43" s="432"/>
      <c r="P43" s="432"/>
      <c r="Q43" s="432"/>
      <c r="R43" s="432"/>
      <c r="S43" s="432"/>
      <c r="T43" s="432" t="s">
        <v>479</v>
      </c>
      <c r="U43" s="432"/>
      <c r="V43" s="432"/>
      <c r="W43" s="432"/>
      <c r="X43" s="432"/>
      <c r="Y43" s="432"/>
      <c r="Z43" s="432" t="s">
        <v>489</v>
      </c>
      <c r="AA43" s="432"/>
      <c r="AB43" s="432"/>
      <c r="AC43" s="432"/>
      <c r="AD43" s="419" t="s">
        <v>490</v>
      </c>
      <c r="AE43" s="420"/>
      <c r="AF43" s="419" t="s">
        <v>491</v>
      </c>
      <c r="AG43" s="420"/>
      <c r="AH43" s="87"/>
    </row>
    <row r="44" spans="2:34" ht="50.1" customHeight="1" x14ac:dyDescent="0.4">
      <c r="B44" s="71"/>
      <c r="C44" s="82" t="s">
        <v>465</v>
      </c>
      <c r="D44" s="421"/>
      <c r="E44" s="422"/>
      <c r="F44" s="422"/>
      <c r="G44" s="422"/>
      <c r="H44" s="422"/>
      <c r="I44" s="422"/>
      <c r="J44" s="422"/>
      <c r="K44" s="423"/>
      <c r="L44" s="421"/>
      <c r="M44" s="422"/>
      <c r="N44" s="422"/>
      <c r="O44" s="422"/>
      <c r="P44" s="422"/>
      <c r="Q44" s="422"/>
      <c r="R44" s="422"/>
      <c r="S44" s="423"/>
      <c r="T44" s="424"/>
      <c r="U44" s="425"/>
      <c r="V44" s="425"/>
      <c r="W44" s="425"/>
      <c r="X44" s="425"/>
      <c r="Y44" s="426"/>
      <c r="Z44" s="427"/>
      <c r="AA44" s="428"/>
      <c r="AB44" s="428"/>
      <c r="AC44" s="429"/>
      <c r="AD44" s="416"/>
      <c r="AE44" s="417"/>
      <c r="AF44" s="411"/>
      <c r="AG44" s="411"/>
      <c r="AH44" s="87"/>
    </row>
    <row r="45" spans="2:34" ht="50.1" customHeight="1" x14ac:dyDescent="0.4">
      <c r="B45" s="71"/>
      <c r="C45" s="82" t="s">
        <v>466</v>
      </c>
      <c r="D45" s="421"/>
      <c r="E45" s="422"/>
      <c r="F45" s="422"/>
      <c r="G45" s="422"/>
      <c r="H45" s="422"/>
      <c r="I45" s="422"/>
      <c r="J45" s="422"/>
      <c r="K45" s="423"/>
      <c r="L45" s="421"/>
      <c r="M45" s="422"/>
      <c r="N45" s="422"/>
      <c r="O45" s="422"/>
      <c r="P45" s="422"/>
      <c r="Q45" s="422"/>
      <c r="R45" s="422"/>
      <c r="S45" s="423"/>
      <c r="T45" s="424"/>
      <c r="U45" s="425"/>
      <c r="V45" s="425"/>
      <c r="W45" s="425"/>
      <c r="X45" s="425"/>
      <c r="Y45" s="426"/>
      <c r="Z45" s="427"/>
      <c r="AA45" s="428"/>
      <c r="AB45" s="428"/>
      <c r="AC45" s="429"/>
      <c r="AD45" s="416"/>
      <c r="AE45" s="417"/>
      <c r="AF45" s="411"/>
      <c r="AG45" s="411"/>
      <c r="AH45" s="87"/>
    </row>
    <row r="46" spans="2:34" ht="50.1" customHeight="1" x14ac:dyDescent="0.4">
      <c r="B46" s="71"/>
      <c r="C46" s="82" t="s">
        <v>467</v>
      </c>
      <c r="D46" s="421"/>
      <c r="E46" s="422"/>
      <c r="F46" s="422"/>
      <c r="G46" s="422"/>
      <c r="H46" s="422"/>
      <c r="I46" s="422"/>
      <c r="J46" s="422"/>
      <c r="K46" s="423"/>
      <c r="L46" s="421"/>
      <c r="M46" s="422"/>
      <c r="N46" s="422"/>
      <c r="O46" s="422"/>
      <c r="P46" s="422"/>
      <c r="Q46" s="422"/>
      <c r="R46" s="422"/>
      <c r="S46" s="423"/>
      <c r="T46" s="424"/>
      <c r="U46" s="425"/>
      <c r="V46" s="425"/>
      <c r="W46" s="425"/>
      <c r="X46" s="425"/>
      <c r="Y46" s="426"/>
      <c r="Z46" s="427"/>
      <c r="AA46" s="428"/>
      <c r="AB46" s="428"/>
      <c r="AC46" s="429"/>
      <c r="AD46" s="416"/>
      <c r="AE46" s="417"/>
      <c r="AF46" s="411"/>
      <c r="AG46" s="411"/>
      <c r="AH46" s="87"/>
    </row>
    <row r="47" spans="2:34" ht="50.1" customHeight="1" x14ac:dyDescent="0.4">
      <c r="B47" s="71"/>
      <c r="C47" s="82" t="s">
        <v>468</v>
      </c>
      <c r="D47" s="421"/>
      <c r="E47" s="422"/>
      <c r="F47" s="422"/>
      <c r="G47" s="422"/>
      <c r="H47" s="422"/>
      <c r="I47" s="422"/>
      <c r="J47" s="422"/>
      <c r="K47" s="423"/>
      <c r="L47" s="421"/>
      <c r="M47" s="422"/>
      <c r="N47" s="422"/>
      <c r="O47" s="422"/>
      <c r="P47" s="422"/>
      <c r="Q47" s="422"/>
      <c r="R47" s="422"/>
      <c r="S47" s="423"/>
      <c r="T47" s="424"/>
      <c r="U47" s="425"/>
      <c r="V47" s="425"/>
      <c r="W47" s="425"/>
      <c r="X47" s="425"/>
      <c r="Y47" s="426"/>
      <c r="Z47" s="427"/>
      <c r="AA47" s="428"/>
      <c r="AB47" s="428"/>
      <c r="AC47" s="429"/>
      <c r="AD47" s="416"/>
      <c r="AE47" s="417"/>
      <c r="AF47" s="411"/>
      <c r="AG47" s="411"/>
      <c r="AH47" s="87"/>
    </row>
    <row r="48" spans="2:34" ht="50.1" customHeight="1" x14ac:dyDescent="0.4">
      <c r="B48" s="71"/>
      <c r="C48" s="82" t="s">
        <v>469</v>
      </c>
      <c r="D48" s="421"/>
      <c r="E48" s="422"/>
      <c r="F48" s="422"/>
      <c r="G48" s="422"/>
      <c r="H48" s="422"/>
      <c r="I48" s="422"/>
      <c r="J48" s="422"/>
      <c r="K48" s="423"/>
      <c r="L48" s="421"/>
      <c r="M48" s="422"/>
      <c r="N48" s="422"/>
      <c r="O48" s="422"/>
      <c r="P48" s="422"/>
      <c r="Q48" s="422"/>
      <c r="R48" s="422"/>
      <c r="S48" s="423"/>
      <c r="T48" s="424"/>
      <c r="U48" s="425"/>
      <c r="V48" s="425"/>
      <c r="W48" s="425"/>
      <c r="X48" s="425"/>
      <c r="Y48" s="426"/>
      <c r="Z48" s="427"/>
      <c r="AA48" s="428"/>
      <c r="AB48" s="428"/>
      <c r="AC48" s="429"/>
      <c r="AD48" s="416"/>
      <c r="AE48" s="417"/>
      <c r="AF48" s="411"/>
      <c r="AG48" s="411"/>
      <c r="AH48" s="87"/>
    </row>
    <row r="49" spans="2:34" ht="50.1" customHeight="1" x14ac:dyDescent="0.4">
      <c r="B49" s="71"/>
      <c r="C49" s="82" t="s">
        <v>470</v>
      </c>
      <c r="D49" s="421"/>
      <c r="E49" s="422"/>
      <c r="F49" s="422"/>
      <c r="G49" s="422"/>
      <c r="H49" s="422"/>
      <c r="I49" s="422"/>
      <c r="J49" s="422"/>
      <c r="K49" s="423"/>
      <c r="L49" s="421"/>
      <c r="M49" s="422"/>
      <c r="N49" s="422"/>
      <c r="O49" s="422"/>
      <c r="P49" s="422"/>
      <c r="Q49" s="422"/>
      <c r="R49" s="422"/>
      <c r="S49" s="423"/>
      <c r="T49" s="424"/>
      <c r="U49" s="425"/>
      <c r="V49" s="425"/>
      <c r="W49" s="425"/>
      <c r="X49" s="425"/>
      <c r="Y49" s="426"/>
      <c r="Z49" s="427"/>
      <c r="AA49" s="428"/>
      <c r="AB49" s="428"/>
      <c r="AC49" s="429"/>
      <c r="AD49" s="416"/>
      <c r="AE49" s="417"/>
      <c r="AF49" s="411"/>
      <c r="AG49" s="411"/>
      <c r="AH49" s="87"/>
    </row>
    <row r="50" spans="2:34" ht="50.1" customHeight="1" x14ac:dyDescent="0.4">
      <c r="B50" s="71"/>
      <c r="C50" s="82" t="s">
        <v>471</v>
      </c>
      <c r="D50" s="421"/>
      <c r="E50" s="422"/>
      <c r="F50" s="422"/>
      <c r="G50" s="422"/>
      <c r="H50" s="422"/>
      <c r="I50" s="422"/>
      <c r="J50" s="422"/>
      <c r="K50" s="423"/>
      <c r="L50" s="421"/>
      <c r="M50" s="422"/>
      <c r="N50" s="422"/>
      <c r="O50" s="422"/>
      <c r="P50" s="422"/>
      <c r="Q50" s="422"/>
      <c r="R50" s="422"/>
      <c r="S50" s="423"/>
      <c r="T50" s="424"/>
      <c r="U50" s="425"/>
      <c r="V50" s="425"/>
      <c r="W50" s="425"/>
      <c r="X50" s="425"/>
      <c r="Y50" s="426"/>
      <c r="Z50" s="427"/>
      <c r="AA50" s="428"/>
      <c r="AB50" s="428"/>
      <c r="AC50" s="429"/>
      <c r="AD50" s="416"/>
      <c r="AE50" s="417"/>
      <c r="AF50" s="411"/>
      <c r="AG50" s="411"/>
      <c r="AH50" s="87"/>
    </row>
    <row r="51" spans="2:34" ht="50.1" customHeight="1" x14ac:dyDescent="0.4">
      <c r="B51" s="71"/>
      <c r="C51" s="82" t="s">
        <v>472</v>
      </c>
      <c r="D51" s="421"/>
      <c r="E51" s="422"/>
      <c r="F51" s="422"/>
      <c r="G51" s="422"/>
      <c r="H51" s="422"/>
      <c r="I51" s="422"/>
      <c r="J51" s="422"/>
      <c r="K51" s="423"/>
      <c r="L51" s="421"/>
      <c r="M51" s="422"/>
      <c r="N51" s="422"/>
      <c r="O51" s="422"/>
      <c r="P51" s="422"/>
      <c r="Q51" s="422"/>
      <c r="R51" s="422"/>
      <c r="S51" s="423"/>
      <c r="T51" s="424"/>
      <c r="U51" s="425"/>
      <c r="V51" s="425"/>
      <c r="W51" s="425"/>
      <c r="X51" s="425"/>
      <c r="Y51" s="426"/>
      <c r="Z51" s="427"/>
      <c r="AA51" s="428"/>
      <c r="AB51" s="428"/>
      <c r="AC51" s="429"/>
      <c r="AD51" s="416"/>
      <c r="AE51" s="417"/>
      <c r="AF51" s="411"/>
      <c r="AG51" s="411"/>
      <c r="AH51" s="87"/>
    </row>
    <row r="52" spans="2:34" ht="50.1" customHeight="1" x14ac:dyDescent="0.4">
      <c r="B52" s="71"/>
      <c r="C52" s="82" t="s">
        <v>473</v>
      </c>
      <c r="D52" s="421"/>
      <c r="E52" s="422"/>
      <c r="F52" s="422"/>
      <c r="G52" s="422"/>
      <c r="H52" s="422"/>
      <c r="I52" s="422"/>
      <c r="J52" s="422"/>
      <c r="K52" s="423"/>
      <c r="L52" s="421"/>
      <c r="M52" s="422"/>
      <c r="N52" s="422"/>
      <c r="O52" s="422"/>
      <c r="P52" s="422"/>
      <c r="Q52" s="422"/>
      <c r="R52" s="422"/>
      <c r="S52" s="423"/>
      <c r="T52" s="424"/>
      <c r="U52" s="425"/>
      <c r="V52" s="425"/>
      <c r="W52" s="425"/>
      <c r="X52" s="425"/>
      <c r="Y52" s="426"/>
      <c r="Z52" s="427"/>
      <c r="AA52" s="428"/>
      <c r="AB52" s="428"/>
      <c r="AC52" s="429"/>
      <c r="AD52" s="416"/>
      <c r="AE52" s="417"/>
      <c r="AF52" s="411"/>
      <c r="AG52" s="411"/>
      <c r="AH52" s="87"/>
    </row>
    <row r="53" spans="2:34" ht="50.1" customHeight="1" x14ac:dyDescent="0.4">
      <c r="B53" s="71"/>
      <c r="C53" s="82" t="s">
        <v>474</v>
      </c>
      <c r="D53" s="421"/>
      <c r="E53" s="422"/>
      <c r="F53" s="422"/>
      <c r="G53" s="422"/>
      <c r="H53" s="422"/>
      <c r="I53" s="422"/>
      <c r="J53" s="422"/>
      <c r="K53" s="423"/>
      <c r="L53" s="421"/>
      <c r="M53" s="422"/>
      <c r="N53" s="422"/>
      <c r="O53" s="422"/>
      <c r="P53" s="422"/>
      <c r="Q53" s="422"/>
      <c r="R53" s="422"/>
      <c r="S53" s="423"/>
      <c r="T53" s="424"/>
      <c r="U53" s="425"/>
      <c r="V53" s="425"/>
      <c r="W53" s="425"/>
      <c r="X53" s="425"/>
      <c r="Y53" s="426"/>
      <c r="Z53" s="427"/>
      <c r="AA53" s="428"/>
      <c r="AB53" s="428"/>
      <c r="AC53" s="429"/>
      <c r="AD53" s="416"/>
      <c r="AE53" s="417"/>
      <c r="AF53" s="411"/>
      <c r="AG53" s="411"/>
      <c r="AH53" s="87"/>
    </row>
    <row r="54" spans="2:34" ht="50.1" customHeight="1" x14ac:dyDescent="0.4">
      <c r="B54" s="71"/>
      <c r="C54" s="82" t="s">
        <v>476</v>
      </c>
      <c r="D54" s="421"/>
      <c r="E54" s="422"/>
      <c r="F54" s="422"/>
      <c r="G54" s="422"/>
      <c r="H54" s="422"/>
      <c r="I54" s="422"/>
      <c r="J54" s="422"/>
      <c r="K54" s="423"/>
      <c r="L54" s="421"/>
      <c r="M54" s="422"/>
      <c r="N54" s="422"/>
      <c r="O54" s="422"/>
      <c r="P54" s="422"/>
      <c r="Q54" s="422"/>
      <c r="R54" s="422"/>
      <c r="S54" s="423"/>
      <c r="T54" s="424"/>
      <c r="U54" s="425"/>
      <c r="V54" s="425"/>
      <c r="W54" s="425"/>
      <c r="X54" s="425"/>
      <c r="Y54" s="426"/>
      <c r="Z54" s="427"/>
      <c r="AA54" s="428"/>
      <c r="AB54" s="428"/>
      <c r="AC54" s="429"/>
      <c r="AD54" s="416"/>
      <c r="AE54" s="417"/>
      <c r="AF54" s="411"/>
      <c r="AG54" s="411"/>
      <c r="AH54" s="87"/>
    </row>
    <row r="55" spans="2:34" ht="50.1" customHeight="1" x14ac:dyDescent="0.4">
      <c r="B55" s="71"/>
      <c r="C55" s="82" t="s">
        <v>465</v>
      </c>
      <c r="D55" s="421"/>
      <c r="E55" s="422"/>
      <c r="F55" s="422"/>
      <c r="G55" s="422"/>
      <c r="H55" s="422"/>
      <c r="I55" s="422"/>
      <c r="J55" s="422"/>
      <c r="K55" s="423"/>
      <c r="L55" s="421"/>
      <c r="M55" s="422"/>
      <c r="N55" s="422"/>
      <c r="O55" s="422"/>
      <c r="P55" s="422"/>
      <c r="Q55" s="422"/>
      <c r="R55" s="422"/>
      <c r="S55" s="423"/>
      <c r="T55" s="424"/>
      <c r="U55" s="425"/>
      <c r="V55" s="425"/>
      <c r="W55" s="425"/>
      <c r="X55" s="425"/>
      <c r="Y55" s="426"/>
      <c r="Z55" s="427"/>
      <c r="AA55" s="428"/>
      <c r="AB55" s="428"/>
      <c r="AC55" s="429"/>
      <c r="AD55" s="416"/>
      <c r="AE55" s="417"/>
      <c r="AF55" s="411"/>
      <c r="AG55" s="411"/>
      <c r="AH55" s="87"/>
    </row>
    <row r="56" spans="2:34" ht="50.1" customHeight="1" x14ac:dyDescent="0.4">
      <c r="B56" s="71"/>
      <c r="C56" s="82" t="s">
        <v>466</v>
      </c>
      <c r="D56" s="421"/>
      <c r="E56" s="422"/>
      <c r="F56" s="422"/>
      <c r="G56" s="422"/>
      <c r="H56" s="422"/>
      <c r="I56" s="422"/>
      <c r="J56" s="422"/>
      <c r="K56" s="423"/>
      <c r="L56" s="421"/>
      <c r="M56" s="422"/>
      <c r="N56" s="422"/>
      <c r="O56" s="422"/>
      <c r="P56" s="422"/>
      <c r="Q56" s="422"/>
      <c r="R56" s="422"/>
      <c r="S56" s="423"/>
      <c r="T56" s="424"/>
      <c r="U56" s="425"/>
      <c r="V56" s="425"/>
      <c r="W56" s="425"/>
      <c r="X56" s="425"/>
      <c r="Y56" s="426"/>
      <c r="Z56" s="427"/>
      <c r="AA56" s="428"/>
      <c r="AB56" s="428"/>
      <c r="AC56" s="429"/>
      <c r="AD56" s="416"/>
      <c r="AE56" s="417"/>
      <c r="AF56" s="411"/>
      <c r="AG56" s="411"/>
      <c r="AH56" s="87"/>
    </row>
    <row r="57" spans="2:34" ht="50.1" customHeight="1" x14ac:dyDescent="0.4">
      <c r="B57" s="71"/>
      <c r="C57" s="82" t="s">
        <v>467</v>
      </c>
      <c r="D57" s="421"/>
      <c r="E57" s="422"/>
      <c r="F57" s="422"/>
      <c r="G57" s="422"/>
      <c r="H57" s="422"/>
      <c r="I57" s="422"/>
      <c r="J57" s="422"/>
      <c r="K57" s="423"/>
      <c r="L57" s="421"/>
      <c r="M57" s="422"/>
      <c r="N57" s="422"/>
      <c r="O57" s="422"/>
      <c r="P57" s="422"/>
      <c r="Q57" s="422"/>
      <c r="R57" s="422"/>
      <c r="S57" s="423"/>
      <c r="T57" s="424"/>
      <c r="U57" s="425"/>
      <c r="V57" s="425"/>
      <c r="W57" s="425"/>
      <c r="X57" s="425"/>
      <c r="Y57" s="426"/>
      <c r="Z57" s="427"/>
      <c r="AA57" s="428"/>
      <c r="AB57" s="428"/>
      <c r="AC57" s="429"/>
      <c r="AD57" s="416"/>
      <c r="AE57" s="417"/>
      <c r="AF57" s="411"/>
      <c r="AG57" s="411"/>
      <c r="AH57" s="87"/>
    </row>
    <row r="58" spans="2:34" ht="50.1" customHeight="1" x14ac:dyDescent="0.4">
      <c r="B58" s="71"/>
      <c r="C58" s="82" t="s">
        <v>468</v>
      </c>
      <c r="D58" s="421"/>
      <c r="E58" s="422"/>
      <c r="F58" s="422"/>
      <c r="G58" s="422"/>
      <c r="H58" s="422"/>
      <c r="I58" s="422"/>
      <c r="J58" s="422"/>
      <c r="K58" s="423"/>
      <c r="L58" s="421"/>
      <c r="M58" s="422"/>
      <c r="N58" s="422"/>
      <c r="O58" s="422"/>
      <c r="P58" s="422"/>
      <c r="Q58" s="422"/>
      <c r="R58" s="422"/>
      <c r="S58" s="423"/>
      <c r="T58" s="424"/>
      <c r="U58" s="425"/>
      <c r="V58" s="425"/>
      <c r="W58" s="425"/>
      <c r="X58" s="425"/>
      <c r="Y58" s="426"/>
      <c r="Z58" s="427"/>
      <c r="AA58" s="428"/>
      <c r="AB58" s="428"/>
      <c r="AC58" s="429"/>
      <c r="AD58" s="416"/>
      <c r="AE58" s="417"/>
      <c r="AF58" s="411"/>
      <c r="AG58" s="411"/>
      <c r="AH58" s="87"/>
    </row>
    <row r="59" spans="2:34" ht="50.1" customHeight="1" x14ac:dyDescent="0.4">
      <c r="B59" s="71"/>
      <c r="C59" s="82" t="s">
        <v>469</v>
      </c>
      <c r="D59" s="421"/>
      <c r="E59" s="422"/>
      <c r="F59" s="422"/>
      <c r="G59" s="422"/>
      <c r="H59" s="422"/>
      <c r="I59" s="422"/>
      <c r="J59" s="422"/>
      <c r="K59" s="423"/>
      <c r="L59" s="421"/>
      <c r="M59" s="422"/>
      <c r="N59" s="422"/>
      <c r="O59" s="422"/>
      <c r="P59" s="422"/>
      <c r="Q59" s="422"/>
      <c r="R59" s="422"/>
      <c r="S59" s="423"/>
      <c r="T59" s="424"/>
      <c r="U59" s="425"/>
      <c r="V59" s="425"/>
      <c r="W59" s="425"/>
      <c r="X59" s="425"/>
      <c r="Y59" s="426"/>
      <c r="Z59" s="427"/>
      <c r="AA59" s="428"/>
      <c r="AB59" s="428"/>
      <c r="AC59" s="429"/>
      <c r="AD59" s="416"/>
      <c r="AE59" s="417"/>
      <c r="AF59" s="411"/>
      <c r="AG59" s="411"/>
      <c r="AH59" s="87"/>
    </row>
    <row r="60" spans="2:34" ht="50.1" customHeight="1" x14ac:dyDescent="0.4">
      <c r="B60" s="71"/>
      <c r="C60" s="82" t="s">
        <v>470</v>
      </c>
      <c r="D60" s="421"/>
      <c r="E60" s="422"/>
      <c r="F60" s="422"/>
      <c r="G60" s="422"/>
      <c r="H60" s="422"/>
      <c r="I60" s="422"/>
      <c r="J60" s="422"/>
      <c r="K60" s="423"/>
      <c r="L60" s="421"/>
      <c r="M60" s="422"/>
      <c r="N60" s="422"/>
      <c r="O60" s="422"/>
      <c r="P60" s="422"/>
      <c r="Q60" s="422"/>
      <c r="R60" s="422"/>
      <c r="S60" s="423"/>
      <c r="T60" s="424"/>
      <c r="U60" s="425"/>
      <c r="V60" s="425"/>
      <c r="W60" s="425"/>
      <c r="X60" s="425"/>
      <c r="Y60" s="426"/>
      <c r="Z60" s="427"/>
      <c r="AA60" s="428"/>
      <c r="AB60" s="428"/>
      <c r="AC60" s="429"/>
      <c r="AD60" s="416"/>
      <c r="AE60" s="417"/>
      <c r="AF60" s="411"/>
      <c r="AG60" s="411"/>
      <c r="AH60" s="87"/>
    </row>
    <row r="61" spans="2:34" ht="50.1" customHeight="1" x14ac:dyDescent="0.4">
      <c r="B61" s="71"/>
      <c r="C61" s="82" t="s">
        <v>471</v>
      </c>
      <c r="D61" s="421"/>
      <c r="E61" s="422"/>
      <c r="F61" s="422"/>
      <c r="G61" s="422"/>
      <c r="H61" s="422"/>
      <c r="I61" s="422"/>
      <c r="J61" s="422"/>
      <c r="K61" s="423"/>
      <c r="L61" s="421"/>
      <c r="M61" s="422"/>
      <c r="N61" s="422"/>
      <c r="O61" s="422"/>
      <c r="P61" s="422"/>
      <c r="Q61" s="422"/>
      <c r="R61" s="422"/>
      <c r="S61" s="423"/>
      <c r="T61" s="424"/>
      <c r="U61" s="425"/>
      <c r="V61" s="425"/>
      <c r="W61" s="425"/>
      <c r="X61" s="425"/>
      <c r="Y61" s="426"/>
      <c r="Z61" s="427"/>
      <c r="AA61" s="428"/>
      <c r="AB61" s="428"/>
      <c r="AC61" s="429"/>
      <c r="AD61" s="416"/>
      <c r="AE61" s="417"/>
      <c r="AF61" s="411"/>
      <c r="AG61" s="411"/>
      <c r="AH61" s="87"/>
    </row>
    <row r="62" spans="2:34" ht="50.1" customHeight="1" x14ac:dyDescent="0.4">
      <c r="B62" s="71"/>
      <c r="C62" s="82" t="s">
        <v>472</v>
      </c>
      <c r="D62" s="421"/>
      <c r="E62" s="422"/>
      <c r="F62" s="422"/>
      <c r="G62" s="422"/>
      <c r="H62" s="422"/>
      <c r="I62" s="422"/>
      <c r="J62" s="422"/>
      <c r="K62" s="423"/>
      <c r="L62" s="421"/>
      <c r="M62" s="422"/>
      <c r="N62" s="422"/>
      <c r="O62" s="422"/>
      <c r="P62" s="422"/>
      <c r="Q62" s="422"/>
      <c r="R62" s="422"/>
      <c r="S62" s="423"/>
      <c r="T62" s="424"/>
      <c r="U62" s="425"/>
      <c r="V62" s="425"/>
      <c r="W62" s="425"/>
      <c r="X62" s="425"/>
      <c r="Y62" s="426"/>
      <c r="Z62" s="427"/>
      <c r="AA62" s="428"/>
      <c r="AB62" s="428"/>
      <c r="AC62" s="429"/>
      <c r="AD62" s="416"/>
      <c r="AE62" s="417"/>
      <c r="AF62" s="411"/>
      <c r="AG62" s="411"/>
      <c r="AH62" s="87"/>
    </row>
    <row r="63" spans="2:34" ht="50.1" customHeight="1" x14ac:dyDescent="0.4">
      <c r="B63" s="71"/>
      <c r="C63" s="82" t="s">
        <v>473</v>
      </c>
      <c r="D63" s="421"/>
      <c r="E63" s="422"/>
      <c r="F63" s="422"/>
      <c r="G63" s="422"/>
      <c r="H63" s="422"/>
      <c r="I63" s="422"/>
      <c r="J63" s="422"/>
      <c r="K63" s="423"/>
      <c r="L63" s="421"/>
      <c r="M63" s="422"/>
      <c r="N63" s="422"/>
      <c r="O63" s="422"/>
      <c r="P63" s="422"/>
      <c r="Q63" s="422"/>
      <c r="R63" s="422"/>
      <c r="S63" s="423"/>
      <c r="T63" s="424"/>
      <c r="U63" s="425"/>
      <c r="V63" s="425"/>
      <c r="W63" s="425"/>
      <c r="X63" s="425"/>
      <c r="Y63" s="426"/>
      <c r="Z63" s="427"/>
      <c r="AA63" s="428"/>
      <c r="AB63" s="428"/>
      <c r="AC63" s="429"/>
      <c r="AD63" s="416"/>
      <c r="AE63" s="417"/>
      <c r="AF63" s="411"/>
      <c r="AG63" s="411"/>
      <c r="AH63" s="87"/>
    </row>
    <row r="64" spans="2:34" ht="50.1" customHeight="1" x14ac:dyDescent="0.4">
      <c r="B64" s="71"/>
      <c r="C64" s="82" t="s">
        <v>474</v>
      </c>
      <c r="D64" s="421"/>
      <c r="E64" s="422"/>
      <c r="F64" s="422"/>
      <c r="G64" s="422"/>
      <c r="H64" s="422"/>
      <c r="I64" s="422"/>
      <c r="J64" s="422"/>
      <c r="K64" s="423"/>
      <c r="L64" s="421"/>
      <c r="M64" s="422"/>
      <c r="N64" s="422"/>
      <c r="O64" s="422"/>
      <c r="P64" s="422"/>
      <c r="Q64" s="422"/>
      <c r="R64" s="422"/>
      <c r="S64" s="423"/>
      <c r="T64" s="424"/>
      <c r="U64" s="425"/>
      <c r="V64" s="425"/>
      <c r="W64" s="425"/>
      <c r="X64" s="425"/>
      <c r="Y64" s="426"/>
      <c r="Z64" s="427"/>
      <c r="AA64" s="428"/>
      <c r="AB64" s="428"/>
      <c r="AC64" s="429"/>
      <c r="AD64" s="416"/>
      <c r="AE64" s="417"/>
      <c r="AF64" s="411"/>
      <c r="AG64" s="411"/>
      <c r="AH64" s="87"/>
    </row>
    <row r="65" spans="2:34" ht="50.1" customHeight="1" x14ac:dyDescent="0.4">
      <c r="B65" s="71"/>
      <c r="C65" s="82" t="s">
        <v>476</v>
      </c>
      <c r="D65" s="421"/>
      <c r="E65" s="422"/>
      <c r="F65" s="422"/>
      <c r="G65" s="422"/>
      <c r="H65" s="422"/>
      <c r="I65" s="422"/>
      <c r="J65" s="422"/>
      <c r="K65" s="423"/>
      <c r="L65" s="421"/>
      <c r="M65" s="422"/>
      <c r="N65" s="422"/>
      <c r="O65" s="422"/>
      <c r="P65" s="422"/>
      <c r="Q65" s="422"/>
      <c r="R65" s="422"/>
      <c r="S65" s="423"/>
      <c r="T65" s="424"/>
      <c r="U65" s="425"/>
      <c r="V65" s="425"/>
      <c r="W65" s="425"/>
      <c r="X65" s="425"/>
      <c r="Y65" s="426"/>
      <c r="Z65" s="427"/>
      <c r="AA65" s="428"/>
      <c r="AB65" s="428"/>
      <c r="AC65" s="429"/>
      <c r="AD65" s="418"/>
      <c r="AE65" s="418"/>
      <c r="AF65" s="411"/>
      <c r="AG65" s="411"/>
      <c r="AH65" s="87"/>
    </row>
    <row r="66" spans="2:34" ht="9.9" customHeight="1" x14ac:dyDescent="0.4">
      <c r="B66" s="65"/>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7"/>
    </row>
    <row r="67" spans="2:34" ht="6" customHeight="1" x14ac:dyDescent="0.4"/>
  </sheetData>
  <mergeCells count="257">
    <mergeCell ref="D65:K65"/>
    <mergeCell ref="L65:S65"/>
    <mergeCell ref="T65:Y65"/>
    <mergeCell ref="Z65:AC65"/>
    <mergeCell ref="AD65:AE65"/>
    <mergeCell ref="AF65:AG65"/>
    <mergeCell ref="D64:K64"/>
    <mergeCell ref="L64:S64"/>
    <mergeCell ref="T64:Y64"/>
    <mergeCell ref="Z64:AC64"/>
    <mergeCell ref="AD64:AE64"/>
    <mergeCell ref="AF64:AG64"/>
    <mergeCell ref="D63:K63"/>
    <mergeCell ref="L63:S63"/>
    <mergeCell ref="T63:Y63"/>
    <mergeCell ref="Z63:AC63"/>
    <mergeCell ref="AD63:AE63"/>
    <mergeCell ref="AF63:AG63"/>
    <mergeCell ref="D62:K62"/>
    <mergeCell ref="L62:S62"/>
    <mergeCell ref="T62:Y62"/>
    <mergeCell ref="Z62:AC62"/>
    <mergeCell ref="AD62:AE62"/>
    <mergeCell ref="AF62:AG62"/>
    <mergeCell ref="D61:K61"/>
    <mergeCell ref="L61:S61"/>
    <mergeCell ref="T61:Y61"/>
    <mergeCell ref="Z61:AC61"/>
    <mergeCell ref="AD61:AE61"/>
    <mergeCell ref="AF61:AG61"/>
    <mergeCell ref="D60:K60"/>
    <mergeCell ref="L60:S60"/>
    <mergeCell ref="T60:Y60"/>
    <mergeCell ref="Z60:AC60"/>
    <mergeCell ref="AD60:AE60"/>
    <mergeCell ref="AF60:AG60"/>
    <mergeCell ref="D59:K59"/>
    <mergeCell ref="L59:S59"/>
    <mergeCell ref="T59:Y59"/>
    <mergeCell ref="Z59:AC59"/>
    <mergeCell ref="AD59:AE59"/>
    <mergeCell ref="AF59:AG59"/>
    <mergeCell ref="D58:K58"/>
    <mergeCell ref="L58:S58"/>
    <mergeCell ref="T58:Y58"/>
    <mergeCell ref="Z58:AC58"/>
    <mergeCell ref="AD58:AE58"/>
    <mergeCell ref="AF58:AG58"/>
    <mergeCell ref="D57:K57"/>
    <mergeCell ref="L57:S57"/>
    <mergeCell ref="T57:Y57"/>
    <mergeCell ref="Z57:AC57"/>
    <mergeCell ref="AD57:AE57"/>
    <mergeCell ref="AF57:AG57"/>
    <mergeCell ref="D56:K56"/>
    <mergeCell ref="L56:S56"/>
    <mergeCell ref="T56:Y56"/>
    <mergeCell ref="Z56:AC56"/>
    <mergeCell ref="AD56:AE56"/>
    <mergeCell ref="AF56:AG56"/>
    <mergeCell ref="D55:K55"/>
    <mergeCell ref="L55:S55"/>
    <mergeCell ref="T55:Y55"/>
    <mergeCell ref="Z55:AC55"/>
    <mergeCell ref="AD55:AE55"/>
    <mergeCell ref="AF55:AG55"/>
    <mergeCell ref="D54:K54"/>
    <mergeCell ref="L54:S54"/>
    <mergeCell ref="T54:Y54"/>
    <mergeCell ref="Z54:AC54"/>
    <mergeCell ref="AD54:AE54"/>
    <mergeCell ref="AF54:AG54"/>
    <mergeCell ref="D53:K53"/>
    <mergeCell ref="L53:S53"/>
    <mergeCell ref="T53:Y53"/>
    <mergeCell ref="Z53:AC53"/>
    <mergeCell ref="AD53:AE53"/>
    <mergeCell ref="AF53:AG53"/>
    <mergeCell ref="D52:K52"/>
    <mergeCell ref="L52:S52"/>
    <mergeCell ref="T52:Y52"/>
    <mergeCell ref="Z52:AC52"/>
    <mergeCell ref="AD52:AE52"/>
    <mergeCell ref="AF52:AG52"/>
    <mergeCell ref="D51:K51"/>
    <mergeCell ref="L51:S51"/>
    <mergeCell ref="T51:Y51"/>
    <mergeCell ref="Z51:AC51"/>
    <mergeCell ref="AD51:AE51"/>
    <mergeCell ref="AF51:AG51"/>
    <mergeCell ref="D50:K50"/>
    <mergeCell ref="L50:S50"/>
    <mergeCell ref="T50:Y50"/>
    <mergeCell ref="Z50:AC50"/>
    <mergeCell ref="AD50:AE50"/>
    <mergeCell ref="AF50:AG50"/>
    <mergeCell ref="D49:K49"/>
    <mergeCell ref="L49:S49"/>
    <mergeCell ref="T49:Y49"/>
    <mergeCell ref="Z49:AC49"/>
    <mergeCell ref="AD49:AE49"/>
    <mergeCell ref="AF49:AG49"/>
    <mergeCell ref="D48:K48"/>
    <mergeCell ref="L48:S48"/>
    <mergeCell ref="T48:Y48"/>
    <mergeCell ref="Z48:AC48"/>
    <mergeCell ref="AD48:AE48"/>
    <mergeCell ref="AF48:AG48"/>
    <mergeCell ref="D47:K47"/>
    <mergeCell ref="L47:S47"/>
    <mergeCell ref="T47:Y47"/>
    <mergeCell ref="Z47:AC47"/>
    <mergeCell ref="AD47:AE47"/>
    <mergeCell ref="AF47:AG47"/>
    <mergeCell ref="D46:K46"/>
    <mergeCell ref="L46:S46"/>
    <mergeCell ref="T46:Y46"/>
    <mergeCell ref="Z46:AC46"/>
    <mergeCell ref="AD46:AE46"/>
    <mergeCell ref="AF46:AG46"/>
    <mergeCell ref="D45:K45"/>
    <mergeCell ref="L45:S45"/>
    <mergeCell ref="T45:Y45"/>
    <mergeCell ref="Z45:AC45"/>
    <mergeCell ref="AD45:AE45"/>
    <mergeCell ref="AF45:AG45"/>
    <mergeCell ref="D44:K44"/>
    <mergeCell ref="L44:S44"/>
    <mergeCell ref="T44:Y44"/>
    <mergeCell ref="Z44:AC44"/>
    <mergeCell ref="AD44:AE44"/>
    <mergeCell ref="AF44:AG44"/>
    <mergeCell ref="B41:AH41"/>
    <mergeCell ref="B42:AH42"/>
    <mergeCell ref="D43:K43"/>
    <mergeCell ref="L43:S43"/>
    <mergeCell ref="T43:Y43"/>
    <mergeCell ref="Z43:AC43"/>
    <mergeCell ref="AD43:AE43"/>
    <mergeCell ref="AF43:AG43"/>
    <mergeCell ref="T30:U30"/>
    <mergeCell ref="V30:W30"/>
    <mergeCell ref="X30:Y30"/>
    <mergeCell ref="Z30:AA30"/>
    <mergeCell ref="AB30:AC30"/>
    <mergeCell ref="B32:AD39"/>
    <mergeCell ref="C30:E30"/>
    <mergeCell ref="F30:G30"/>
    <mergeCell ref="H30:I30"/>
    <mergeCell ref="J30:K30"/>
    <mergeCell ref="L30:M30"/>
    <mergeCell ref="N30:O30"/>
    <mergeCell ref="P30:Q30"/>
    <mergeCell ref="R30:S30"/>
    <mergeCell ref="N29:O29"/>
    <mergeCell ref="P29:Q29"/>
    <mergeCell ref="R29:S29"/>
    <mergeCell ref="T28:U28"/>
    <mergeCell ref="V28:W28"/>
    <mergeCell ref="X28:Y28"/>
    <mergeCell ref="Z28:AA28"/>
    <mergeCell ref="AB28:AC28"/>
    <mergeCell ref="C29:E29"/>
    <mergeCell ref="F29:G29"/>
    <mergeCell ref="H29:I29"/>
    <mergeCell ref="J29:K29"/>
    <mergeCell ref="L29:M29"/>
    <mergeCell ref="Z29:AA29"/>
    <mergeCell ref="AB29:AC29"/>
    <mergeCell ref="T29:U29"/>
    <mergeCell ref="V29:W29"/>
    <mergeCell ref="X29:Y29"/>
    <mergeCell ref="C28:E28"/>
    <mergeCell ref="F28:G28"/>
    <mergeCell ref="H28:I28"/>
    <mergeCell ref="J28:K28"/>
    <mergeCell ref="L28:M28"/>
    <mergeCell ref="N28:O28"/>
    <mergeCell ref="P28:Q28"/>
    <mergeCell ref="R28:S28"/>
    <mergeCell ref="N26:O26"/>
    <mergeCell ref="P26:Q26"/>
    <mergeCell ref="R26:S26"/>
    <mergeCell ref="T25:U25"/>
    <mergeCell ref="V25:W25"/>
    <mergeCell ref="X25:Y25"/>
    <mergeCell ref="Z25:AA25"/>
    <mergeCell ref="AB25:AC25"/>
    <mergeCell ref="C26:E26"/>
    <mergeCell ref="F26:G26"/>
    <mergeCell ref="H26:I26"/>
    <mergeCell ref="J26:K26"/>
    <mergeCell ref="L26:M26"/>
    <mergeCell ref="Z26:AA26"/>
    <mergeCell ref="AB26:AC26"/>
    <mergeCell ref="T26:U26"/>
    <mergeCell ref="V26:W26"/>
    <mergeCell ref="X26:Y26"/>
    <mergeCell ref="C25:E25"/>
    <mergeCell ref="F25:G25"/>
    <mergeCell ref="H25:I25"/>
    <mergeCell ref="J25:K25"/>
    <mergeCell ref="L25:M25"/>
    <mergeCell ref="N25:O25"/>
    <mergeCell ref="P25:Q25"/>
    <mergeCell ref="R25:S25"/>
    <mergeCell ref="N24:O24"/>
    <mergeCell ref="P24:Q24"/>
    <mergeCell ref="R24:S24"/>
    <mergeCell ref="C19:D19"/>
    <mergeCell ref="E19:N19"/>
    <mergeCell ref="P19:S19"/>
    <mergeCell ref="T19:AC19"/>
    <mergeCell ref="B22:AD22"/>
    <mergeCell ref="C24:E24"/>
    <mergeCell ref="F24:G24"/>
    <mergeCell ref="H24:I24"/>
    <mergeCell ref="J24:K24"/>
    <mergeCell ref="L24:M24"/>
    <mergeCell ref="Z24:AA24"/>
    <mergeCell ref="AB24:AC24"/>
    <mergeCell ref="T24:U24"/>
    <mergeCell ref="V24:W24"/>
    <mergeCell ref="X24:Y24"/>
    <mergeCell ref="X13:Z13"/>
    <mergeCell ref="AA13:AC13"/>
    <mergeCell ref="F15:G15"/>
    <mergeCell ref="H15:L15"/>
    <mergeCell ref="N15:O15"/>
    <mergeCell ref="P15:T15"/>
    <mergeCell ref="V15:W15"/>
    <mergeCell ref="X15:AC15"/>
    <mergeCell ref="C13:D17"/>
    <mergeCell ref="F13:G13"/>
    <mergeCell ref="H13:L13"/>
    <mergeCell ref="N13:P13"/>
    <mergeCell ref="Q13:T13"/>
    <mergeCell ref="V13:W13"/>
    <mergeCell ref="F17:G17"/>
    <mergeCell ref="H17:L17"/>
    <mergeCell ref="N17:O17"/>
    <mergeCell ref="P17:T17"/>
    <mergeCell ref="C9:D9"/>
    <mergeCell ref="E9:L9"/>
    <mergeCell ref="N9:T9"/>
    <mergeCell ref="V9:AC9"/>
    <mergeCell ref="C11:D11"/>
    <mergeCell ref="E11:L11"/>
    <mergeCell ref="N11:T11"/>
    <mergeCell ref="V11:AC11"/>
    <mergeCell ref="B2:G3"/>
    <mergeCell ref="H2:AD3"/>
    <mergeCell ref="B5:AD5"/>
    <mergeCell ref="C7:D7"/>
    <mergeCell ref="E7:L7"/>
    <mergeCell ref="N7:P7"/>
    <mergeCell ref="Q7:AC7"/>
  </mergeCells>
  <dataValidations count="2">
    <dataValidation type="list" allowBlank="1" showInputMessage="1" showErrorMessage="1" sqref="X13" xr:uid="{C1553C4F-08F1-4757-B1FC-598274275DC1}">
      <formula1>"Mayor o igual que,Menor o igual que,Igual,Mayor que,Menor que"</formula1>
    </dataValidation>
    <dataValidation type="list" allowBlank="1" showInputMessage="1" showErrorMessage="1" sqref="AD44:AE65" xr:uid="{FF1FD3F1-AA9F-4E92-87E1-EE9D9CF27BD5}">
      <formula1>"Abierta,En ejecución,Cerrada,Cancelada"</formula1>
    </dataValidation>
  </dataValidations>
  <pageMargins left="0.25" right="0.25"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BDB05CFF-F065-401E-A96A-9E37F7CD5441}">
          <x14:formula1>
            <xm:f>Datos!$L$2:$L$51</xm:f>
          </x14:formula1>
          <xm:sqref>N9:T9 E9 V9:AC9</xm:sqref>
        </x14:dataValidation>
        <x14:dataValidation type="list" allowBlank="1" showInputMessage="1" showErrorMessage="1" xr:uid="{E50AFFB4-F8DC-452F-8D86-9682C363F24E}">
          <x14:formula1>
            <xm:f>Datos!$P$2:$P$205</xm:f>
          </x14:formula1>
          <xm:sqref>E11:L11 N11:T11 V11:AC11</xm:sqref>
        </x14:dataValidation>
      </x14:dataValidations>
    </ext>
  </extLs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A7AA1-A45D-4705-83E6-DED9AB6C3FA8}">
  <sheetPr codeName="Hoja27"/>
  <dimension ref="B1:AH67"/>
  <sheetViews>
    <sheetView showGridLines="0" zoomScale="85" zoomScaleNormal="85" workbookViewId="0">
      <selection activeCell="E7" sqref="E7:L7"/>
    </sheetView>
  </sheetViews>
  <sheetFormatPr baseColWidth="10" defaultColWidth="0" defaultRowHeight="0" customHeight="1" zeroHeight="1" x14ac:dyDescent="0.4"/>
  <cols>
    <col min="1" max="1" width="1.77734375" style="60" customWidth="1"/>
    <col min="2" max="2" width="1.88671875" style="60" customWidth="1"/>
    <col min="3" max="4" width="11.21875" style="60" customWidth="1"/>
    <col min="5" max="5" width="1.77734375" style="60" customWidth="1"/>
    <col min="6" max="6" width="13.6640625" style="60" customWidth="1"/>
    <col min="7" max="7" width="1.77734375" style="60" customWidth="1"/>
    <col min="8" max="8" width="9.6640625" style="60" customWidth="1"/>
    <col min="9" max="9" width="1.77734375" style="60" customWidth="1"/>
    <col min="10" max="10" width="9.6640625" style="60" customWidth="1"/>
    <col min="11" max="11" width="1.77734375" style="60" customWidth="1"/>
    <col min="12" max="12" width="12.6640625" style="60" customWidth="1"/>
    <col min="13" max="13" width="1.77734375" style="60" customWidth="1"/>
    <col min="14" max="14" width="12.109375" style="60" customWidth="1"/>
    <col min="15" max="15" width="1.77734375" style="60" customWidth="1"/>
    <col min="16" max="16" width="12.6640625" style="60" customWidth="1"/>
    <col min="17" max="17" width="1.77734375" style="60" customWidth="1"/>
    <col min="18" max="18" width="9.6640625" style="60" customWidth="1"/>
    <col min="19" max="19" width="1.77734375" style="60" customWidth="1"/>
    <col min="20" max="20" width="12.6640625" style="60" customWidth="1"/>
    <col min="21" max="21" width="1.77734375" style="60" customWidth="1"/>
    <col min="22" max="22" width="9.6640625" style="60" customWidth="1"/>
    <col min="23" max="23" width="1.77734375" style="60" customWidth="1"/>
    <col min="24" max="24" width="9.6640625" style="60" customWidth="1"/>
    <col min="25" max="25" width="1.77734375" style="60" customWidth="1"/>
    <col min="26" max="26" width="9.6640625" style="60" customWidth="1"/>
    <col min="27" max="27" width="1.77734375" style="60" customWidth="1"/>
    <col min="28" max="28" width="9.6640625" style="60" customWidth="1"/>
    <col min="29" max="29" width="1.77734375" style="60" customWidth="1"/>
    <col min="30" max="30" width="1.88671875" style="60" customWidth="1"/>
    <col min="31" max="31" width="10.77734375" style="60" customWidth="1"/>
    <col min="32" max="33" width="12.33203125" style="60" customWidth="1"/>
    <col min="34" max="34" width="1.77734375" style="60" customWidth="1"/>
    <col min="35" max="35" width="2.21875" style="60" customWidth="1"/>
    <col min="36" max="36" width="0" style="60" hidden="1" customWidth="1"/>
    <col min="37" max="16384" width="0" style="60" hidden="1"/>
  </cols>
  <sheetData>
    <row r="1" spans="2:30" ht="8.1" customHeight="1" x14ac:dyDescent="0.4"/>
    <row r="2" spans="2:30" ht="37.5" customHeight="1" x14ac:dyDescent="0.4">
      <c r="B2" s="439"/>
      <c r="C2" s="439"/>
      <c r="D2" s="439"/>
      <c r="E2" s="439"/>
      <c r="F2" s="439"/>
      <c r="G2" s="439"/>
      <c r="H2" s="442" t="s">
        <v>480</v>
      </c>
      <c r="I2" s="443"/>
      <c r="J2" s="443"/>
      <c r="K2" s="443"/>
      <c r="L2" s="443"/>
      <c r="M2" s="443"/>
      <c r="N2" s="443"/>
      <c r="O2" s="443"/>
      <c r="P2" s="443"/>
      <c r="Q2" s="443"/>
      <c r="R2" s="443"/>
      <c r="S2" s="443"/>
      <c r="T2" s="443"/>
      <c r="U2" s="443"/>
      <c r="V2" s="443"/>
      <c r="W2" s="443"/>
      <c r="X2" s="443"/>
      <c r="Y2" s="443"/>
      <c r="Z2" s="443"/>
      <c r="AA2" s="443"/>
      <c r="AB2" s="443"/>
      <c r="AC2" s="443"/>
      <c r="AD2" s="444"/>
    </row>
    <row r="3" spans="2:30" ht="37.5" customHeight="1" x14ac:dyDescent="0.4">
      <c r="B3" s="439"/>
      <c r="C3" s="439"/>
      <c r="D3" s="439"/>
      <c r="E3" s="439"/>
      <c r="F3" s="439"/>
      <c r="G3" s="439"/>
      <c r="H3" s="445"/>
      <c r="I3" s="446"/>
      <c r="J3" s="446"/>
      <c r="K3" s="446"/>
      <c r="L3" s="446"/>
      <c r="M3" s="446"/>
      <c r="N3" s="446"/>
      <c r="O3" s="446"/>
      <c r="P3" s="446"/>
      <c r="Q3" s="446"/>
      <c r="R3" s="446"/>
      <c r="S3" s="446"/>
      <c r="T3" s="446"/>
      <c r="U3" s="446"/>
      <c r="V3" s="446"/>
      <c r="W3" s="446"/>
      <c r="X3" s="446"/>
      <c r="Y3" s="446"/>
      <c r="Z3" s="446"/>
      <c r="AA3" s="446"/>
      <c r="AB3" s="446"/>
      <c r="AC3" s="446"/>
      <c r="AD3" s="447"/>
    </row>
    <row r="4" spans="2:30" ht="8.1" customHeight="1" x14ac:dyDescent="0.4"/>
    <row r="5" spans="2:30" ht="30" customHeight="1" x14ac:dyDescent="0.4">
      <c r="B5" s="440" t="s">
        <v>454</v>
      </c>
      <c r="C5" s="440"/>
      <c r="D5" s="440"/>
      <c r="E5" s="440"/>
      <c r="F5" s="440"/>
      <c r="G5" s="440"/>
      <c r="H5" s="440"/>
      <c r="I5" s="440"/>
      <c r="J5" s="440"/>
      <c r="K5" s="440"/>
      <c r="L5" s="440"/>
      <c r="M5" s="440"/>
      <c r="N5" s="440"/>
      <c r="O5" s="440"/>
      <c r="P5" s="440"/>
      <c r="Q5" s="440"/>
      <c r="R5" s="440"/>
      <c r="S5" s="440"/>
      <c r="T5" s="440"/>
      <c r="U5" s="440"/>
      <c r="V5" s="440"/>
      <c r="W5" s="440"/>
      <c r="X5" s="440"/>
      <c r="Y5" s="440"/>
      <c r="Z5" s="440"/>
      <c r="AA5" s="440"/>
      <c r="AB5" s="440"/>
      <c r="AC5" s="440"/>
      <c r="AD5" s="440"/>
    </row>
    <row r="6" spans="2:30" ht="7.5" customHeight="1" x14ac:dyDescent="0.4">
      <c r="B6" s="61"/>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2:30" s="64" customFormat="1" ht="60" customHeight="1" x14ac:dyDescent="0.3">
      <c r="B7" s="68"/>
      <c r="C7" s="419" t="s">
        <v>455</v>
      </c>
      <c r="D7" s="420"/>
      <c r="E7" s="433"/>
      <c r="F7" s="433"/>
      <c r="G7" s="433"/>
      <c r="H7" s="433"/>
      <c r="I7" s="433"/>
      <c r="J7" s="433"/>
      <c r="K7" s="433"/>
      <c r="L7" s="433"/>
      <c r="M7" s="69"/>
      <c r="N7" s="419" t="s">
        <v>456</v>
      </c>
      <c r="O7" s="436"/>
      <c r="P7" s="420"/>
      <c r="Q7" s="441"/>
      <c r="R7" s="441"/>
      <c r="S7" s="441"/>
      <c r="T7" s="441"/>
      <c r="U7" s="441"/>
      <c r="V7" s="441"/>
      <c r="W7" s="441"/>
      <c r="X7" s="441"/>
      <c r="Y7" s="441"/>
      <c r="Z7" s="441"/>
      <c r="AA7" s="441"/>
      <c r="AB7" s="441"/>
      <c r="AC7" s="441"/>
      <c r="AD7" s="70"/>
    </row>
    <row r="8" spans="2:30" ht="7.5" customHeight="1" x14ac:dyDescent="0.4">
      <c r="B8" s="71"/>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73"/>
    </row>
    <row r="9" spans="2:30" s="64" customFormat="1" ht="39.9" customHeight="1" x14ac:dyDescent="0.3">
      <c r="B9" s="68"/>
      <c r="C9" s="419" t="s">
        <v>481</v>
      </c>
      <c r="D9" s="420"/>
      <c r="E9" s="433"/>
      <c r="F9" s="433"/>
      <c r="G9" s="433"/>
      <c r="H9" s="433"/>
      <c r="I9" s="433"/>
      <c r="J9" s="433"/>
      <c r="K9" s="433"/>
      <c r="L9" s="433"/>
      <c r="M9" s="69"/>
      <c r="N9" s="433"/>
      <c r="O9" s="433"/>
      <c r="P9" s="433"/>
      <c r="Q9" s="433"/>
      <c r="R9" s="433"/>
      <c r="S9" s="433"/>
      <c r="T9" s="433"/>
      <c r="U9"/>
      <c r="V9" s="433"/>
      <c r="W9" s="433"/>
      <c r="X9" s="433"/>
      <c r="Y9" s="433"/>
      <c r="Z9" s="433"/>
      <c r="AA9" s="433"/>
      <c r="AB9" s="433"/>
      <c r="AC9" s="433"/>
      <c r="AD9" s="70"/>
    </row>
    <row r="10" spans="2:30" ht="7.5" customHeight="1" x14ac:dyDescent="0.4">
      <c r="B10" s="71"/>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3"/>
    </row>
    <row r="11" spans="2:30" ht="39.9" customHeight="1" x14ac:dyDescent="0.4">
      <c r="B11" s="71"/>
      <c r="C11" s="419" t="s">
        <v>482</v>
      </c>
      <c r="D11" s="420"/>
      <c r="E11" s="433"/>
      <c r="F11" s="433"/>
      <c r="G11" s="433"/>
      <c r="H11" s="433"/>
      <c r="I11" s="433"/>
      <c r="J11" s="433"/>
      <c r="K11" s="433"/>
      <c r="L11" s="433"/>
      <c r="N11" s="433"/>
      <c r="O11" s="433"/>
      <c r="P11" s="433"/>
      <c r="Q11" s="433"/>
      <c r="R11" s="433"/>
      <c r="S11" s="433"/>
      <c r="T11" s="433"/>
      <c r="V11" s="433"/>
      <c r="W11" s="433"/>
      <c r="X11" s="433"/>
      <c r="Y11" s="433"/>
      <c r="Z11" s="433"/>
      <c r="AA11" s="433"/>
      <c r="AB11" s="433"/>
      <c r="AC11" s="433"/>
      <c r="AD11" s="73"/>
    </row>
    <row r="12" spans="2:30" ht="7.5" customHeight="1" x14ac:dyDescent="0.4">
      <c r="B12" s="71"/>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3"/>
    </row>
    <row r="13" spans="2:30" s="64" customFormat="1" ht="39.9" customHeight="1" x14ac:dyDescent="0.3">
      <c r="B13" s="68"/>
      <c r="C13" s="448" t="s">
        <v>488</v>
      </c>
      <c r="D13" s="449"/>
      <c r="E13" s="69"/>
      <c r="F13" s="432" t="s">
        <v>457</v>
      </c>
      <c r="G13" s="432"/>
      <c r="H13" s="435"/>
      <c r="I13" s="435"/>
      <c r="J13" s="435"/>
      <c r="K13" s="435"/>
      <c r="L13" s="435"/>
      <c r="M13" s="69"/>
      <c r="N13" s="419" t="s">
        <v>459</v>
      </c>
      <c r="O13" s="436"/>
      <c r="P13" s="420"/>
      <c r="Q13" s="437"/>
      <c r="R13" s="437"/>
      <c r="S13" s="437"/>
      <c r="T13" s="437"/>
      <c r="U13" s="69"/>
      <c r="V13" s="438" t="s">
        <v>460</v>
      </c>
      <c r="W13" s="438"/>
      <c r="X13" s="461"/>
      <c r="Y13" s="461"/>
      <c r="Z13" s="461"/>
      <c r="AA13" s="455"/>
      <c r="AB13" s="456"/>
      <c r="AC13" s="457"/>
      <c r="AD13" s="70"/>
    </row>
    <row r="14" spans="2:30" ht="9" customHeight="1" x14ac:dyDescent="0.4">
      <c r="B14" s="71"/>
      <c r="C14" s="450"/>
      <c r="D14" s="451"/>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3"/>
    </row>
    <row r="15" spans="2:30" s="64" customFormat="1" ht="39.9" customHeight="1" x14ac:dyDescent="0.3">
      <c r="B15" s="68"/>
      <c r="C15" s="450"/>
      <c r="D15" s="451"/>
      <c r="E15" s="69"/>
      <c r="F15" s="434" t="s">
        <v>458</v>
      </c>
      <c r="G15" s="434"/>
      <c r="H15" s="435"/>
      <c r="I15" s="435"/>
      <c r="J15" s="435"/>
      <c r="K15" s="435"/>
      <c r="L15" s="435"/>
      <c r="M15" s="69"/>
      <c r="N15" s="434" t="s">
        <v>462</v>
      </c>
      <c r="O15" s="434"/>
      <c r="P15" s="435"/>
      <c r="Q15" s="435"/>
      <c r="R15" s="435"/>
      <c r="S15" s="435"/>
      <c r="T15" s="435"/>
      <c r="U15" s="69"/>
      <c r="V15" s="434" t="s">
        <v>484</v>
      </c>
      <c r="W15" s="434"/>
      <c r="X15" s="454"/>
      <c r="Y15" s="454"/>
      <c r="Z15" s="454"/>
      <c r="AA15" s="454"/>
      <c r="AB15" s="454"/>
      <c r="AC15" s="454"/>
      <c r="AD15" s="70"/>
    </row>
    <row r="16" spans="2:30" ht="7.5" customHeight="1" x14ac:dyDescent="0.4">
      <c r="B16" s="71"/>
      <c r="C16" s="450"/>
      <c r="D16" s="451"/>
      <c r="E16" s="72"/>
      <c r="F16" s="72"/>
      <c r="G16" s="72"/>
      <c r="H16" s="72"/>
      <c r="I16" s="72"/>
      <c r="J16" s="72"/>
      <c r="K16" s="72"/>
      <c r="L16" s="72"/>
      <c r="M16" s="72"/>
      <c r="N16" s="72"/>
      <c r="O16" s="72"/>
      <c r="P16" s="72"/>
      <c r="Q16" s="72"/>
      <c r="R16" s="72"/>
      <c r="S16" s="72"/>
      <c r="T16" s="72"/>
      <c r="U16" s="72"/>
      <c r="V16"/>
      <c r="W16"/>
      <c r="X16"/>
      <c r="Y16"/>
      <c r="Z16"/>
      <c r="AA16"/>
      <c r="AB16"/>
      <c r="AC16"/>
      <c r="AD16" s="73"/>
    </row>
    <row r="17" spans="2:30" s="64" customFormat="1" ht="39.9" customHeight="1" x14ac:dyDescent="0.3">
      <c r="B17" s="68"/>
      <c r="C17" s="452"/>
      <c r="D17" s="453"/>
      <c r="E17" s="69"/>
      <c r="F17" s="434" t="s">
        <v>461</v>
      </c>
      <c r="G17" s="434"/>
      <c r="H17" s="435"/>
      <c r="I17" s="435"/>
      <c r="J17" s="435"/>
      <c r="K17" s="435"/>
      <c r="L17" s="435"/>
      <c r="M17" s="69"/>
      <c r="N17" s="434" t="s">
        <v>463</v>
      </c>
      <c r="O17" s="434"/>
      <c r="P17" s="435"/>
      <c r="Q17" s="435"/>
      <c r="R17" s="435"/>
      <c r="S17" s="435"/>
      <c r="T17" s="435"/>
      <c r="U17" s="69"/>
      <c r="AC17"/>
      <c r="AD17" s="70"/>
    </row>
    <row r="18" spans="2:30" ht="6.9" customHeight="1" x14ac:dyDescent="0.4">
      <c r="B18" s="71"/>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3"/>
    </row>
    <row r="19" spans="2:30" s="64" customFormat="1" ht="39.9" customHeight="1" x14ac:dyDescent="0.3">
      <c r="B19" s="68"/>
      <c r="C19" s="419" t="s">
        <v>485</v>
      </c>
      <c r="D19" s="420"/>
      <c r="E19" s="437"/>
      <c r="F19" s="437"/>
      <c r="G19" s="437"/>
      <c r="H19" s="437"/>
      <c r="I19" s="437"/>
      <c r="J19" s="437"/>
      <c r="K19" s="437"/>
      <c r="L19" s="437"/>
      <c r="M19" s="437"/>
      <c r="N19" s="437"/>
      <c r="O19" s="74"/>
      <c r="P19" s="419" t="s">
        <v>486</v>
      </c>
      <c r="Q19" s="436"/>
      <c r="R19" s="436"/>
      <c r="S19" s="420"/>
      <c r="T19" s="437"/>
      <c r="U19" s="437"/>
      <c r="V19" s="437"/>
      <c r="W19" s="437"/>
      <c r="X19" s="437"/>
      <c r="Y19" s="437"/>
      <c r="Z19" s="437"/>
      <c r="AA19" s="437"/>
      <c r="AB19" s="437"/>
      <c r="AC19" s="437"/>
      <c r="AD19" s="70"/>
    </row>
    <row r="20" spans="2:30" ht="6.9" customHeight="1" x14ac:dyDescent="0.4">
      <c r="B20" s="75"/>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7"/>
    </row>
    <row r="21" spans="2:30" ht="9.9" customHeight="1" x14ac:dyDescent="0.4">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row>
    <row r="22" spans="2:30" ht="30" customHeight="1" x14ac:dyDescent="0.4">
      <c r="B22" s="415" t="s">
        <v>464</v>
      </c>
      <c r="C22" s="415"/>
      <c r="D22" s="415"/>
      <c r="E22" s="415"/>
      <c r="F22" s="415"/>
      <c r="G22" s="415"/>
      <c r="H22" s="415"/>
      <c r="I22" s="415"/>
      <c r="J22" s="415"/>
      <c r="K22" s="415"/>
      <c r="L22" s="415"/>
      <c r="M22" s="415"/>
      <c r="N22" s="415"/>
      <c r="O22" s="415"/>
      <c r="P22" s="415"/>
      <c r="Q22" s="415"/>
      <c r="R22" s="415"/>
      <c r="S22" s="415"/>
      <c r="T22" s="415"/>
      <c r="U22" s="415"/>
      <c r="V22" s="415"/>
      <c r="W22" s="415"/>
      <c r="X22" s="415"/>
      <c r="Y22" s="415"/>
      <c r="Z22" s="415"/>
      <c r="AA22" s="415"/>
      <c r="AB22" s="415"/>
      <c r="AC22" s="415"/>
      <c r="AD22" s="415"/>
    </row>
    <row r="23" spans="2:30" ht="9.9" customHeight="1" x14ac:dyDescent="0.4">
      <c r="B23" s="78"/>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80"/>
    </row>
    <row r="24" spans="2:30" ht="26.1" customHeight="1" x14ac:dyDescent="0.4">
      <c r="B24" s="71"/>
      <c r="C24" s="432" t="s">
        <v>487</v>
      </c>
      <c r="D24" s="432"/>
      <c r="E24" s="432"/>
      <c r="F24" s="432" t="s">
        <v>496</v>
      </c>
      <c r="G24" s="432"/>
      <c r="H24" s="432" t="s">
        <v>465</v>
      </c>
      <c r="I24" s="432"/>
      <c r="J24" s="432" t="s">
        <v>466</v>
      </c>
      <c r="K24" s="432"/>
      <c r="L24" s="432" t="s">
        <v>467</v>
      </c>
      <c r="M24" s="432"/>
      <c r="N24" s="432" t="s">
        <v>468</v>
      </c>
      <c r="O24" s="432"/>
      <c r="P24" s="432" t="s">
        <v>469</v>
      </c>
      <c r="Q24" s="432"/>
      <c r="R24" s="432" t="s">
        <v>470</v>
      </c>
      <c r="S24" s="432"/>
      <c r="T24" s="432" t="s">
        <v>471</v>
      </c>
      <c r="U24" s="432"/>
      <c r="V24" s="432" t="s">
        <v>472</v>
      </c>
      <c r="W24" s="432"/>
      <c r="X24" s="432" t="s">
        <v>473</v>
      </c>
      <c r="Y24" s="432"/>
      <c r="Z24" s="432" t="s">
        <v>474</v>
      </c>
      <c r="AA24" s="432"/>
      <c r="AB24" s="432" t="s">
        <v>475</v>
      </c>
      <c r="AC24" s="432"/>
      <c r="AD24" s="81"/>
    </row>
    <row r="25" spans="2:30" ht="26.1" customHeight="1" x14ac:dyDescent="0.4">
      <c r="B25" s="71"/>
      <c r="C25" s="430" t="s">
        <v>460</v>
      </c>
      <c r="D25" s="430"/>
      <c r="E25" s="430"/>
      <c r="F25" s="460"/>
      <c r="G25" s="460"/>
      <c r="H25" s="460"/>
      <c r="I25" s="460"/>
      <c r="J25" s="460"/>
      <c r="K25" s="460"/>
      <c r="L25" s="460"/>
      <c r="M25" s="460"/>
      <c r="N25" s="460"/>
      <c r="O25" s="460"/>
      <c r="P25" s="460"/>
      <c r="Q25" s="460"/>
      <c r="R25" s="460"/>
      <c r="S25" s="460"/>
      <c r="T25" s="460"/>
      <c r="U25" s="460"/>
      <c r="V25" s="460"/>
      <c r="W25" s="460"/>
      <c r="X25" s="460"/>
      <c r="Y25" s="460"/>
      <c r="Z25" s="460"/>
      <c r="AA25" s="460"/>
      <c r="AB25" s="460"/>
      <c r="AC25" s="460"/>
      <c r="AD25" s="81"/>
    </row>
    <row r="26" spans="2:30" ht="35.1" customHeight="1" x14ac:dyDescent="0.4">
      <c r="B26" s="71"/>
      <c r="C26" s="430" t="s">
        <v>323</v>
      </c>
      <c r="D26" s="430"/>
      <c r="E26" s="430"/>
      <c r="F26" s="431"/>
      <c r="G26" s="431"/>
      <c r="H26" s="431"/>
      <c r="I26" s="431"/>
      <c r="J26" s="431"/>
      <c r="K26" s="431"/>
      <c r="L26" s="431"/>
      <c r="M26" s="431"/>
      <c r="N26" s="431"/>
      <c r="O26" s="431"/>
      <c r="P26" s="431"/>
      <c r="Q26" s="431"/>
      <c r="R26" s="431"/>
      <c r="S26" s="431"/>
      <c r="T26" s="431"/>
      <c r="U26" s="431"/>
      <c r="V26" s="431"/>
      <c r="W26" s="431"/>
      <c r="X26" s="431"/>
      <c r="Y26" s="431"/>
      <c r="Z26" s="431"/>
      <c r="AA26" s="431"/>
      <c r="AB26" s="431"/>
      <c r="AC26" s="431"/>
      <c r="AD26" s="81"/>
    </row>
    <row r="27" spans="2:30" ht="12" customHeight="1" x14ac:dyDescent="0.4">
      <c r="B27" s="71"/>
      <c r="C27" s="84"/>
      <c r="D27" s="84"/>
      <c r="E27" s="84"/>
      <c r="F27" s="85"/>
      <c r="G27" s="85"/>
      <c r="H27" s="85"/>
      <c r="I27" s="85"/>
      <c r="J27" s="85"/>
      <c r="K27" s="85"/>
      <c r="L27" s="85"/>
      <c r="M27" s="85"/>
      <c r="N27" s="86"/>
      <c r="O27" s="86"/>
      <c r="P27" s="86"/>
      <c r="Q27" s="86"/>
      <c r="R27" s="86"/>
      <c r="S27" s="86"/>
      <c r="T27" s="86"/>
      <c r="U27" s="86"/>
      <c r="V27" s="86"/>
      <c r="W27" s="86"/>
      <c r="X27" s="86"/>
      <c r="Y27" s="86"/>
      <c r="Z27" s="86"/>
      <c r="AA27" s="86"/>
      <c r="AB27" s="86"/>
      <c r="AC27" s="86"/>
      <c r="AD27" s="81"/>
    </row>
    <row r="28" spans="2:30" ht="35.1" customHeight="1" x14ac:dyDescent="0.4">
      <c r="B28" s="71"/>
      <c r="C28" s="432" t="s">
        <v>487</v>
      </c>
      <c r="D28" s="432"/>
      <c r="E28" s="432"/>
      <c r="F28" s="432" t="s">
        <v>476</v>
      </c>
      <c r="G28" s="432"/>
      <c r="H28" s="432" t="s">
        <v>465</v>
      </c>
      <c r="I28" s="432"/>
      <c r="J28" s="432" t="s">
        <v>466</v>
      </c>
      <c r="K28" s="432"/>
      <c r="L28" s="432" t="s">
        <v>467</v>
      </c>
      <c r="M28" s="432"/>
      <c r="N28" s="432" t="s">
        <v>468</v>
      </c>
      <c r="O28" s="432"/>
      <c r="P28" s="432" t="s">
        <v>469</v>
      </c>
      <c r="Q28" s="432"/>
      <c r="R28" s="432" t="s">
        <v>470</v>
      </c>
      <c r="S28" s="432"/>
      <c r="T28" s="432" t="s">
        <v>471</v>
      </c>
      <c r="U28" s="432"/>
      <c r="V28" s="432" t="s">
        <v>472</v>
      </c>
      <c r="W28" s="432"/>
      <c r="X28" s="432" t="s">
        <v>473</v>
      </c>
      <c r="Y28" s="432"/>
      <c r="Z28" s="432" t="s">
        <v>474</v>
      </c>
      <c r="AA28" s="432"/>
      <c r="AB28" s="432" t="s">
        <v>475</v>
      </c>
      <c r="AC28" s="432"/>
      <c r="AD28" s="81"/>
    </row>
    <row r="29" spans="2:30" ht="35.1" customHeight="1" x14ac:dyDescent="0.4">
      <c r="B29" s="71"/>
      <c r="C29" s="430" t="s">
        <v>460</v>
      </c>
      <c r="D29" s="430"/>
      <c r="E29" s="430"/>
      <c r="F29" s="460"/>
      <c r="G29" s="460"/>
      <c r="H29" s="460"/>
      <c r="I29" s="460"/>
      <c r="J29" s="460"/>
      <c r="K29" s="460"/>
      <c r="L29" s="460"/>
      <c r="M29" s="460"/>
      <c r="N29" s="460"/>
      <c r="O29" s="460"/>
      <c r="P29" s="460"/>
      <c r="Q29" s="460"/>
      <c r="R29" s="460"/>
      <c r="S29" s="460"/>
      <c r="T29" s="460"/>
      <c r="U29" s="460"/>
      <c r="V29" s="460"/>
      <c r="W29" s="460"/>
      <c r="X29" s="460"/>
      <c r="Y29" s="460"/>
      <c r="Z29" s="460"/>
      <c r="AA29" s="460"/>
      <c r="AB29" s="460"/>
      <c r="AC29" s="460"/>
      <c r="AD29" s="81"/>
    </row>
    <row r="30" spans="2:30" ht="35.1" customHeight="1" x14ac:dyDescent="0.4">
      <c r="B30" s="71"/>
      <c r="C30" s="430" t="s">
        <v>323</v>
      </c>
      <c r="D30" s="430"/>
      <c r="E30" s="430"/>
      <c r="F30" s="431"/>
      <c r="G30" s="431"/>
      <c r="H30" s="431"/>
      <c r="I30" s="431"/>
      <c r="J30" s="431"/>
      <c r="K30" s="431"/>
      <c r="L30" s="431"/>
      <c r="M30" s="431"/>
      <c r="N30" s="431"/>
      <c r="O30" s="431"/>
      <c r="P30" s="431"/>
      <c r="Q30" s="431"/>
      <c r="R30" s="431"/>
      <c r="S30" s="431"/>
      <c r="T30" s="431"/>
      <c r="U30" s="431"/>
      <c r="V30" s="431"/>
      <c r="W30" s="431"/>
      <c r="X30" s="431"/>
      <c r="Y30" s="431"/>
      <c r="Z30" s="431"/>
      <c r="AA30" s="431"/>
      <c r="AB30" s="431"/>
      <c r="AC30" s="431"/>
      <c r="AD30" s="81"/>
    </row>
    <row r="31" spans="2:30" ht="9.9" customHeight="1" x14ac:dyDescent="0.4">
      <c r="B31" s="75"/>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7"/>
    </row>
    <row r="32" spans="2:30" ht="5.4" customHeight="1" x14ac:dyDescent="0.4">
      <c r="B32" s="462"/>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4"/>
    </row>
    <row r="33" spans="2:34" ht="39.9" customHeight="1" x14ac:dyDescent="0.4">
      <c r="B33" s="412"/>
      <c r="C33" s="413"/>
      <c r="D33" s="413"/>
      <c r="E33" s="413"/>
      <c r="F33" s="413"/>
      <c r="G33" s="413"/>
      <c r="H33" s="413"/>
      <c r="I33" s="413"/>
      <c r="J33" s="413"/>
      <c r="K33" s="413"/>
      <c r="L33" s="413"/>
      <c r="M33" s="413"/>
      <c r="N33" s="413"/>
      <c r="O33" s="413"/>
      <c r="P33" s="413"/>
      <c r="Q33" s="413"/>
      <c r="R33" s="413"/>
      <c r="S33" s="413"/>
      <c r="T33" s="413"/>
      <c r="U33" s="413"/>
      <c r="V33" s="413"/>
      <c r="W33" s="413"/>
      <c r="X33" s="413"/>
      <c r="Y33" s="413"/>
      <c r="Z33" s="413"/>
      <c r="AA33" s="413"/>
      <c r="AB33" s="413"/>
      <c r="AC33" s="413"/>
      <c r="AD33" s="414"/>
    </row>
    <row r="34" spans="2:34" ht="39.9" customHeight="1" x14ac:dyDescent="0.4">
      <c r="B34" s="412"/>
      <c r="C34" s="413"/>
      <c r="D34" s="413"/>
      <c r="E34" s="413"/>
      <c r="F34" s="413"/>
      <c r="G34" s="413"/>
      <c r="H34" s="413"/>
      <c r="I34" s="413"/>
      <c r="J34" s="413"/>
      <c r="K34" s="413"/>
      <c r="L34" s="413"/>
      <c r="M34" s="413"/>
      <c r="N34" s="413"/>
      <c r="O34" s="413"/>
      <c r="P34" s="413"/>
      <c r="Q34" s="413"/>
      <c r="R34" s="413"/>
      <c r="S34" s="413"/>
      <c r="T34" s="413"/>
      <c r="U34" s="413"/>
      <c r="V34" s="413"/>
      <c r="W34" s="413"/>
      <c r="X34" s="413"/>
      <c r="Y34" s="413"/>
      <c r="Z34" s="413"/>
      <c r="AA34" s="413"/>
      <c r="AB34" s="413"/>
      <c r="AC34" s="413"/>
      <c r="AD34" s="414"/>
    </row>
    <row r="35" spans="2:34" ht="39.9" customHeight="1" x14ac:dyDescent="0.4">
      <c r="B35" s="412"/>
      <c r="C35" s="413"/>
      <c r="D35" s="413"/>
      <c r="E35" s="413"/>
      <c r="F35" s="413"/>
      <c r="G35" s="413"/>
      <c r="H35" s="413"/>
      <c r="I35" s="413"/>
      <c r="J35" s="413"/>
      <c r="K35" s="413"/>
      <c r="L35" s="413"/>
      <c r="M35" s="413"/>
      <c r="N35" s="413"/>
      <c r="O35" s="413"/>
      <c r="P35" s="413"/>
      <c r="Q35" s="413"/>
      <c r="R35" s="413"/>
      <c r="S35" s="413"/>
      <c r="T35" s="413"/>
      <c r="U35" s="413"/>
      <c r="V35" s="413"/>
      <c r="W35" s="413"/>
      <c r="X35" s="413"/>
      <c r="Y35" s="413"/>
      <c r="Z35" s="413"/>
      <c r="AA35" s="413"/>
      <c r="AB35" s="413"/>
      <c r="AC35" s="413"/>
      <c r="AD35" s="414"/>
    </row>
    <row r="36" spans="2:34" ht="39.9" customHeight="1" x14ac:dyDescent="0.4">
      <c r="B36" s="412"/>
      <c r="C36" s="413"/>
      <c r="D36" s="413"/>
      <c r="E36" s="413"/>
      <c r="F36" s="413"/>
      <c r="G36" s="413"/>
      <c r="H36" s="413"/>
      <c r="I36" s="413"/>
      <c r="J36" s="413"/>
      <c r="K36" s="413"/>
      <c r="L36" s="413"/>
      <c r="M36" s="413"/>
      <c r="N36" s="413"/>
      <c r="O36" s="413"/>
      <c r="P36" s="413"/>
      <c r="Q36" s="413"/>
      <c r="R36" s="413"/>
      <c r="S36" s="413"/>
      <c r="T36" s="413"/>
      <c r="U36" s="413"/>
      <c r="V36" s="413"/>
      <c r="W36" s="413"/>
      <c r="X36" s="413"/>
      <c r="Y36" s="413"/>
      <c r="Z36" s="413"/>
      <c r="AA36" s="413"/>
      <c r="AB36" s="413"/>
      <c r="AC36" s="413"/>
      <c r="AD36" s="414"/>
    </row>
    <row r="37" spans="2:34" ht="39.9" customHeight="1" x14ac:dyDescent="0.4">
      <c r="B37" s="412"/>
      <c r="C37" s="413"/>
      <c r="D37" s="413"/>
      <c r="E37" s="413"/>
      <c r="F37" s="413"/>
      <c r="G37" s="413"/>
      <c r="H37" s="413"/>
      <c r="I37" s="413"/>
      <c r="J37" s="413"/>
      <c r="K37" s="413"/>
      <c r="L37" s="413"/>
      <c r="M37" s="413"/>
      <c r="N37" s="413"/>
      <c r="O37" s="413"/>
      <c r="P37" s="413"/>
      <c r="Q37" s="413"/>
      <c r="R37" s="413"/>
      <c r="S37" s="413"/>
      <c r="T37" s="413"/>
      <c r="U37" s="413"/>
      <c r="V37" s="413"/>
      <c r="W37" s="413"/>
      <c r="X37" s="413"/>
      <c r="Y37" s="413"/>
      <c r="Z37" s="413"/>
      <c r="AA37" s="413"/>
      <c r="AB37" s="413"/>
      <c r="AC37" s="413"/>
      <c r="AD37" s="414"/>
    </row>
    <row r="38" spans="2:34" ht="39.9" customHeight="1" x14ac:dyDescent="0.4">
      <c r="B38" s="412"/>
      <c r="C38" s="413"/>
      <c r="D38" s="413"/>
      <c r="E38" s="413"/>
      <c r="F38" s="413"/>
      <c r="G38" s="413"/>
      <c r="H38" s="413"/>
      <c r="I38" s="413"/>
      <c r="J38" s="413"/>
      <c r="K38" s="413"/>
      <c r="L38" s="413"/>
      <c r="M38" s="413"/>
      <c r="N38" s="413"/>
      <c r="O38" s="413"/>
      <c r="P38" s="413"/>
      <c r="Q38" s="413"/>
      <c r="R38" s="413"/>
      <c r="S38" s="413"/>
      <c r="T38" s="413"/>
      <c r="U38" s="413"/>
      <c r="V38" s="413"/>
      <c r="W38" s="413"/>
      <c r="X38" s="413"/>
      <c r="Y38" s="413"/>
      <c r="Z38" s="413"/>
      <c r="AA38" s="413"/>
      <c r="AB38" s="413"/>
      <c r="AC38" s="413"/>
      <c r="AD38" s="414"/>
    </row>
    <row r="39" spans="2:34" ht="39.9" customHeight="1" x14ac:dyDescent="0.4">
      <c r="B39" s="465"/>
      <c r="C39" s="466"/>
      <c r="D39" s="466"/>
      <c r="E39" s="466"/>
      <c r="F39" s="466"/>
      <c r="G39" s="466"/>
      <c r="H39" s="466"/>
      <c r="I39" s="466"/>
      <c r="J39" s="466"/>
      <c r="K39" s="466"/>
      <c r="L39" s="466"/>
      <c r="M39" s="466"/>
      <c r="N39" s="466"/>
      <c r="O39" s="466"/>
      <c r="P39" s="466"/>
      <c r="Q39" s="466"/>
      <c r="R39" s="466"/>
      <c r="S39" s="466"/>
      <c r="T39" s="466"/>
      <c r="U39" s="466"/>
      <c r="V39" s="466"/>
      <c r="W39" s="466"/>
      <c r="X39" s="466"/>
      <c r="Y39" s="466"/>
      <c r="Z39" s="466"/>
      <c r="AA39" s="466"/>
      <c r="AB39" s="466"/>
      <c r="AC39" s="466"/>
      <c r="AD39" s="467"/>
    </row>
    <row r="40" spans="2:34" ht="8.1" customHeight="1" x14ac:dyDescent="0.4">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row>
    <row r="41" spans="2:34" ht="30" customHeight="1" x14ac:dyDescent="0.4">
      <c r="B41" s="415" t="s">
        <v>477</v>
      </c>
      <c r="C41" s="415"/>
      <c r="D41" s="415"/>
      <c r="E41" s="415"/>
      <c r="F41" s="415"/>
      <c r="G41" s="415"/>
      <c r="H41" s="415"/>
      <c r="I41" s="415"/>
      <c r="J41" s="415"/>
      <c r="K41" s="415"/>
      <c r="L41" s="415"/>
      <c r="M41" s="415"/>
      <c r="N41" s="415"/>
      <c r="O41" s="415"/>
      <c r="P41" s="415"/>
      <c r="Q41" s="415"/>
      <c r="R41" s="415"/>
      <c r="S41" s="415"/>
      <c r="T41" s="415"/>
      <c r="U41" s="415"/>
      <c r="V41" s="415"/>
      <c r="W41" s="415"/>
      <c r="X41" s="415"/>
      <c r="Y41" s="415"/>
      <c r="Z41" s="415"/>
      <c r="AA41" s="415"/>
      <c r="AB41" s="415"/>
      <c r="AC41" s="415"/>
      <c r="AD41" s="415"/>
      <c r="AE41" s="415"/>
      <c r="AF41" s="415"/>
      <c r="AG41" s="415"/>
      <c r="AH41" s="415"/>
    </row>
    <row r="42" spans="2:34" ht="9.9" customHeight="1" x14ac:dyDescent="0.4">
      <c r="B42" s="412"/>
      <c r="C42" s="413"/>
      <c r="D42" s="413"/>
      <c r="E42" s="413"/>
      <c r="F42" s="413"/>
      <c r="G42" s="413"/>
      <c r="H42" s="413"/>
      <c r="I42" s="413"/>
      <c r="J42" s="413"/>
      <c r="K42" s="413"/>
      <c r="L42" s="413"/>
      <c r="M42" s="413"/>
      <c r="N42" s="413"/>
      <c r="O42" s="413"/>
      <c r="P42" s="413"/>
      <c r="Q42" s="413"/>
      <c r="R42" s="413"/>
      <c r="S42" s="413"/>
      <c r="T42" s="413"/>
      <c r="U42" s="413"/>
      <c r="V42" s="413"/>
      <c r="W42" s="413"/>
      <c r="X42" s="413"/>
      <c r="Y42" s="413"/>
      <c r="Z42" s="413"/>
      <c r="AA42" s="413"/>
      <c r="AB42" s="413"/>
      <c r="AC42" s="413"/>
      <c r="AD42" s="413"/>
      <c r="AE42" s="413"/>
      <c r="AF42" s="413"/>
      <c r="AG42" s="413"/>
      <c r="AH42" s="414"/>
    </row>
    <row r="43" spans="2:34" ht="45" customHeight="1" x14ac:dyDescent="0.4">
      <c r="B43" s="71"/>
      <c r="C43" s="83" t="s">
        <v>478</v>
      </c>
      <c r="D43" s="432" t="s">
        <v>492</v>
      </c>
      <c r="E43" s="432"/>
      <c r="F43" s="432"/>
      <c r="G43" s="432"/>
      <c r="H43" s="432"/>
      <c r="I43" s="432"/>
      <c r="J43" s="432"/>
      <c r="K43" s="432"/>
      <c r="L43" s="432" t="s">
        <v>493</v>
      </c>
      <c r="M43" s="432"/>
      <c r="N43" s="432"/>
      <c r="O43" s="432"/>
      <c r="P43" s="432"/>
      <c r="Q43" s="432"/>
      <c r="R43" s="432"/>
      <c r="S43" s="432"/>
      <c r="T43" s="432" t="s">
        <v>479</v>
      </c>
      <c r="U43" s="432"/>
      <c r="V43" s="432"/>
      <c r="W43" s="432"/>
      <c r="X43" s="432"/>
      <c r="Y43" s="432"/>
      <c r="Z43" s="432" t="s">
        <v>489</v>
      </c>
      <c r="AA43" s="432"/>
      <c r="AB43" s="432"/>
      <c r="AC43" s="432"/>
      <c r="AD43" s="419" t="s">
        <v>490</v>
      </c>
      <c r="AE43" s="420"/>
      <c r="AF43" s="419" t="s">
        <v>491</v>
      </c>
      <c r="AG43" s="420"/>
      <c r="AH43" s="87"/>
    </row>
    <row r="44" spans="2:34" ht="50.1" customHeight="1" x14ac:dyDescent="0.4">
      <c r="B44" s="71"/>
      <c r="C44" s="82" t="s">
        <v>465</v>
      </c>
      <c r="D44" s="421"/>
      <c r="E44" s="422"/>
      <c r="F44" s="422"/>
      <c r="G44" s="422"/>
      <c r="H44" s="422"/>
      <c r="I44" s="422"/>
      <c r="J44" s="422"/>
      <c r="K44" s="423"/>
      <c r="L44" s="421"/>
      <c r="M44" s="422"/>
      <c r="N44" s="422"/>
      <c r="O44" s="422"/>
      <c r="P44" s="422"/>
      <c r="Q44" s="422"/>
      <c r="R44" s="422"/>
      <c r="S44" s="423"/>
      <c r="T44" s="424"/>
      <c r="U44" s="425"/>
      <c r="V44" s="425"/>
      <c r="W44" s="425"/>
      <c r="X44" s="425"/>
      <c r="Y44" s="426"/>
      <c r="Z44" s="427"/>
      <c r="AA44" s="428"/>
      <c r="AB44" s="428"/>
      <c r="AC44" s="429"/>
      <c r="AD44" s="416"/>
      <c r="AE44" s="417"/>
      <c r="AF44" s="411"/>
      <c r="AG44" s="411"/>
      <c r="AH44" s="87"/>
    </row>
    <row r="45" spans="2:34" ht="50.1" customHeight="1" x14ac:dyDescent="0.4">
      <c r="B45" s="71"/>
      <c r="C45" s="82" t="s">
        <v>466</v>
      </c>
      <c r="D45" s="421"/>
      <c r="E45" s="422"/>
      <c r="F45" s="422"/>
      <c r="G45" s="422"/>
      <c r="H45" s="422"/>
      <c r="I45" s="422"/>
      <c r="J45" s="422"/>
      <c r="K45" s="423"/>
      <c r="L45" s="421"/>
      <c r="M45" s="422"/>
      <c r="N45" s="422"/>
      <c r="O45" s="422"/>
      <c r="P45" s="422"/>
      <c r="Q45" s="422"/>
      <c r="R45" s="422"/>
      <c r="S45" s="423"/>
      <c r="T45" s="424"/>
      <c r="U45" s="425"/>
      <c r="V45" s="425"/>
      <c r="W45" s="425"/>
      <c r="X45" s="425"/>
      <c r="Y45" s="426"/>
      <c r="Z45" s="427"/>
      <c r="AA45" s="428"/>
      <c r="AB45" s="428"/>
      <c r="AC45" s="429"/>
      <c r="AD45" s="416"/>
      <c r="AE45" s="417"/>
      <c r="AF45" s="411"/>
      <c r="AG45" s="411"/>
      <c r="AH45" s="87"/>
    </row>
    <row r="46" spans="2:34" ht="50.1" customHeight="1" x14ac:dyDescent="0.4">
      <c r="B46" s="71"/>
      <c r="C46" s="82" t="s">
        <v>467</v>
      </c>
      <c r="D46" s="421"/>
      <c r="E46" s="422"/>
      <c r="F46" s="422"/>
      <c r="G46" s="422"/>
      <c r="H46" s="422"/>
      <c r="I46" s="422"/>
      <c r="J46" s="422"/>
      <c r="K46" s="423"/>
      <c r="L46" s="421"/>
      <c r="M46" s="422"/>
      <c r="N46" s="422"/>
      <c r="O46" s="422"/>
      <c r="P46" s="422"/>
      <c r="Q46" s="422"/>
      <c r="R46" s="422"/>
      <c r="S46" s="423"/>
      <c r="T46" s="424"/>
      <c r="U46" s="425"/>
      <c r="V46" s="425"/>
      <c r="W46" s="425"/>
      <c r="X46" s="425"/>
      <c r="Y46" s="426"/>
      <c r="Z46" s="427"/>
      <c r="AA46" s="428"/>
      <c r="AB46" s="428"/>
      <c r="AC46" s="429"/>
      <c r="AD46" s="416"/>
      <c r="AE46" s="417"/>
      <c r="AF46" s="411"/>
      <c r="AG46" s="411"/>
      <c r="AH46" s="87"/>
    </row>
    <row r="47" spans="2:34" ht="50.1" customHeight="1" x14ac:dyDescent="0.4">
      <c r="B47" s="71"/>
      <c r="C47" s="82" t="s">
        <v>468</v>
      </c>
      <c r="D47" s="421"/>
      <c r="E47" s="422"/>
      <c r="F47" s="422"/>
      <c r="G47" s="422"/>
      <c r="H47" s="422"/>
      <c r="I47" s="422"/>
      <c r="J47" s="422"/>
      <c r="K47" s="423"/>
      <c r="L47" s="421"/>
      <c r="M47" s="422"/>
      <c r="N47" s="422"/>
      <c r="O47" s="422"/>
      <c r="P47" s="422"/>
      <c r="Q47" s="422"/>
      <c r="R47" s="422"/>
      <c r="S47" s="423"/>
      <c r="T47" s="424"/>
      <c r="U47" s="425"/>
      <c r="V47" s="425"/>
      <c r="W47" s="425"/>
      <c r="X47" s="425"/>
      <c r="Y47" s="426"/>
      <c r="Z47" s="427"/>
      <c r="AA47" s="428"/>
      <c r="AB47" s="428"/>
      <c r="AC47" s="429"/>
      <c r="AD47" s="416"/>
      <c r="AE47" s="417"/>
      <c r="AF47" s="411"/>
      <c r="AG47" s="411"/>
      <c r="AH47" s="87"/>
    </row>
    <row r="48" spans="2:34" ht="50.1" customHeight="1" x14ac:dyDescent="0.4">
      <c r="B48" s="71"/>
      <c r="C48" s="82" t="s">
        <v>469</v>
      </c>
      <c r="D48" s="421"/>
      <c r="E48" s="422"/>
      <c r="F48" s="422"/>
      <c r="G48" s="422"/>
      <c r="H48" s="422"/>
      <c r="I48" s="422"/>
      <c r="J48" s="422"/>
      <c r="K48" s="423"/>
      <c r="L48" s="421"/>
      <c r="M48" s="422"/>
      <c r="N48" s="422"/>
      <c r="O48" s="422"/>
      <c r="P48" s="422"/>
      <c r="Q48" s="422"/>
      <c r="R48" s="422"/>
      <c r="S48" s="423"/>
      <c r="T48" s="424"/>
      <c r="U48" s="425"/>
      <c r="V48" s="425"/>
      <c r="W48" s="425"/>
      <c r="X48" s="425"/>
      <c r="Y48" s="426"/>
      <c r="Z48" s="427"/>
      <c r="AA48" s="428"/>
      <c r="AB48" s="428"/>
      <c r="AC48" s="429"/>
      <c r="AD48" s="416"/>
      <c r="AE48" s="417"/>
      <c r="AF48" s="411"/>
      <c r="AG48" s="411"/>
      <c r="AH48" s="87"/>
    </row>
    <row r="49" spans="2:34" ht="50.1" customHeight="1" x14ac:dyDescent="0.4">
      <c r="B49" s="71"/>
      <c r="C49" s="82" t="s">
        <v>470</v>
      </c>
      <c r="D49" s="421"/>
      <c r="E49" s="422"/>
      <c r="F49" s="422"/>
      <c r="G49" s="422"/>
      <c r="H49" s="422"/>
      <c r="I49" s="422"/>
      <c r="J49" s="422"/>
      <c r="K49" s="423"/>
      <c r="L49" s="421"/>
      <c r="M49" s="422"/>
      <c r="N49" s="422"/>
      <c r="O49" s="422"/>
      <c r="P49" s="422"/>
      <c r="Q49" s="422"/>
      <c r="R49" s="422"/>
      <c r="S49" s="423"/>
      <c r="T49" s="424"/>
      <c r="U49" s="425"/>
      <c r="V49" s="425"/>
      <c r="W49" s="425"/>
      <c r="X49" s="425"/>
      <c r="Y49" s="426"/>
      <c r="Z49" s="427"/>
      <c r="AA49" s="428"/>
      <c r="AB49" s="428"/>
      <c r="AC49" s="429"/>
      <c r="AD49" s="416"/>
      <c r="AE49" s="417"/>
      <c r="AF49" s="411"/>
      <c r="AG49" s="411"/>
      <c r="AH49" s="87"/>
    </row>
    <row r="50" spans="2:34" ht="50.1" customHeight="1" x14ac:dyDescent="0.4">
      <c r="B50" s="71"/>
      <c r="C50" s="82" t="s">
        <v>471</v>
      </c>
      <c r="D50" s="421"/>
      <c r="E50" s="422"/>
      <c r="F50" s="422"/>
      <c r="G50" s="422"/>
      <c r="H50" s="422"/>
      <c r="I50" s="422"/>
      <c r="J50" s="422"/>
      <c r="K50" s="423"/>
      <c r="L50" s="421"/>
      <c r="M50" s="422"/>
      <c r="N50" s="422"/>
      <c r="O50" s="422"/>
      <c r="P50" s="422"/>
      <c r="Q50" s="422"/>
      <c r="R50" s="422"/>
      <c r="S50" s="423"/>
      <c r="T50" s="424"/>
      <c r="U50" s="425"/>
      <c r="V50" s="425"/>
      <c r="W50" s="425"/>
      <c r="X50" s="425"/>
      <c r="Y50" s="426"/>
      <c r="Z50" s="427"/>
      <c r="AA50" s="428"/>
      <c r="AB50" s="428"/>
      <c r="AC50" s="429"/>
      <c r="AD50" s="416"/>
      <c r="AE50" s="417"/>
      <c r="AF50" s="411"/>
      <c r="AG50" s="411"/>
      <c r="AH50" s="87"/>
    </row>
    <row r="51" spans="2:34" ht="50.1" customHeight="1" x14ac:dyDescent="0.4">
      <c r="B51" s="71"/>
      <c r="C51" s="82" t="s">
        <v>472</v>
      </c>
      <c r="D51" s="421"/>
      <c r="E51" s="422"/>
      <c r="F51" s="422"/>
      <c r="G51" s="422"/>
      <c r="H51" s="422"/>
      <c r="I51" s="422"/>
      <c r="J51" s="422"/>
      <c r="K51" s="423"/>
      <c r="L51" s="421"/>
      <c r="M51" s="422"/>
      <c r="N51" s="422"/>
      <c r="O51" s="422"/>
      <c r="P51" s="422"/>
      <c r="Q51" s="422"/>
      <c r="R51" s="422"/>
      <c r="S51" s="423"/>
      <c r="T51" s="424"/>
      <c r="U51" s="425"/>
      <c r="V51" s="425"/>
      <c r="W51" s="425"/>
      <c r="X51" s="425"/>
      <c r="Y51" s="426"/>
      <c r="Z51" s="427"/>
      <c r="AA51" s="428"/>
      <c r="AB51" s="428"/>
      <c r="AC51" s="429"/>
      <c r="AD51" s="416"/>
      <c r="AE51" s="417"/>
      <c r="AF51" s="411"/>
      <c r="AG51" s="411"/>
      <c r="AH51" s="87"/>
    </row>
    <row r="52" spans="2:34" ht="50.1" customHeight="1" x14ac:dyDescent="0.4">
      <c r="B52" s="71"/>
      <c r="C52" s="82" t="s">
        <v>473</v>
      </c>
      <c r="D52" s="421"/>
      <c r="E52" s="422"/>
      <c r="F52" s="422"/>
      <c r="G52" s="422"/>
      <c r="H52" s="422"/>
      <c r="I52" s="422"/>
      <c r="J52" s="422"/>
      <c r="K52" s="423"/>
      <c r="L52" s="421"/>
      <c r="M52" s="422"/>
      <c r="N52" s="422"/>
      <c r="O52" s="422"/>
      <c r="P52" s="422"/>
      <c r="Q52" s="422"/>
      <c r="R52" s="422"/>
      <c r="S52" s="423"/>
      <c r="T52" s="424"/>
      <c r="U52" s="425"/>
      <c r="V52" s="425"/>
      <c r="W52" s="425"/>
      <c r="X52" s="425"/>
      <c r="Y52" s="426"/>
      <c r="Z52" s="427"/>
      <c r="AA52" s="428"/>
      <c r="AB52" s="428"/>
      <c r="AC52" s="429"/>
      <c r="AD52" s="416"/>
      <c r="AE52" s="417"/>
      <c r="AF52" s="411"/>
      <c r="AG52" s="411"/>
      <c r="AH52" s="87"/>
    </row>
    <row r="53" spans="2:34" ht="50.1" customHeight="1" x14ac:dyDescent="0.4">
      <c r="B53" s="71"/>
      <c r="C53" s="82" t="s">
        <v>474</v>
      </c>
      <c r="D53" s="421"/>
      <c r="E53" s="422"/>
      <c r="F53" s="422"/>
      <c r="G53" s="422"/>
      <c r="H53" s="422"/>
      <c r="I53" s="422"/>
      <c r="J53" s="422"/>
      <c r="K53" s="423"/>
      <c r="L53" s="421"/>
      <c r="M53" s="422"/>
      <c r="N53" s="422"/>
      <c r="O53" s="422"/>
      <c r="P53" s="422"/>
      <c r="Q53" s="422"/>
      <c r="R53" s="422"/>
      <c r="S53" s="423"/>
      <c r="T53" s="424"/>
      <c r="U53" s="425"/>
      <c r="V53" s="425"/>
      <c r="W53" s="425"/>
      <c r="X53" s="425"/>
      <c r="Y53" s="426"/>
      <c r="Z53" s="427"/>
      <c r="AA53" s="428"/>
      <c r="AB53" s="428"/>
      <c r="AC53" s="429"/>
      <c r="AD53" s="416"/>
      <c r="AE53" s="417"/>
      <c r="AF53" s="411"/>
      <c r="AG53" s="411"/>
      <c r="AH53" s="87"/>
    </row>
    <row r="54" spans="2:34" ht="50.1" customHeight="1" x14ac:dyDescent="0.4">
      <c r="B54" s="71"/>
      <c r="C54" s="82" t="s">
        <v>476</v>
      </c>
      <c r="D54" s="421"/>
      <c r="E54" s="422"/>
      <c r="F54" s="422"/>
      <c r="G54" s="422"/>
      <c r="H54" s="422"/>
      <c r="I54" s="422"/>
      <c r="J54" s="422"/>
      <c r="K54" s="423"/>
      <c r="L54" s="421"/>
      <c r="M54" s="422"/>
      <c r="N54" s="422"/>
      <c r="O54" s="422"/>
      <c r="P54" s="422"/>
      <c r="Q54" s="422"/>
      <c r="R54" s="422"/>
      <c r="S54" s="423"/>
      <c r="T54" s="424"/>
      <c r="U54" s="425"/>
      <c r="V54" s="425"/>
      <c r="W54" s="425"/>
      <c r="X54" s="425"/>
      <c r="Y54" s="426"/>
      <c r="Z54" s="427"/>
      <c r="AA54" s="428"/>
      <c r="AB54" s="428"/>
      <c r="AC54" s="429"/>
      <c r="AD54" s="416"/>
      <c r="AE54" s="417"/>
      <c r="AF54" s="411"/>
      <c r="AG54" s="411"/>
      <c r="AH54" s="87"/>
    </row>
    <row r="55" spans="2:34" ht="50.1" customHeight="1" x14ac:dyDescent="0.4">
      <c r="B55" s="71"/>
      <c r="C55" s="82" t="s">
        <v>465</v>
      </c>
      <c r="D55" s="421"/>
      <c r="E55" s="422"/>
      <c r="F55" s="422"/>
      <c r="G55" s="422"/>
      <c r="H55" s="422"/>
      <c r="I55" s="422"/>
      <c r="J55" s="422"/>
      <c r="K55" s="423"/>
      <c r="L55" s="421"/>
      <c r="M55" s="422"/>
      <c r="N55" s="422"/>
      <c r="O55" s="422"/>
      <c r="P55" s="422"/>
      <c r="Q55" s="422"/>
      <c r="R55" s="422"/>
      <c r="S55" s="423"/>
      <c r="T55" s="424"/>
      <c r="U55" s="425"/>
      <c r="V55" s="425"/>
      <c r="W55" s="425"/>
      <c r="X55" s="425"/>
      <c r="Y55" s="426"/>
      <c r="Z55" s="427"/>
      <c r="AA55" s="428"/>
      <c r="AB55" s="428"/>
      <c r="AC55" s="429"/>
      <c r="AD55" s="416"/>
      <c r="AE55" s="417"/>
      <c r="AF55" s="411"/>
      <c r="AG55" s="411"/>
      <c r="AH55" s="87"/>
    </row>
    <row r="56" spans="2:34" ht="50.1" customHeight="1" x14ac:dyDescent="0.4">
      <c r="B56" s="71"/>
      <c r="C56" s="82" t="s">
        <v>466</v>
      </c>
      <c r="D56" s="421"/>
      <c r="E56" s="422"/>
      <c r="F56" s="422"/>
      <c r="G56" s="422"/>
      <c r="H56" s="422"/>
      <c r="I56" s="422"/>
      <c r="J56" s="422"/>
      <c r="K56" s="423"/>
      <c r="L56" s="421"/>
      <c r="M56" s="422"/>
      <c r="N56" s="422"/>
      <c r="O56" s="422"/>
      <c r="P56" s="422"/>
      <c r="Q56" s="422"/>
      <c r="R56" s="422"/>
      <c r="S56" s="423"/>
      <c r="T56" s="424"/>
      <c r="U56" s="425"/>
      <c r="V56" s="425"/>
      <c r="W56" s="425"/>
      <c r="X56" s="425"/>
      <c r="Y56" s="426"/>
      <c r="Z56" s="427"/>
      <c r="AA56" s="428"/>
      <c r="AB56" s="428"/>
      <c r="AC56" s="429"/>
      <c r="AD56" s="416"/>
      <c r="AE56" s="417"/>
      <c r="AF56" s="411"/>
      <c r="AG56" s="411"/>
      <c r="AH56" s="87"/>
    </row>
    <row r="57" spans="2:34" ht="50.1" customHeight="1" x14ac:dyDescent="0.4">
      <c r="B57" s="71"/>
      <c r="C57" s="82" t="s">
        <v>467</v>
      </c>
      <c r="D57" s="421"/>
      <c r="E57" s="422"/>
      <c r="F57" s="422"/>
      <c r="G57" s="422"/>
      <c r="H57" s="422"/>
      <c r="I57" s="422"/>
      <c r="J57" s="422"/>
      <c r="K57" s="423"/>
      <c r="L57" s="421"/>
      <c r="M57" s="422"/>
      <c r="N57" s="422"/>
      <c r="O57" s="422"/>
      <c r="P57" s="422"/>
      <c r="Q57" s="422"/>
      <c r="R57" s="422"/>
      <c r="S57" s="423"/>
      <c r="T57" s="424"/>
      <c r="U57" s="425"/>
      <c r="V57" s="425"/>
      <c r="W57" s="425"/>
      <c r="X57" s="425"/>
      <c r="Y57" s="426"/>
      <c r="Z57" s="427"/>
      <c r="AA57" s="428"/>
      <c r="AB57" s="428"/>
      <c r="AC57" s="429"/>
      <c r="AD57" s="416"/>
      <c r="AE57" s="417"/>
      <c r="AF57" s="411"/>
      <c r="AG57" s="411"/>
      <c r="AH57" s="87"/>
    </row>
    <row r="58" spans="2:34" ht="50.1" customHeight="1" x14ac:dyDescent="0.4">
      <c r="B58" s="71"/>
      <c r="C58" s="82" t="s">
        <v>468</v>
      </c>
      <c r="D58" s="421"/>
      <c r="E58" s="422"/>
      <c r="F58" s="422"/>
      <c r="G58" s="422"/>
      <c r="H58" s="422"/>
      <c r="I58" s="422"/>
      <c r="J58" s="422"/>
      <c r="K58" s="423"/>
      <c r="L58" s="421"/>
      <c r="M58" s="422"/>
      <c r="N58" s="422"/>
      <c r="O58" s="422"/>
      <c r="P58" s="422"/>
      <c r="Q58" s="422"/>
      <c r="R58" s="422"/>
      <c r="S58" s="423"/>
      <c r="T58" s="424"/>
      <c r="U58" s="425"/>
      <c r="V58" s="425"/>
      <c r="W58" s="425"/>
      <c r="X58" s="425"/>
      <c r="Y58" s="426"/>
      <c r="Z58" s="427"/>
      <c r="AA58" s="428"/>
      <c r="AB58" s="428"/>
      <c r="AC58" s="429"/>
      <c r="AD58" s="416"/>
      <c r="AE58" s="417"/>
      <c r="AF58" s="411"/>
      <c r="AG58" s="411"/>
      <c r="AH58" s="87"/>
    </row>
    <row r="59" spans="2:34" ht="50.1" customHeight="1" x14ac:dyDescent="0.4">
      <c r="B59" s="71"/>
      <c r="C59" s="82" t="s">
        <v>469</v>
      </c>
      <c r="D59" s="421"/>
      <c r="E59" s="422"/>
      <c r="F59" s="422"/>
      <c r="G59" s="422"/>
      <c r="H59" s="422"/>
      <c r="I59" s="422"/>
      <c r="J59" s="422"/>
      <c r="K59" s="423"/>
      <c r="L59" s="421"/>
      <c r="M59" s="422"/>
      <c r="N59" s="422"/>
      <c r="O59" s="422"/>
      <c r="P59" s="422"/>
      <c r="Q59" s="422"/>
      <c r="R59" s="422"/>
      <c r="S59" s="423"/>
      <c r="T59" s="424"/>
      <c r="U59" s="425"/>
      <c r="V59" s="425"/>
      <c r="W59" s="425"/>
      <c r="X59" s="425"/>
      <c r="Y59" s="426"/>
      <c r="Z59" s="427"/>
      <c r="AA59" s="428"/>
      <c r="AB59" s="428"/>
      <c r="AC59" s="429"/>
      <c r="AD59" s="416"/>
      <c r="AE59" s="417"/>
      <c r="AF59" s="411"/>
      <c r="AG59" s="411"/>
      <c r="AH59" s="87"/>
    </row>
    <row r="60" spans="2:34" ht="50.1" customHeight="1" x14ac:dyDescent="0.4">
      <c r="B60" s="71"/>
      <c r="C60" s="82" t="s">
        <v>470</v>
      </c>
      <c r="D60" s="421"/>
      <c r="E60" s="422"/>
      <c r="F60" s="422"/>
      <c r="G60" s="422"/>
      <c r="H60" s="422"/>
      <c r="I60" s="422"/>
      <c r="J60" s="422"/>
      <c r="K60" s="423"/>
      <c r="L60" s="421"/>
      <c r="M60" s="422"/>
      <c r="N60" s="422"/>
      <c r="O60" s="422"/>
      <c r="P60" s="422"/>
      <c r="Q60" s="422"/>
      <c r="R60" s="422"/>
      <c r="S60" s="423"/>
      <c r="T60" s="424"/>
      <c r="U60" s="425"/>
      <c r="V60" s="425"/>
      <c r="W60" s="425"/>
      <c r="X60" s="425"/>
      <c r="Y60" s="426"/>
      <c r="Z60" s="427"/>
      <c r="AA60" s="428"/>
      <c r="AB60" s="428"/>
      <c r="AC60" s="429"/>
      <c r="AD60" s="416"/>
      <c r="AE60" s="417"/>
      <c r="AF60" s="411"/>
      <c r="AG60" s="411"/>
      <c r="AH60" s="87"/>
    </row>
    <row r="61" spans="2:34" ht="50.1" customHeight="1" x14ac:dyDescent="0.4">
      <c r="B61" s="71"/>
      <c r="C61" s="82" t="s">
        <v>471</v>
      </c>
      <c r="D61" s="421"/>
      <c r="E61" s="422"/>
      <c r="F61" s="422"/>
      <c r="G61" s="422"/>
      <c r="H61" s="422"/>
      <c r="I61" s="422"/>
      <c r="J61" s="422"/>
      <c r="K61" s="423"/>
      <c r="L61" s="421"/>
      <c r="M61" s="422"/>
      <c r="N61" s="422"/>
      <c r="O61" s="422"/>
      <c r="P61" s="422"/>
      <c r="Q61" s="422"/>
      <c r="R61" s="422"/>
      <c r="S61" s="423"/>
      <c r="T61" s="424"/>
      <c r="U61" s="425"/>
      <c r="V61" s="425"/>
      <c r="W61" s="425"/>
      <c r="X61" s="425"/>
      <c r="Y61" s="426"/>
      <c r="Z61" s="427"/>
      <c r="AA61" s="428"/>
      <c r="AB61" s="428"/>
      <c r="AC61" s="429"/>
      <c r="AD61" s="416"/>
      <c r="AE61" s="417"/>
      <c r="AF61" s="411"/>
      <c r="AG61" s="411"/>
      <c r="AH61" s="87"/>
    </row>
    <row r="62" spans="2:34" ht="50.1" customHeight="1" x14ac:dyDescent="0.4">
      <c r="B62" s="71"/>
      <c r="C62" s="82" t="s">
        <v>472</v>
      </c>
      <c r="D62" s="421"/>
      <c r="E62" s="422"/>
      <c r="F62" s="422"/>
      <c r="G62" s="422"/>
      <c r="H62" s="422"/>
      <c r="I62" s="422"/>
      <c r="J62" s="422"/>
      <c r="K62" s="423"/>
      <c r="L62" s="421"/>
      <c r="M62" s="422"/>
      <c r="N62" s="422"/>
      <c r="O62" s="422"/>
      <c r="P62" s="422"/>
      <c r="Q62" s="422"/>
      <c r="R62" s="422"/>
      <c r="S62" s="423"/>
      <c r="T62" s="424"/>
      <c r="U62" s="425"/>
      <c r="V62" s="425"/>
      <c r="W62" s="425"/>
      <c r="X62" s="425"/>
      <c r="Y62" s="426"/>
      <c r="Z62" s="427"/>
      <c r="AA62" s="428"/>
      <c r="AB62" s="428"/>
      <c r="AC62" s="429"/>
      <c r="AD62" s="416"/>
      <c r="AE62" s="417"/>
      <c r="AF62" s="411"/>
      <c r="AG62" s="411"/>
      <c r="AH62" s="87"/>
    </row>
    <row r="63" spans="2:34" ht="50.1" customHeight="1" x14ac:dyDescent="0.4">
      <c r="B63" s="71"/>
      <c r="C63" s="82" t="s">
        <v>473</v>
      </c>
      <c r="D63" s="421"/>
      <c r="E63" s="422"/>
      <c r="F63" s="422"/>
      <c r="G63" s="422"/>
      <c r="H63" s="422"/>
      <c r="I63" s="422"/>
      <c r="J63" s="422"/>
      <c r="K63" s="423"/>
      <c r="L63" s="421"/>
      <c r="M63" s="422"/>
      <c r="N63" s="422"/>
      <c r="O63" s="422"/>
      <c r="P63" s="422"/>
      <c r="Q63" s="422"/>
      <c r="R63" s="422"/>
      <c r="S63" s="423"/>
      <c r="T63" s="424"/>
      <c r="U63" s="425"/>
      <c r="V63" s="425"/>
      <c r="W63" s="425"/>
      <c r="X63" s="425"/>
      <c r="Y63" s="426"/>
      <c r="Z63" s="427"/>
      <c r="AA63" s="428"/>
      <c r="AB63" s="428"/>
      <c r="AC63" s="429"/>
      <c r="AD63" s="416"/>
      <c r="AE63" s="417"/>
      <c r="AF63" s="411"/>
      <c r="AG63" s="411"/>
      <c r="AH63" s="87"/>
    </row>
    <row r="64" spans="2:34" ht="50.1" customHeight="1" x14ac:dyDescent="0.4">
      <c r="B64" s="71"/>
      <c r="C64" s="82" t="s">
        <v>474</v>
      </c>
      <c r="D64" s="421"/>
      <c r="E64" s="422"/>
      <c r="F64" s="422"/>
      <c r="G64" s="422"/>
      <c r="H64" s="422"/>
      <c r="I64" s="422"/>
      <c r="J64" s="422"/>
      <c r="K64" s="423"/>
      <c r="L64" s="421"/>
      <c r="M64" s="422"/>
      <c r="N64" s="422"/>
      <c r="O64" s="422"/>
      <c r="P64" s="422"/>
      <c r="Q64" s="422"/>
      <c r="R64" s="422"/>
      <c r="S64" s="423"/>
      <c r="T64" s="424"/>
      <c r="U64" s="425"/>
      <c r="V64" s="425"/>
      <c r="W64" s="425"/>
      <c r="X64" s="425"/>
      <c r="Y64" s="426"/>
      <c r="Z64" s="427"/>
      <c r="AA64" s="428"/>
      <c r="AB64" s="428"/>
      <c r="AC64" s="429"/>
      <c r="AD64" s="416"/>
      <c r="AE64" s="417"/>
      <c r="AF64" s="411"/>
      <c r="AG64" s="411"/>
      <c r="AH64" s="87"/>
    </row>
    <row r="65" spans="2:34" ht="50.1" customHeight="1" x14ac:dyDescent="0.4">
      <c r="B65" s="71"/>
      <c r="C65" s="82" t="s">
        <v>476</v>
      </c>
      <c r="D65" s="421"/>
      <c r="E65" s="422"/>
      <c r="F65" s="422"/>
      <c r="G65" s="422"/>
      <c r="H65" s="422"/>
      <c r="I65" s="422"/>
      <c r="J65" s="422"/>
      <c r="K65" s="423"/>
      <c r="L65" s="421"/>
      <c r="M65" s="422"/>
      <c r="N65" s="422"/>
      <c r="O65" s="422"/>
      <c r="P65" s="422"/>
      <c r="Q65" s="422"/>
      <c r="R65" s="422"/>
      <c r="S65" s="423"/>
      <c r="T65" s="424"/>
      <c r="U65" s="425"/>
      <c r="V65" s="425"/>
      <c r="W65" s="425"/>
      <c r="X65" s="425"/>
      <c r="Y65" s="426"/>
      <c r="Z65" s="427"/>
      <c r="AA65" s="428"/>
      <c r="AB65" s="428"/>
      <c r="AC65" s="429"/>
      <c r="AD65" s="418"/>
      <c r="AE65" s="418"/>
      <c r="AF65" s="411"/>
      <c r="AG65" s="411"/>
      <c r="AH65" s="87"/>
    </row>
    <row r="66" spans="2:34" ht="9.9" customHeight="1" x14ac:dyDescent="0.4">
      <c r="B66" s="65"/>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7"/>
    </row>
    <row r="67" spans="2:34" ht="6" customHeight="1" x14ac:dyDescent="0.4"/>
  </sheetData>
  <mergeCells count="257">
    <mergeCell ref="D65:K65"/>
    <mergeCell ref="L65:S65"/>
    <mergeCell ref="T65:Y65"/>
    <mergeCell ref="Z65:AC65"/>
    <mergeCell ref="AD65:AE65"/>
    <mergeCell ref="AF65:AG65"/>
    <mergeCell ref="D64:K64"/>
    <mergeCell ref="L64:S64"/>
    <mergeCell ref="T64:Y64"/>
    <mergeCell ref="Z64:AC64"/>
    <mergeCell ref="AD64:AE64"/>
    <mergeCell ref="AF64:AG64"/>
    <mergeCell ref="D63:K63"/>
    <mergeCell ref="L63:S63"/>
    <mergeCell ref="T63:Y63"/>
    <mergeCell ref="Z63:AC63"/>
    <mergeCell ref="AD63:AE63"/>
    <mergeCell ref="AF63:AG63"/>
    <mergeCell ref="D62:K62"/>
    <mergeCell ref="L62:S62"/>
    <mergeCell ref="T62:Y62"/>
    <mergeCell ref="Z62:AC62"/>
    <mergeCell ref="AD62:AE62"/>
    <mergeCell ref="AF62:AG62"/>
    <mergeCell ref="D61:K61"/>
    <mergeCell ref="L61:S61"/>
    <mergeCell ref="T61:Y61"/>
    <mergeCell ref="Z61:AC61"/>
    <mergeCell ref="AD61:AE61"/>
    <mergeCell ref="AF61:AG61"/>
    <mergeCell ref="D60:K60"/>
    <mergeCell ref="L60:S60"/>
    <mergeCell ref="T60:Y60"/>
    <mergeCell ref="Z60:AC60"/>
    <mergeCell ref="AD60:AE60"/>
    <mergeCell ref="AF60:AG60"/>
    <mergeCell ref="D59:K59"/>
    <mergeCell ref="L59:S59"/>
    <mergeCell ref="T59:Y59"/>
    <mergeCell ref="Z59:AC59"/>
    <mergeCell ref="AD59:AE59"/>
    <mergeCell ref="AF59:AG59"/>
    <mergeCell ref="D58:K58"/>
    <mergeCell ref="L58:S58"/>
    <mergeCell ref="T58:Y58"/>
    <mergeCell ref="Z58:AC58"/>
    <mergeCell ref="AD58:AE58"/>
    <mergeCell ref="AF58:AG58"/>
    <mergeCell ref="D57:K57"/>
    <mergeCell ref="L57:S57"/>
    <mergeCell ref="T57:Y57"/>
    <mergeCell ref="Z57:AC57"/>
    <mergeCell ref="AD57:AE57"/>
    <mergeCell ref="AF57:AG57"/>
    <mergeCell ref="D56:K56"/>
    <mergeCell ref="L56:S56"/>
    <mergeCell ref="T56:Y56"/>
    <mergeCell ref="Z56:AC56"/>
    <mergeCell ref="AD56:AE56"/>
    <mergeCell ref="AF56:AG56"/>
    <mergeCell ref="D55:K55"/>
    <mergeCell ref="L55:S55"/>
    <mergeCell ref="T55:Y55"/>
    <mergeCell ref="Z55:AC55"/>
    <mergeCell ref="AD55:AE55"/>
    <mergeCell ref="AF55:AG55"/>
    <mergeCell ref="D54:K54"/>
    <mergeCell ref="L54:S54"/>
    <mergeCell ref="T54:Y54"/>
    <mergeCell ref="Z54:AC54"/>
    <mergeCell ref="AD54:AE54"/>
    <mergeCell ref="AF54:AG54"/>
    <mergeCell ref="D53:K53"/>
    <mergeCell ref="L53:S53"/>
    <mergeCell ref="T53:Y53"/>
    <mergeCell ref="Z53:AC53"/>
    <mergeCell ref="AD53:AE53"/>
    <mergeCell ref="AF53:AG53"/>
    <mergeCell ref="D52:K52"/>
    <mergeCell ref="L52:S52"/>
    <mergeCell ref="T52:Y52"/>
    <mergeCell ref="Z52:AC52"/>
    <mergeCell ref="AD52:AE52"/>
    <mergeCell ref="AF52:AG52"/>
    <mergeCell ref="D51:K51"/>
    <mergeCell ref="L51:S51"/>
    <mergeCell ref="T51:Y51"/>
    <mergeCell ref="Z51:AC51"/>
    <mergeCell ref="AD51:AE51"/>
    <mergeCell ref="AF51:AG51"/>
    <mergeCell ref="D50:K50"/>
    <mergeCell ref="L50:S50"/>
    <mergeCell ref="T50:Y50"/>
    <mergeCell ref="Z50:AC50"/>
    <mergeCell ref="AD50:AE50"/>
    <mergeCell ref="AF50:AG50"/>
    <mergeCell ref="D49:K49"/>
    <mergeCell ref="L49:S49"/>
    <mergeCell ref="T49:Y49"/>
    <mergeCell ref="Z49:AC49"/>
    <mergeCell ref="AD49:AE49"/>
    <mergeCell ref="AF49:AG49"/>
    <mergeCell ref="D48:K48"/>
    <mergeCell ref="L48:S48"/>
    <mergeCell ref="T48:Y48"/>
    <mergeCell ref="Z48:AC48"/>
    <mergeCell ref="AD48:AE48"/>
    <mergeCell ref="AF48:AG48"/>
    <mergeCell ref="D47:K47"/>
    <mergeCell ref="L47:S47"/>
    <mergeCell ref="T47:Y47"/>
    <mergeCell ref="Z47:AC47"/>
    <mergeCell ref="AD47:AE47"/>
    <mergeCell ref="AF47:AG47"/>
    <mergeCell ref="D46:K46"/>
    <mergeCell ref="L46:S46"/>
    <mergeCell ref="T46:Y46"/>
    <mergeCell ref="Z46:AC46"/>
    <mergeCell ref="AD46:AE46"/>
    <mergeCell ref="AF46:AG46"/>
    <mergeCell ref="D45:K45"/>
    <mergeCell ref="L45:S45"/>
    <mergeCell ref="T45:Y45"/>
    <mergeCell ref="Z45:AC45"/>
    <mergeCell ref="AD45:AE45"/>
    <mergeCell ref="AF45:AG45"/>
    <mergeCell ref="D44:K44"/>
    <mergeCell ref="L44:S44"/>
    <mergeCell ref="T44:Y44"/>
    <mergeCell ref="Z44:AC44"/>
    <mergeCell ref="AD44:AE44"/>
    <mergeCell ref="AF44:AG44"/>
    <mergeCell ref="B41:AH41"/>
    <mergeCell ref="B42:AH42"/>
    <mergeCell ref="D43:K43"/>
    <mergeCell ref="L43:S43"/>
    <mergeCell ref="T43:Y43"/>
    <mergeCell ref="Z43:AC43"/>
    <mergeCell ref="AD43:AE43"/>
    <mergeCell ref="AF43:AG43"/>
    <mergeCell ref="T30:U30"/>
    <mergeCell ref="V30:W30"/>
    <mergeCell ref="X30:Y30"/>
    <mergeCell ref="Z30:AA30"/>
    <mergeCell ref="AB30:AC30"/>
    <mergeCell ref="B32:AD39"/>
    <mergeCell ref="C30:E30"/>
    <mergeCell ref="F30:G30"/>
    <mergeCell ref="H30:I30"/>
    <mergeCell ref="J30:K30"/>
    <mergeCell ref="L30:M30"/>
    <mergeCell ref="N30:O30"/>
    <mergeCell ref="P30:Q30"/>
    <mergeCell ref="R30:S30"/>
    <mergeCell ref="N29:O29"/>
    <mergeCell ref="P29:Q29"/>
    <mergeCell ref="R29:S29"/>
    <mergeCell ref="T28:U28"/>
    <mergeCell ref="V28:W28"/>
    <mergeCell ref="X28:Y28"/>
    <mergeCell ref="Z28:AA28"/>
    <mergeCell ref="AB28:AC28"/>
    <mergeCell ref="C29:E29"/>
    <mergeCell ref="F29:G29"/>
    <mergeCell ref="H29:I29"/>
    <mergeCell ref="J29:K29"/>
    <mergeCell ref="L29:M29"/>
    <mergeCell ref="Z29:AA29"/>
    <mergeCell ref="AB29:AC29"/>
    <mergeCell ref="T29:U29"/>
    <mergeCell ref="V29:W29"/>
    <mergeCell ref="X29:Y29"/>
    <mergeCell ref="C28:E28"/>
    <mergeCell ref="F28:G28"/>
    <mergeCell ref="H28:I28"/>
    <mergeCell ref="J28:K28"/>
    <mergeCell ref="L28:M28"/>
    <mergeCell ref="N28:O28"/>
    <mergeCell ref="P28:Q28"/>
    <mergeCell ref="R28:S28"/>
    <mergeCell ref="N26:O26"/>
    <mergeCell ref="P26:Q26"/>
    <mergeCell ref="R26:S26"/>
    <mergeCell ref="T25:U25"/>
    <mergeCell ref="V25:W25"/>
    <mergeCell ref="X25:Y25"/>
    <mergeCell ref="Z25:AA25"/>
    <mergeCell ref="AB25:AC25"/>
    <mergeCell ref="C26:E26"/>
    <mergeCell ref="F26:G26"/>
    <mergeCell ref="H26:I26"/>
    <mergeCell ref="J26:K26"/>
    <mergeCell ref="L26:M26"/>
    <mergeCell ref="Z26:AA26"/>
    <mergeCell ref="AB26:AC26"/>
    <mergeCell ref="T26:U26"/>
    <mergeCell ref="V26:W26"/>
    <mergeCell ref="X26:Y26"/>
    <mergeCell ref="C25:E25"/>
    <mergeCell ref="F25:G25"/>
    <mergeCell ref="H25:I25"/>
    <mergeCell ref="J25:K25"/>
    <mergeCell ref="L25:M25"/>
    <mergeCell ref="N25:O25"/>
    <mergeCell ref="P25:Q25"/>
    <mergeCell ref="R25:S25"/>
    <mergeCell ref="N24:O24"/>
    <mergeCell ref="P24:Q24"/>
    <mergeCell ref="R24:S24"/>
    <mergeCell ref="C19:D19"/>
    <mergeCell ref="E19:N19"/>
    <mergeCell ref="P19:S19"/>
    <mergeCell ref="T19:AC19"/>
    <mergeCell ref="B22:AD22"/>
    <mergeCell ref="C24:E24"/>
    <mergeCell ref="F24:G24"/>
    <mergeCell ref="H24:I24"/>
    <mergeCell ref="J24:K24"/>
    <mergeCell ref="L24:M24"/>
    <mergeCell ref="Z24:AA24"/>
    <mergeCell ref="AB24:AC24"/>
    <mergeCell ref="T24:U24"/>
    <mergeCell ref="V24:W24"/>
    <mergeCell ref="X24:Y24"/>
    <mergeCell ref="X13:Z13"/>
    <mergeCell ref="AA13:AC13"/>
    <mergeCell ref="F15:G15"/>
    <mergeCell ref="H15:L15"/>
    <mergeCell ref="N15:O15"/>
    <mergeCell ref="P15:T15"/>
    <mergeCell ref="V15:W15"/>
    <mergeCell ref="X15:AC15"/>
    <mergeCell ref="C13:D17"/>
    <mergeCell ref="F13:G13"/>
    <mergeCell ref="H13:L13"/>
    <mergeCell ref="N13:P13"/>
    <mergeCell ref="Q13:T13"/>
    <mergeCell ref="V13:W13"/>
    <mergeCell ref="F17:G17"/>
    <mergeCell ref="H17:L17"/>
    <mergeCell ref="N17:O17"/>
    <mergeCell ref="P17:T17"/>
    <mergeCell ref="C9:D9"/>
    <mergeCell ref="E9:L9"/>
    <mergeCell ref="N9:T9"/>
    <mergeCell ref="V9:AC9"/>
    <mergeCell ref="C11:D11"/>
    <mergeCell ref="E11:L11"/>
    <mergeCell ref="N11:T11"/>
    <mergeCell ref="V11:AC11"/>
    <mergeCell ref="B2:G3"/>
    <mergeCell ref="H2:AD3"/>
    <mergeCell ref="B5:AD5"/>
    <mergeCell ref="C7:D7"/>
    <mergeCell ref="E7:L7"/>
    <mergeCell ref="N7:P7"/>
    <mergeCell ref="Q7:AC7"/>
  </mergeCells>
  <dataValidations count="2">
    <dataValidation type="list" allowBlank="1" showInputMessage="1" showErrorMessage="1" sqref="X13" xr:uid="{95DAF347-EF2B-4E8D-9F00-5449723324B2}">
      <formula1>"Mayor o igual que,Menor o igual que,Igual,Mayor que,Menor que"</formula1>
    </dataValidation>
    <dataValidation type="list" allowBlank="1" showInputMessage="1" showErrorMessage="1" sqref="AD44:AE65" xr:uid="{8BBCB06F-AFCA-42A8-8973-94B6ED335552}">
      <formula1>"Abierta,En ejecución,Cerrada,Cancelada"</formula1>
    </dataValidation>
  </dataValidations>
  <pageMargins left="0.25" right="0.25"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F07B4893-FBA6-4580-AA1D-DD7B2FD82DDA}">
          <x14:formula1>
            <xm:f>Datos!$L$2:$L$51</xm:f>
          </x14:formula1>
          <xm:sqref>N9:T9 E9 V9:AC9</xm:sqref>
        </x14:dataValidation>
        <x14:dataValidation type="list" allowBlank="1" showInputMessage="1" showErrorMessage="1" xr:uid="{AE2E18F1-76B6-4154-ADB7-EC446150164C}">
          <x14:formula1>
            <xm:f>Datos!$P$2:$P$205</xm:f>
          </x14:formula1>
          <xm:sqref>E11:L11 N11:T11 V11:AC11</xm:sqref>
        </x14:dataValidation>
      </x14:dataValidations>
    </ext>
  </extLs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6DCDB-1C88-478D-9B34-EC610C8235B9}">
  <sheetPr codeName="Hoja28"/>
  <dimension ref="B1:AH67"/>
  <sheetViews>
    <sheetView showGridLines="0" zoomScale="85" zoomScaleNormal="85" workbookViewId="0">
      <selection activeCell="E7" sqref="E7:L7"/>
    </sheetView>
  </sheetViews>
  <sheetFormatPr baseColWidth="10" defaultColWidth="0" defaultRowHeight="0" customHeight="1" zeroHeight="1" x14ac:dyDescent="0.4"/>
  <cols>
    <col min="1" max="1" width="1.77734375" style="60" customWidth="1"/>
    <col min="2" max="2" width="1.88671875" style="60" customWidth="1"/>
    <col min="3" max="4" width="11.21875" style="60" customWidth="1"/>
    <col min="5" max="5" width="1.77734375" style="60" customWidth="1"/>
    <col min="6" max="6" width="13.6640625" style="60" customWidth="1"/>
    <col min="7" max="7" width="1.77734375" style="60" customWidth="1"/>
    <col min="8" max="8" width="9.6640625" style="60" customWidth="1"/>
    <col min="9" max="9" width="1.77734375" style="60" customWidth="1"/>
    <col min="10" max="10" width="9.6640625" style="60" customWidth="1"/>
    <col min="11" max="11" width="1.77734375" style="60" customWidth="1"/>
    <col min="12" max="12" width="12.6640625" style="60" customWidth="1"/>
    <col min="13" max="13" width="1.77734375" style="60" customWidth="1"/>
    <col min="14" max="14" width="12.109375" style="60" customWidth="1"/>
    <col min="15" max="15" width="1.77734375" style="60" customWidth="1"/>
    <col min="16" max="16" width="12.6640625" style="60" customWidth="1"/>
    <col min="17" max="17" width="1.77734375" style="60" customWidth="1"/>
    <col min="18" max="18" width="9.6640625" style="60" customWidth="1"/>
    <col min="19" max="19" width="1.77734375" style="60" customWidth="1"/>
    <col min="20" max="20" width="12.6640625" style="60" customWidth="1"/>
    <col min="21" max="21" width="1.77734375" style="60" customWidth="1"/>
    <col min="22" max="22" width="9.6640625" style="60" customWidth="1"/>
    <col min="23" max="23" width="1.77734375" style="60" customWidth="1"/>
    <col min="24" max="24" width="9.6640625" style="60" customWidth="1"/>
    <col min="25" max="25" width="1.77734375" style="60" customWidth="1"/>
    <col min="26" max="26" width="9.6640625" style="60" customWidth="1"/>
    <col min="27" max="27" width="1.77734375" style="60" customWidth="1"/>
    <col min="28" max="28" width="9.6640625" style="60" customWidth="1"/>
    <col min="29" max="29" width="1.77734375" style="60" customWidth="1"/>
    <col min="30" max="30" width="1.88671875" style="60" customWidth="1"/>
    <col min="31" max="31" width="10.77734375" style="60" customWidth="1"/>
    <col min="32" max="33" width="12.33203125" style="60" customWidth="1"/>
    <col min="34" max="34" width="1.77734375" style="60" customWidth="1"/>
    <col min="35" max="35" width="2.21875" style="60" customWidth="1"/>
    <col min="36" max="36" width="0" style="60" hidden="1" customWidth="1"/>
    <col min="37" max="16384" width="0" style="60" hidden="1"/>
  </cols>
  <sheetData>
    <row r="1" spans="2:30" ht="8.1" customHeight="1" x14ac:dyDescent="0.4"/>
    <row r="2" spans="2:30" ht="37.5" customHeight="1" x14ac:dyDescent="0.4">
      <c r="B2" s="439"/>
      <c r="C2" s="439"/>
      <c r="D2" s="439"/>
      <c r="E2" s="439"/>
      <c r="F2" s="439"/>
      <c r="G2" s="439"/>
      <c r="H2" s="442" t="s">
        <v>480</v>
      </c>
      <c r="I2" s="443"/>
      <c r="J2" s="443"/>
      <c r="K2" s="443"/>
      <c r="L2" s="443"/>
      <c r="M2" s="443"/>
      <c r="N2" s="443"/>
      <c r="O2" s="443"/>
      <c r="P2" s="443"/>
      <c r="Q2" s="443"/>
      <c r="R2" s="443"/>
      <c r="S2" s="443"/>
      <c r="T2" s="443"/>
      <c r="U2" s="443"/>
      <c r="V2" s="443"/>
      <c r="W2" s="443"/>
      <c r="X2" s="443"/>
      <c r="Y2" s="443"/>
      <c r="Z2" s="443"/>
      <c r="AA2" s="443"/>
      <c r="AB2" s="443"/>
      <c r="AC2" s="443"/>
      <c r="AD2" s="444"/>
    </row>
    <row r="3" spans="2:30" ht="37.5" customHeight="1" x14ac:dyDescent="0.4">
      <c r="B3" s="439"/>
      <c r="C3" s="439"/>
      <c r="D3" s="439"/>
      <c r="E3" s="439"/>
      <c r="F3" s="439"/>
      <c r="G3" s="439"/>
      <c r="H3" s="445"/>
      <c r="I3" s="446"/>
      <c r="J3" s="446"/>
      <c r="K3" s="446"/>
      <c r="L3" s="446"/>
      <c r="M3" s="446"/>
      <c r="N3" s="446"/>
      <c r="O3" s="446"/>
      <c r="P3" s="446"/>
      <c r="Q3" s="446"/>
      <c r="R3" s="446"/>
      <c r="S3" s="446"/>
      <c r="T3" s="446"/>
      <c r="U3" s="446"/>
      <c r="V3" s="446"/>
      <c r="W3" s="446"/>
      <c r="X3" s="446"/>
      <c r="Y3" s="446"/>
      <c r="Z3" s="446"/>
      <c r="AA3" s="446"/>
      <c r="AB3" s="446"/>
      <c r="AC3" s="446"/>
      <c r="AD3" s="447"/>
    </row>
    <row r="4" spans="2:30" ht="8.1" customHeight="1" x14ac:dyDescent="0.4"/>
    <row r="5" spans="2:30" ht="30" customHeight="1" x14ac:dyDescent="0.4">
      <c r="B5" s="440" t="s">
        <v>454</v>
      </c>
      <c r="C5" s="440"/>
      <c r="D5" s="440"/>
      <c r="E5" s="440"/>
      <c r="F5" s="440"/>
      <c r="G5" s="440"/>
      <c r="H5" s="440"/>
      <c r="I5" s="440"/>
      <c r="J5" s="440"/>
      <c r="K5" s="440"/>
      <c r="L5" s="440"/>
      <c r="M5" s="440"/>
      <c r="N5" s="440"/>
      <c r="O5" s="440"/>
      <c r="P5" s="440"/>
      <c r="Q5" s="440"/>
      <c r="R5" s="440"/>
      <c r="S5" s="440"/>
      <c r="T5" s="440"/>
      <c r="U5" s="440"/>
      <c r="V5" s="440"/>
      <c r="W5" s="440"/>
      <c r="X5" s="440"/>
      <c r="Y5" s="440"/>
      <c r="Z5" s="440"/>
      <c r="AA5" s="440"/>
      <c r="AB5" s="440"/>
      <c r="AC5" s="440"/>
      <c r="AD5" s="440"/>
    </row>
    <row r="6" spans="2:30" ht="7.5" customHeight="1" x14ac:dyDescent="0.4">
      <c r="B6" s="61"/>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2:30" s="64" customFormat="1" ht="60" customHeight="1" x14ac:dyDescent="0.3">
      <c r="B7" s="68"/>
      <c r="C7" s="419" t="s">
        <v>455</v>
      </c>
      <c r="D7" s="420"/>
      <c r="E7" s="433"/>
      <c r="F7" s="433"/>
      <c r="G7" s="433"/>
      <c r="H7" s="433"/>
      <c r="I7" s="433"/>
      <c r="J7" s="433"/>
      <c r="K7" s="433"/>
      <c r="L7" s="433"/>
      <c r="M7" s="69"/>
      <c r="N7" s="419" t="s">
        <v>456</v>
      </c>
      <c r="O7" s="436"/>
      <c r="P7" s="420"/>
      <c r="Q7" s="441"/>
      <c r="R7" s="441"/>
      <c r="S7" s="441"/>
      <c r="T7" s="441"/>
      <c r="U7" s="441"/>
      <c r="V7" s="441"/>
      <c r="W7" s="441"/>
      <c r="X7" s="441"/>
      <c r="Y7" s="441"/>
      <c r="Z7" s="441"/>
      <c r="AA7" s="441"/>
      <c r="AB7" s="441"/>
      <c r="AC7" s="441"/>
      <c r="AD7" s="70"/>
    </row>
    <row r="8" spans="2:30" ht="7.5" customHeight="1" x14ac:dyDescent="0.4">
      <c r="B8" s="71"/>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73"/>
    </row>
    <row r="9" spans="2:30" s="64" customFormat="1" ht="39.9" customHeight="1" x14ac:dyDescent="0.3">
      <c r="B9" s="68"/>
      <c r="C9" s="419" t="s">
        <v>481</v>
      </c>
      <c r="D9" s="420"/>
      <c r="E9" s="433"/>
      <c r="F9" s="433"/>
      <c r="G9" s="433"/>
      <c r="H9" s="433"/>
      <c r="I9" s="433"/>
      <c r="J9" s="433"/>
      <c r="K9" s="433"/>
      <c r="L9" s="433"/>
      <c r="M9" s="69"/>
      <c r="N9" s="433"/>
      <c r="O9" s="433"/>
      <c r="P9" s="433"/>
      <c r="Q9" s="433"/>
      <c r="R9" s="433"/>
      <c r="S9" s="433"/>
      <c r="T9" s="433"/>
      <c r="U9"/>
      <c r="V9" s="433"/>
      <c r="W9" s="433"/>
      <c r="X9" s="433"/>
      <c r="Y9" s="433"/>
      <c r="Z9" s="433"/>
      <c r="AA9" s="433"/>
      <c r="AB9" s="433"/>
      <c r="AC9" s="433"/>
      <c r="AD9" s="70"/>
    </row>
    <row r="10" spans="2:30" ht="7.5" customHeight="1" x14ac:dyDescent="0.4">
      <c r="B10" s="71"/>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3"/>
    </row>
    <row r="11" spans="2:30" ht="39.9" customHeight="1" x14ac:dyDescent="0.4">
      <c r="B11" s="71"/>
      <c r="C11" s="419" t="s">
        <v>482</v>
      </c>
      <c r="D11" s="420"/>
      <c r="E11" s="433"/>
      <c r="F11" s="433"/>
      <c r="G11" s="433"/>
      <c r="H11" s="433"/>
      <c r="I11" s="433"/>
      <c r="J11" s="433"/>
      <c r="K11" s="433"/>
      <c r="L11" s="433"/>
      <c r="N11" s="433"/>
      <c r="O11" s="433"/>
      <c r="P11" s="433"/>
      <c r="Q11" s="433"/>
      <c r="R11" s="433"/>
      <c r="S11" s="433"/>
      <c r="T11" s="433"/>
      <c r="V11" s="433"/>
      <c r="W11" s="433"/>
      <c r="X11" s="433"/>
      <c r="Y11" s="433"/>
      <c r="Z11" s="433"/>
      <c r="AA11" s="433"/>
      <c r="AB11" s="433"/>
      <c r="AC11" s="433"/>
      <c r="AD11" s="73"/>
    </row>
    <row r="12" spans="2:30" ht="7.5" customHeight="1" x14ac:dyDescent="0.4">
      <c r="B12" s="71"/>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3"/>
    </row>
    <row r="13" spans="2:30" s="64" customFormat="1" ht="39.9" customHeight="1" x14ac:dyDescent="0.3">
      <c r="B13" s="68"/>
      <c r="C13" s="448" t="s">
        <v>488</v>
      </c>
      <c r="D13" s="449"/>
      <c r="E13" s="69"/>
      <c r="F13" s="432" t="s">
        <v>457</v>
      </c>
      <c r="G13" s="432"/>
      <c r="H13" s="435"/>
      <c r="I13" s="435"/>
      <c r="J13" s="435"/>
      <c r="K13" s="435"/>
      <c r="L13" s="435"/>
      <c r="M13" s="69"/>
      <c r="N13" s="419" t="s">
        <v>459</v>
      </c>
      <c r="O13" s="436"/>
      <c r="P13" s="420"/>
      <c r="Q13" s="437"/>
      <c r="R13" s="437"/>
      <c r="S13" s="437"/>
      <c r="T13" s="437"/>
      <c r="U13" s="69"/>
      <c r="V13" s="438" t="s">
        <v>460</v>
      </c>
      <c r="W13" s="438"/>
      <c r="X13" s="461"/>
      <c r="Y13" s="461"/>
      <c r="Z13" s="461"/>
      <c r="AA13" s="455"/>
      <c r="AB13" s="456"/>
      <c r="AC13" s="457"/>
      <c r="AD13" s="70"/>
    </row>
    <row r="14" spans="2:30" ht="9" customHeight="1" x14ac:dyDescent="0.4">
      <c r="B14" s="71"/>
      <c r="C14" s="450"/>
      <c r="D14" s="451"/>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3"/>
    </row>
    <row r="15" spans="2:30" s="64" customFormat="1" ht="39.9" customHeight="1" x14ac:dyDescent="0.3">
      <c r="B15" s="68"/>
      <c r="C15" s="450"/>
      <c r="D15" s="451"/>
      <c r="E15" s="69"/>
      <c r="F15" s="434" t="s">
        <v>458</v>
      </c>
      <c r="G15" s="434"/>
      <c r="H15" s="435"/>
      <c r="I15" s="435"/>
      <c r="J15" s="435"/>
      <c r="K15" s="435"/>
      <c r="L15" s="435"/>
      <c r="M15" s="69"/>
      <c r="N15" s="434" t="s">
        <v>462</v>
      </c>
      <c r="O15" s="434"/>
      <c r="P15" s="435"/>
      <c r="Q15" s="435"/>
      <c r="R15" s="435"/>
      <c r="S15" s="435"/>
      <c r="T15" s="435"/>
      <c r="U15" s="69"/>
      <c r="V15" s="434" t="s">
        <v>484</v>
      </c>
      <c r="W15" s="434"/>
      <c r="X15" s="454"/>
      <c r="Y15" s="454"/>
      <c r="Z15" s="454"/>
      <c r="AA15" s="454"/>
      <c r="AB15" s="454"/>
      <c r="AC15" s="454"/>
      <c r="AD15" s="70"/>
    </row>
    <row r="16" spans="2:30" ht="7.5" customHeight="1" x14ac:dyDescent="0.4">
      <c r="B16" s="71"/>
      <c r="C16" s="450"/>
      <c r="D16" s="451"/>
      <c r="E16" s="72"/>
      <c r="F16" s="72"/>
      <c r="G16" s="72"/>
      <c r="H16" s="72"/>
      <c r="I16" s="72"/>
      <c r="J16" s="72"/>
      <c r="K16" s="72"/>
      <c r="L16" s="72"/>
      <c r="M16" s="72"/>
      <c r="N16" s="72"/>
      <c r="O16" s="72"/>
      <c r="P16" s="72"/>
      <c r="Q16" s="72"/>
      <c r="R16" s="72"/>
      <c r="S16" s="72"/>
      <c r="T16" s="72"/>
      <c r="U16" s="72"/>
      <c r="V16"/>
      <c r="W16"/>
      <c r="X16"/>
      <c r="Y16"/>
      <c r="Z16"/>
      <c r="AA16"/>
      <c r="AB16"/>
      <c r="AC16"/>
      <c r="AD16" s="73"/>
    </row>
    <row r="17" spans="2:30" s="64" customFormat="1" ht="39.9" customHeight="1" x14ac:dyDescent="0.3">
      <c r="B17" s="68"/>
      <c r="C17" s="452"/>
      <c r="D17" s="453"/>
      <c r="E17" s="69"/>
      <c r="F17" s="434" t="s">
        <v>461</v>
      </c>
      <c r="G17" s="434"/>
      <c r="H17" s="435"/>
      <c r="I17" s="435"/>
      <c r="J17" s="435"/>
      <c r="K17" s="435"/>
      <c r="L17" s="435"/>
      <c r="M17" s="69"/>
      <c r="N17" s="434" t="s">
        <v>463</v>
      </c>
      <c r="O17" s="434"/>
      <c r="P17" s="435"/>
      <c r="Q17" s="435"/>
      <c r="R17" s="435"/>
      <c r="S17" s="435"/>
      <c r="T17" s="435"/>
      <c r="U17" s="69"/>
      <c r="AC17"/>
      <c r="AD17" s="70"/>
    </row>
    <row r="18" spans="2:30" ht="6.9" customHeight="1" x14ac:dyDescent="0.4">
      <c r="B18" s="71"/>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3"/>
    </row>
    <row r="19" spans="2:30" s="64" customFormat="1" ht="39.9" customHeight="1" x14ac:dyDescent="0.3">
      <c r="B19" s="68"/>
      <c r="C19" s="419" t="s">
        <v>485</v>
      </c>
      <c r="D19" s="420"/>
      <c r="E19" s="437"/>
      <c r="F19" s="437"/>
      <c r="G19" s="437"/>
      <c r="H19" s="437"/>
      <c r="I19" s="437"/>
      <c r="J19" s="437"/>
      <c r="K19" s="437"/>
      <c r="L19" s="437"/>
      <c r="M19" s="437"/>
      <c r="N19" s="437"/>
      <c r="O19" s="74"/>
      <c r="P19" s="419" t="s">
        <v>486</v>
      </c>
      <c r="Q19" s="436"/>
      <c r="R19" s="436"/>
      <c r="S19" s="420"/>
      <c r="T19" s="437"/>
      <c r="U19" s="437"/>
      <c r="V19" s="437"/>
      <c r="W19" s="437"/>
      <c r="X19" s="437"/>
      <c r="Y19" s="437"/>
      <c r="Z19" s="437"/>
      <c r="AA19" s="437"/>
      <c r="AB19" s="437"/>
      <c r="AC19" s="437"/>
      <c r="AD19" s="70"/>
    </row>
    <row r="20" spans="2:30" ht="6.9" customHeight="1" x14ac:dyDescent="0.4">
      <c r="B20" s="75"/>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7"/>
    </row>
    <row r="21" spans="2:30" ht="9.9" customHeight="1" x14ac:dyDescent="0.4">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row>
    <row r="22" spans="2:30" ht="30" customHeight="1" x14ac:dyDescent="0.4">
      <c r="B22" s="415" t="s">
        <v>464</v>
      </c>
      <c r="C22" s="415"/>
      <c r="D22" s="415"/>
      <c r="E22" s="415"/>
      <c r="F22" s="415"/>
      <c r="G22" s="415"/>
      <c r="H22" s="415"/>
      <c r="I22" s="415"/>
      <c r="J22" s="415"/>
      <c r="K22" s="415"/>
      <c r="L22" s="415"/>
      <c r="M22" s="415"/>
      <c r="N22" s="415"/>
      <c r="O22" s="415"/>
      <c r="P22" s="415"/>
      <c r="Q22" s="415"/>
      <c r="R22" s="415"/>
      <c r="S22" s="415"/>
      <c r="T22" s="415"/>
      <c r="U22" s="415"/>
      <c r="V22" s="415"/>
      <c r="W22" s="415"/>
      <c r="X22" s="415"/>
      <c r="Y22" s="415"/>
      <c r="Z22" s="415"/>
      <c r="AA22" s="415"/>
      <c r="AB22" s="415"/>
      <c r="AC22" s="415"/>
      <c r="AD22" s="415"/>
    </row>
    <row r="23" spans="2:30" ht="9.9" customHeight="1" x14ac:dyDescent="0.4">
      <c r="B23" s="78"/>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80"/>
    </row>
    <row r="24" spans="2:30" ht="26.1" customHeight="1" x14ac:dyDescent="0.4">
      <c r="B24" s="71"/>
      <c r="C24" s="432" t="s">
        <v>487</v>
      </c>
      <c r="D24" s="432"/>
      <c r="E24" s="432"/>
      <c r="F24" s="432" t="s">
        <v>496</v>
      </c>
      <c r="G24" s="432"/>
      <c r="H24" s="432" t="s">
        <v>465</v>
      </c>
      <c r="I24" s="432"/>
      <c r="J24" s="432" t="s">
        <v>466</v>
      </c>
      <c r="K24" s="432"/>
      <c r="L24" s="432" t="s">
        <v>467</v>
      </c>
      <c r="M24" s="432"/>
      <c r="N24" s="432" t="s">
        <v>468</v>
      </c>
      <c r="O24" s="432"/>
      <c r="P24" s="432" t="s">
        <v>469</v>
      </c>
      <c r="Q24" s="432"/>
      <c r="R24" s="432" t="s">
        <v>470</v>
      </c>
      <c r="S24" s="432"/>
      <c r="T24" s="432" t="s">
        <v>471</v>
      </c>
      <c r="U24" s="432"/>
      <c r="V24" s="432" t="s">
        <v>472</v>
      </c>
      <c r="W24" s="432"/>
      <c r="X24" s="432" t="s">
        <v>473</v>
      </c>
      <c r="Y24" s="432"/>
      <c r="Z24" s="432" t="s">
        <v>474</v>
      </c>
      <c r="AA24" s="432"/>
      <c r="AB24" s="432" t="s">
        <v>475</v>
      </c>
      <c r="AC24" s="432"/>
      <c r="AD24" s="81"/>
    </row>
    <row r="25" spans="2:30" ht="26.1" customHeight="1" x14ac:dyDescent="0.4">
      <c r="B25" s="71"/>
      <c r="C25" s="430" t="s">
        <v>460</v>
      </c>
      <c r="D25" s="430"/>
      <c r="E25" s="430"/>
      <c r="F25" s="460"/>
      <c r="G25" s="460"/>
      <c r="H25" s="460"/>
      <c r="I25" s="460"/>
      <c r="J25" s="460"/>
      <c r="K25" s="460"/>
      <c r="L25" s="460"/>
      <c r="M25" s="460"/>
      <c r="N25" s="460"/>
      <c r="O25" s="460"/>
      <c r="P25" s="460"/>
      <c r="Q25" s="460"/>
      <c r="R25" s="460"/>
      <c r="S25" s="460"/>
      <c r="T25" s="460"/>
      <c r="U25" s="460"/>
      <c r="V25" s="460"/>
      <c r="W25" s="460"/>
      <c r="X25" s="460"/>
      <c r="Y25" s="460"/>
      <c r="Z25" s="460"/>
      <c r="AA25" s="460"/>
      <c r="AB25" s="460"/>
      <c r="AC25" s="460"/>
      <c r="AD25" s="81"/>
    </row>
    <row r="26" spans="2:30" ht="35.1" customHeight="1" x14ac:dyDescent="0.4">
      <c r="B26" s="71"/>
      <c r="C26" s="430" t="s">
        <v>323</v>
      </c>
      <c r="D26" s="430"/>
      <c r="E26" s="430"/>
      <c r="F26" s="431"/>
      <c r="G26" s="431"/>
      <c r="H26" s="431"/>
      <c r="I26" s="431"/>
      <c r="J26" s="431"/>
      <c r="K26" s="431"/>
      <c r="L26" s="431"/>
      <c r="M26" s="431"/>
      <c r="N26" s="431"/>
      <c r="O26" s="431"/>
      <c r="P26" s="431"/>
      <c r="Q26" s="431"/>
      <c r="R26" s="431"/>
      <c r="S26" s="431"/>
      <c r="T26" s="431"/>
      <c r="U26" s="431"/>
      <c r="V26" s="431"/>
      <c r="W26" s="431"/>
      <c r="X26" s="431"/>
      <c r="Y26" s="431"/>
      <c r="Z26" s="431"/>
      <c r="AA26" s="431"/>
      <c r="AB26" s="431"/>
      <c r="AC26" s="431"/>
      <c r="AD26" s="81"/>
    </row>
    <row r="27" spans="2:30" ht="12" customHeight="1" x14ac:dyDescent="0.4">
      <c r="B27" s="71"/>
      <c r="C27" s="84"/>
      <c r="D27" s="84"/>
      <c r="E27" s="84"/>
      <c r="F27" s="85"/>
      <c r="G27" s="85"/>
      <c r="H27" s="85"/>
      <c r="I27" s="85"/>
      <c r="J27" s="85"/>
      <c r="K27" s="85"/>
      <c r="L27" s="85"/>
      <c r="M27" s="85"/>
      <c r="N27" s="86"/>
      <c r="O27" s="86"/>
      <c r="P27" s="86"/>
      <c r="Q27" s="86"/>
      <c r="R27" s="86"/>
      <c r="S27" s="86"/>
      <c r="T27" s="86"/>
      <c r="U27" s="86"/>
      <c r="V27" s="86"/>
      <c r="W27" s="86"/>
      <c r="X27" s="86"/>
      <c r="Y27" s="86"/>
      <c r="Z27" s="86"/>
      <c r="AA27" s="86"/>
      <c r="AB27" s="86"/>
      <c r="AC27" s="86"/>
      <c r="AD27" s="81"/>
    </row>
    <row r="28" spans="2:30" ht="35.1" customHeight="1" x14ac:dyDescent="0.4">
      <c r="B28" s="71"/>
      <c r="C28" s="432" t="s">
        <v>487</v>
      </c>
      <c r="D28" s="432"/>
      <c r="E28" s="432"/>
      <c r="F28" s="432" t="s">
        <v>476</v>
      </c>
      <c r="G28" s="432"/>
      <c r="H28" s="432" t="s">
        <v>465</v>
      </c>
      <c r="I28" s="432"/>
      <c r="J28" s="432" t="s">
        <v>466</v>
      </c>
      <c r="K28" s="432"/>
      <c r="L28" s="432" t="s">
        <v>467</v>
      </c>
      <c r="M28" s="432"/>
      <c r="N28" s="432" t="s">
        <v>468</v>
      </c>
      <c r="O28" s="432"/>
      <c r="P28" s="432" t="s">
        <v>469</v>
      </c>
      <c r="Q28" s="432"/>
      <c r="R28" s="432" t="s">
        <v>470</v>
      </c>
      <c r="S28" s="432"/>
      <c r="T28" s="432" t="s">
        <v>471</v>
      </c>
      <c r="U28" s="432"/>
      <c r="V28" s="432" t="s">
        <v>472</v>
      </c>
      <c r="W28" s="432"/>
      <c r="X28" s="432" t="s">
        <v>473</v>
      </c>
      <c r="Y28" s="432"/>
      <c r="Z28" s="432" t="s">
        <v>474</v>
      </c>
      <c r="AA28" s="432"/>
      <c r="AB28" s="432" t="s">
        <v>475</v>
      </c>
      <c r="AC28" s="432"/>
      <c r="AD28" s="81"/>
    </row>
    <row r="29" spans="2:30" ht="35.1" customHeight="1" x14ac:dyDescent="0.4">
      <c r="B29" s="71"/>
      <c r="C29" s="430" t="s">
        <v>460</v>
      </c>
      <c r="D29" s="430"/>
      <c r="E29" s="430"/>
      <c r="F29" s="460"/>
      <c r="G29" s="460"/>
      <c r="H29" s="460"/>
      <c r="I29" s="460"/>
      <c r="J29" s="460"/>
      <c r="K29" s="460"/>
      <c r="L29" s="460"/>
      <c r="M29" s="460"/>
      <c r="N29" s="460"/>
      <c r="O29" s="460"/>
      <c r="P29" s="460"/>
      <c r="Q29" s="460"/>
      <c r="R29" s="460"/>
      <c r="S29" s="460"/>
      <c r="T29" s="460"/>
      <c r="U29" s="460"/>
      <c r="V29" s="460"/>
      <c r="W29" s="460"/>
      <c r="X29" s="460"/>
      <c r="Y29" s="460"/>
      <c r="Z29" s="460"/>
      <c r="AA29" s="460"/>
      <c r="AB29" s="460"/>
      <c r="AC29" s="460"/>
      <c r="AD29" s="81"/>
    </row>
    <row r="30" spans="2:30" ht="35.1" customHeight="1" x14ac:dyDescent="0.4">
      <c r="B30" s="71"/>
      <c r="C30" s="430" t="s">
        <v>323</v>
      </c>
      <c r="D30" s="430"/>
      <c r="E30" s="430"/>
      <c r="F30" s="431"/>
      <c r="G30" s="431"/>
      <c r="H30" s="431"/>
      <c r="I30" s="431"/>
      <c r="J30" s="431"/>
      <c r="K30" s="431"/>
      <c r="L30" s="431"/>
      <c r="M30" s="431"/>
      <c r="N30" s="431"/>
      <c r="O30" s="431"/>
      <c r="P30" s="431"/>
      <c r="Q30" s="431"/>
      <c r="R30" s="431"/>
      <c r="S30" s="431"/>
      <c r="T30" s="431"/>
      <c r="U30" s="431"/>
      <c r="V30" s="431"/>
      <c r="W30" s="431"/>
      <c r="X30" s="431"/>
      <c r="Y30" s="431"/>
      <c r="Z30" s="431"/>
      <c r="AA30" s="431"/>
      <c r="AB30" s="431"/>
      <c r="AC30" s="431"/>
      <c r="AD30" s="81"/>
    </row>
    <row r="31" spans="2:30" ht="9.9" customHeight="1" x14ac:dyDescent="0.4">
      <c r="B31" s="75"/>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7"/>
    </row>
    <row r="32" spans="2:30" ht="5.4" customHeight="1" x14ac:dyDescent="0.4">
      <c r="B32" s="462"/>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4"/>
    </row>
    <row r="33" spans="2:34" ht="39.9" customHeight="1" x14ac:dyDescent="0.4">
      <c r="B33" s="412"/>
      <c r="C33" s="413"/>
      <c r="D33" s="413"/>
      <c r="E33" s="413"/>
      <c r="F33" s="413"/>
      <c r="G33" s="413"/>
      <c r="H33" s="413"/>
      <c r="I33" s="413"/>
      <c r="J33" s="413"/>
      <c r="K33" s="413"/>
      <c r="L33" s="413"/>
      <c r="M33" s="413"/>
      <c r="N33" s="413"/>
      <c r="O33" s="413"/>
      <c r="P33" s="413"/>
      <c r="Q33" s="413"/>
      <c r="R33" s="413"/>
      <c r="S33" s="413"/>
      <c r="T33" s="413"/>
      <c r="U33" s="413"/>
      <c r="V33" s="413"/>
      <c r="W33" s="413"/>
      <c r="X33" s="413"/>
      <c r="Y33" s="413"/>
      <c r="Z33" s="413"/>
      <c r="AA33" s="413"/>
      <c r="AB33" s="413"/>
      <c r="AC33" s="413"/>
      <c r="AD33" s="414"/>
    </row>
    <row r="34" spans="2:34" ht="39.9" customHeight="1" x14ac:dyDescent="0.4">
      <c r="B34" s="412"/>
      <c r="C34" s="413"/>
      <c r="D34" s="413"/>
      <c r="E34" s="413"/>
      <c r="F34" s="413"/>
      <c r="G34" s="413"/>
      <c r="H34" s="413"/>
      <c r="I34" s="413"/>
      <c r="J34" s="413"/>
      <c r="K34" s="413"/>
      <c r="L34" s="413"/>
      <c r="M34" s="413"/>
      <c r="N34" s="413"/>
      <c r="O34" s="413"/>
      <c r="P34" s="413"/>
      <c r="Q34" s="413"/>
      <c r="R34" s="413"/>
      <c r="S34" s="413"/>
      <c r="T34" s="413"/>
      <c r="U34" s="413"/>
      <c r="V34" s="413"/>
      <c r="W34" s="413"/>
      <c r="X34" s="413"/>
      <c r="Y34" s="413"/>
      <c r="Z34" s="413"/>
      <c r="AA34" s="413"/>
      <c r="AB34" s="413"/>
      <c r="AC34" s="413"/>
      <c r="AD34" s="414"/>
    </row>
    <row r="35" spans="2:34" ht="39.9" customHeight="1" x14ac:dyDescent="0.4">
      <c r="B35" s="412"/>
      <c r="C35" s="413"/>
      <c r="D35" s="413"/>
      <c r="E35" s="413"/>
      <c r="F35" s="413"/>
      <c r="G35" s="413"/>
      <c r="H35" s="413"/>
      <c r="I35" s="413"/>
      <c r="J35" s="413"/>
      <c r="K35" s="413"/>
      <c r="L35" s="413"/>
      <c r="M35" s="413"/>
      <c r="N35" s="413"/>
      <c r="O35" s="413"/>
      <c r="P35" s="413"/>
      <c r="Q35" s="413"/>
      <c r="R35" s="413"/>
      <c r="S35" s="413"/>
      <c r="T35" s="413"/>
      <c r="U35" s="413"/>
      <c r="V35" s="413"/>
      <c r="W35" s="413"/>
      <c r="X35" s="413"/>
      <c r="Y35" s="413"/>
      <c r="Z35" s="413"/>
      <c r="AA35" s="413"/>
      <c r="AB35" s="413"/>
      <c r="AC35" s="413"/>
      <c r="AD35" s="414"/>
    </row>
    <row r="36" spans="2:34" ht="39.9" customHeight="1" x14ac:dyDescent="0.4">
      <c r="B36" s="412"/>
      <c r="C36" s="413"/>
      <c r="D36" s="413"/>
      <c r="E36" s="413"/>
      <c r="F36" s="413"/>
      <c r="G36" s="413"/>
      <c r="H36" s="413"/>
      <c r="I36" s="413"/>
      <c r="J36" s="413"/>
      <c r="K36" s="413"/>
      <c r="L36" s="413"/>
      <c r="M36" s="413"/>
      <c r="N36" s="413"/>
      <c r="O36" s="413"/>
      <c r="P36" s="413"/>
      <c r="Q36" s="413"/>
      <c r="R36" s="413"/>
      <c r="S36" s="413"/>
      <c r="T36" s="413"/>
      <c r="U36" s="413"/>
      <c r="V36" s="413"/>
      <c r="W36" s="413"/>
      <c r="X36" s="413"/>
      <c r="Y36" s="413"/>
      <c r="Z36" s="413"/>
      <c r="AA36" s="413"/>
      <c r="AB36" s="413"/>
      <c r="AC36" s="413"/>
      <c r="AD36" s="414"/>
    </row>
    <row r="37" spans="2:34" ht="39.9" customHeight="1" x14ac:dyDescent="0.4">
      <c r="B37" s="412"/>
      <c r="C37" s="413"/>
      <c r="D37" s="413"/>
      <c r="E37" s="413"/>
      <c r="F37" s="413"/>
      <c r="G37" s="413"/>
      <c r="H37" s="413"/>
      <c r="I37" s="413"/>
      <c r="J37" s="413"/>
      <c r="K37" s="413"/>
      <c r="L37" s="413"/>
      <c r="M37" s="413"/>
      <c r="N37" s="413"/>
      <c r="O37" s="413"/>
      <c r="P37" s="413"/>
      <c r="Q37" s="413"/>
      <c r="R37" s="413"/>
      <c r="S37" s="413"/>
      <c r="T37" s="413"/>
      <c r="U37" s="413"/>
      <c r="V37" s="413"/>
      <c r="W37" s="413"/>
      <c r="X37" s="413"/>
      <c r="Y37" s="413"/>
      <c r="Z37" s="413"/>
      <c r="AA37" s="413"/>
      <c r="AB37" s="413"/>
      <c r="AC37" s="413"/>
      <c r="AD37" s="414"/>
    </row>
    <row r="38" spans="2:34" ht="39.9" customHeight="1" x14ac:dyDescent="0.4">
      <c r="B38" s="412"/>
      <c r="C38" s="413"/>
      <c r="D38" s="413"/>
      <c r="E38" s="413"/>
      <c r="F38" s="413"/>
      <c r="G38" s="413"/>
      <c r="H38" s="413"/>
      <c r="I38" s="413"/>
      <c r="J38" s="413"/>
      <c r="K38" s="413"/>
      <c r="L38" s="413"/>
      <c r="M38" s="413"/>
      <c r="N38" s="413"/>
      <c r="O38" s="413"/>
      <c r="P38" s="413"/>
      <c r="Q38" s="413"/>
      <c r="R38" s="413"/>
      <c r="S38" s="413"/>
      <c r="T38" s="413"/>
      <c r="U38" s="413"/>
      <c r="V38" s="413"/>
      <c r="W38" s="413"/>
      <c r="X38" s="413"/>
      <c r="Y38" s="413"/>
      <c r="Z38" s="413"/>
      <c r="AA38" s="413"/>
      <c r="AB38" s="413"/>
      <c r="AC38" s="413"/>
      <c r="AD38" s="414"/>
    </row>
    <row r="39" spans="2:34" ht="39.9" customHeight="1" x14ac:dyDescent="0.4">
      <c r="B39" s="465"/>
      <c r="C39" s="466"/>
      <c r="D39" s="466"/>
      <c r="E39" s="466"/>
      <c r="F39" s="466"/>
      <c r="G39" s="466"/>
      <c r="H39" s="466"/>
      <c r="I39" s="466"/>
      <c r="J39" s="466"/>
      <c r="K39" s="466"/>
      <c r="L39" s="466"/>
      <c r="M39" s="466"/>
      <c r="N39" s="466"/>
      <c r="O39" s="466"/>
      <c r="P39" s="466"/>
      <c r="Q39" s="466"/>
      <c r="R39" s="466"/>
      <c r="S39" s="466"/>
      <c r="T39" s="466"/>
      <c r="U39" s="466"/>
      <c r="V39" s="466"/>
      <c r="W39" s="466"/>
      <c r="X39" s="466"/>
      <c r="Y39" s="466"/>
      <c r="Z39" s="466"/>
      <c r="AA39" s="466"/>
      <c r="AB39" s="466"/>
      <c r="AC39" s="466"/>
      <c r="AD39" s="467"/>
    </row>
    <row r="40" spans="2:34" ht="8.1" customHeight="1" x14ac:dyDescent="0.4">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row>
    <row r="41" spans="2:34" ht="30" customHeight="1" x14ac:dyDescent="0.4">
      <c r="B41" s="415" t="s">
        <v>477</v>
      </c>
      <c r="C41" s="415"/>
      <c r="D41" s="415"/>
      <c r="E41" s="415"/>
      <c r="F41" s="415"/>
      <c r="G41" s="415"/>
      <c r="H41" s="415"/>
      <c r="I41" s="415"/>
      <c r="J41" s="415"/>
      <c r="K41" s="415"/>
      <c r="L41" s="415"/>
      <c r="M41" s="415"/>
      <c r="N41" s="415"/>
      <c r="O41" s="415"/>
      <c r="P41" s="415"/>
      <c r="Q41" s="415"/>
      <c r="R41" s="415"/>
      <c r="S41" s="415"/>
      <c r="T41" s="415"/>
      <c r="U41" s="415"/>
      <c r="V41" s="415"/>
      <c r="W41" s="415"/>
      <c r="X41" s="415"/>
      <c r="Y41" s="415"/>
      <c r="Z41" s="415"/>
      <c r="AA41" s="415"/>
      <c r="AB41" s="415"/>
      <c r="AC41" s="415"/>
      <c r="AD41" s="415"/>
      <c r="AE41" s="415"/>
      <c r="AF41" s="415"/>
      <c r="AG41" s="415"/>
      <c r="AH41" s="415"/>
    </row>
    <row r="42" spans="2:34" ht="9.9" customHeight="1" x14ac:dyDescent="0.4">
      <c r="B42" s="412"/>
      <c r="C42" s="413"/>
      <c r="D42" s="413"/>
      <c r="E42" s="413"/>
      <c r="F42" s="413"/>
      <c r="G42" s="413"/>
      <c r="H42" s="413"/>
      <c r="I42" s="413"/>
      <c r="J42" s="413"/>
      <c r="K42" s="413"/>
      <c r="L42" s="413"/>
      <c r="M42" s="413"/>
      <c r="N42" s="413"/>
      <c r="O42" s="413"/>
      <c r="P42" s="413"/>
      <c r="Q42" s="413"/>
      <c r="R42" s="413"/>
      <c r="S42" s="413"/>
      <c r="T42" s="413"/>
      <c r="U42" s="413"/>
      <c r="V42" s="413"/>
      <c r="W42" s="413"/>
      <c r="X42" s="413"/>
      <c r="Y42" s="413"/>
      <c r="Z42" s="413"/>
      <c r="AA42" s="413"/>
      <c r="AB42" s="413"/>
      <c r="AC42" s="413"/>
      <c r="AD42" s="413"/>
      <c r="AE42" s="413"/>
      <c r="AF42" s="413"/>
      <c r="AG42" s="413"/>
      <c r="AH42" s="414"/>
    </row>
    <row r="43" spans="2:34" ht="45" customHeight="1" x14ac:dyDescent="0.4">
      <c r="B43" s="71"/>
      <c r="C43" s="83" t="s">
        <v>478</v>
      </c>
      <c r="D43" s="432" t="s">
        <v>492</v>
      </c>
      <c r="E43" s="432"/>
      <c r="F43" s="432"/>
      <c r="G43" s="432"/>
      <c r="H43" s="432"/>
      <c r="I43" s="432"/>
      <c r="J43" s="432"/>
      <c r="K43" s="432"/>
      <c r="L43" s="432" t="s">
        <v>493</v>
      </c>
      <c r="M43" s="432"/>
      <c r="N43" s="432"/>
      <c r="O43" s="432"/>
      <c r="P43" s="432"/>
      <c r="Q43" s="432"/>
      <c r="R43" s="432"/>
      <c r="S43" s="432"/>
      <c r="T43" s="432" t="s">
        <v>479</v>
      </c>
      <c r="U43" s="432"/>
      <c r="V43" s="432"/>
      <c r="W43" s="432"/>
      <c r="X43" s="432"/>
      <c r="Y43" s="432"/>
      <c r="Z43" s="432" t="s">
        <v>489</v>
      </c>
      <c r="AA43" s="432"/>
      <c r="AB43" s="432"/>
      <c r="AC43" s="432"/>
      <c r="AD43" s="419" t="s">
        <v>490</v>
      </c>
      <c r="AE43" s="420"/>
      <c r="AF43" s="419" t="s">
        <v>491</v>
      </c>
      <c r="AG43" s="420"/>
      <c r="AH43" s="87"/>
    </row>
    <row r="44" spans="2:34" ht="50.1" customHeight="1" x14ac:dyDescent="0.4">
      <c r="B44" s="71"/>
      <c r="C44" s="82" t="s">
        <v>465</v>
      </c>
      <c r="D44" s="421"/>
      <c r="E44" s="422"/>
      <c r="F44" s="422"/>
      <c r="G44" s="422"/>
      <c r="H44" s="422"/>
      <c r="I44" s="422"/>
      <c r="J44" s="422"/>
      <c r="K44" s="423"/>
      <c r="L44" s="421"/>
      <c r="M44" s="422"/>
      <c r="N44" s="422"/>
      <c r="O44" s="422"/>
      <c r="P44" s="422"/>
      <c r="Q44" s="422"/>
      <c r="R44" s="422"/>
      <c r="S44" s="423"/>
      <c r="T44" s="424"/>
      <c r="U44" s="425"/>
      <c r="V44" s="425"/>
      <c r="W44" s="425"/>
      <c r="X44" s="425"/>
      <c r="Y44" s="426"/>
      <c r="Z44" s="427"/>
      <c r="AA44" s="428"/>
      <c r="AB44" s="428"/>
      <c r="AC44" s="429"/>
      <c r="AD44" s="416"/>
      <c r="AE44" s="417"/>
      <c r="AF44" s="411"/>
      <c r="AG44" s="411"/>
      <c r="AH44" s="87"/>
    </row>
    <row r="45" spans="2:34" ht="50.1" customHeight="1" x14ac:dyDescent="0.4">
      <c r="B45" s="71"/>
      <c r="C45" s="82" t="s">
        <v>466</v>
      </c>
      <c r="D45" s="421"/>
      <c r="E45" s="422"/>
      <c r="F45" s="422"/>
      <c r="G45" s="422"/>
      <c r="H45" s="422"/>
      <c r="I45" s="422"/>
      <c r="J45" s="422"/>
      <c r="K45" s="423"/>
      <c r="L45" s="421"/>
      <c r="M45" s="422"/>
      <c r="N45" s="422"/>
      <c r="O45" s="422"/>
      <c r="P45" s="422"/>
      <c r="Q45" s="422"/>
      <c r="R45" s="422"/>
      <c r="S45" s="423"/>
      <c r="T45" s="424"/>
      <c r="U45" s="425"/>
      <c r="V45" s="425"/>
      <c r="W45" s="425"/>
      <c r="X45" s="425"/>
      <c r="Y45" s="426"/>
      <c r="Z45" s="427"/>
      <c r="AA45" s="428"/>
      <c r="AB45" s="428"/>
      <c r="AC45" s="429"/>
      <c r="AD45" s="416"/>
      <c r="AE45" s="417"/>
      <c r="AF45" s="411"/>
      <c r="AG45" s="411"/>
      <c r="AH45" s="87"/>
    </row>
    <row r="46" spans="2:34" ht="50.1" customHeight="1" x14ac:dyDescent="0.4">
      <c r="B46" s="71"/>
      <c r="C46" s="82" t="s">
        <v>467</v>
      </c>
      <c r="D46" s="421"/>
      <c r="E46" s="422"/>
      <c r="F46" s="422"/>
      <c r="G46" s="422"/>
      <c r="H46" s="422"/>
      <c r="I46" s="422"/>
      <c r="J46" s="422"/>
      <c r="K46" s="423"/>
      <c r="L46" s="421"/>
      <c r="M46" s="422"/>
      <c r="N46" s="422"/>
      <c r="O46" s="422"/>
      <c r="P46" s="422"/>
      <c r="Q46" s="422"/>
      <c r="R46" s="422"/>
      <c r="S46" s="423"/>
      <c r="T46" s="424"/>
      <c r="U46" s="425"/>
      <c r="V46" s="425"/>
      <c r="W46" s="425"/>
      <c r="X46" s="425"/>
      <c r="Y46" s="426"/>
      <c r="Z46" s="427"/>
      <c r="AA46" s="428"/>
      <c r="AB46" s="428"/>
      <c r="AC46" s="429"/>
      <c r="AD46" s="416"/>
      <c r="AE46" s="417"/>
      <c r="AF46" s="411"/>
      <c r="AG46" s="411"/>
      <c r="AH46" s="87"/>
    </row>
    <row r="47" spans="2:34" ht="50.1" customHeight="1" x14ac:dyDescent="0.4">
      <c r="B47" s="71"/>
      <c r="C47" s="82" t="s">
        <v>468</v>
      </c>
      <c r="D47" s="421"/>
      <c r="E47" s="422"/>
      <c r="F47" s="422"/>
      <c r="G47" s="422"/>
      <c r="H47" s="422"/>
      <c r="I47" s="422"/>
      <c r="J47" s="422"/>
      <c r="K47" s="423"/>
      <c r="L47" s="421"/>
      <c r="M47" s="422"/>
      <c r="N47" s="422"/>
      <c r="O47" s="422"/>
      <c r="P47" s="422"/>
      <c r="Q47" s="422"/>
      <c r="R47" s="422"/>
      <c r="S47" s="423"/>
      <c r="T47" s="424"/>
      <c r="U47" s="425"/>
      <c r="V47" s="425"/>
      <c r="W47" s="425"/>
      <c r="X47" s="425"/>
      <c r="Y47" s="426"/>
      <c r="Z47" s="427"/>
      <c r="AA47" s="428"/>
      <c r="AB47" s="428"/>
      <c r="AC47" s="429"/>
      <c r="AD47" s="416"/>
      <c r="AE47" s="417"/>
      <c r="AF47" s="411"/>
      <c r="AG47" s="411"/>
      <c r="AH47" s="87"/>
    </row>
    <row r="48" spans="2:34" ht="50.1" customHeight="1" x14ac:dyDescent="0.4">
      <c r="B48" s="71"/>
      <c r="C48" s="82" t="s">
        <v>469</v>
      </c>
      <c r="D48" s="421"/>
      <c r="E48" s="422"/>
      <c r="F48" s="422"/>
      <c r="G48" s="422"/>
      <c r="H48" s="422"/>
      <c r="I48" s="422"/>
      <c r="J48" s="422"/>
      <c r="K48" s="423"/>
      <c r="L48" s="421"/>
      <c r="M48" s="422"/>
      <c r="N48" s="422"/>
      <c r="O48" s="422"/>
      <c r="P48" s="422"/>
      <c r="Q48" s="422"/>
      <c r="R48" s="422"/>
      <c r="S48" s="423"/>
      <c r="T48" s="424"/>
      <c r="U48" s="425"/>
      <c r="V48" s="425"/>
      <c r="W48" s="425"/>
      <c r="X48" s="425"/>
      <c r="Y48" s="426"/>
      <c r="Z48" s="427"/>
      <c r="AA48" s="428"/>
      <c r="AB48" s="428"/>
      <c r="AC48" s="429"/>
      <c r="AD48" s="416"/>
      <c r="AE48" s="417"/>
      <c r="AF48" s="411"/>
      <c r="AG48" s="411"/>
      <c r="AH48" s="87"/>
    </row>
    <row r="49" spans="2:34" ht="50.1" customHeight="1" x14ac:dyDescent="0.4">
      <c r="B49" s="71"/>
      <c r="C49" s="82" t="s">
        <v>470</v>
      </c>
      <c r="D49" s="421"/>
      <c r="E49" s="422"/>
      <c r="F49" s="422"/>
      <c r="G49" s="422"/>
      <c r="H49" s="422"/>
      <c r="I49" s="422"/>
      <c r="J49" s="422"/>
      <c r="K49" s="423"/>
      <c r="L49" s="421"/>
      <c r="M49" s="422"/>
      <c r="N49" s="422"/>
      <c r="O49" s="422"/>
      <c r="P49" s="422"/>
      <c r="Q49" s="422"/>
      <c r="R49" s="422"/>
      <c r="S49" s="423"/>
      <c r="T49" s="424"/>
      <c r="U49" s="425"/>
      <c r="V49" s="425"/>
      <c r="W49" s="425"/>
      <c r="X49" s="425"/>
      <c r="Y49" s="426"/>
      <c r="Z49" s="427"/>
      <c r="AA49" s="428"/>
      <c r="AB49" s="428"/>
      <c r="AC49" s="429"/>
      <c r="AD49" s="416"/>
      <c r="AE49" s="417"/>
      <c r="AF49" s="411"/>
      <c r="AG49" s="411"/>
      <c r="AH49" s="87"/>
    </row>
    <row r="50" spans="2:34" ht="50.1" customHeight="1" x14ac:dyDescent="0.4">
      <c r="B50" s="71"/>
      <c r="C50" s="82" t="s">
        <v>471</v>
      </c>
      <c r="D50" s="421"/>
      <c r="E50" s="422"/>
      <c r="F50" s="422"/>
      <c r="G50" s="422"/>
      <c r="H50" s="422"/>
      <c r="I50" s="422"/>
      <c r="J50" s="422"/>
      <c r="K50" s="423"/>
      <c r="L50" s="421"/>
      <c r="M50" s="422"/>
      <c r="N50" s="422"/>
      <c r="O50" s="422"/>
      <c r="P50" s="422"/>
      <c r="Q50" s="422"/>
      <c r="R50" s="422"/>
      <c r="S50" s="423"/>
      <c r="T50" s="424"/>
      <c r="U50" s="425"/>
      <c r="V50" s="425"/>
      <c r="W50" s="425"/>
      <c r="X50" s="425"/>
      <c r="Y50" s="426"/>
      <c r="Z50" s="427"/>
      <c r="AA50" s="428"/>
      <c r="AB50" s="428"/>
      <c r="AC50" s="429"/>
      <c r="AD50" s="416"/>
      <c r="AE50" s="417"/>
      <c r="AF50" s="411"/>
      <c r="AG50" s="411"/>
      <c r="AH50" s="87"/>
    </row>
    <row r="51" spans="2:34" ht="50.1" customHeight="1" x14ac:dyDescent="0.4">
      <c r="B51" s="71"/>
      <c r="C51" s="82" t="s">
        <v>472</v>
      </c>
      <c r="D51" s="421"/>
      <c r="E51" s="422"/>
      <c r="F51" s="422"/>
      <c r="G51" s="422"/>
      <c r="H51" s="422"/>
      <c r="I51" s="422"/>
      <c r="J51" s="422"/>
      <c r="K51" s="423"/>
      <c r="L51" s="421"/>
      <c r="M51" s="422"/>
      <c r="N51" s="422"/>
      <c r="O51" s="422"/>
      <c r="P51" s="422"/>
      <c r="Q51" s="422"/>
      <c r="R51" s="422"/>
      <c r="S51" s="423"/>
      <c r="T51" s="424"/>
      <c r="U51" s="425"/>
      <c r="V51" s="425"/>
      <c r="W51" s="425"/>
      <c r="X51" s="425"/>
      <c r="Y51" s="426"/>
      <c r="Z51" s="427"/>
      <c r="AA51" s="428"/>
      <c r="AB51" s="428"/>
      <c r="AC51" s="429"/>
      <c r="AD51" s="416"/>
      <c r="AE51" s="417"/>
      <c r="AF51" s="411"/>
      <c r="AG51" s="411"/>
      <c r="AH51" s="87"/>
    </row>
    <row r="52" spans="2:34" ht="50.1" customHeight="1" x14ac:dyDescent="0.4">
      <c r="B52" s="71"/>
      <c r="C52" s="82" t="s">
        <v>473</v>
      </c>
      <c r="D52" s="421"/>
      <c r="E52" s="422"/>
      <c r="F52" s="422"/>
      <c r="G52" s="422"/>
      <c r="H52" s="422"/>
      <c r="I52" s="422"/>
      <c r="J52" s="422"/>
      <c r="K52" s="423"/>
      <c r="L52" s="421"/>
      <c r="M52" s="422"/>
      <c r="N52" s="422"/>
      <c r="O52" s="422"/>
      <c r="P52" s="422"/>
      <c r="Q52" s="422"/>
      <c r="R52" s="422"/>
      <c r="S52" s="423"/>
      <c r="T52" s="424"/>
      <c r="U52" s="425"/>
      <c r="V52" s="425"/>
      <c r="W52" s="425"/>
      <c r="X52" s="425"/>
      <c r="Y52" s="426"/>
      <c r="Z52" s="427"/>
      <c r="AA52" s="428"/>
      <c r="AB52" s="428"/>
      <c r="AC52" s="429"/>
      <c r="AD52" s="416"/>
      <c r="AE52" s="417"/>
      <c r="AF52" s="411"/>
      <c r="AG52" s="411"/>
      <c r="AH52" s="87"/>
    </row>
    <row r="53" spans="2:34" ht="50.1" customHeight="1" x14ac:dyDescent="0.4">
      <c r="B53" s="71"/>
      <c r="C53" s="82" t="s">
        <v>474</v>
      </c>
      <c r="D53" s="421"/>
      <c r="E53" s="422"/>
      <c r="F53" s="422"/>
      <c r="G53" s="422"/>
      <c r="H53" s="422"/>
      <c r="I53" s="422"/>
      <c r="J53" s="422"/>
      <c r="K53" s="423"/>
      <c r="L53" s="421"/>
      <c r="M53" s="422"/>
      <c r="N53" s="422"/>
      <c r="O53" s="422"/>
      <c r="P53" s="422"/>
      <c r="Q53" s="422"/>
      <c r="R53" s="422"/>
      <c r="S53" s="423"/>
      <c r="T53" s="424"/>
      <c r="U53" s="425"/>
      <c r="V53" s="425"/>
      <c r="W53" s="425"/>
      <c r="X53" s="425"/>
      <c r="Y53" s="426"/>
      <c r="Z53" s="427"/>
      <c r="AA53" s="428"/>
      <c r="AB53" s="428"/>
      <c r="AC53" s="429"/>
      <c r="AD53" s="416"/>
      <c r="AE53" s="417"/>
      <c r="AF53" s="411"/>
      <c r="AG53" s="411"/>
      <c r="AH53" s="87"/>
    </row>
    <row r="54" spans="2:34" ht="50.1" customHeight="1" x14ac:dyDescent="0.4">
      <c r="B54" s="71"/>
      <c r="C54" s="82" t="s">
        <v>476</v>
      </c>
      <c r="D54" s="421"/>
      <c r="E54" s="422"/>
      <c r="F54" s="422"/>
      <c r="G54" s="422"/>
      <c r="H54" s="422"/>
      <c r="I54" s="422"/>
      <c r="J54" s="422"/>
      <c r="K54" s="423"/>
      <c r="L54" s="421"/>
      <c r="M54" s="422"/>
      <c r="N54" s="422"/>
      <c r="O54" s="422"/>
      <c r="P54" s="422"/>
      <c r="Q54" s="422"/>
      <c r="R54" s="422"/>
      <c r="S54" s="423"/>
      <c r="T54" s="424"/>
      <c r="U54" s="425"/>
      <c r="V54" s="425"/>
      <c r="W54" s="425"/>
      <c r="X54" s="425"/>
      <c r="Y54" s="426"/>
      <c r="Z54" s="427"/>
      <c r="AA54" s="428"/>
      <c r="AB54" s="428"/>
      <c r="AC54" s="429"/>
      <c r="AD54" s="416"/>
      <c r="AE54" s="417"/>
      <c r="AF54" s="411"/>
      <c r="AG54" s="411"/>
      <c r="AH54" s="87"/>
    </row>
    <row r="55" spans="2:34" ht="50.1" customHeight="1" x14ac:dyDescent="0.4">
      <c r="B55" s="71"/>
      <c r="C55" s="82" t="s">
        <v>465</v>
      </c>
      <c r="D55" s="421"/>
      <c r="E55" s="422"/>
      <c r="F55" s="422"/>
      <c r="G55" s="422"/>
      <c r="H55" s="422"/>
      <c r="I55" s="422"/>
      <c r="J55" s="422"/>
      <c r="K55" s="423"/>
      <c r="L55" s="421"/>
      <c r="M55" s="422"/>
      <c r="N55" s="422"/>
      <c r="O55" s="422"/>
      <c r="P55" s="422"/>
      <c r="Q55" s="422"/>
      <c r="R55" s="422"/>
      <c r="S55" s="423"/>
      <c r="T55" s="424"/>
      <c r="U55" s="425"/>
      <c r="V55" s="425"/>
      <c r="W55" s="425"/>
      <c r="X55" s="425"/>
      <c r="Y55" s="426"/>
      <c r="Z55" s="427"/>
      <c r="AA55" s="428"/>
      <c r="AB55" s="428"/>
      <c r="AC55" s="429"/>
      <c r="AD55" s="416"/>
      <c r="AE55" s="417"/>
      <c r="AF55" s="411"/>
      <c r="AG55" s="411"/>
      <c r="AH55" s="87"/>
    </row>
    <row r="56" spans="2:34" ht="50.1" customHeight="1" x14ac:dyDescent="0.4">
      <c r="B56" s="71"/>
      <c r="C56" s="82" t="s">
        <v>466</v>
      </c>
      <c r="D56" s="421"/>
      <c r="E56" s="422"/>
      <c r="F56" s="422"/>
      <c r="G56" s="422"/>
      <c r="H56" s="422"/>
      <c r="I56" s="422"/>
      <c r="J56" s="422"/>
      <c r="K56" s="423"/>
      <c r="L56" s="421"/>
      <c r="M56" s="422"/>
      <c r="N56" s="422"/>
      <c r="O56" s="422"/>
      <c r="P56" s="422"/>
      <c r="Q56" s="422"/>
      <c r="R56" s="422"/>
      <c r="S56" s="423"/>
      <c r="T56" s="424"/>
      <c r="U56" s="425"/>
      <c r="V56" s="425"/>
      <c r="W56" s="425"/>
      <c r="X56" s="425"/>
      <c r="Y56" s="426"/>
      <c r="Z56" s="427"/>
      <c r="AA56" s="428"/>
      <c r="AB56" s="428"/>
      <c r="AC56" s="429"/>
      <c r="AD56" s="416"/>
      <c r="AE56" s="417"/>
      <c r="AF56" s="411"/>
      <c r="AG56" s="411"/>
      <c r="AH56" s="87"/>
    </row>
    <row r="57" spans="2:34" ht="50.1" customHeight="1" x14ac:dyDescent="0.4">
      <c r="B57" s="71"/>
      <c r="C57" s="82" t="s">
        <v>467</v>
      </c>
      <c r="D57" s="421"/>
      <c r="E57" s="422"/>
      <c r="F57" s="422"/>
      <c r="G57" s="422"/>
      <c r="H57" s="422"/>
      <c r="I57" s="422"/>
      <c r="J57" s="422"/>
      <c r="K57" s="423"/>
      <c r="L57" s="421"/>
      <c r="M57" s="422"/>
      <c r="N57" s="422"/>
      <c r="O57" s="422"/>
      <c r="P57" s="422"/>
      <c r="Q57" s="422"/>
      <c r="R57" s="422"/>
      <c r="S57" s="423"/>
      <c r="T57" s="424"/>
      <c r="U57" s="425"/>
      <c r="V57" s="425"/>
      <c r="W57" s="425"/>
      <c r="X57" s="425"/>
      <c r="Y57" s="426"/>
      <c r="Z57" s="427"/>
      <c r="AA57" s="428"/>
      <c r="AB57" s="428"/>
      <c r="AC57" s="429"/>
      <c r="AD57" s="416"/>
      <c r="AE57" s="417"/>
      <c r="AF57" s="411"/>
      <c r="AG57" s="411"/>
      <c r="AH57" s="87"/>
    </row>
    <row r="58" spans="2:34" ht="50.1" customHeight="1" x14ac:dyDescent="0.4">
      <c r="B58" s="71"/>
      <c r="C58" s="82" t="s">
        <v>468</v>
      </c>
      <c r="D58" s="421"/>
      <c r="E58" s="422"/>
      <c r="F58" s="422"/>
      <c r="G58" s="422"/>
      <c r="H58" s="422"/>
      <c r="I58" s="422"/>
      <c r="J58" s="422"/>
      <c r="K58" s="423"/>
      <c r="L58" s="421"/>
      <c r="M58" s="422"/>
      <c r="N58" s="422"/>
      <c r="O58" s="422"/>
      <c r="P58" s="422"/>
      <c r="Q58" s="422"/>
      <c r="R58" s="422"/>
      <c r="S58" s="423"/>
      <c r="T58" s="424"/>
      <c r="U58" s="425"/>
      <c r="V58" s="425"/>
      <c r="W58" s="425"/>
      <c r="X58" s="425"/>
      <c r="Y58" s="426"/>
      <c r="Z58" s="427"/>
      <c r="AA58" s="428"/>
      <c r="AB58" s="428"/>
      <c r="AC58" s="429"/>
      <c r="AD58" s="416"/>
      <c r="AE58" s="417"/>
      <c r="AF58" s="411"/>
      <c r="AG58" s="411"/>
      <c r="AH58" s="87"/>
    </row>
    <row r="59" spans="2:34" ht="50.1" customHeight="1" x14ac:dyDescent="0.4">
      <c r="B59" s="71"/>
      <c r="C59" s="82" t="s">
        <v>469</v>
      </c>
      <c r="D59" s="421"/>
      <c r="E59" s="422"/>
      <c r="F59" s="422"/>
      <c r="G59" s="422"/>
      <c r="H59" s="422"/>
      <c r="I59" s="422"/>
      <c r="J59" s="422"/>
      <c r="K59" s="423"/>
      <c r="L59" s="421"/>
      <c r="M59" s="422"/>
      <c r="N59" s="422"/>
      <c r="O59" s="422"/>
      <c r="P59" s="422"/>
      <c r="Q59" s="422"/>
      <c r="R59" s="422"/>
      <c r="S59" s="423"/>
      <c r="T59" s="424"/>
      <c r="U59" s="425"/>
      <c r="V59" s="425"/>
      <c r="W59" s="425"/>
      <c r="X59" s="425"/>
      <c r="Y59" s="426"/>
      <c r="Z59" s="427"/>
      <c r="AA59" s="428"/>
      <c r="AB59" s="428"/>
      <c r="AC59" s="429"/>
      <c r="AD59" s="416"/>
      <c r="AE59" s="417"/>
      <c r="AF59" s="411"/>
      <c r="AG59" s="411"/>
      <c r="AH59" s="87"/>
    </row>
    <row r="60" spans="2:34" ht="50.1" customHeight="1" x14ac:dyDescent="0.4">
      <c r="B60" s="71"/>
      <c r="C60" s="82" t="s">
        <v>470</v>
      </c>
      <c r="D60" s="421"/>
      <c r="E60" s="422"/>
      <c r="F60" s="422"/>
      <c r="G60" s="422"/>
      <c r="H60" s="422"/>
      <c r="I60" s="422"/>
      <c r="J60" s="422"/>
      <c r="K60" s="423"/>
      <c r="L60" s="421"/>
      <c r="M60" s="422"/>
      <c r="N60" s="422"/>
      <c r="O60" s="422"/>
      <c r="P60" s="422"/>
      <c r="Q60" s="422"/>
      <c r="R60" s="422"/>
      <c r="S60" s="423"/>
      <c r="T60" s="424"/>
      <c r="U60" s="425"/>
      <c r="V60" s="425"/>
      <c r="W60" s="425"/>
      <c r="X60" s="425"/>
      <c r="Y60" s="426"/>
      <c r="Z60" s="427"/>
      <c r="AA60" s="428"/>
      <c r="AB60" s="428"/>
      <c r="AC60" s="429"/>
      <c r="AD60" s="416"/>
      <c r="AE60" s="417"/>
      <c r="AF60" s="411"/>
      <c r="AG60" s="411"/>
      <c r="AH60" s="87"/>
    </row>
    <row r="61" spans="2:34" ht="50.1" customHeight="1" x14ac:dyDescent="0.4">
      <c r="B61" s="71"/>
      <c r="C61" s="82" t="s">
        <v>471</v>
      </c>
      <c r="D61" s="421"/>
      <c r="E61" s="422"/>
      <c r="F61" s="422"/>
      <c r="G61" s="422"/>
      <c r="H61" s="422"/>
      <c r="I61" s="422"/>
      <c r="J61" s="422"/>
      <c r="K61" s="423"/>
      <c r="L61" s="421"/>
      <c r="M61" s="422"/>
      <c r="N61" s="422"/>
      <c r="O61" s="422"/>
      <c r="P61" s="422"/>
      <c r="Q61" s="422"/>
      <c r="R61" s="422"/>
      <c r="S61" s="423"/>
      <c r="T61" s="424"/>
      <c r="U61" s="425"/>
      <c r="V61" s="425"/>
      <c r="W61" s="425"/>
      <c r="X61" s="425"/>
      <c r="Y61" s="426"/>
      <c r="Z61" s="427"/>
      <c r="AA61" s="428"/>
      <c r="AB61" s="428"/>
      <c r="AC61" s="429"/>
      <c r="AD61" s="416"/>
      <c r="AE61" s="417"/>
      <c r="AF61" s="411"/>
      <c r="AG61" s="411"/>
      <c r="AH61" s="87"/>
    </row>
    <row r="62" spans="2:34" ht="50.1" customHeight="1" x14ac:dyDescent="0.4">
      <c r="B62" s="71"/>
      <c r="C62" s="82" t="s">
        <v>472</v>
      </c>
      <c r="D62" s="421"/>
      <c r="E62" s="422"/>
      <c r="F62" s="422"/>
      <c r="G62" s="422"/>
      <c r="H62" s="422"/>
      <c r="I62" s="422"/>
      <c r="J62" s="422"/>
      <c r="K62" s="423"/>
      <c r="L62" s="421"/>
      <c r="M62" s="422"/>
      <c r="N62" s="422"/>
      <c r="O62" s="422"/>
      <c r="P62" s="422"/>
      <c r="Q62" s="422"/>
      <c r="R62" s="422"/>
      <c r="S62" s="423"/>
      <c r="T62" s="424"/>
      <c r="U62" s="425"/>
      <c r="V62" s="425"/>
      <c r="W62" s="425"/>
      <c r="X62" s="425"/>
      <c r="Y62" s="426"/>
      <c r="Z62" s="427"/>
      <c r="AA62" s="428"/>
      <c r="AB62" s="428"/>
      <c r="AC62" s="429"/>
      <c r="AD62" s="416"/>
      <c r="AE62" s="417"/>
      <c r="AF62" s="411"/>
      <c r="AG62" s="411"/>
      <c r="AH62" s="87"/>
    </row>
    <row r="63" spans="2:34" ht="50.1" customHeight="1" x14ac:dyDescent="0.4">
      <c r="B63" s="71"/>
      <c r="C63" s="82" t="s">
        <v>473</v>
      </c>
      <c r="D63" s="421"/>
      <c r="E63" s="422"/>
      <c r="F63" s="422"/>
      <c r="G63" s="422"/>
      <c r="H63" s="422"/>
      <c r="I63" s="422"/>
      <c r="J63" s="422"/>
      <c r="K63" s="423"/>
      <c r="L63" s="421"/>
      <c r="M63" s="422"/>
      <c r="N63" s="422"/>
      <c r="O63" s="422"/>
      <c r="P63" s="422"/>
      <c r="Q63" s="422"/>
      <c r="R63" s="422"/>
      <c r="S63" s="423"/>
      <c r="T63" s="424"/>
      <c r="U63" s="425"/>
      <c r="V63" s="425"/>
      <c r="W63" s="425"/>
      <c r="X63" s="425"/>
      <c r="Y63" s="426"/>
      <c r="Z63" s="427"/>
      <c r="AA63" s="428"/>
      <c r="AB63" s="428"/>
      <c r="AC63" s="429"/>
      <c r="AD63" s="416"/>
      <c r="AE63" s="417"/>
      <c r="AF63" s="411"/>
      <c r="AG63" s="411"/>
      <c r="AH63" s="87"/>
    </row>
    <row r="64" spans="2:34" ht="50.1" customHeight="1" x14ac:dyDescent="0.4">
      <c r="B64" s="71"/>
      <c r="C64" s="82" t="s">
        <v>474</v>
      </c>
      <c r="D64" s="421"/>
      <c r="E64" s="422"/>
      <c r="F64" s="422"/>
      <c r="G64" s="422"/>
      <c r="H64" s="422"/>
      <c r="I64" s="422"/>
      <c r="J64" s="422"/>
      <c r="K64" s="423"/>
      <c r="L64" s="421"/>
      <c r="M64" s="422"/>
      <c r="N64" s="422"/>
      <c r="O64" s="422"/>
      <c r="P64" s="422"/>
      <c r="Q64" s="422"/>
      <c r="R64" s="422"/>
      <c r="S64" s="423"/>
      <c r="T64" s="424"/>
      <c r="U64" s="425"/>
      <c r="V64" s="425"/>
      <c r="W64" s="425"/>
      <c r="X64" s="425"/>
      <c r="Y64" s="426"/>
      <c r="Z64" s="427"/>
      <c r="AA64" s="428"/>
      <c r="AB64" s="428"/>
      <c r="AC64" s="429"/>
      <c r="AD64" s="416"/>
      <c r="AE64" s="417"/>
      <c r="AF64" s="411"/>
      <c r="AG64" s="411"/>
      <c r="AH64" s="87"/>
    </row>
    <row r="65" spans="2:34" ht="50.1" customHeight="1" x14ac:dyDescent="0.4">
      <c r="B65" s="71"/>
      <c r="C65" s="82" t="s">
        <v>476</v>
      </c>
      <c r="D65" s="421"/>
      <c r="E65" s="422"/>
      <c r="F65" s="422"/>
      <c r="G65" s="422"/>
      <c r="H65" s="422"/>
      <c r="I65" s="422"/>
      <c r="J65" s="422"/>
      <c r="K65" s="423"/>
      <c r="L65" s="421"/>
      <c r="M65" s="422"/>
      <c r="N65" s="422"/>
      <c r="O65" s="422"/>
      <c r="P65" s="422"/>
      <c r="Q65" s="422"/>
      <c r="R65" s="422"/>
      <c r="S65" s="423"/>
      <c r="T65" s="424"/>
      <c r="U65" s="425"/>
      <c r="V65" s="425"/>
      <c r="W65" s="425"/>
      <c r="X65" s="425"/>
      <c r="Y65" s="426"/>
      <c r="Z65" s="427"/>
      <c r="AA65" s="428"/>
      <c r="AB65" s="428"/>
      <c r="AC65" s="429"/>
      <c r="AD65" s="418"/>
      <c r="AE65" s="418"/>
      <c r="AF65" s="411"/>
      <c r="AG65" s="411"/>
      <c r="AH65" s="87"/>
    </row>
    <row r="66" spans="2:34" ht="9.9" customHeight="1" x14ac:dyDescent="0.4">
      <c r="B66" s="65"/>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7"/>
    </row>
    <row r="67" spans="2:34" ht="6" customHeight="1" x14ac:dyDescent="0.4"/>
  </sheetData>
  <mergeCells count="257">
    <mergeCell ref="D65:K65"/>
    <mergeCell ref="L65:S65"/>
    <mergeCell ref="T65:Y65"/>
    <mergeCell ref="Z65:AC65"/>
    <mergeCell ref="AD65:AE65"/>
    <mergeCell ref="AF65:AG65"/>
    <mergeCell ref="D64:K64"/>
    <mergeCell ref="L64:S64"/>
    <mergeCell ref="T64:Y64"/>
    <mergeCell ref="Z64:AC64"/>
    <mergeCell ref="AD64:AE64"/>
    <mergeCell ref="AF64:AG64"/>
    <mergeCell ref="D63:K63"/>
    <mergeCell ref="L63:S63"/>
    <mergeCell ref="T63:Y63"/>
    <mergeCell ref="Z63:AC63"/>
    <mergeCell ref="AD63:AE63"/>
    <mergeCell ref="AF63:AG63"/>
    <mergeCell ref="D62:K62"/>
    <mergeCell ref="L62:S62"/>
    <mergeCell ref="T62:Y62"/>
    <mergeCell ref="Z62:AC62"/>
    <mergeCell ref="AD62:AE62"/>
    <mergeCell ref="AF62:AG62"/>
    <mergeCell ref="D61:K61"/>
    <mergeCell ref="L61:S61"/>
    <mergeCell ref="T61:Y61"/>
    <mergeCell ref="Z61:AC61"/>
    <mergeCell ref="AD61:AE61"/>
    <mergeCell ref="AF61:AG61"/>
    <mergeCell ref="D60:K60"/>
    <mergeCell ref="L60:S60"/>
    <mergeCell ref="T60:Y60"/>
    <mergeCell ref="Z60:AC60"/>
    <mergeCell ref="AD60:AE60"/>
    <mergeCell ref="AF60:AG60"/>
    <mergeCell ref="D59:K59"/>
    <mergeCell ref="L59:S59"/>
    <mergeCell ref="T59:Y59"/>
    <mergeCell ref="Z59:AC59"/>
    <mergeCell ref="AD59:AE59"/>
    <mergeCell ref="AF59:AG59"/>
    <mergeCell ref="D58:K58"/>
    <mergeCell ref="L58:S58"/>
    <mergeCell ref="T58:Y58"/>
    <mergeCell ref="Z58:AC58"/>
    <mergeCell ref="AD58:AE58"/>
    <mergeCell ref="AF58:AG58"/>
    <mergeCell ref="D57:K57"/>
    <mergeCell ref="L57:S57"/>
    <mergeCell ref="T57:Y57"/>
    <mergeCell ref="Z57:AC57"/>
    <mergeCell ref="AD57:AE57"/>
    <mergeCell ref="AF57:AG57"/>
    <mergeCell ref="D56:K56"/>
    <mergeCell ref="L56:S56"/>
    <mergeCell ref="T56:Y56"/>
    <mergeCell ref="Z56:AC56"/>
    <mergeCell ref="AD56:AE56"/>
    <mergeCell ref="AF56:AG56"/>
    <mergeCell ref="D55:K55"/>
    <mergeCell ref="L55:S55"/>
    <mergeCell ref="T55:Y55"/>
    <mergeCell ref="Z55:AC55"/>
    <mergeCell ref="AD55:AE55"/>
    <mergeCell ref="AF55:AG55"/>
    <mergeCell ref="D54:K54"/>
    <mergeCell ref="L54:S54"/>
    <mergeCell ref="T54:Y54"/>
    <mergeCell ref="Z54:AC54"/>
    <mergeCell ref="AD54:AE54"/>
    <mergeCell ref="AF54:AG54"/>
    <mergeCell ref="D53:K53"/>
    <mergeCell ref="L53:S53"/>
    <mergeCell ref="T53:Y53"/>
    <mergeCell ref="Z53:AC53"/>
    <mergeCell ref="AD53:AE53"/>
    <mergeCell ref="AF53:AG53"/>
    <mergeCell ref="D52:K52"/>
    <mergeCell ref="L52:S52"/>
    <mergeCell ref="T52:Y52"/>
    <mergeCell ref="Z52:AC52"/>
    <mergeCell ref="AD52:AE52"/>
    <mergeCell ref="AF52:AG52"/>
    <mergeCell ref="D51:K51"/>
    <mergeCell ref="L51:S51"/>
    <mergeCell ref="T51:Y51"/>
    <mergeCell ref="Z51:AC51"/>
    <mergeCell ref="AD51:AE51"/>
    <mergeCell ref="AF51:AG51"/>
    <mergeCell ref="D50:K50"/>
    <mergeCell ref="L50:S50"/>
    <mergeCell ref="T50:Y50"/>
    <mergeCell ref="Z50:AC50"/>
    <mergeCell ref="AD50:AE50"/>
    <mergeCell ref="AF50:AG50"/>
    <mergeCell ref="D49:K49"/>
    <mergeCell ref="L49:S49"/>
    <mergeCell ref="T49:Y49"/>
    <mergeCell ref="Z49:AC49"/>
    <mergeCell ref="AD49:AE49"/>
    <mergeCell ref="AF49:AG49"/>
    <mergeCell ref="D48:K48"/>
    <mergeCell ref="L48:S48"/>
    <mergeCell ref="T48:Y48"/>
    <mergeCell ref="Z48:AC48"/>
    <mergeCell ref="AD48:AE48"/>
    <mergeCell ref="AF48:AG48"/>
    <mergeCell ref="D47:K47"/>
    <mergeCell ref="L47:S47"/>
    <mergeCell ref="T47:Y47"/>
    <mergeCell ref="Z47:AC47"/>
    <mergeCell ref="AD47:AE47"/>
    <mergeCell ref="AF47:AG47"/>
    <mergeCell ref="D46:K46"/>
    <mergeCell ref="L46:S46"/>
    <mergeCell ref="T46:Y46"/>
    <mergeCell ref="Z46:AC46"/>
    <mergeCell ref="AD46:AE46"/>
    <mergeCell ref="AF46:AG46"/>
    <mergeCell ref="D45:K45"/>
    <mergeCell ref="L45:S45"/>
    <mergeCell ref="T45:Y45"/>
    <mergeCell ref="Z45:AC45"/>
    <mergeCell ref="AD45:AE45"/>
    <mergeCell ref="AF45:AG45"/>
    <mergeCell ref="D44:K44"/>
    <mergeCell ref="L44:S44"/>
    <mergeCell ref="T44:Y44"/>
    <mergeCell ref="Z44:AC44"/>
    <mergeCell ref="AD44:AE44"/>
    <mergeCell ref="AF44:AG44"/>
    <mergeCell ref="B41:AH41"/>
    <mergeCell ref="B42:AH42"/>
    <mergeCell ref="D43:K43"/>
    <mergeCell ref="L43:S43"/>
    <mergeCell ref="T43:Y43"/>
    <mergeCell ref="Z43:AC43"/>
    <mergeCell ref="AD43:AE43"/>
    <mergeCell ref="AF43:AG43"/>
    <mergeCell ref="T30:U30"/>
    <mergeCell ref="V30:W30"/>
    <mergeCell ref="X30:Y30"/>
    <mergeCell ref="Z30:AA30"/>
    <mergeCell ref="AB30:AC30"/>
    <mergeCell ref="B32:AD39"/>
    <mergeCell ref="C30:E30"/>
    <mergeCell ref="F30:G30"/>
    <mergeCell ref="H30:I30"/>
    <mergeCell ref="J30:K30"/>
    <mergeCell ref="L30:M30"/>
    <mergeCell ref="N30:O30"/>
    <mergeCell ref="P30:Q30"/>
    <mergeCell ref="R30:S30"/>
    <mergeCell ref="N29:O29"/>
    <mergeCell ref="P29:Q29"/>
    <mergeCell ref="R29:S29"/>
    <mergeCell ref="T28:U28"/>
    <mergeCell ref="V28:W28"/>
    <mergeCell ref="X28:Y28"/>
    <mergeCell ref="Z28:AA28"/>
    <mergeCell ref="AB28:AC28"/>
    <mergeCell ref="C29:E29"/>
    <mergeCell ref="F29:G29"/>
    <mergeCell ref="H29:I29"/>
    <mergeCell ref="J29:K29"/>
    <mergeCell ref="L29:M29"/>
    <mergeCell ref="Z29:AA29"/>
    <mergeCell ref="AB29:AC29"/>
    <mergeCell ref="T29:U29"/>
    <mergeCell ref="V29:W29"/>
    <mergeCell ref="X29:Y29"/>
    <mergeCell ref="C28:E28"/>
    <mergeCell ref="F28:G28"/>
    <mergeCell ref="H28:I28"/>
    <mergeCell ref="J28:K28"/>
    <mergeCell ref="L28:M28"/>
    <mergeCell ref="N28:O28"/>
    <mergeCell ref="P28:Q28"/>
    <mergeCell ref="R28:S28"/>
    <mergeCell ref="N26:O26"/>
    <mergeCell ref="P26:Q26"/>
    <mergeCell ref="R26:S26"/>
    <mergeCell ref="T25:U25"/>
    <mergeCell ref="V25:W25"/>
    <mergeCell ref="X25:Y25"/>
    <mergeCell ref="Z25:AA25"/>
    <mergeCell ref="AB25:AC25"/>
    <mergeCell ref="C26:E26"/>
    <mergeCell ref="F26:G26"/>
    <mergeCell ref="H26:I26"/>
    <mergeCell ref="J26:K26"/>
    <mergeCell ref="L26:M26"/>
    <mergeCell ref="Z26:AA26"/>
    <mergeCell ref="AB26:AC26"/>
    <mergeCell ref="T26:U26"/>
    <mergeCell ref="V26:W26"/>
    <mergeCell ref="X26:Y26"/>
    <mergeCell ref="C25:E25"/>
    <mergeCell ref="F25:G25"/>
    <mergeCell ref="H25:I25"/>
    <mergeCell ref="J25:K25"/>
    <mergeCell ref="L25:M25"/>
    <mergeCell ref="N25:O25"/>
    <mergeCell ref="P25:Q25"/>
    <mergeCell ref="R25:S25"/>
    <mergeCell ref="N24:O24"/>
    <mergeCell ref="P24:Q24"/>
    <mergeCell ref="R24:S24"/>
    <mergeCell ref="C19:D19"/>
    <mergeCell ref="E19:N19"/>
    <mergeCell ref="P19:S19"/>
    <mergeCell ref="T19:AC19"/>
    <mergeCell ref="B22:AD22"/>
    <mergeCell ref="C24:E24"/>
    <mergeCell ref="F24:G24"/>
    <mergeCell ref="H24:I24"/>
    <mergeCell ref="J24:K24"/>
    <mergeCell ref="L24:M24"/>
    <mergeCell ref="Z24:AA24"/>
    <mergeCell ref="AB24:AC24"/>
    <mergeCell ref="T24:U24"/>
    <mergeCell ref="V24:W24"/>
    <mergeCell ref="X24:Y24"/>
    <mergeCell ref="X13:Z13"/>
    <mergeCell ref="AA13:AC13"/>
    <mergeCell ref="F15:G15"/>
    <mergeCell ref="H15:L15"/>
    <mergeCell ref="N15:O15"/>
    <mergeCell ref="P15:T15"/>
    <mergeCell ref="V15:W15"/>
    <mergeCell ref="X15:AC15"/>
    <mergeCell ref="C13:D17"/>
    <mergeCell ref="F13:G13"/>
    <mergeCell ref="H13:L13"/>
    <mergeCell ref="N13:P13"/>
    <mergeCell ref="Q13:T13"/>
    <mergeCell ref="V13:W13"/>
    <mergeCell ref="F17:G17"/>
    <mergeCell ref="H17:L17"/>
    <mergeCell ref="N17:O17"/>
    <mergeCell ref="P17:T17"/>
    <mergeCell ref="C9:D9"/>
    <mergeCell ref="E9:L9"/>
    <mergeCell ref="N9:T9"/>
    <mergeCell ref="V9:AC9"/>
    <mergeCell ref="C11:D11"/>
    <mergeCell ref="E11:L11"/>
    <mergeCell ref="N11:T11"/>
    <mergeCell ref="V11:AC11"/>
    <mergeCell ref="B2:G3"/>
    <mergeCell ref="H2:AD3"/>
    <mergeCell ref="B5:AD5"/>
    <mergeCell ref="C7:D7"/>
    <mergeCell ref="E7:L7"/>
    <mergeCell ref="N7:P7"/>
    <mergeCell ref="Q7:AC7"/>
  </mergeCells>
  <dataValidations count="2">
    <dataValidation type="list" allowBlank="1" showInputMessage="1" showErrorMessage="1" sqref="X13" xr:uid="{FB18A945-EA73-4F69-95DA-CD601E319A7F}">
      <formula1>"Mayor o igual que,Menor o igual que,Igual,Mayor que,Menor que"</formula1>
    </dataValidation>
    <dataValidation type="list" allowBlank="1" showInputMessage="1" showErrorMessage="1" sqref="AD44:AE65" xr:uid="{B9FF41FA-E961-43F2-A3A8-D2717CD838B2}">
      <formula1>"Abierta,En ejecución,Cerrada,Cancelada"</formula1>
    </dataValidation>
  </dataValidations>
  <pageMargins left="0.25" right="0.25"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0B560668-16C1-454A-85E2-39C9CC912635}">
          <x14:formula1>
            <xm:f>Datos!$L$2:$L$51</xm:f>
          </x14:formula1>
          <xm:sqref>N9:T9 E9 V9:AC9</xm:sqref>
        </x14:dataValidation>
        <x14:dataValidation type="list" allowBlank="1" showInputMessage="1" showErrorMessage="1" xr:uid="{BB249EBC-4C18-44CB-8FCA-559BFB94935E}">
          <x14:formula1>
            <xm:f>Datos!$P$2:$P$205</xm:f>
          </x14:formula1>
          <xm:sqref>E11:L11 N11:T11 V11:AC11</xm:sqref>
        </x14:dataValidation>
      </x14:dataValidations>
    </ext>
  </extLs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1B648-84DF-462A-AF0E-5755EDB912F0}">
  <sheetPr codeName="Hoja29"/>
  <dimension ref="B1:AH67"/>
  <sheetViews>
    <sheetView showGridLines="0" zoomScale="85" zoomScaleNormal="85" workbookViewId="0">
      <selection activeCell="E7" sqref="E7:L7"/>
    </sheetView>
  </sheetViews>
  <sheetFormatPr baseColWidth="10" defaultColWidth="0" defaultRowHeight="0" customHeight="1" zeroHeight="1" x14ac:dyDescent="0.4"/>
  <cols>
    <col min="1" max="1" width="1.77734375" style="60" customWidth="1"/>
    <col min="2" max="2" width="1.88671875" style="60" customWidth="1"/>
    <col min="3" max="4" width="11.21875" style="60" customWidth="1"/>
    <col min="5" max="5" width="1.77734375" style="60" customWidth="1"/>
    <col min="6" max="6" width="13.6640625" style="60" customWidth="1"/>
    <col min="7" max="7" width="1.77734375" style="60" customWidth="1"/>
    <col min="8" max="8" width="9.6640625" style="60" customWidth="1"/>
    <col min="9" max="9" width="1.77734375" style="60" customWidth="1"/>
    <col min="10" max="10" width="9.6640625" style="60" customWidth="1"/>
    <col min="11" max="11" width="1.77734375" style="60" customWidth="1"/>
    <col min="12" max="12" width="12.6640625" style="60" customWidth="1"/>
    <col min="13" max="13" width="1.77734375" style="60" customWidth="1"/>
    <col min="14" max="14" width="12.109375" style="60" customWidth="1"/>
    <col min="15" max="15" width="1.77734375" style="60" customWidth="1"/>
    <col min="16" max="16" width="12.6640625" style="60" customWidth="1"/>
    <col min="17" max="17" width="1.77734375" style="60" customWidth="1"/>
    <col min="18" max="18" width="9.6640625" style="60" customWidth="1"/>
    <col min="19" max="19" width="1.77734375" style="60" customWidth="1"/>
    <col min="20" max="20" width="12.6640625" style="60" customWidth="1"/>
    <col min="21" max="21" width="1.77734375" style="60" customWidth="1"/>
    <col min="22" max="22" width="9.6640625" style="60" customWidth="1"/>
    <col min="23" max="23" width="1.77734375" style="60" customWidth="1"/>
    <col min="24" max="24" width="9.6640625" style="60" customWidth="1"/>
    <col min="25" max="25" width="1.77734375" style="60" customWidth="1"/>
    <col min="26" max="26" width="9.6640625" style="60" customWidth="1"/>
    <col min="27" max="27" width="1.77734375" style="60" customWidth="1"/>
    <col min="28" max="28" width="9.6640625" style="60" customWidth="1"/>
    <col min="29" max="29" width="1.77734375" style="60" customWidth="1"/>
    <col min="30" max="30" width="1.88671875" style="60" customWidth="1"/>
    <col min="31" max="31" width="10.77734375" style="60" customWidth="1"/>
    <col min="32" max="33" width="12.33203125" style="60" customWidth="1"/>
    <col min="34" max="34" width="1.77734375" style="60" customWidth="1"/>
    <col min="35" max="35" width="2.21875" style="60" customWidth="1"/>
    <col min="36" max="36" width="0" style="60" hidden="1" customWidth="1"/>
    <col min="37" max="16384" width="0" style="60" hidden="1"/>
  </cols>
  <sheetData>
    <row r="1" spans="2:30" ht="8.1" customHeight="1" x14ac:dyDescent="0.4"/>
    <row r="2" spans="2:30" ht="37.5" customHeight="1" x14ac:dyDescent="0.4">
      <c r="B2" s="439"/>
      <c r="C2" s="439"/>
      <c r="D2" s="439"/>
      <c r="E2" s="439"/>
      <c r="F2" s="439"/>
      <c r="G2" s="439"/>
      <c r="H2" s="442" t="s">
        <v>480</v>
      </c>
      <c r="I2" s="443"/>
      <c r="J2" s="443"/>
      <c r="K2" s="443"/>
      <c r="L2" s="443"/>
      <c r="M2" s="443"/>
      <c r="N2" s="443"/>
      <c r="O2" s="443"/>
      <c r="P2" s="443"/>
      <c r="Q2" s="443"/>
      <c r="R2" s="443"/>
      <c r="S2" s="443"/>
      <c r="T2" s="443"/>
      <c r="U2" s="443"/>
      <c r="V2" s="443"/>
      <c r="W2" s="443"/>
      <c r="X2" s="443"/>
      <c r="Y2" s="443"/>
      <c r="Z2" s="443"/>
      <c r="AA2" s="443"/>
      <c r="AB2" s="443"/>
      <c r="AC2" s="443"/>
      <c r="AD2" s="444"/>
    </row>
    <row r="3" spans="2:30" ht="37.5" customHeight="1" x14ac:dyDescent="0.4">
      <c r="B3" s="439"/>
      <c r="C3" s="439"/>
      <c r="D3" s="439"/>
      <c r="E3" s="439"/>
      <c r="F3" s="439"/>
      <c r="G3" s="439"/>
      <c r="H3" s="445"/>
      <c r="I3" s="446"/>
      <c r="J3" s="446"/>
      <c r="K3" s="446"/>
      <c r="L3" s="446"/>
      <c r="M3" s="446"/>
      <c r="N3" s="446"/>
      <c r="O3" s="446"/>
      <c r="P3" s="446"/>
      <c r="Q3" s="446"/>
      <c r="R3" s="446"/>
      <c r="S3" s="446"/>
      <c r="T3" s="446"/>
      <c r="U3" s="446"/>
      <c r="V3" s="446"/>
      <c r="W3" s="446"/>
      <c r="X3" s="446"/>
      <c r="Y3" s="446"/>
      <c r="Z3" s="446"/>
      <c r="AA3" s="446"/>
      <c r="AB3" s="446"/>
      <c r="AC3" s="446"/>
      <c r="AD3" s="447"/>
    </row>
    <row r="4" spans="2:30" ht="8.1" customHeight="1" x14ac:dyDescent="0.4"/>
    <row r="5" spans="2:30" ht="30" customHeight="1" x14ac:dyDescent="0.4">
      <c r="B5" s="440" t="s">
        <v>454</v>
      </c>
      <c r="C5" s="440"/>
      <c r="D5" s="440"/>
      <c r="E5" s="440"/>
      <c r="F5" s="440"/>
      <c r="G5" s="440"/>
      <c r="H5" s="440"/>
      <c r="I5" s="440"/>
      <c r="J5" s="440"/>
      <c r="K5" s="440"/>
      <c r="L5" s="440"/>
      <c r="M5" s="440"/>
      <c r="N5" s="440"/>
      <c r="O5" s="440"/>
      <c r="P5" s="440"/>
      <c r="Q5" s="440"/>
      <c r="R5" s="440"/>
      <c r="S5" s="440"/>
      <c r="T5" s="440"/>
      <c r="U5" s="440"/>
      <c r="V5" s="440"/>
      <c r="W5" s="440"/>
      <c r="X5" s="440"/>
      <c r="Y5" s="440"/>
      <c r="Z5" s="440"/>
      <c r="AA5" s="440"/>
      <c r="AB5" s="440"/>
      <c r="AC5" s="440"/>
      <c r="AD5" s="440"/>
    </row>
    <row r="6" spans="2:30" ht="7.5" customHeight="1" x14ac:dyDescent="0.4">
      <c r="B6" s="61"/>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2:30" s="64" customFormat="1" ht="60" customHeight="1" x14ac:dyDescent="0.3">
      <c r="B7" s="68"/>
      <c r="C7" s="419" t="s">
        <v>455</v>
      </c>
      <c r="D7" s="420"/>
      <c r="E7" s="433"/>
      <c r="F7" s="433"/>
      <c r="G7" s="433"/>
      <c r="H7" s="433"/>
      <c r="I7" s="433"/>
      <c r="J7" s="433"/>
      <c r="K7" s="433"/>
      <c r="L7" s="433"/>
      <c r="M7" s="69"/>
      <c r="N7" s="419" t="s">
        <v>456</v>
      </c>
      <c r="O7" s="436"/>
      <c r="P7" s="420"/>
      <c r="Q7" s="441"/>
      <c r="R7" s="441"/>
      <c r="S7" s="441"/>
      <c r="T7" s="441"/>
      <c r="U7" s="441"/>
      <c r="V7" s="441"/>
      <c r="W7" s="441"/>
      <c r="X7" s="441"/>
      <c r="Y7" s="441"/>
      <c r="Z7" s="441"/>
      <c r="AA7" s="441"/>
      <c r="AB7" s="441"/>
      <c r="AC7" s="441"/>
      <c r="AD7" s="70"/>
    </row>
    <row r="8" spans="2:30" ht="7.5" customHeight="1" x14ac:dyDescent="0.4">
      <c r="B8" s="71"/>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73"/>
    </row>
    <row r="9" spans="2:30" s="64" customFormat="1" ht="39.9" customHeight="1" x14ac:dyDescent="0.3">
      <c r="B9" s="68"/>
      <c r="C9" s="419" t="s">
        <v>481</v>
      </c>
      <c r="D9" s="420"/>
      <c r="E9" s="433"/>
      <c r="F9" s="433"/>
      <c r="G9" s="433"/>
      <c r="H9" s="433"/>
      <c r="I9" s="433"/>
      <c r="J9" s="433"/>
      <c r="K9" s="433"/>
      <c r="L9" s="433"/>
      <c r="M9" s="69"/>
      <c r="N9" s="433"/>
      <c r="O9" s="433"/>
      <c r="P9" s="433"/>
      <c r="Q9" s="433"/>
      <c r="R9" s="433"/>
      <c r="S9" s="433"/>
      <c r="T9" s="433"/>
      <c r="U9"/>
      <c r="V9" s="433"/>
      <c r="W9" s="433"/>
      <c r="X9" s="433"/>
      <c r="Y9" s="433"/>
      <c r="Z9" s="433"/>
      <c r="AA9" s="433"/>
      <c r="AB9" s="433"/>
      <c r="AC9" s="433"/>
      <c r="AD9" s="70"/>
    </row>
    <row r="10" spans="2:30" ht="7.5" customHeight="1" x14ac:dyDescent="0.4">
      <c r="B10" s="71"/>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3"/>
    </row>
    <row r="11" spans="2:30" ht="39.9" customHeight="1" x14ac:dyDescent="0.4">
      <c r="B11" s="71"/>
      <c r="C11" s="419" t="s">
        <v>482</v>
      </c>
      <c r="D11" s="420"/>
      <c r="E11" s="433"/>
      <c r="F11" s="433"/>
      <c r="G11" s="433"/>
      <c r="H11" s="433"/>
      <c r="I11" s="433"/>
      <c r="J11" s="433"/>
      <c r="K11" s="433"/>
      <c r="L11" s="433"/>
      <c r="N11" s="433"/>
      <c r="O11" s="433"/>
      <c r="P11" s="433"/>
      <c r="Q11" s="433"/>
      <c r="R11" s="433"/>
      <c r="S11" s="433"/>
      <c r="T11" s="433"/>
      <c r="V11" s="433"/>
      <c r="W11" s="433"/>
      <c r="X11" s="433"/>
      <c r="Y11" s="433"/>
      <c r="Z11" s="433"/>
      <c r="AA11" s="433"/>
      <c r="AB11" s="433"/>
      <c r="AC11" s="433"/>
      <c r="AD11" s="73"/>
    </row>
    <row r="12" spans="2:30" ht="7.5" customHeight="1" x14ac:dyDescent="0.4">
      <c r="B12" s="71"/>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3"/>
    </row>
    <row r="13" spans="2:30" s="64" customFormat="1" ht="39.9" customHeight="1" x14ac:dyDescent="0.3">
      <c r="B13" s="68"/>
      <c r="C13" s="448" t="s">
        <v>488</v>
      </c>
      <c r="D13" s="449"/>
      <c r="E13" s="69"/>
      <c r="F13" s="432" t="s">
        <v>457</v>
      </c>
      <c r="G13" s="432"/>
      <c r="H13" s="435"/>
      <c r="I13" s="435"/>
      <c r="J13" s="435"/>
      <c r="K13" s="435"/>
      <c r="L13" s="435"/>
      <c r="M13" s="69"/>
      <c r="N13" s="419" t="s">
        <v>459</v>
      </c>
      <c r="O13" s="436"/>
      <c r="P13" s="420"/>
      <c r="Q13" s="437"/>
      <c r="R13" s="437"/>
      <c r="S13" s="437"/>
      <c r="T13" s="437"/>
      <c r="U13" s="69"/>
      <c r="V13" s="438" t="s">
        <v>460</v>
      </c>
      <c r="W13" s="438"/>
      <c r="X13" s="461"/>
      <c r="Y13" s="461"/>
      <c r="Z13" s="461"/>
      <c r="AA13" s="455"/>
      <c r="AB13" s="456"/>
      <c r="AC13" s="457"/>
      <c r="AD13" s="70"/>
    </row>
    <row r="14" spans="2:30" ht="9" customHeight="1" x14ac:dyDescent="0.4">
      <c r="B14" s="71"/>
      <c r="C14" s="450"/>
      <c r="D14" s="451"/>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3"/>
    </row>
    <row r="15" spans="2:30" s="64" customFormat="1" ht="39.9" customHeight="1" x14ac:dyDescent="0.3">
      <c r="B15" s="68"/>
      <c r="C15" s="450"/>
      <c r="D15" s="451"/>
      <c r="E15" s="69"/>
      <c r="F15" s="434" t="s">
        <v>458</v>
      </c>
      <c r="G15" s="434"/>
      <c r="H15" s="435"/>
      <c r="I15" s="435"/>
      <c r="J15" s="435"/>
      <c r="K15" s="435"/>
      <c r="L15" s="435"/>
      <c r="M15" s="69"/>
      <c r="N15" s="434" t="s">
        <v>462</v>
      </c>
      <c r="O15" s="434"/>
      <c r="P15" s="435"/>
      <c r="Q15" s="435"/>
      <c r="R15" s="435"/>
      <c r="S15" s="435"/>
      <c r="T15" s="435"/>
      <c r="U15" s="69"/>
      <c r="V15" s="434" t="s">
        <v>484</v>
      </c>
      <c r="W15" s="434"/>
      <c r="X15" s="454"/>
      <c r="Y15" s="454"/>
      <c r="Z15" s="454"/>
      <c r="AA15" s="454"/>
      <c r="AB15" s="454"/>
      <c r="AC15" s="454"/>
      <c r="AD15" s="70"/>
    </row>
    <row r="16" spans="2:30" ht="7.5" customHeight="1" x14ac:dyDescent="0.4">
      <c r="B16" s="71"/>
      <c r="C16" s="450"/>
      <c r="D16" s="451"/>
      <c r="E16" s="72"/>
      <c r="F16" s="72"/>
      <c r="G16" s="72"/>
      <c r="H16" s="72"/>
      <c r="I16" s="72"/>
      <c r="J16" s="72"/>
      <c r="K16" s="72"/>
      <c r="L16" s="72"/>
      <c r="M16" s="72"/>
      <c r="N16" s="72"/>
      <c r="O16" s="72"/>
      <c r="P16" s="72"/>
      <c r="Q16" s="72"/>
      <c r="R16" s="72"/>
      <c r="S16" s="72"/>
      <c r="T16" s="72"/>
      <c r="U16" s="72"/>
      <c r="V16"/>
      <c r="W16"/>
      <c r="X16"/>
      <c r="Y16"/>
      <c r="Z16"/>
      <c r="AA16"/>
      <c r="AB16"/>
      <c r="AC16"/>
      <c r="AD16" s="73"/>
    </row>
    <row r="17" spans="2:30" s="64" customFormat="1" ht="39.9" customHeight="1" x14ac:dyDescent="0.3">
      <c r="B17" s="68"/>
      <c r="C17" s="452"/>
      <c r="D17" s="453"/>
      <c r="E17" s="69"/>
      <c r="F17" s="434" t="s">
        <v>461</v>
      </c>
      <c r="G17" s="434"/>
      <c r="H17" s="435"/>
      <c r="I17" s="435"/>
      <c r="J17" s="435"/>
      <c r="K17" s="435"/>
      <c r="L17" s="435"/>
      <c r="M17" s="69"/>
      <c r="N17" s="434" t="s">
        <v>463</v>
      </c>
      <c r="O17" s="434"/>
      <c r="P17" s="435"/>
      <c r="Q17" s="435"/>
      <c r="R17" s="435"/>
      <c r="S17" s="435"/>
      <c r="T17" s="435"/>
      <c r="U17" s="69"/>
      <c r="AC17"/>
      <c r="AD17" s="70"/>
    </row>
    <row r="18" spans="2:30" ht="6.9" customHeight="1" x14ac:dyDescent="0.4">
      <c r="B18" s="71"/>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3"/>
    </row>
    <row r="19" spans="2:30" s="64" customFormat="1" ht="39.9" customHeight="1" x14ac:dyDescent="0.3">
      <c r="B19" s="68"/>
      <c r="C19" s="419" t="s">
        <v>485</v>
      </c>
      <c r="D19" s="420"/>
      <c r="E19" s="437"/>
      <c r="F19" s="437"/>
      <c r="G19" s="437"/>
      <c r="H19" s="437"/>
      <c r="I19" s="437"/>
      <c r="J19" s="437"/>
      <c r="K19" s="437"/>
      <c r="L19" s="437"/>
      <c r="M19" s="437"/>
      <c r="N19" s="437"/>
      <c r="O19" s="74"/>
      <c r="P19" s="419" t="s">
        <v>486</v>
      </c>
      <c r="Q19" s="436"/>
      <c r="R19" s="436"/>
      <c r="S19" s="420"/>
      <c r="T19" s="437"/>
      <c r="U19" s="437"/>
      <c r="V19" s="437"/>
      <c r="W19" s="437"/>
      <c r="X19" s="437"/>
      <c r="Y19" s="437"/>
      <c r="Z19" s="437"/>
      <c r="AA19" s="437"/>
      <c r="AB19" s="437"/>
      <c r="AC19" s="437"/>
      <c r="AD19" s="70"/>
    </row>
    <row r="20" spans="2:30" ht="6.9" customHeight="1" x14ac:dyDescent="0.4">
      <c r="B20" s="75"/>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7"/>
    </row>
    <row r="21" spans="2:30" ht="9.9" customHeight="1" x14ac:dyDescent="0.4">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row>
    <row r="22" spans="2:30" ht="30" customHeight="1" x14ac:dyDescent="0.4">
      <c r="B22" s="415" t="s">
        <v>464</v>
      </c>
      <c r="C22" s="415"/>
      <c r="D22" s="415"/>
      <c r="E22" s="415"/>
      <c r="F22" s="415"/>
      <c r="G22" s="415"/>
      <c r="H22" s="415"/>
      <c r="I22" s="415"/>
      <c r="J22" s="415"/>
      <c r="K22" s="415"/>
      <c r="L22" s="415"/>
      <c r="M22" s="415"/>
      <c r="N22" s="415"/>
      <c r="O22" s="415"/>
      <c r="P22" s="415"/>
      <c r="Q22" s="415"/>
      <c r="R22" s="415"/>
      <c r="S22" s="415"/>
      <c r="T22" s="415"/>
      <c r="U22" s="415"/>
      <c r="V22" s="415"/>
      <c r="W22" s="415"/>
      <c r="X22" s="415"/>
      <c r="Y22" s="415"/>
      <c r="Z22" s="415"/>
      <c r="AA22" s="415"/>
      <c r="AB22" s="415"/>
      <c r="AC22" s="415"/>
      <c r="AD22" s="415"/>
    </row>
    <row r="23" spans="2:30" ht="9.9" customHeight="1" x14ac:dyDescent="0.4">
      <c r="B23" s="78"/>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80"/>
    </row>
    <row r="24" spans="2:30" ht="26.1" customHeight="1" x14ac:dyDescent="0.4">
      <c r="B24" s="71"/>
      <c r="C24" s="432" t="s">
        <v>487</v>
      </c>
      <c r="D24" s="432"/>
      <c r="E24" s="432"/>
      <c r="F24" s="432" t="s">
        <v>496</v>
      </c>
      <c r="G24" s="432"/>
      <c r="H24" s="432" t="s">
        <v>465</v>
      </c>
      <c r="I24" s="432"/>
      <c r="J24" s="432" t="s">
        <v>466</v>
      </c>
      <c r="K24" s="432"/>
      <c r="L24" s="432" t="s">
        <v>467</v>
      </c>
      <c r="M24" s="432"/>
      <c r="N24" s="432" t="s">
        <v>468</v>
      </c>
      <c r="O24" s="432"/>
      <c r="P24" s="432" t="s">
        <v>469</v>
      </c>
      <c r="Q24" s="432"/>
      <c r="R24" s="432" t="s">
        <v>470</v>
      </c>
      <c r="S24" s="432"/>
      <c r="T24" s="432" t="s">
        <v>471</v>
      </c>
      <c r="U24" s="432"/>
      <c r="V24" s="432" t="s">
        <v>472</v>
      </c>
      <c r="W24" s="432"/>
      <c r="X24" s="432" t="s">
        <v>473</v>
      </c>
      <c r="Y24" s="432"/>
      <c r="Z24" s="432" t="s">
        <v>474</v>
      </c>
      <c r="AA24" s="432"/>
      <c r="AB24" s="432" t="s">
        <v>475</v>
      </c>
      <c r="AC24" s="432"/>
      <c r="AD24" s="81"/>
    </row>
    <row r="25" spans="2:30" ht="26.1" customHeight="1" x14ac:dyDescent="0.4">
      <c r="B25" s="71"/>
      <c r="C25" s="430" t="s">
        <v>460</v>
      </c>
      <c r="D25" s="430"/>
      <c r="E25" s="430"/>
      <c r="F25" s="460"/>
      <c r="G25" s="460"/>
      <c r="H25" s="460"/>
      <c r="I25" s="460"/>
      <c r="J25" s="460"/>
      <c r="K25" s="460"/>
      <c r="L25" s="460"/>
      <c r="M25" s="460"/>
      <c r="N25" s="460"/>
      <c r="O25" s="460"/>
      <c r="P25" s="460"/>
      <c r="Q25" s="460"/>
      <c r="R25" s="460"/>
      <c r="S25" s="460"/>
      <c r="T25" s="460"/>
      <c r="U25" s="460"/>
      <c r="V25" s="460"/>
      <c r="W25" s="460"/>
      <c r="X25" s="460"/>
      <c r="Y25" s="460"/>
      <c r="Z25" s="460"/>
      <c r="AA25" s="460"/>
      <c r="AB25" s="460"/>
      <c r="AC25" s="460"/>
      <c r="AD25" s="81"/>
    </row>
    <row r="26" spans="2:30" ht="35.1" customHeight="1" x14ac:dyDescent="0.4">
      <c r="B26" s="71"/>
      <c r="C26" s="430" t="s">
        <v>323</v>
      </c>
      <c r="D26" s="430"/>
      <c r="E26" s="430"/>
      <c r="F26" s="431"/>
      <c r="G26" s="431"/>
      <c r="H26" s="431"/>
      <c r="I26" s="431"/>
      <c r="J26" s="431"/>
      <c r="K26" s="431"/>
      <c r="L26" s="431"/>
      <c r="M26" s="431"/>
      <c r="N26" s="431"/>
      <c r="O26" s="431"/>
      <c r="P26" s="431"/>
      <c r="Q26" s="431"/>
      <c r="R26" s="431"/>
      <c r="S26" s="431"/>
      <c r="T26" s="431"/>
      <c r="U26" s="431"/>
      <c r="V26" s="431"/>
      <c r="W26" s="431"/>
      <c r="X26" s="431"/>
      <c r="Y26" s="431"/>
      <c r="Z26" s="431"/>
      <c r="AA26" s="431"/>
      <c r="AB26" s="431"/>
      <c r="AC26" s="431"/>
      <c r="AD26" s="81"/>
    </row>
    <row r="27" spans="2:30" ht="12" customHeight="1" x14ac:dyDescent="0.4">
      <c r="B27" s="71"/>
      <c r="C27" s="84"/>
      <c r="D27" s="84"/>
      <c r="E27" s="84"/>
      <c r="F27" s="85"/>
      <c r="G27" s="85"/>
      <c r="H27" s="85"/>
      <c r="I27" s="85"/>
      <c r="J27" s="85"/>
      <c r="K27" s="85"/>
      <c r="L27" s="85"/>
      <c r="M27" s="85"/>
      <c r="N27" s="86"/>
      <c r="O27" s="86"/>
      <c r="P27" s="86"/>
      <c r="Q27" s="86"/>
      <c r="R27" s="86"/>
      <c r="S27" s="86"/>
      <c r="T27" s="86"/>
      <c r="U27" s="86"/>
      <c r="V27" s="86"/>
      <c r="W27" s="86"/>
      <c r="X27" s="86"/>
      <c r="Y27" s="86"/>
      <c r="Z27" s="86"/>
      <c r="AA27" s="86"/>
      <c r="AB27" s="86"/>
      <c r="AC27" s="86"/>
      <c r="AD27" s="81"/>
    </row>
    <row r="28" spans="2:30" ht="35.1" customHeight="1" x14ac:dyDescent="0.4">
      <c r="B28" s="71"/>
      <c r="C28" s="432" t="s">
        <v>487</v>
      </c>
      <c r="D28" s="432"/>
      <c r="E28" s="432"/>
      <c r="F28" s="432" t="s">
        <v>476</v>
      </c>
      <c r="G28" s="432"/>
      <c r="H28" s="432" t="s">
        <v>465</v>
      </c>
      <c r="I28" s="432"/>
      <c r="J28" s="432" t="s">
        <v>466</v>
      </c>
      <c r="K28" s="432"/>
      <c r="L28" s="432" t="s">
        <v>467</v>
      </c>
      <c r="M28" s="432"/>
      <c r="N28" s="432" t="s">
        <v>468</v>
      </c>
      <c r="O28" s="432"/>
      <c r="P28" s="432" t="s">
        <v>469</v>
      </c>
      <c r="Q28" s="432"/>
      <c r="R28" s="432" t="s">
        <v>470</v>
      </c>
      <c r="S28" s="432"/>
      <c r="T28" s="432" t="s">
        <v>471</v>
      </c>
      <c r="U28" s="432"/>
      <c r="V28" s="432" t="s">
        <v>472</v>
      </c>
      <c r="W28" s="432"/>
      <c r="X28" s="432" t="s">
        <v>473</v>
      </c>
      <c r="Y28" s="432"/>
      <c r="Z28" s="432" t="s">
        <v>474</v>
      </c>
      <c r="AA28" s="432"/>
      <c r="AB28" s="432" t="s">
        <v>475</v>
      </c>
      <c r="AC28" s="432"/>
      <c r="AD28" s="81"/>
    </row>
    <row r="29" spans="2:30" ht="35.1" customHeight="1" x14ac:dyDescent="0.4">
      <c r="B29" s="71"/>
      <c r="C29" s="430" t="s">
        <v>460</v>
      </c>
      <c r="D29" s="430"/>
      <c r="E29" s="430"/>
      <c r="F29" s="460"/>
      <c r="G29" s="460"/>
      <c r="H29" s="460"/>
      <c r="I29" s="460"/>
      <c r="J29" s="460"/>
      <c r="K29" s="460"/>
      <c r="L29" s="460"/>
      <c r="M29" s="460"/>
      <c r="N29" s="460"/>
      <c r="O29" s="460"/>
      <c r="P29" s="460"/>
      <c r="Q29" s="460"/>
      <c r="R29" s="460"/>
      <c r="S29" s="460"/>
      <c r="T29" s="460"/>
      <c r="U29" s="460"/>
      <c r="V29" s="460"/>
      <c r="W29" s="460"/>
      <c r="X29" s="460"/>
      <c r="Y29" s="460"/>
      <c r="Z29" s="460"/>
      <c r="AA29" s="460"/>
      <c r="AB29" s="460"/>
      <c r="AC29" s="460"/>
      <c r="AD29" s="81"/>
    </row>
    <row r="30" spans="2:30" ht="35.1" customHeight="1" x14ac:dyDescent="0.4">
      <c r="B30" s="71"/>
      <c r="C30" s="430" t="s">
        <v>323</v>
      </c>
      <c r="D30" s="430"/>
      <c r="E30" s="430"/>
      <c r="F30" s="431"/>
      <c r="G30" s="431"/>
      <c r="H30" s="431"/>
      <c r="I30" s="431"/>
      <c r="J30" s="431"/>
      <c r="K30" s="431"/>
      <c r="L30" s="431"/>
      <c r="M30" s="431"/>
      <c r="N30" s="431"/>
      <c r="O30" s="431"/>
      <c r="P30" s="431"/>
      <c r="Q30" s="431"/>
      <c r="R30" s="431"/>
      <c r="S30" s="431"/>
      <c r="T30" s="431"/>
      <c r="U30" s="431"/>
      <c r="V30" s="431"/>
      <c r="W30" s="431"/>
      <c r="X30" s="431"/>
      <c r="Y30" s="431"/>
      <c r="Z30" s="431"/>
      <c r="AA30" s="431"/>
      <c r="AB30" s="431"/>
      <c r="AC30" s="431"/>
      <c r="AD30" s="81"/>
    </row>
    <row r="31" spans="2:30" ht="9.9" customHeight="1" x14ac:dyDescent="0.4">
      <c r="B31" s="75"/>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7"/>
    </row>
    <row r="32" spans="2:30" ht="5.4" customHeight="1" x14ac:dyDescent="0.4">
      <c r="B32" s="462"/>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4"/>
    </row>
    <row r="33" spans="2:34" ht="39.9" customHeight="1" x14ac:dyDescent="0.4">
      <c r="B33" s="412"/>
      <c r="C33" s="413"/>
      <c r="D33" s="413"/>
      <c r="E33" s="413"/>
      <c r="F33" s="413"/>
      <c r="G33" s="413"/>
      <c r="H33" s="413"/>
      <c r="I33" s="413"/>
      <c r="J33" s="413"/>
      <c r="K33" s="413"/>
      <c r="L33" s="413"/>
      <c r="M33" s="413"/>
      <c r="N33" s="413"/>
      <c r="O33" s="413"/>
      <c r="P33" s="413"/>
      <c r="Q33" s="413"/>
      <c r="R33" s="413"/>
      <c r="S33" s="413"/>
      <c r="T33" s="413"/>
      <c r="U33" s="413"/>
      <c r="V33" s="413"/>
      <c r="W33" s="413"/>
      <c r="X33" s="413"/>
      <c r="Y33" s="413"/>
      <c r="Z33" s="413"/>
      <c r="AA33" s="413"/>
      <c r="AB33" s="413"/>
      <c r="AC33" s="413"/>
      <c r="AD33" s="414"/>
    </row>
    <row r="34" spans="2:34" ht="39.9" customHeight="1" x14ac:dyDescent="0.4">
      <c r="B34" s="412"/>
      <c r="C34" s="413"/>
      <c r="D34" s="413"/>
      <c r="E34" s="413"/>
      <c r="F34" s="413"/>
      <c r="G34" s="413"/>
      <c r="H34" s="413"/>
      <c r="I34" s="413"/>
      <c r="J34" s="413"/>
      <c r="K34" s="413"/>
      <c r="L34" s="413"/>
      <c r="M34" s="413"/>
      <c r="N34" s="413"/>
      <c r="O34" s="413"/>
      <c r="P34" s="413"/>
      <c r="Q34" s="413"/>
      <c r="R34" s="413"/>
      <c r="S34" s="413"/>
      <c r="T34" s="413"/>
      <c r="U34" s="413"/>
      <c r="V34" s="413"/>
      <c r="W34" s="413"/>
      <c r="X34" s="413"/>
      <c r="Y34" s="413"/>
      <c r="Z34" s="413"/>
      <c r="AA34" s="413"/>
      <c r="AB34" s="413"/>
      <c r="AC34" s="413"/>
      <c r="AD34" s="414"/>
    </row>
    <row r="35" spans="2:34" ht="39.9" customHeight="1" x14ac:dyDescent="0.4">
      <c r="B35" s="412"/>
      <c r="C35" s="413"/>
      <c r="D35" s="413"/>
      <c r="E35" s="413"/>
      <c r="F35" s="413"/>
      <c r="G35" s="413"/>
      <c r="H35" s="413"/>
      <c r="I35" s="413"/>
      <c r="J35" s="413"/>
      <c r="K35" s="413"/>
      <c r="L35" s="413"/>
      <c r="M35" s="413"/>
      <c r="N35" s="413"/>
      <c r="O35" s="413"/>
      <c r="P35" s="413"/>
      <c r="Q35" s="413"/>
      <c r="R35" s="413"/>
      <c r="S35" s="413"/>
      <c r="T35" s="413"/>
      <c r="U35" s="413"/>
      <c r="V35" s="413"/>
      <c r="W35" s="413"/>
      <c r="X35" s="413"/>
      <c r="Y35" s="413"/>
      <c r="Z35" s="413"/>
      <c r="AA35" s="413"/>
      <c r="AB35" s="413"/>
      <c r="AC35" s="413"/>
      <c r="AD35" s="414"/>
    </row>
    <row r="36" spans="2:34" ht="39.9" customHeight="1" x14ac:dyDescent="0.4">
      <c r="B36" s="412"/>
      <c r="C36" s="413"/>
      <c r="D36" s="413"/>
      <c r="E36" s="413"/>
      <c r="F36" s="413"/>
      <c r="G36" s="413"/>
      <c r="H36" s="413"/>
      <c r="I36" s="413"/>
      <c r="J36" s="413"/>
      <c r="K36" s="413"/>
      <c r="L36" s="413"/>
      <c r="M36" s="413"/>
      <c r="N36" s="413"/>
      <c r="O36" s="413"/>
      <c r="P36" s="413"/>
      <c r="Q36" s="413"/>
      <c r="R36" s="413"/>
      <c r="S36" s="413"/>
      <c r="T36" s="413"/>
      <c r="U36" s="413"/>
      <c r="V36" s="413"/>
      <c r="W36" s="413"/>
      <c r="X36" s="413"/>
      <c r="Y36" s="413"/>
      <c r="Z36" s="413"/>
      <c r="AA36" s="413"/>
      <c r="AB36" s="413"/>
      <c r="AC36" s="413"/>
      <c r="AD36" s="414"/>
    </row>
    <row r="37" spans="2:34" ht="39.9" customHeight="1" x14ac:dyDescent="0.4">
      <c r="B37" s="412"/>
      <c r="C37" s="413"/>
      <c r="D37" s="413"/>
      <c r="E37" s="413"/>
      <c r="F37" s="413"/>
      <c r="G37" s="413"/>
      <c r="H37" s="413"/>
      <c r="I37" s="413"/>
      <c r="J37" s="413"/>
      <c r="K37" s="413"/>
      <c r="L37" s="413"/>
      <c r="M37" s="413"/>
      <c r="N37" s="413"/>
      <c r="O37" s="413"/>
      <c r="P37" s="413"/>
      <c r="Q37" s="413"/>
      <c r="R37" s="413"/>
      <c r="S37" s="413"/>
      <c r="T37" s="413"/>
      <c r="U37" s="413"/>
      <c r="V37" s="413"/>
      <c r="W37" s="413"/>
      <c r="X37" s="413"/>
      <c r="Y37" s="413"/>
      <c r="Z37" s="413"/>
      <c r="AA37" s="413"/>
      <c r="AB37" s="413"/>
      <c r="AC37" s="413"/>
      <c r="AD37" s="414"/>
    </row>
    <row r="38" spans="2:34" ht="39.9" customHeight="1" x14ac:dyDescent="0.4">
      <c r="B38" s="412"/>
      <c r="C38" s="413"/>
      <c r="D38" s="413"/>
      <c r="E38" s="413"/>
      <c r="F38" s="413"/>
      <c r="G38" s="413"/>
      <c r="H38" s="413"/>
      <c r="I38" s="413"/>
      <c r="J38" s="413"/>
      <c r="K38" s="413"/>
      <c r="L38" s="413"/>
      <c r="M38" s="413"/>
      <c r="N38" s="413"/>
      <c r="O38" s="413"/>
      <c r="P38" s="413"/>
      <c r="Q38" s="413"/>
      <c r="R38" s="413"/>
      <c r="S38" s="413"/>
      <c r="T38" s="413"/>
      <c r="U38" s="413"/>
      <c r="V38" s="413"/>
      <c r="W38" s="413"/>
      <c r="X38" s="413"/>
      <c r="Y38" s="413"/>
      <c r="Z38" s="413"/>
      <c r="AA38" s="413"/>
      <c r="AB38" s="413"/>
      <c r="AC38" s="413"/>
      <c r="AD38" s="414"/>
    </row>
    <row r="39" spans="2:34" ht="39.9" customHeight="1" x14ac:dyDescent="0.4">
      <c r="B39" s="465"/>
      <c r="C39" s="466"/>
      <c r="D39" s="466"/>
      <c r="E39" s="466"/>
      <c r="F39" s="466"/>
      <c r="G39" s="466"/>
      <c r="H39" s="466"/>
      <c r="I39" s="466"/>
      <c r="J39" s="466"/>
      <c r="K39" s="466"/>
      <c r="L39" s="466"/>
      <c r="M39" s="466"/>
      <c r="N39" s="466"/>
      <c r="O39" s="466"/>
      <c r="P39" s="466"/>
      <c r="Q39" s="466"/>
      <c r="R39" s="466"/>
      <c r="S39" s="466"/>
      <c r="T39" s="466"/>
      <c r="U39" s="466"/>
      <c r="V39" s="466"/>
      <c r="W39" s="466"/>
      <c r="X39" s="466"/>
      <c r="Y39" s="466"/>
      <c r="Z39" s="466"/>
      <c r="AA39" s="466"/>
      <c r="AB39" s="466"/>
      <c r="AC39" s="466"/>
      <c r="AD39" s="467"/>
    </row>
    <row r="40" spans="2:34" ht="8.1" customHeight="1" x14ac:dyDescent="0.4">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row>
    <row r="41" spans="2:34" ht="30" customHeight="1" x14ac:dyDescent="0.4">
      <c r="B41" s="415" t="s">
        <v>477</v>
      </c>
      <c r="C41" s="415"/>
      <c r="D41" s="415"/>
      <c r="E41" s="415"/>
      <c r="F41" s="415"/>
      <c r="G41" s="415"/>
      <c r="H41" s="415"/>
      <c r="I41" s="415"/>
      <c r="J41" s="415"/>
      <c r="K41" s="415"/>
      <c r="L41" s="415"/>
      <c r="M41" s="415"/>
      <c r="N41" s="415"/>
      <c r="O41" s="415"/>
      <c r="P41" s="415"/>
      <c r="Q41" s="415"/>
      <c r="R41" s="415"/>
      <c r="S41" s="415"/>
      <c r="T41" s="415"/>
      <c r="U41" s="415"/>
      <c r="V41" s="415"/>
      <c r="W41" s="415"/>
      <c r="X41" s="415"/>
      <c r="Y41" s="415"/>
      <c r="Z41" s="415"/>
      <c r="AA41" s="415"/>
      <c r="AB41" s="415"/>
      <c r="AC41" s="415"/>
      <c r="AD41" s="415"/>
      <c r="AE41" s="415"/>
      <c r="AF41" s="415"/>
      <c r="AG41" s="415"/>
      <c r="AH41" s="415"/>
    </row>
    <row r="42" spans="2:34" ht="9.9" customHeight="1" x14ac:dyDescent="0.4">
      <c r="B42" s="412"/>
      <c r="C42" s="413"/>
      <c r="D42" s="413"/>
      <c r="E42" s="413"/>
      <c r="F42" s="413"/>
      <c r="G42" s="413"/>
      <c r="H42" s="413"/>
      <c r="I42" s="413"/>
      <c r="J42" s="413"/>
      <c r="K42" s="413"/>
      <c r="L42" s="413"/>
      <c r="M42" s="413"/>
      <c r="N42" s="413"/>
      <c r="O42" s="413"/>
      <c r="P42" s="413"/>
      <c r="Q42" s="413"/>
      <c r="R42" s="413"/>
      <c r="S42" s="413"/>
      <c r="T42" s="413"/>
      <c r="U42" s="413"/>
      <c r="V42" s="413"/>
      <c r="W42" s="413"/>
      <c r="X42" s="413"/>
      <c r="Y42" s="413"/>
      <c r="Z42" s="413"/>
      <c r="AA42" s="413"/>
      <c r="AB42" s="413"/>
      <c r="AC42" s="413"/>
      <c r="AD42" s="413"/>
      <c r="AE42" s="413"/>
      <c r="AF42" s="413"/>
      <c r="AG42" s="413"/>
      <c r="AH42" s="414"/>
    </row>
    <row r="43" spans="2:34" ht="45" customHeight="1" x14ac:dyDescent="0.4">
      <c r="B43" s="71"/>
      <c r="C43" s="83" t="s">
        <v>478</v>
      </c>
      <c r="D43" s="432" t="s">
        <v>492</v>
      </c>
      <c r="E43" s="432"/>
      <c r="F43" s="432"/>
      <c r="G43" s="432"/>
      <c r="H43" s="432"/>
      <c r="I43" s="432"/>
      <c r="J43" s="432"/>
      <c r="K43" s="432"/>
      <c r="L43" s="432" t="s">
        <v>493</v>
      </c>
      <c r="M43" s="432"/>
      <c r="N43" s="432"/>
      <c r="O43" s="432"/>
      <c r="P43" s="432"/>
      <c r="Q43" s="432"/>
      <c r="R43" s="432"/>
      <c r="S43" s="432"/>
      <c r="T43" s="432" t="s">
        <v>479</v>
      </c>
      <c r="U43" s="432"/>
      <c r="V43" s="432"/>
      <c r="W43" s="432"/>
      <c r="X43" s="432"/>
      <c r="Y43" s="432"/>
      <c r="Z43" s="432" t="s">
        <v>489</v>
      </c>
      <c r="AA43" s="432"/>
      <c r="AB43" s="432"/>
      <c r="AC43" s="432"/>
      <c r="AD43" s="419" t="s">
        <v>490</v>
      </c>
      <c r="AE43" s="420"/>
      <c r="AF43" s="419" t="s">
        <v>491</v>
      </c>
      <c r="AG43" s="420"/>
      <c r="AH43" s="87"/>
    </row>
    <row r="44" spans="2:34" ht="50.1" customHeight="1" x14ac:dyDescent="0.4">
      <c r="B44" s="71"/>
      <c r="C44" s="82" t="s">
        <v>465</v>
      </c>
      <c r="D44" s="421"/>
      <c r="E44" s="422"/>
      <c r="F44" s="422"/>
      <c r="G44" s="422"/>
      <c r="H44" s="422"/>
      <c r="I44" s="422"/>
      <c r="J44" s="422"/>
      <c r="K44" s="423"/>
      <c r="L44" s="421"/>
      <c r="M44" s="422"/>
      <c r="N44" s="422"/>
      <c r="O44" s="422"/>
      <c r="P44" s="422"/>
      <c r="Q44" s="422"/>
      <c r="R44" s="422"/>
      <c r="S44" s="423"/>
      <c r="T44" s="424"/>
      <c r="U44" s="425"/>
      <c r="V44" s="425"/>
      <c r="W44" s="425"/>
      <c r="X44" s="425"/>
      <c r="Y44" s="426"/>
      <c r="Z44" s="427"/>
      <c r="AA44" s="428"/>
      <c r="AB44" s="428"/>
      <c r="AC44" s="429"/>
      <c r="AD44" s="416"/>
      <c r="AE44" s="417"/>
      <c r="AF44" s="411"/>
      <c r="AG44" s="411"/>
      <c r="AH44" s="87"/>
    </row>
    <row r="45" spans="2:34" ht="50.1" customHeight="1" x14ac:dyDescent="0.4">
      <c r="B45" s="71"/>
      <c r="C45" s="82" t="s">
        <v>466</v>
      </c>
      <c r="D45" s="421"/>
      <c r="E45" s="422"/>
      <c r="F45" s="422"/>
      <c r="G45" s="422"/>
      <c r="H45" s="422"/>
      <c r="I45" s="422"/>
      <c r="J45" s="422"/>
      <c r="K45" s="423"/>
      <c r="L45" s="421"/>
      <c r="M45" s="422"/>
      <c r="N45" s="422"/>
      <c r="O45" s="422"/>
      <c r="P45" s="422"/>
      <c r="Q45" s="422"/>
      <c r="R45" s="422"/>
      <c r="S45" s="423"/>
      <c r="T45" s="424"/>
      <c r="U45" s="425"/>
      <c r="V45" s="425"/>
      <c r="W45" s="425"/>
      <c r="X45" s="425"/>
      <c r="Y45" s="426"/>
      <c r="Z45" s="427"/>
      <c r="AA45" s="428"/>
      <c r="AB45" s="428"/>
      <c r="AC45" s="429"/>
      <c r="AD45" s="416"/>
      <c r="AE45" s="417"/>
      <c r="AF45" s="411"/>
      <c r="AG45" s="411"/>
      <c r="AH45" s="87"/>
    </row>
    <row r="46" spans="2:34" ht="50.1" customHeight="1" x14ac:dyDescent="0.4">
      <c r="B46" s="71"/>
      <c r="C46" s="82" t="s">
        <v>467</v>
      </c>
      <c r="D46" s="421"/>
      <c r="E46" s="422"/>
      <c r="F46" s="422"/>
      <c r="G46" s="422"/>
      <c r="H46" s="422"/>
      <c r="I46" s="422"/>
      <c r="J46" s="422"/>
      <c r="K46" s="423"/>
      <c r="L46" s="421"/>
      <c r="M46" s="422"/>
      <c r="N46" s="422"/>
      <c r="O46" s="422"/>
      <c r="P46" s="422"/>
      <c r="Q46" s="422"/>
      <c r="R46" s="422"/>
      <c r="S46" s="423"/>
      <c r="T46" s="424"/>
      <c r="U46" s="425"/>
      <c r="V46" s="425"/>
      <c r="W46" s="425"/>
      <c r="X46" s="425"/>
      <c r="Y46" s="426"/>
      <c r="Z46" s="427"/>
      <c r="AA46" s="428"/>
      <c r="AB46" s="428"/>
      <c r="AC46" s="429"/>
      <c r="AD46" s="416"/>
      <c r="AE46" s="417"/>
      <c r="AF46" s="411"/>
      <c r="AG46" s="411"/>
      <c r="AH46" s="87"/>
    </row>
    <row r="47" spans="2:34" ht="50.1" customHeight="1" x14ac:dyDescent="0.4">
      <c r="B47" s="71"/>
      <c r="C47" s="82" t="s">
        <v>468</v>
      </c>
      <c r="D47" s="421"/>
      <c r="E47" s="422"/>
      <c r="F47" s="422"/>
      <c r="G47" s="422"/>
      <c r="H47" s="422"/>
      <c r="I47" s="422"/>
      <c r="J47" s="422"/>
      <c r="K47" s="423"/>
      <c r="L47" s="421"/>
      <c r="M47" s="422"/>
      <c r="N47" s="422"/>
      <c r="O47" s="422"/>
      <c r="P47" s="422"/>
      <c r="Q47" s="422"/>
      <c r="R47" s="422"/>
      <c r="S47" s="423"/>
      <c r="T47" s="424"/>
      <c r="U47" s="425"/>
      <c r="V47" s="425"/>
      <c r="W47" s="425"/>
      <c r="X47" s="425"/>
      <c r="Y47" s="426"/>
      <c r="Z47" s="427"/>
      <c r="AA47" s="428"/>
      <c r="AB47" s="428"/>
      <c r="AC47" s="429"/>
      <c r="AD47" s="416"/>
      <c r="AE47" s="417"/>
      <c r="AF47" s="411"/>
      <c r="AG47" s="411"/>
      <c r="AH47" s="87"/>
    </row>
    <row r="48" spans="2:34" ht="50.1" customHeight="1" x14ac:dyDescent="0.4">
      <c r="B48" s="71"/>
      <c r="C48" s="82" t="s">
        <v>469</v>
      </c>
      <c r="D48" s="421"/>
      <c r="E48" s="422"/>
      <c r="F48" s="422"/>
      <c r="G48" s="422"/>
      <c r="H48" s="422"/>
      <c r="I48" s="422"/>
      <c r="J48" s="422"/>
      <c r="K48" s="423"/>
      <c r="L48" s="421"/>
      <c r="M48" s="422"/>
      <c r="N48" s="422"/>
      <c r="O48" s="422"/>
      <c r="P48" s="422"/>
      <c r="Q48" s="422"/>
      <c r="R48" s="422"/>
      <c r="S48" s="423"/>
      <c r="T48" s="424"/>
      <c r="U48" s="425"/>
      <c r="V48" s="425"/>
      <c r="W48" s="425"/>
      <c r="X48" s="425"/>
      <c r="Y48" s="426"/>
      <c r="Z48" s="427"/>
      <c r="AA48" s="428"/>
      <c r="AB48" s="428"/>
      <c r="AC48" s="429"/>
      <c r="AD48" s="416"/>
      <c r="AE48" s="417"/>
      <c r="AF48" s="411"/>
      <c r="AG48" s="411"/>
      <c r="AH48" s="87"/>
    </row>
    <row r="49" spans="2:34" ht="50.1" customHeight="1" x14ac:dyDescent="0.4">
      <c r="B49" s="71"/>
      <c r="C49" s="82" t="s">
        <v>470</v>
      </c>
      <c r="D49" s="421"/>
      <c r="E49" s="422"/>
      <c r="F49" s="422"/>
      <c r="G49" s="422"/>
      <c r="H49" s="422"/>
      <c r="I49" s="422"/>
      <c r="J49" s="422"/>
      <c r="K49" s="423"/>
      <c r="L49" s="421"/>
      <c r="M49" s="422"/>
      <c r="N49" s="422"/>
      <c r="O49" s="422"/>
      <c r="P49" s="422"/>
      <c r="Q49" s="422"/>
      <c r="R49" s="422"/>
      <c r="S49" s="423"/>
      <c r="T49" s="424"/>
      <c r="U49" s="425"/>
      <c r="V49" s="425"/>
      <c r="W49" s="425"/>
      <c r="X49" s="425"/>
      <c r="Y49" s="426"/>
      <c r="Z49" s="427"/>
      <c r="AA49" s="428"/>
      <c r="AB49" s="428"/>
      <c r="AC49" s="429"/>
      <c r="AD49" s="416"/>
      <c r="AE49" s="417"/>
      <c r="AF49" s="411"/>
      <c r="AG49" s="411"/>
      <c r="AH49" s="87"/>
    </row>
    <row r="50" spans="2:34" ht="50.1" customHeight="1" x14ac:dyDescent="0.4">
      <c r="B50" s="71"/>
      <c r="C50" s="82" t="s">
        <v>471</v>
      </c>
      <c r="D50" s="421"/>
      <c r="E50" s="422"/>
      <c r="F50" s="422"/>
      <c r="G50" s="422"/>
      <c r="H50" s="422"/>
      <c r="I50" s="422"/>
      <c r="J50" s="422"/>
      <c r="K50" s="423"/>
      <c r="L50" s="421"/>
      <c r="M50" s="422"/>
      <c r="N50" s="422"/>
      <c r="O50" s="422"/>
      <c r="P50" s="422"/>
      <c r="Q50" s="422"/>
      <c r="R50" s="422"/>
      <c r="S50" s="423"/>
      <c r="T50" s="424"/>
      <c r="U50" s="425"/>
      <c r="V50" s="425"/>
      <c r="W50" s="425"/>
      <c r="X50" s="425"/>
      <c r="Y50" s="426"/>
      <c r="Z50" s="427"/>
      <c r="AA50" s="428"/>
      <c r="AB50" s="428"/>
      <c r="AC50" s="429"/>
      <c r="AD50" s="416"/>
      <c r="AE50" s="417"/>
      <c r="AF50" s="411"/>
      <c r="AG50" s="411"/>
      <c r="AH50" s="87"/>
    </row>
    <row r="51" spans="2:34" ht="50.1" customHeight="1" x14ac:dyDescent="0.4">
      <c r="B51" s="71"/>
      <c r="C51" s="82" t="s">
        <v>472</v>
      </c>
      <c r="D51" s="421"/>
      <c r="E51" s="422"/>
      <c r="F51" s="422"/>
      <c r="G51" s="422"/>
      <c r="H51" s="422"/>
      <c r="I51" s="422"/>
      <c r="J51" s="422"/>
      <c r="K51" s="423"/>
      <c r="L51" s="421"/>
      <c r="M51" s="422"/>
      <c r="N51" s="422"/>
      <c r="O51" s="422"/>
      <c r="P51" s="422"/>
      <c r="Q51" s="422"/>
      <c r="R51" s="422"/>
      <c r="S51" s="423"/>
      <c r="T51" s="424"/>
      <c r="U51" s="425"/>
      <c r="V51" s="425"/>
      <c r="W51" s="425"/>
      <c r="X51" s="425"/>
      <c r="Y51" s="426"/>
      <c r="Z51" s="427"/>
      <c r="AA51" s="428"/>
      <c r="AB51" s="428"/>
      <c r="AC51" s="429"/>
      <c r="AD51" s="416"/>
      <c r="AE51" s="417"/>
      <c r="AF51" s="411"/>
      <c r="AG51" s="411"/>
      <c r="AH51" s="87"/>
    </row>
    <row r="52" spans="2:34" ht="50.1" customHeight="1" x14ac:dyDescent="0.4">
      <c r="B52" s="71"/>
      <c r="C52" s="82" t="s">
        <v>473</v>
      </c>
      <c r="D52" s="421"/>
      <c r="E52" s="422"/>
      <c r="F52" s="422"/>
      <c r="G52" s="422"/>
      <c r="H52" s="422"/>
      <c r="I52" s="422"/>
      <c r="J52" s="422"/>
      <c r="K52" s="423"/>
      <c r="L52" s="421"/>
      <c r="M52" s="422"/>
      <c r="N52" s="422"/>
      <c r="O52" s="422"/>
      <c r="P52" s="422"/>
      <c r="Q52" s="422"/>
      <c r="R52" s="422"/>
      <c r="S52" s="423"/>
      <c r="T52" s="424"/>
      <c r="U52" s="425"/>
      <c r="V52" s="425"/>
      <c r="W52" s="425"/>
      <c r="X52" s="425"/>
      <c r="Y52" s="426"/>
      <c r="Z52" s="427"/>
      <c r="AA52" s="428"/>
      <c r="AB52" s="428"/>
      <c r="AC52" s="429"/>
      <c r="AD52" s="416"/>
      <c r="AE52" s="417"/>
      <c r="AF52" s="411"/>
      <c r="AG52" s="411"/>
      <c r="AH52" s="87"/>
    </row>
    <row r="53" spans="2:34" ht="50.1" customHeight="1" x14ac:dyDescent="0.4">
      <c r="B53" s="71"/>
      <c r="C53" s="82" t="s">
        <v>474</v>
      </c>
      <c r="D53" s="421"/>
      <c r="E53" s="422"/>
      <c r="F53" s="422"/>
      <c r="G53" s="422"/>
      <c r="H53" s="422"/>
      <c r="I53" s="422"/>
      <c r="J53" s="422"/>
      <c r="K53" s="423"/>
      <c r="L53" s="421"/>
      <c r="M53" s="422"/>
      <c r="N53" s="422"/>
      <c r="O53" s="422"/>
      <c r="P53" s="422"/>
      <c r="Q53" s="422"/>
      <c r="R53" s="422"/>
      <c r="S53" s="423"/>
      <c r="T53" s="424"/>
      <c r="U53" s="425"/>
      <c r="V53" s="425"/>
      <c r="W53" s="425"/>
      <c r="X53" s="425"/>
      <c r="Y53" s="426"/>
      <c r="Z53" s="427"/>
      <c r="AA53" s="428"/>
      <c r="AB53" s="428"/>
      <c r="AC53" s="429"/>
      <c r="AD53" s="416"/>
      <c r="AE53" s="417"/>
      <c r="AF53" s="411"/>
      <c r="AG53" s="411"/>
      <c r="AH53" s="87"/>
    </row>
    <row r="54" spans="2:34" ht="50.1" customHeight="1" x14ac:dyDescent="0.4">
      <c r="B54" s="71"/>
      <c r="C54" s="82" t="s">
        <v>476</v>
      </c>
      <c r="D54" s="421"/>
      <c r="E54" s="422"/>
      <c r="F54" s="422"/>
      <c r="G54" s="422"/>
      <c r="H54" s="422"/>
      <c r="I54" s="422"/>
      <c r="J54" s="422"/>
      <c r="K54" s="423"/>
      <c r="L54" s="421"/>
      <c r="M54" s="422"/>
      <c r="N54" s="422"/>
      <c r="O54" s="422"/>
      <c r="P54" s="422"/>
      <c r="Q54" s="422"/>
      <c r="R54" s="422"/>
      <c r="S54" s="423"/>
      <c r="T54" s="424"/>
      <c r="U54" s="425"/>
      <c r="V54" s="425"/>
      <c r="W54" s="425"/>
      <c r="X54" s="425"/>
      <c r="Y54" s="426"/>
      <c r="Z54" s="427"/>
      <c r="AA54" s="428"/>
      <c r="AB54" s="428"/>
      <c r="AC54" s="429"/>
      <c r="AD54" s="416"/>
      <c r="AE54" s="417"/>
      <c r="AF54" s="411"/>
      <c r="AG54" s="411"/>
      <c r="AH54" s="87"/>
    </row>
    <row r="55" spans="2:34" ht="50.1" customHeight="1" x14ac:dyDescent="0.4">
      <c r="B55" s="71"/>
      <c r="C55" s="82" t="s">
        <v>465</v>
      </c>
      <c r="D55" s="421"/>
      <c r="E55" s="422"/>
      <c r="F55" s="422"/>
      <c r="G55" s="422"/>
      <c r="H55" s="422"/>
      <c r="I55" s="422"/>
      <c r="J55" s="422"/>
      <c r="K55" s="423"/>
      <c r="L55" s="421"/>
      <c r="M55" s="422"/>
      <c r="N55" s="422"/>
      <c r="O55" s="422"/>
      <c r="P55" s="422"/>
      <c r="Q55" s="422"/>
      <c r="R55" s="422"/>
      <c r="S55" s="423"/>
      <c r="T55" s="424"/>
      <c r="U55" s="425"/>
      <c r="V55" s="425"/>
      <c r="W55" s="425"/>
      <c r="X55" s="425"/>
      <c r="Y55" s="426"/>
      <c r="Z55" s="427"/>
      <c r="AA55" s="428"/>
      <c r="AB55" s="428"/>
      <c r="AC55" s="429"/>
      <c r="AD55" s="416"/>
      <c r="AE55" s="417"/>
      <c r="AF55" s="411"/>
      <c r="AG55" s="411"/>
      <c r="AH55" s="87"/>
    </row>
    <row r="56" spans="2:34" ht="50.1" customHeight="1" x14ac:dyDescent="0.4">
      <c r="B56" s="71"/>
      <c r="C56" s="82" t="s">
        <v>466</v>
      </c>
      <c r="D56" s="421"/>
      <c r="E56" s="422"/>
      <c r="F56" s="422"/>
      <c r="G56" s="422"/>
      <c r="H56" s="422"/>
      <c r="I56" s="422"/>
      <c r="J56" s="422"/>
      <c r="K56" s="423"/>
      <c r="L56" s="421"/>
      <c r="M56" s="422"/>
      <c r="N56" s="422"/>
      <c r="O56" s="422"/>
      <c r="P56" s="422"/>
      <c r="Q56" s="422"/>
      <c r="R56" s="422"/>
      <c r="S56" s="423"/>
      <c r="T56" s="424"/>
      <c r="U56" s="425"/>
      <c r="V56" s="425"/>
      <c r="W56" s="425"/>
      <c r="X56" s="425"/>
      <c r="Y56" s="426"/>
      <c r="Z56" s="427"/>
      <c r="AA56" s="428"/>
      <c r="AB56" s="428"/>
      <c r="AC56" s="429"/>
      <c r="AD56" s="416"/>
      <c r="AE56" s="417"/>
      <c r="AF56" s="411"/>
      <c r="AG56" s="411"/>
      <c r="AH56" s="87"/>
    </row>
    <row r="57" spans="2:34" ht="50.1" customHeight="1" x14ac:dyDescent="0.4">
      <c r="B57" s="71"/>
      <c r="C57" s="82" t="s">
        <v>467</v>
      </c>
      <c r="D57" s="421"/>
      <c r="E57" s="422"/>
      <c r="F57" s="422"/>
      <c r="G57" s="422"/>
      <c r="H57" s="422"/>
      <c r="I57" s="422"/>
      <c r="J57" s="422"/>
      <c r="K57" s="423"/>
      <c r="L57" s="421"/>
      <c r="M57" s="422"/>
      <c r="N57" s="422"/>
      <c r="O57" s="422"/>
      <c r="P57" s="422"/>
      <c r="Q57" s="422"/>
      <c r="R57" s="422"/>
      <c r="S57" s="423"/>
      <c r="T57" s="424"/>
      <c r="U57" s="425"/>
      <c r="V57" s="425"/>
      <c r="W57" s="425"/>
      <c r="X57" s="425"/>
      <c r="Y57" s="426"/>
      <c r="Z57" s="427"/>
      <c r="AA57" s="428"/>
      <c r="AB57" s="428"/>
      <c r="AC57" s="429"/>
      <c r="AD57" s="416"/>
      <c r="AE57" s="417"/>
      <c r="AF57" s="411"/>
      <c r="AG57" s="411"/>
      <c r="AH57" s="87"/>
    </row>
    <row r="58" spans="2:34" ht="50.1" customHeight="1" x14ac:dyDescent="0.4">
      <c r="B58" s="71"/>
      <c r="C58" s="82" t="s">
        <v>468</v>
      </c>
      <c r="D58" s="421"/>
      <c r="E58" s="422"/>
      <c r="F58" s="422"/>
      <c r="G58" s="422"/>
      <c r="H58" s="422"/>
      <c r="I58" s="422"/>
      <c r="J58" s="422"/>
      <c r="K58" s="423"/>
      <c r="L58" s="421"/>
      <c r="M58" s="422"/>
      <c r="N58" s="422"/>
      <c r="O58" s="422"/>
      <c r="P58" s="422"/>
      <c r="Q58" s="422"/>
      <c r="R58" s="422"/>
      <c r="S58" s="423"/>
      <c r="T58" s="424"/>
      <c r="U58" s="425"/>
      <c r="V58" s="425"/>
      <c r="W58" s="425"/>
      <c r="X58" s="425"/>
      <c r="Y58" s="426"/>
      <c r="Z58" s="427"/>
      <c r="AA58" s="428"/>
      <c r="AB58" s="428"/>
      <c r="AC58" s="429"/>
      <c r="AD58" s="416"/>
      <c r="AE58" s="417"/>
      <c r="AF58" s="411"/>
      <c r="AG58" s="411"/>
      <c r="AH58" s="87"/>
    </row>
    <row r="59" spans="2:34" ht="50.1" customHeight="1" x14ac:dyDescent="0.4">
      <c r="B59" s="71"/>
      <c r="C59" s="82" t="s">
        <v>469</v>
      </c>
      <c r="D59" s="421"/>
      <c r="E59" s="422"/>
      <c r="F59" s="422"/>
      <c r="G59" s="422"/>
      <c r="H59" s="422"/>
      <c r="I59" s="422"/>
      <c r="J59" s="422"/>
      <c r="K59" s="423"/>
      <c r="L59" s="421"/>
      <c r="M59" s="422"/>
      <c r="N59" s="422"/>
      <c r="O59" s="422"/>
      <c r="P59" s="422"/>
      <c r="Q59" s="422"/>
      <c r="R59" s="422"/>
      <c r="S59" s="423"/>
      <c r="T59" s="424"/>
      <c r="U59" s="425"/>
      <c r="V59" s="425"/>
      <c r="W59" s="425"/>
      <c r="X59" s="425"/>
      <c r="Y59" s="426"/>
      <c r="Z59" s="427"/>
      <c r="AA59" s="428"/>
      <c r="AB59" s="428"/>
      <c r="AC59" s="429"/>
      <c r="AD59" s="416"/>
      <c r="AE59" s="417"/>
      <c r="AF59" s="411"/>
      <c r="AG59" s="411"/>
      <c r="AH59" s="87"/>
    </row>
    <row r="60" spans="2:34" ht="50.1" customHeight="1" x14ac:dyDescent="0.4">
      <c r="B60" s="71"/>
      <c r="C60" s="82" t="s">
        <v>470</v>
      </c>
      <c r="D60" s="421"/>
      <c r="E60" s="422"/>
      <c r="F60" s="422"/>
      <c r="G60" s="422"/>
      <c r="H60" s="422"/>
      <c r="I60" s="422"/>
      <c r="J60" s="422"/>
      <c r="K60" s="423"/>
      <c r="L60" s="421"/>
      <c r="M60" s="422"/>
      <c r="N60" s="422"/>
      <c r="O60" s="422"/>
      <c r="P60" s="422"/>
      <c r="Q60" s="422"/>
      <c r="R60" s="422"/>
      <c r="S60" s="423"/>
      <c r="T60" s="424"/>
      <c r="U60" s="425"/>
      <c r="V60" s="425"/>
      <c r="W60" s="425"/>
      <c r="X60" s="425"/>
      <c r="Y60" s="426"/>
      <c r="Z60" s="427"/>
      <c r="AA60" s="428"/>
      <c r="AB60" s="428"/>
      <c r="AC60" s="429"/>
      <c r="AD60" s="416"/>
      <c r="AE60" s="417"/>
      <c r="AF60" s="411"/>
      <c r="AG60" s="411"/>
      <c r="AH60" s="87"/>
    </row>
    <row r="61" spans="2:34" ht="50.1" customHeight="1" x14ac:dyDescent="0.4">
      <c r="B61" s="71"/>
      <c r="C61" s="82" t="s">
        <v>471</v>
      </c>
      <c r="D61" s="421"/>
      <c r="E61" s="422"/>
      <c r="F61" s="422"/>
      <c r="G61" s="422"/>
      <c r="H61" s="422"/>
      <c r="I61" s="422"/>
      <c r="J61" s="422"/>
      <c r="K61" s="423"/>
      <c r="L61" s="421"/>
      <c r="M61" s="422"/>
      <c r="N61" s="422"/>
      <c r="O61" s="422"/>
      <c r="P61" s="422"/>
      <c r="Q61" s="422"/>
      <c r="R61" s="422"/>
      <c r="S61" s="423"/>
      <c r="T61" s="424"/>
      <c r="U61" s="425"/>
      <c r="V61" s="425"/>
      <c r="W61" s="425"/>
      <c r="X61" s="425"/>
      <c r="Y61" s="426"/>
      <c r="Z61" s="427"/>
      <c r="AA61" s="428"/>
      <c r="AB61" s="428"/>
      <c r="AC61" s="429"/>
      <c r="AD61" s="416"/>
      <c r="AE61" s="417"/>
      <c r="AF61" s="411"/>
      <c r="AG61" s="411"/>
      <c r="AH61" s="87"/>
    </row>
    <row r="62" spans="2:34" ht="50.1" customHeight="1" x14ac:dyDescent="0.4">
      <c r="B62" s="71"/>
      <c r="C62" s="82" t="s">
        <v>472</v>
      </c>
      <c r="D62" s="421"/>
      <c r="E62" s="422"/>
      <c r="F62" s="422"/>
      <c r="G62" s="422"/>
      <c r="H62" s="422"/>
      <c r="I62" s="422"/>
      <c r="J62" s="422"/>
      <c r="K62" s="423"/>
      <c r="L62" s="421"/>
      <c r="M62" s="422"/>
      <c r="N62" s="422"/>
      <c r="O62" s="422"/>
      <c r="P62" s="422"/>
      <c r="Q62" s="422"/>
      <c r="R62" s="422"/>
      <c r="S62" s="423"/>
      <c r="T62" s="424"/>
      <c r="U62" s="425"/>
      <c r="V62" s="425"/>
      <c r="W62" s="425"/>
      <c r="X62" s="425"/>
      <c r="Y62" s="426"/>
      <c r="Z62" s="427"/>
      <c r="AA62" s="428"/>
      <c r="AB62" s="428"/>
      <c r="AC62" s="429"/>
      <c r="AD62" s="416"/>
      <c r="AE62" s="417"/>
      <c r="AF62" s="411"/>
      <c r="AG62" s="411"/>
      <c r="AH62" s="87"/>
    </row>
    <row r="63" spans="2:34" ht="50.1" customHeight="1" x14ac:dyDescent="0.4">
      <c r="B63" s="71"/>
      <c r="C63" s="82" t="s">
        <v>473</v>
      </c>
      <c r="D63" s="421"/>
      <c r="E63" s="422"/>
      <c r="F63" s="422"/>
      <c r="G63" s="422"/>
      <c r="H63" s="422"/>
      <c r="I63" s="422"/>
      <c r="J63" s="422"/>
      <c r="K63" s="423"/>
      <c r="L63" s="421"/>
      <c r="M63" s="422"/>
      <c r="N63" s="422"/>
      <c r="O63" s="422"/>
      <c r="P63" s="422"/>
      <c r="Q63" s="422"/>
      <c r="R63" s="422"/>
      <c r="S63" s="423"/>
      <c r="T63" s="424"/>
      <c r="U63" s="425"/>
      <c r="V63" s="425"/>
      <c r="W63" s="425"/>
      <c r="X63" s="425"/>
      <c r="Y63" s="426"/>
      <c r="Z63" s="427"/>
      <c r="AA63" s="428"/>
      <c r="AB63" s="428"/>
      <c r="AC63" s="429"/>
      <c r="AD63" s="416"/>
      <c r="AE63" s="417"/>
      <c r="AF63" s="411"/>
      <c r="AG63" s="411"/>
      <c r="AH63" s="87"/>
    </row>
    <row r="64" spans="2:34" ht="50.1" customHeight="1" x14ac:dyDescent="0.4">
      <c r="B64" s="71"/>
      <c r="C64" s="82" t="s">
        <v>474</v>
      </c>
      <c r="D64" s="421"/>
      <c r="E64" s="422"/>
      <c r="F64" s="422"/>
      <c r="G64" s="422"/>
      <c r="H64" s="422"/>
      <c r="I64" s="422"/>
      <c r="J64" s="422"/>
      <c r="K64" s="423"/>
      <c r="L64" s="421"/>
      <c r="M64" s="422"/>
      <c r="N64" s="422"/>
      <c r="O64" s="422"/>
      <c r="P64" s="422"/>
      <c r="Q64" s="422"/>
      <c r="R64" s="422"/>
      <c r="S64" s="423"/>
      <c r="T64" s="424"/>
      <c r="U64" s="425"/>
      <c r="V64" s="425"/>
      <c r="W64" s="425"/>
      <c r="X64" s="425"/>
      <c r="Y64" s="426"/>
      <c r="Z64" s="427"/>
      <c r="AA64" s="428"/>
      <c r="AB64" s="428"/>
      <c r="AC64" s="429"/>
      <c r="AD64" s="416"/>
      <c r="AE64" s="417"/>
      <c r="AF64" s="411"/>
      <c r="AG64" s="411"/>
      <c r="AH64" s="87"/>
    </row>
    <row r="65" spans="2:34" ht="50.1" customHeight="1" x14ac:dyDescent="0.4">
      <c r="B65" s="71"/>
      <c r="C65" s="82" t="s">
        <v>476</v>
      </c>
      <c r="D65" s="421"/>
      <c r="E65" s="422"/>
      <c r="F65" s="422"/>
      <c r="G65" s="422"/>
      <c r="H65" s="422"/>
      <c r="I65" s="422"/>
      <c r="J65" s="422"/>
      <c r="K65" s="423"/>
      <c r="L65" s="421"/>
      <c r="M65" s="422"/>
      <c r="N65" s="422"/>
      <c r="O65" s="422"/>
      <c r="P65" s="422"/>
      <c r="Q65" s="422"/>
      <c r="R65" s="422"/>
      <c r="S65" s="423"/>
      <c r="T65" s="424"/>
      <c r="U65" s="425"/>
      <c r="V65" s="425"/>
      <c r="W65" s="425"/>
      <c r="X65" s="425"/>
      <c r="Y65" s="426"/>
      <c r="Z65" s="427"/>
      <c r="AA65" s="428"/>
      <c r="AB65" s="428"/>
      <c r="AC65" s="429"/>
      <c r="AD65" s="418"/>
      <c r="AE65" s="418"/>
      <c r="AF65" s="411"/>
      <c r="AG65" s="411"/>
      <c r="AH65" s="87"/>
    </row>
    <row r="66" spans="2:34" ht="9.9" customHeight="1" x14ac:dyDescent="0.4">
      <c r="B66" s="65"/>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7"/>
    </row>
    <row r="67" spans="2:34" ht="6" customHeight="1" x14ac:dyDescent="0.4"/>
  </sheetData>
  <mergeCells count="257">
    <mergeCell ref="D65:K65"/>
    <mergeCell ref="L65:S65"/>
    <mergeCell ref="T65:Y65"/>
    <mergeCell ref="Z65:AC65"/>
    <mergeCell ref="AD65:AE65"/>
    <mergeCell ref="AF65:AG65"/>
    <mergeCell ref="D64:K64"/>
    <mergeCell ref="L64:S64"/>
    <mergeCell ref="T64:Y64"/>
    <mergeCell ref="Z64:AC64"/>
    <mergeCell ref="AD64:AE64"/>
    <mergeCell ref="AF64:AG64"/>
    <mergeCell ref="D63:K63"/>
    <mergeCell ref="L63:S63"/>
    <mergeCell ref="T63:Y63"/>
    <mergeCell ref="Z63:AC63"/>
    <mergeCell ref="AD63:AE63"/>
    <mergeCell ref="AF63:AG63"/>
    <mergeCell ref="D62:K62"/>
    <mergeCell ref="L62:S62"/>
    <mergeCell ref="T62:Y62"/>
    <mergeCell ref="Z62:AC62"/>
    <mergeCell ref="AD62:AE62"/>
    <mergeCell ref="AF62:AG62"/>
    <mergeCell ref="D61:K61"/>
    <mergeCell ref="L61:S61"/>
    <mergeCell ref="T61:Y61"/>
    <mergeCell ref="Z61:AC61"/>
    <mergeCell ref="AD61:AE61"/>
    <mergeCell ref="AF61:AG61"/>
    <mergeCell ref="D60:K60"/>
    <mergeCell ref="L60:S60"/>
    <mergeCell ref="T60:Y60"/>
    <mergeCell ref="Z60:AC60"/>
    <mergeCell ref="AD60:AE60"/>
    <mergeCell ref="AF60:AG60"/>
    <mergeCell ref="D59:K59"/>
    <mergeCell ref="L59:S59"/>
    <mergeCell ref="T59:Y59"/>
    <mergeCell ref="Z59:AC59"/>
    <mergeCell ref="AD59:AE59"/>
    <mergeCell ref="AF59:AG59"/>
    <mergeCell ref="D58:K58"/>
    <mergeCell ref="L58:S58"/>
    <mergeCell ref="T58:Y58"/>
    <mergeCell ref="Z58:AC58"/>
    <mergeCell ref="AD58:AE58"/>
    <mergeCell ref="AF58:AG58"/>
    <mergeCell ref="D57:K57"/>
    <mergeCell ref="L57:S57"/>
    <mergeCell ref="T57:Y57"/>
    <mergeCell ref="Z57:AC57"/>
    <mergeCell ref="AD57:AE57"/>
    <mergeCell ref="AF57:AG57"/>
    <mergeCell ref="D56:K56"/>
    <mergeCell ref="L56:S56"/>
    <mergeCell ref="T56:Y56"/>
    <mergeCell ref="Z56:AC56"/>
    <mergeCell ref="AD56:AE56"/>
    <mergeCell ref="AF56:AG56"/>
    <mergeCell ref="D55:K55"/>
    <mergeCell ref="L55:S55"/>
    <mergeCell ref="T55:Y55"/>
    <mergeCell ref="Z55:AC55"/>
    <mergeCell ref="AD55:AE55"/>
    <mergeCell ref="AF55:AG55"/>
    <mergeCell ref="D54:K54"/>
    <mergeCell ref="L54:S54"/>
    <mergeCell ref="T54:Y54"/>
    <mergeCell ref="Z54:AC54"/>
    <mergeCell ref="AD54:AE54"/>
    <mergeCell ref="AF54:AG54"/>
    <mergeCell ref="D53:K53"/>
    <mergeCell ref="L53:S53"/>
    <mergeCell ref="T53:Y53"/>
    <mergeCell ref="Z53:AC53"/>
    <mergeCell ref="AD53:AE53"/>
    <mergeCell ref="AF53:AG53"/>
    <mergeCell ref="D52:K52"/>
    <mergeCell ref="L52:S52"/>
    <mergeCell ref="T52:Y52"/>
    <mergeCell ref="Z52:AC52"/>
    <mergeCell ref="AD52:AE52"/>
    <mergeCell ref="AF52:AG52"/>
    <mergeCell ref="D51:K51"/>
    <mergeCell ref="L51:S51"/>
    <mergeCell ref="T51:Y51"/>
    <mergeCell ref="Z51:AC51"/>
    <mergeCell ref="AD51:AE51"/>
    <mergeCell ref="AF51:AG51"/>
    <mergeCell ref="D50:K50"/>
    <mergeCell ref="L50:S50"/>
    <mergeCell ref="T50:Y50"/>
    <mergeCell ref="Z50:AC50"/>
    <mergeCell ref="AD50:AE50"/>
    <mergeCell ref="AF50:AG50"/>
    <mergeCell ref="D49:K49"/>
    <mergeCell ref="L49:S49"/>
    <mergeCell ref="T49:Y49"/>
    <mergeCell ref="Z49:AC49"/>
    <mergeCell ref="AD49:AE49"/>
    <mergeCell ref="AF49:AG49"/>
    <mergeCell ref="D48:K48"/>
    <mergeCell ref="L48:S48"/>
    <mergeCell ref="T48:Y48"/>
    <mergeCell ref="Z48:AC48"/>
    <mergeCell ref="AD48:AE48"/>
    <mergeCell ref="AF48:AG48"/>
    <mergeCell ref="D47:K47"/>
    <mergeCell ref="L47:S47"/>
    <mergeCell ref="T47:Y47"/>
    <mergeCell ref="Z47:AC47"/>
    <mergeCell ref="AD47:AE47"/>
    <mergeCell ref="AF47:AG47"/>
    <mergeCell ref="D46:K46"/>
    <mergeCell ref="L46:S46"/>
    <mergeCell ref="T46:Y46"/>
    <mergeCell ref="Z46:AC46"/>
    <mergeCell ref="AD46:AE46"/>
    <mergeCell ref="AF46:AG46"/>
    <mergeCell ref="D45:K45"/>
    <mergeCell ref="L45:S45"/>
    <mergeCell ref="T45:Y45"/>
    <mergeCell ref="Z45:AC45"/>
    <mergeCell ref="AD45:AE45"/>
    <mergeCell ref="AF45:AG45"/>
    <mergeCell ref="D44:K44"/>
    <mergeCell ref="L44:S44"/>
    <mergeCell ref="T44:Y44"/>
    <mergeCell ref="Z44:AC44"/>
    <mergeCell ref="AD44:AE44"/>
    <mergeCell ref="AF44:AG44"/>
    <mergeCell ref="B41:AH41"/>
    <mergeCell ref="B42:AH42"/>
    <mergeCell ref="D43:K43"/>
    <mergeCell ref="L43:S43"/>
    <mergeCell ref="T43:Y43"/>
    <mergeCell ref="Z43:AC43"/>
    <mergeCell ref="AD43:AE43"/>
    <mergeCell ref="AF43:AG43"/>
    <mergeCell ref="T30:U30"/>
    <mergeCell ref="V30:W30"/>
    <mergeCell ref="X30:Y30"/>
    <mergeCell ref="Z30:AA30"/>
    <mergeCell ref="AB30:AC30"/>
    <mergeCell ref="B32:AD39"/>
    <mergeCell ref="C30:E30"/>
    <mergeCell ref="F30:G30"/>
    <mergeCell ref="H30:I30"/>
    <mergeCell ref="J30:K30"/>
    <mergeCell ref="L30:M30"/>
    <mergeCell ref="N30:O30"/>
    <mergeCell ref="P30:Q30"/>
    <mergeCell ref="R30:S30"/>
    <mergeCell ref="N29:O29"/>
    <mergeCell ref="P29:Q29"/>
    <mergeCell ref="R29:S29"/>
    <mergeCell ref="T28:U28"/>
    <mergeCell ref="V28:W28"/>
    <mergeCell ref="X28:Y28"/>
    <mergeCell ref="Z28:AA28"/>
    <mergeCell ref="AB28:AC28"/>
    <mergeCell ref="C29:E29"/>
    <mergeCell ref="F29:G29"/>
    <mergeCell ref="H29:I29"/>
    <mergeCell ref="J29:K29"/>
    <mergeCell ref="L29:M29"/>
    <mergeCell ref="Z29:AA29"/>
    <mergeCell ref="AB29:AC29"/>
    <mergeCell ref="T29:U29"/>
    <mergeCell ref="V29:W29"/>
    <mergeCell ref="X29:Y29"/>
    <mergeCell ref="C28:E28"/>
    <mergeCell ref="F28:G28"/>
    <mergeCell ref="H28:I28"/>
    <mergeCell ref="J28:K28"/>
    <mergeCell ref="L28:M28"/>
    <mergeCell ref="N28:O28"/>
    <mergeCell ref="P28:Q28"/>
    <mergeCell ref="R28:S28"/>
    <mergeCell ref="N26:O26"/>
    <mergeCell ref="P26:Q26"/>
    <mergeCell ref="R26:S26"/>
    <mergeCell ref="T25:U25"/>
    <mergeCell ref="V25:W25"/>
    <mergeCell ref="X25:Y25"/>
    <mergeCell ref="Z25:AA25"/>
    <mergeCell ref="AB25:AC25"/>
    <mergeCell ref="C26:E26"/>
    <mergeCell ref="F26:G26"/>
    <mergeCell ref="H26:I26"/>
    <mergeCell ref="J26:K26"/>
    <mergeCell ref="L26:M26"/>
    <mergeCell ref="Z26:AA26"/>
    <mergeCell ref="AB26:AC26"/>
    <mergeCell ref="T26:U26"/>
    <mergeCell ref="V26:W26"/>
    <mergeCell ref="X26:Y26"/>
    <mergeCell ref="C25:E25"/>
    <mergeCell ref="F25:G25"/>
    <mergeCell ref="H25:I25"/>
    <mergeCell ref="J25:K25"/>
    <mergeCell ref="L25:M25"/>
    <mergeCell ref="N25:O25"/>
    <mergeCell ref="P25:Q25"/>
    <mergeCell ref="R25:S25"/>
    <mergeCell ref="N24:O24"/>
    <mergeCell ref="P24:Q24"/>
    <mergeCell ref="R24:S24"/>
    <mergeCell ref="C19:D19"/>
    <mergeCell ref="E19:N19"/>
    <mergeCell ref="P19:S19"/>
    <mergeCell ref="T19:AC19"/>
    <mergeCell ref="B22:AD22"/>
    <mergeCell ref="C24:E24"/>
    <mergeCell ref="F24:G24"/>
    <mergeCell ref="H24:I24"/>
    <mergeCell ref="J24:K24"/>
    <mergeCell ref="L24:M24"/>
    <mergeCell ref="Z24:AA24"/>
    <mergeCell ref="AB24:AC24"/>
    <mergeCell ref="T24:U24"/>
    <mergeCell ref="V24:W24"/>
    <mergeCell ref="X24:Y24"/>
    <mergeCell ref="X13:Z13"/>
    <mergeCell ref="AA13:AC13"/>
    <mergeCell ref="F15:G15"/>
    <mergeCell ref="H15:L15"/>
    <mergeCell ref="N15:O15"/>
    <mergeCell ref="P15:T15"/>
    <mergeCell ref="V15:W15"/>
    <mergeCell ref="X15:AC15"/>
    <mergeCell ref="C13:D17"/>
    <mergeCell ref="F13:G13"/>
    <mergeCell ref="H13:L13"/>
    <mergeCell ref="N13:P13"/>
    <mergeCell ref="Q13:T13"/>
    <mergeCell ref="V13:W13"/>
    <mergeCell ref="F17:G17"/>
    <mergeCell ref="H17:L17"/>
    <mergeCell ref="N17:O17"/>
    <mergeCell ref="P17:T17"/>
    <mergeCell ref="C9:D9"/>
    <mergeCell ref="E9:L9"/>
    <mergeCell ref="N9:T9"/>
    <mergeCell ref="V9:AC9"/>
    <mergeCell ref="C11:D11"/>
    <mergeCell ref="E11:L11"/>
    <mergeCell ref="N11:T11"/>
    <mergeCell ref="V11:AC11"/>
    <mergeCell ref="B2:G3"/>
    <mergeCell ref="H2:AD3"/>
    <mergeCell ref="B5:AD5"/>
    <mergeCell ref="C7:D7"/>
    <mergeCell ref="E7:L7"/>
    <mergeCell ref="N7:P7"/>
    <mergeCell ref="Q7:AC7"/>
  </mergeCells>
  <dataValidations count="2">
    <dataValidation type="list" allowBlank="1" showInputMessage="1" showErrorMessage="1" sqref="AD44:AE65" xr:uid="{087ED858-A3AA-47DA-B038-6C255F3D1D10}">
      <formula1>"Abierta,En ejecución,Cerrada,Cancelada"</formula1>
    </dataValidation>
    <dataValidation type="list" allowBlank="1" showInputMessage="1" showErrorMessage="1" sqref="X13" xr:uid="{7808BCB2-8276-41B6-82D6-1F314C3078CA}">
      <formula1>"Mayor o igual que,Menor o igual que,Igual,Mayor que,Menor que"</formula1>
    </dataValidation>
  </dataValidations>
  <pageMargins left="0.25" right="0.25"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0BCCAB07-F485-4233-9684-3AF15A9BE8DE}">
          <x14:formula1>
            <xm:f>Datos!$P$2:$P$205</xm:f>
          </x14:formula1>
          <xm:sqref>E11:L11 N11:T11 V11:AC11</xm:sqref>
        </x14:dataValidation>
        <x14:dataValidation type="list" allowBlank="1" showInputMessage="1" showErrorMessage="1" xr:uid="{03C9BCC9-6C99-4F9F-8B3D-41DCC82B8C02}">
          <x14:formula1>
            <xm:f>Datos!$L$2:$L$51</xm:f>
          </x14:formula1>
          <xm:sqref>N9:T9 E9 V9:AC9</xm:sqref>
        </x14:dataValidation>
      </x14:dataValidations>
    </ext>
  </extLs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DBAB5-68B5-4DC1-B712-C9E860541B6D}">
  <sheetPr codeName="Hoja30"/>
  <dimension ref="B1:AH67"/>
  <sheetViews>
    <sheetView showGridLines="0" zoomScale="85" zoomScaleNormal="85" workbookViewId="0">
      <selection activeCell="E7" sqref="E7:L7"/>
    </sheetView>
  </sheetViews>
  <sheetFormatPr baseColWidth="10" defaultColWidth="0" defaultRowHeight="0" customHeight="1" zeroHeight="1" x14ac:dyDescent="0.4"/>
  <cols>
    <col min="1" max="1" width="1.77734375" style="60" customWidth="1"/>
    <col min="2" max="2" width="1.88671875" style="60" customWidth="1"/>
    <col min="3" max="4" width="11.21875" style="60" customWidth="1"/>
    <col min="5" max="5" width="1.77734375" style="60" customWidth="1"/>
    <col min="6" max="6" width="13.6640625" style="60" customWidth="1"/>
    <col min="7" max="7" width="1.77734375" style="60" customWidth="1"/>
    <col min="8" max="8" width="9.6640625" style="60" customWidth="1"/>
    <col min="9" max="9" width="1.77734375" style="60" customWidth="1"/>
    <col min="10" max="10" width="9.6640625" style="60" customWidth="1"/>
    <col min="11" max="11" width="1.77734375" style="60" customWidth="1"/>
    <col min="12" max="12" width="12.6640625" style="60" customWidth="1"/>
    <col min="13" max="13" width="1.77734375" style="60" customWidth="1"/>
    <col min="14" max="14" width="12.109375" style="60" customWidth="1"/>
    <col min="15" max="15" width="1.77734375" style="60" customWidth="1"/>
    <col min="16" max="16" width="12.6640625" style="60" customWidth="1"/>
    <col min="17" max="17" width="1.77734375" style="60" customWidth="1"/>
    <col min="18" max="18" width="9.6640625" style="60" customWidth="1"/>
    <col min="19" max="19" width="1.77734375" style="60" customWidth="1"/>
    <col min="20" max="20" width="12.6640625" style="60" customWidth="1"/>
    <col min="21" max="21" width="1.77734375" style="60" customWidth="1"/>
    <col min="22" max="22" width="9.6640625" style="60" customWidth="1"/>
    <col min="23" max="23" width="1.77734375" style="60" customWidth="1"/>
    <col min="24" max="24" width="9.6640625" style="60" customWidth="1"/>
    <col min="25" max="25" width="1.77734375" style="60" customWidth="1"/>
    <col min="26" max="26" width="9.6640625" style="60" customWidth="1"/>
    <col min="27" max="27" width="1.77734375" style="60" customWidth="1"/>
    <col min="28" max="28" width="9.6640625" style="60" customWidth="1"/>
    <col min="29" max="29" width="1.77734375" style="60" customWidth="1"/>
    <col min="30" max="30" width="1.88671875" style="60" customWidth="1"/>
    <col min="31" max="31" width="10.77734375" style="60" customWidth="1"/>
    <col min="32" max="33" width="12.33203125" style="60" customWidth="1"/>
    <col min="34" max="34" width="1.77734375" style="60" customWidth="1"/>
    <col min="35" max="35" width="2.21875" style="60" customWidth="1"/>
    <col min="36" max="36" width="0" style="60" hidden="1" customWidth="1"/>
    <col min="37" max="16384" width="0" style="60" hidden="1"/>
  </cols>
  <sheetData>
    <row r="1" spans="2:30" ht="8.1" customHeight="1" x14ac:dyDescent="0.4"/>
    <row r="2" spans="2:30" ht="37.5" customHeight="1" x14ac:dyDescent="0.4">
      <c r="B2" s="439"/>
      <c r="C2" s="439"/>
      <c r="D2" s="439"/>
      <c r="E2" s="439"/>
      <c r="F2" s="439"/>
      <c r="G2" s="439"/>
      <c r="H2" s="442" t="s">
        <v>480</v>
      </c>
      <c r="I2" s="443"/>
      <c r="J2" s="443"/>
      <c r="K2" s="443"/>
      <c r="L2" s="443"/>
      <c r="M2" s="443"/>
      <c r="N2" s="443"/>
      <c r="O2" s="443"/>
      <c r="P2" s="443"/>
      <c r="Q2" s="443"/>
      <c r="R2" s="443"/>
      <c r="S2" s="443"/>
      <c r="T2" s="443"/>
      <c r="U2" s="443"/>
      <c r="V2" s="443"/>
      <c r="W2" s="443"/>
      <c r="X2" s="443"/>
      <c r="Y2" s="443"/>
      <c r="Z2" s="443"/>
      <c r="AA2" s="443"/>
      <c r="AB2" s="443"/>
      <c r="AC2" s="443"/>
      <c r="AD2" s="444"/>
    </row>
    <row r="3" spans="2:30" ht="37.5" customHeight="1" x14ac:dyDescent="0.4">
      <c r="B3" s="439"/>
      <c r="C3" s="439"/>
      <c r="D3" s="439"/>
      <c r="E3" s="439"/>
      <c r="F3" s="439"/>
      <c r="G3" s="439"/>
      <c r="H3" s="445"/>
      <c r="I3" s="446"/>
      <c r="J3" s="446"/>
      <c r="K3" s="446"/>
      <c r="L3" s="446"/>
      <c r="M3" s="446"/>
      <c r="N3" s="446"/>
      <c r="O3" s="446"/>
      <c r="P3" s="446"/>
      <c r="Q3" s="446"/>
      <c r="R3" s="446"/>
      <c r="S3" s="446"/>
      <c r="T3" s="446"/>
      <c r="U3" s="446"/>
      <c r="V3" s="446"/>
      <c r="W3" s="446"/>
      <c r="X3" s="446"/>
      <c r="Y3" s="446"/>
      <c r="Z3" s="446"/>
      <c r="AA3" s="446"/>
      <c r="AB3" s="446"/>
      <c r="AC3" s="446"/>
      <c r="AD3" s="447"/>
    </row>
    <row r="4" spans="2:30" ht="8.1" customHeight="1" x14ac:dyDescent="0.4"/>
    <row r="5" spans="2:30" ht="30" customHeight="1" x14ac:dyDescent="0.4">
      <c r="B5" s="440" t="s">
        <v>454</v>
      </c>
      <c r="C5" s="440"/>
      <c r="D5" s="440"/>
      <c r="E5" s="440"/>
      <c r="F5" s="440"/>
      <c r="G5" s="440"/>
      <c r="H5" s="440"/>
      <c r="I5" s="440"/>
      <c r="J5" s="440"/>
      <c r="K5" s="440"/>
      <c r="L5" s="440"/>
      <c r="M5" s="440"/>
      <c r="N5" s="440"/>
      <c r="O5" s="440"/>
      <c r="P5" s="440"/>
      <c r="Q5" s="440"/>
      <c r="R5" s="440"/>
      <c r="S5" s="440"/>
      <c r="T5" s="440"/>
      <c r="U5" s="440"/>
      <c r="V5" s="440"/>
      <c r="W5" s="440"/>
      <c r="X5" s="440"/>
      <c r="Y5" s="440"/>
      <c r="Z5" s="440"/>
      <c r="AA5" s="440"/>
      <c r="AB5" s="440"/>
      <c r="AC5" s="440"/>
      <c r="AD5" s="440"/>
    </row>
    <row r="6" spans="2:30" ht="7.5" customHeight="1" x14ac:dyDescent="0.4">
      <c r="B6" s="61"/>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2:30" s="64" customFormat="1" ht="60" customHeight="1" x14ac:dyDescent="0.3">
      <c r="B7" s="68"/>
      <c r="C7" s="419" t="s">
        <v>455</v>
      </c>
      <c r="D7" s="420"/>
      <c r="E7" s="433"/>
      <c r="F7" s="433"/>
      <c r="G7" s="433"/>
      <c r="H7" s="433"/>
      <c r="I7" s="433"/>
      <c r="J7" s="433"/>
      <c r="K7" s="433"/>
      <c r="L7" s="433"/>
      <c r="M7" s="69"/>
      <c r="N7" s="419" t="s">
        <v>456</v>
      </c>
      <c r="O7" s="436"/>
      <c r="P7" s="420"/>
      <c r="Q7" s="441"/>
      <c r="R7" s="441"/>
      <c r="S7" s="441"/>
      <c r="T7" s="441"/>
      <c r="U7" s="441"/>
      <c r="V7" s="441"/>
      <c r="W7" s="441"/>
      <c r="X7" s="441"/>
      <c r="Y7" s="441"/>
      <c r="Z7" s="441"/>
      <c r="AA7" s="441"/>
      <c r="AB7" s="441"/>
      <c r="AC7" s="441"/>
      <c r="AD7" s="70"/>
    </row>
    <row r="8" spans="2:30" ht="7.5" customHeight="1" x14ac:dyDescent="0.4">
      <c r="B8" s="71"/>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73"/>
    </row>
    <row r="9" spans="2:30" s="64" customFormat="1" ht="39.9" customHeight="1" x14ac:dyDescent="0.3">
      <c r="B9" s="68"/>
      <c r="C9" s="419" t="s">
        <v>481</v>
      </c>
      <c r="D9" s="420"/>
      <c r="E9" s="433"/>
      <c r="F9" s="433"/>
      <c r="G9" s="433"/>
      <c r="H9" s="433"/>
      <c r="I9" s="433"/>
      <c r="J9" s="433"/>
      <c r="K9" s="433"/>
      <c r="L9" s="433"/>
      <c r="M9" s="69"/>
      <c r="N9" s="433"/>
      <c r="O9" s="433"/>
      <c r="P9" s="433"/>
      <c r="Q9" s="433"/>
      <c r="R9" s="433"/>
      <c r="S9" s="433"/>
      <c r="T9" s="433"/>
      <c r="U9"/>
      <c r="V9" s="433"/>
      <c r="W9" s="433"/>
      <c r="X9" s="433"/>
      <c r="Y9" s="433"/>
      <c r="Z9" s="433"/>
      <c r="AA9" s="433"/>
      <c r="AB9" s="433"/>
      <c r="AC9" s="433"/>
      <c r="AD9" s="70"/>
    </row>
    <row r="10" spans="2:30" ht="7.5" customHeight="1" x14ac:dyDescent="0.4">
      <c r="B10" s="71"/>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3"/>
    </row>
    <row r="11" spans="2:30" ht="39.9" customHeight="1" x14ac:dyDescent="0.4">
      <c r="B11" s="71"/>
      <c r="C11" s="419" t="s">
        <v>482</v>
      </c>
      <c r="D11" s="420"/>
      <c r="E11" s="433"/>
      <c r="F11" s="433"/>
      <c r="G11" s="433"/>
      <c r="H11" s="433"/>
      <c r="I11" s="433"/>
      <c r="J11" s="433"/>
      <c r="K11" s="433"/>
      <c r="L11" s="433"/>
      <c r="N11" s="433"/>
      <c r="O11" s="433"/>
      <c r="P11" s="433"/>
      <c r="Q11" s="433"/>
      <c r="R11" s="433"/>
      <c r="S11" s="433"/>
      <c r="T11" s="433"/>
      <c r="V11" s="433"/>
      <c r="W11" s="433"/>
      <c r="X11" s="433"/>
      <c r="Y11" s="433"/>
      <c r="Z11" s="433"/>
      <c r="AA11" s="433"/>
      <c r="AB11" s="433"/>
      <c r="AC11" s="433"/>
      <c r="AD11" s="73"/>
    </row>
    <row r="12" spans="2:30" ht="7.5" customHeight="1" x14ac:dyDescent="0.4">
      <c r="B12" s="71"/>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3"/>
    </row>
    <row r="13" spans="2:30" s="64" customFormat="1" ht="39.9" customHeight="1" x14ac:dyDescent="0.3">
      <c r="B13" s="68"/>
      <c r="C13" s="448" t="s">
        <v>488</v>
      </c>
      <c r="D13" s="449"/>
      <c r="E13" s="69"/>
      <c r="F13" s="432" t="s">
        <v>457</v>
      </c>
      <c r="G13" s="432"/>
      <c r="H13" s="435"/>
      <c r="I13" s="435"/>
      <c r="J13" s="435"/>
      <c r="K13" s="435"/>
      <c r="L13" s="435"/>
      <c r="M13" s="69"/>
      <c r="N13" s="419" t="s">
        <v>459</v>
      </c>
      <c r="O13" s="436"/>
      <c r="P13" s="420"/>
      <c r="Q13" s="437"/>
      <c r="R13" s="437"/>
      <c r="S13" s="437"/>
      <c r="T13" s="437"/>
      <c r="U13" s="69"/>
      <c r="V13" s="438" t="s">
        <v>460</v>
      </c>
      <c r="W13" s="438"/>
      <c r="X13" s="461"/>
      <c r="Y13" s="461"/>
      <c r="Z13" s="461"/>
      <c r="AA13" s="455"/>
      <c r="AB13" s="456"/>
      <c r="AC13" s="457"/>
      <c r="AD13" s="70"/>
    </row>
    <row r="14" spans="2:30" ht="9" customHeight="1" x14ac:dyDescent="0.4">
      <c r="B14" s="71"/>
      <c r="C14" s="450"/>
      <c r="D14" s="451"/>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3"/>
    </row>
    <row r="15" spans="2:30" s="64" customFormat="1" ht="39.9" customHeight="1" x14ac:dyDescent="0.3">
      <c r="B15" s="68"/>
      <c r="C15" s="450"/>
      <c r="D15" s="451"/>
      <c r="E15" s="69"/>
      <c r="F15" s="434" t="s">
        <v>458</v>
      </c>
      <c r="G15" s="434"/>
      <c r="H15" s="435"/>
      <c r="I15" s="435"/>
      <c r="J15" s="435"/>
      <c r="K15" s="435"/>
      <c r="L15" s="435"/>
      <c r="M15" s="69"/>
      <c r="N15" s="434" t="s">
        <v>462</v>
      </c>
      <c r="O15" s="434"/>
      <c r="P15" s="435"/>
      <c r="Q15" s="435"/>
      <c r="R15" s="435"/>
      <c r="S15" s="435"/>
      <c r="T15" s="435"/>
      <c r="U15" s="69"/>
      <c r="V15" s="434" t="s">
        <v>484</v>
      </c>
      <c r="W15" s="434"/>
      <c r="X15" s="454"/>
      <c r="Y15" s="454"/>
      <c r="Z15" s="454"/>
      <c r="AA15" s="454"/>
      <c r="AB15" s="454"/>
      <c r="AC15" s="454"/>
      <c r="AD15" s="70"/>
    </row>
    <row r="16" spans="2:30" ht="7.5" customHeight="1" x14ac:dyDescent="0.4">
      <c r="B16" s="71"/>
      <c r="C16" s="450"/>
      <c r="D16" s="451"/>
      <c r="E16" s="72"/>
      <c r="F16" s="72"/>
      <c r="G16" s="72"/>
      <c r="H16" s="72"/>
      <c r="I16" s="72"/>
      <c r="J16" s="72"/>
      <c r="K16" s="72"/>
      <c r="L16" s="72"/>
      <c r="M16" s="72"/>
      <c r="N16" s="72"/>
      <c r="O16" s="72"/>
      <c r="P16" s="72"/>
      <c r="Q16" s="72"/>
      <c r="R16" s="72"/>
      <c r="S16" s="72"/>
      <c r="T16" s="72"/>
      <c r="U16" s="72"/>
      <c r="V16"/>
      <c r="W16"/>
      <c r="X16"/>
      <c r="Y16"/>
      <c r="Z16"/>
      <c r="AA16"/>
      <c r="AB16"/>
      <c r="AC16"/>
      <c r="AD16" s="73"/>
    </row>
    <row r="17" spans="2:30" s="64" customFormat="1" ht="39.9" customHeight="1" x14ac:dyDescent="0.3">
      <c r="B17" s="68"/>
      <c r="C17" s="452"/>
      <c r="D17" s="453"/>
      <c r="E17" s="69"/>
      <c r="F17" s="434" t="s">
        <v>461</v>
      </c>
      <c r="G17" s="434"/>
      <c r="H17" s="435"/>
      <c r="I17" s="435"/>
      <c r="J17" s="435"/>
      <c r="K17" s="435"/>
      <c r="L17" s="435"/>
      <c r="M17" s="69"/>
      <c r="N17" s="434" t="s">
        <v>463</v>
      </c>
      <c r="O17" s="434"/>
      <c r="P17" s="435"/>
      <c r="Q17" s="435"/>
      <c r="R17" s="435"/>
      <c r="S17" s="435"/>
      <c r="T17" s="435"/>
      <c r="U17" s="69"/>
      <c r="AC17"/>
      <c r="AD17" s="70"/>
    </row>
    <row r="18" spans="2:30" ht="6.9" customHeight="1" x14ac:dyDescent="0.4">
      <c r="B18" s="71"/>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3"/>
    </row>
    <row r="19" spans="2:30" s="64" customFormat="1" ht="39.9" customHeight="1" x14ac:dyDescent="0.3">
      <c r="B19" s="68"/>
      <c r="C19" s="419" t="s">
        <v>485</v>
      </c>
      <c r="D19" s="420"/>
      <c r="E19" s="437"/>
      <c r="F19" s="437"/>
      <c r="G19" s="437"/>
      <c r="H19" s="437"/>
      <c r="I19" s="437"/>
      <c r="J19" s="437"/>
      <c r="K19" s="437"/>
      <c r="L19" s="437"/>
      <c r="M19" s="437"/>
      <c r="N19" s="437"/>
      <c r="O19" s="74"/>
      <c r="P19" s="419" t="s">
        <v>486</v>
      </c>
      <c r="Q19" s="436"/>
      <c r="R19" s="436"/>
      <c r="S19" s="420"/>
      <c r="T19" s="437"/>
      <c r="U19" s="437"/>
      <c r="V19" s="437"/>
      <c r="W19" s="437"/>
      <c r="X19" s="437"/>
      <c r="Y19" s="437"/>
      <c r="Z19" s="437"/>
      <c r="AA19" s="437"/>
      <c r="AB19" s="437"/>
      <c r="AC19" s="437"/>
      <c r="AD19" s="70"/>
    </row>
    <row r="20" spans="2:30" ht="6.9" customHeight="1" x14ac:dyDescent="0.4">
      <c r="B20" s="75"/>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7"/>
    </row>
    <row r="21" spans="2:30" ht="9.9" customHeight="1" x14ac:dyDescent="0.4">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row>
    <row r="22" spans="2:30" ht="30" customHeight="1" x14ac:dyDescent="0.4">
      <c r="B22" s="415" t="s">
        <v>464</v>
      </c>
      <c r="C22" s="415"/>
      <c r="D22" s="415"/>
      <c r="E22" s="415"/>
      <c r="F22" s="415"/>
      <c r="G22" s="415"/>
      <c r="H22" s="415"/>
      <c r="I22" s="415"/>
      <c r="J22" s="415"/>
      <c r="K22" s="415"/>
      <c r="L22" s="415"/>
      <c r="M22" s="415"/>
      <c r="N22" s="415"/>
      <c r="O22" s="415"/>
      <c r="P22" s="415"/>
      <c r="Q22" s="415"/>
      <c r="R22" s="415"/>
      <c r="S22" s="415"/>
      <c r="T22" s="415"/>
      <c r="U22" s="415"/>
      <c r="V22" s="415"/>
      <c r="W22" s="415"/>
      <c r="X22" s="415"/>
      <c r="Y22" s="415"/>
      <c r="Z22" s="415"/>
      <c r="AA22" s="415"/>
      <c r="AB22" s="415"/>
      <c r="AC22" s="415"/>
      <c r="AD22" s="415"/>
    </row>
    <row r="23" spans="2:30" ht="9.9" customHeight="1" x14ac:dyDescent="0.4">
      <c r="B23" s="78"/>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80"/>
    </row>
    <row r="24" spans="2:30" ht="26.1" customHeight="1" x14ac:dyDescent="0.4">
      <c r="B24" s="71"/>
      <c r="C24" s="432" t="s">
        <v>487</v>
      </c>
      <c r="D24" s="432"/>
      <c r="E24" s="432"/>
      <c r="F24" s="432" t="s">
        <v>496</v>
      </c>
      <c r="G24" s="432"/>
      <c r="H24" s="432" t="s">
        <v>465</v>
      </c>
      <c r="I24" s="432"/>
      <c r="J24" s="432" t="s">
        <v>466</v>
      </c>
      <c r="K24" s="432"/>
      <c r="L24" s="432" t="s">
        <v>467</v>
      </c>
      <c r="M24" s="432"/>
      <c r="N24" s="432" t="s">
        <v>468</v>
      </c>
      <c r="O24" s="432"/>
      <c r="P24" s="432" t="s">
        <v>469</v>
      </c>
      <c r="Q24" s="432"/>
      <c r="R24" s="432" t="s">
        <v>470</v>
      </c>
      <c r="S24" s="432"/>
      <c r="T24" s="432" t="s">
        <v>471</v>
      </c>
      <c r="U24" s="432"/>
      <c r="V24" s="432" t="s">
        <v>472</v>
      </c>
      <c r="W24" s="432"/>
      <c r="X24" s="432" t="s">
        <v>473</v>
      </c>
      <c r="Y24" s="432"/>
      <c r="Z24" s="432" t="s">
        <v>474</v>
      </c>
      <c r="AA24" s="432"/>
      <c r="AB24" s="432" t="s">
        <v>475</v>
      </c>
      <c r="AC24" s="432"/>
      <c r="AD24" s="81"/>
    </row>
    <row r="25" spans="2:30" ht="26.1" customHeight="1" x14ac:dyDescent="0.4">
      <c r="B25" s="71"/>
      <c r="C25" s="430" t="s">
        <v>460</v>
      </c>
      <c r="D25" s="430"/>
      <c r="E25" s="430"/>
      <c r="F25" s="460"/>
      <c r="G25" s="460"/>
      <c r="H25" s="460"/>
      <c r="I25" s="460"/>
      <c r="J25" s="460"/>
      <c r="K25" s="460"/>
      <c r="L25" s="460"/>
      <c r="M25" s="460"/>
      <c r="N25" s="460"/>
      <c r="O25" s="460"/>
      <c r="P25" s="460"/>
      <c r="Q25" s="460"/>
      <c r="R25" s="460"/>
      <c r="S25" s="460"/>
      <c r="T25" s="460"/>
      <c r="U25" s="460"/>
      <c r="V25" s="460"/>
      <c r="W25" s="460"/>
      <c r="X25" s="460"/>
      <c r="Y25" s="460"/>
      <c r="Z25" s="460"/>
      <c r="AA25" s="460"/>
      <c r="AB25" s="460"/>
      <c r="AC25" s="460"/>
      <c r="AD25" s="81"/>
    </row>
    <row r="26" spans="2:30" ht="35.1" customHeight="1" x14ac:dyDescent="0.4">
      <c r="B26" s="71"/>
      <c r="C26" s="430" t="s">
        <v>323</v>
      </c>
      <c r="D26" s="430"/>
      <c r="E26" s="430"/>
      <c r="F26" s="431"/>
      <c r="G26" s="431"/>
      <c r="H26" s="431"/>
      <c r="I26" s="431"/>
      <c r="J26" s="431"/>
      <c r="K26" s="431"/>
      <c r="L26" s="431"/>
      <c r="M26" s="431"/>
      <c r="N26" s="431"/>
      <c r="O26" s="431"/>
      <c r="P26" s="431"/>
      <c r="Q26" s="431"/>
      <c r="R26" s="431"/>
      <c r="S26" s="431"/>
      <c r="T26" s="431"/>
      <c r="U26" s="431"/>
      <c r="V26" s="431"/>
      <c r="W26" s="431"/>
      <c r="X26" s="431"/>
      <c r="Y26" s="431"/>
      <c r="Z26" s="431"/>
      <c r="AA26" s="431"/>
      <c r="AB26" s="431"/>
      <c r="AC26" s="431"/>
      <c r="AD26" s="81"/>
    </row>
    <row r="27" spans="2:30" ht="12" customHeight="1" x14ac:dyDescent="0.4">
      <c r="B27" s="71"/>
      <c r="C27" s="84"/>
      <c r="D27" s="84"/>
      <c r="E27" s="84"/>
      <c r="F27" s="85"/>
      <c r="G27" s="85"/>
      <c r="H27" s="85"/>
      <c r="I27" s="85"/>
      <c r="J27" s="85"/>
      <c r="K27" s="85"/>
      <c r="L27" s="85"/>
      <c r="M27" s="85"/>
      <c r="N27" s="86"/>
      <c r="O27" s="86"/>
      <c r="P27" s="86"/>
      <c r="Q27" s="86"/>
      <c r="R27" s="86"/>
      <c r="S27" s="86"/>
      <c r="T27" s="86"/>
      <c r="U27" s="86"/>
      <c r="V27" s="86"/>
      <c r="W27" s="86"/>
      <c r="X27" s="86"/>
      <c r="Y27" s="86"/>
      <c r="Z27" s="86"/>
      <c r="AA27" s="86"/>
      <c r="AB27" s="86"/>
      <c r="AC27" s="86"/>
      <c r="AD27" s="81"/>
    </row>
    <row r="28" spans="2:30" ht="35.1" customHeight="1" x14ac:dyDescent="0.4">
      <c r="B28" s="71"/>
      <c r="C28" s="432" t="s">
        <v>487</v>
      </c>
      <c r="D28" s="432"/>
      <c r="E28" s="432"/>
      <c r="F28" s="432" t="s">
        <v>476</v>
      </c>
      <c r="G28" s="432"/>
      <c r="H28" s="432" t="s">
        <v>465</v>
      </c>
      <c r="I28" s="432"/>
      <c r="J28" s="432" t="s">
        <v>466</v>
      </c>
      <c r="K28" s="432"/>
      <c r="L28" s="432" t="s">
        <v>467</v>
      </c>
      <c r="M28" s="432"/>
      <c r="N28" s="432" t="s">
        <v>468</v>
      </c>
      <c r="O28" s="432"/>
      <c r="P28" s="432" t="s">
        <v>469</v>
      </c>
      <c r="Q28" s="432"/>
      <c r="R28" s="432" t="s">
        <v>470</v>
      </c>
      <c r="S28" s="432"/>
      <c r="T28" s="432" t="s">
        <v>471</v>
      </c>
      <c r="U28" s="432"/>
      <c r="V28" s="432" t="s">
        <v>472</v>
      </c>
      <c r="W28" s="432"/>
      <c r="X28" s="432" t="s">
        <v>473</v>
      </c>
      <c r="Y28" s="432"/>
      <c r="Z28" s="432" t="s">
        <v>474</v>
      </c>
      <c r="AA28" s="432"/>
      <c r="AB28" s="432" t="s">
        <v>475</v>
      </c>
      <c r="AC28" s="432"/>
      <c r="AD28" s="81"/>
    </row>
    <row r="29" spans="2:30" ht="35.1" customHeight="1" x14ac:dyDescent="0.4">
      <c r="B29" s="71"/>
      <c r="C29" s="430" t="s">
        <v>460</v>
      </c>
      <c r="D29" s="430"/>
      <c r="E29" s="430"/>
      <c r="F29" s="460"/>
      <c r="G29" s="460"/>
      <c r="H29" s="460"/>
      <c r="I29" s="460"/>
      <c r="J29" s="460"/>
      <c r="K29" s="460"/>
      <c r="L29" s="460"/>
      <c r="M29" s="460"/>
      <c r="N29" s="460"/>
      <c r="O29" s="460"/>
      <c r="P29" s="460"/>
      <c r="Q29" s="460"/>
      <c r="R29" s="460"/>
      <c r="S29" s="460"/>
      <c r="T29" s="460"/>
      <c r="U29" s="460"/>
      <c r="V29" s="460"/>
      <c r="W29" s="460"/>
      <c r="X29" s="460"/>
      <c r="Y29" s="460"/>
      <c r="Z29" s="460"/>
      <c r="AA29" s="460"/>
      <c r="AB29" s="460"/>
      <c r="AC29" s="460"/>
      <c r="AD29" s="81"/>
    </row>
    <row r="30" spans="2:30" ht="35.1" customHeight="1" x14ac:dyDescent="0.4">
      <c r="B30" s="71"/>
      <c r="C30" s="430" t="s">
        <v>323</v>
      </c>
      <c r="D30" s="430"/>
      <c r="E30" s="430"/>
      <c r="F30" s="431"/>
      <c r="G30" s="431"/>
      <c r="H30" s="431"/>
      <c r="I30" s="431"/>
      <c r="J30" s="431"/>
      <c r="K30" s="431"/>
      <c r="L30" s="431"/>
      <c r="M30" s="431"/>
      <c r="N30" s="431"/>
      <c r="O30" s="431"/>
      <c r="P30" s="431"/>
      <c r="Q30" s="431"/>
      <c r="R30" s="431"/>
      <c r="S30" s="431"/>
      <c r="T30" s="431"/>
      <c r="U30" s="431"/>
      <c r="V30" s="431"/>
      <c r="W30" s="431"/>
      <c r="X30" s="431"/>
      <c r="Y30" s="431"/>
      <c r="Z30" s="431"/>
      <c r="AA30" s="431"/>
      <c r="AB30" s="431"/>
      <c r="AC30" s="431"/>
      <c r="AD30" s="81"/>
    </row>
    <row r="31" spans="2:30" ht="9.9" customHeight="1" x14ac:dyDescent="0.4">
      <c r="B31" s="75"/>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7"/>
    </row>
    <row r="32" spans="2:30" ht="5.4" customHeight="1" x14ac:dyDescent="0.4">
      <c r="B32" s="462"/>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4"/>
    </row>
    <row r="33" spans="2:34" ht="39.9" customHeight="1" x14ac:dyDescent="0.4">
      <c r="B33" s="412"/>
      <c r="C33" s="413"/>
      <c r="D33" s="413"/>
      <c r="E33" s="413"/>
      <c r="F33" s="413"/>
      <c r="G33" s="413"/>
      <c r="H33" s="413"/>
      <c r="I33" s="413"/>
      <c r="J33" s="413"/>
      <c r="K33" s="413"/>
      <c r="L33" s="413"/>
      <c r="M33" s="413"/>
      <c r="N33" s="413"/>
      <c r="O33" s="413"/>
      <c r="P33" s="413"/>
      <c r="Q33" s="413"/>
      <c r="R33" s="413"/>
      <c r="S33" s="413"/>
      <c r="T33" s="413"/>
      <c r="U33" s="413"/>
      <c r="V33" s="413"/>
      <c r="W33" s="413"/>
      <c r="X33" s="413"/>
      <c r="Y33" s="413"/>
      <c r="Z33" s="413"/>
      <c r="AA33" s="413"/>
      <c r="AB33" s="413"/>
      <c r="AC33" s="413"/>
      <c r="AD33" s="414"/>
    </row>
    <row r="34" spans="2:34" ht="39.9" customHeight="1" x14ac:dyDescent="0.4">
      <c r="B34" s="412"/>
      <c r="C34" s="413"/>
      <c r="D34" s="413"/>
      <c r="E34" s="413"/>
      <c r="F34" s="413"/>
      <c r="G34" s="413"/>
      <c r="H34" s="413"/>
      <c r="I34" s="413"/>
      <c r="J34" s="413"/>
      <c r="K34" s="413"/>
      <c r="L34" s="413"/>
      <c r="M34" s="413"/>
      <c r="N34" s="413"/>
      <c r="O34" s="413"/>
      <c r="P34" s="413"/>
      <c r="Q34" s="413"/>
      <c r="R34" s="413"/>
      <c r="S34" s="413"/>
      <c r="T34" s="413"/>
      <c r="U34" s="413"/>
      <c r="V34" s="413"/>
      <c r="W34" s="413"/>
      <c r="X34" s="413"/>
      <c r="Y34" s="413"/>
      <c r="Z34" s="413"/>
      <c r="AA34" s="413"/>
      <c r="AB34" s="413"/>
      <c r="AC34" s="413"/>
      <c r="AD34" s="414"/>
    </row>
    <row r="35" spans="2:34" ht="39.9" customHeight="1" x14ac:dyDescent="0.4">
      <c r="B35" s="412"/>
      <c r="C35" s="413"/>
      <c r="D35" s="413"/>
      <c r="E35" s="413"/>
      <c r="F35" s="413"/>
      <c r="G35" s="413"/>
      <c r="H35" s="413"/>
      <c r="I35" s="413"/>
      <c r="J35" s="413"/>
      <c r="K35" s="413"/>
      <c r="L35" s="413"/>
      <c r="M35" s="413"/>
      <c r="N35" s="413"/>
      <c r="O35" s="413"/>
      <c r="P35" s="413"/>
      <c r="Q35" s="413"/>
      <c r="R35" s="413"/>
      <c r="S35" s="413"/>
      <c r="T35" s="413"/>
      <c r="U35" s="413"/>
      <c r="V35" s="413"/>
      <c r="W35" s="413"/>
      <c r="X35" s="413"/>
      <c r="Y35" s="413"/>
      <c r="Z35" s="413"/>
      <c r="AA35" s="413"/>
      <c r="AB35" s="413"/>
      <c r="AC35" s="413"/>
      <c r="AD35" s="414"/>
    </row>
    <row r="36" spans="2:34" ht="39.9" customHeight="1" x14ac:dyDescent="0.4">
      <c r="B36" s="412"/>
      <c r="C36" s="413"/>
      <c r="D36" s="413"/>
      <c r="E36" s="413"/>
      <c r="F36" s="413"/>
      <c r="G36" s="413"/>
      <c r="H36" s="413"/>
      <c r="I36" s="413"/>
      <c r="J36" s="413"/>
      <c r="K36" s="413"/>
      <c r="L36" s="413"/>
      <c r="M36" s="413"/>
      <c r="N36" s="413"/>
      <c r="O36" s="413"/>
      <c r="P36" s="413"/>
      <c r="Q36" s="413"/>
      <c r="R36" s="413"/>
      <c r="S36" s="413"/>
      <c r="T36" s="413"/>
      <c r="U36" s="413"/>
      <c r="V36" s="413"/>
      <c r="W36" s="413"/>
      <c r="X36" s="413"/>
      <c r="Y36" s="413"/>
      <c r="Z36" s="413"/>
      <c r="AA36" s="413"/>
      <c r="AB36" s="413"/>
      <c r="AC36" s="413"/>
      <c r="AD36" s="414"/>
    </row>
    <row r="37" spans="2:34" ht="39.9" customHeight="1" x14ac:dyDescent="0.4">
      <c r="B37" s="412"/>
      <c r="C37" s="413"/>
      <c r="D37" s="413"/>
      <c r="E37" s="413"/>
      <c r="F37" s="413"/>
      <c r="G37" s="413"/>
      <c r="H37" s="413"/>
      <c r="I37" s="413"/>
      <c r="J37" s="413"/>
      <c r="K37" s="413"/>
      <c r="L37" s="413"/>
      <c r="M37" s="413"/>
      <c r="N37" s="413"/>
      <c r="O37" s="413"/>
      <c r="P37" s="413"/>
      <c r="Q37" s="413"/>
      <c r="R37" s="413"/>
      <c r="S37" s="413"/>
      <c r="T37" s="413"/>
      <c r="U37" s="413"/>
      <c r="V37" s="413"/>
      <c r="W37" s="413"/>
      <c r="X37" s="413"/>
      <c r="Y37" s="413"/>
      <c r="Z37" s="413"/>
      <c r="AA37" s="413"/>
      <c r="AB37" s="413"/>
      <c r="AC37" s="413"/>
      <c r="AD37" s="414"/>
    </row>
    <row r="38" spans="2:34" ht="39.9" customHeight="1" x14ac:dyDescent="0.4">
      <c r="B38" s="412"/>
      <c r="C38" s="413"/>
      <c r="D38" s="413"/>
      <c r="E38" s="413"/>
      <c r="F38" s="413"/>
      <c r="G38" s="413"/>
      <c r="H38" s="413"/>
      <c r="I38" s="413"/>
      <c r="J38" s="413"/>
      <c r="K38" s="413"/>
      <c r="L38" s="413"/>
      <c r="M38" s="413"/>
      <c r="N38" s="413"/>
      <c r="O38" s="413"/>
      <c r="P38" s="413"/>
      <c r="Q38" s="413"/>
      <c r="R38" s="413"/>
      <c r="S38" s="413"/>
      <c r="T38" s="413"/>
      <c r="U38" s="413"/>
      <c r="V38" s="413"/>
      <c r="W38" s="413"/>
      <c r="X38" s="413"/>
      <c r="Y38" s="413"/>
      <c r="Z38" s="413"/>
      <c r="AA38" s="413"/>
      <c r="AB38" s="413"/>
      <c r="AC38" s="413"/>
      <c r="AD38" s="414"/>
    </row>
    <row r="39" spans="2:34" ht="39.9" customHeight="1" x14ac:dyDescent="0.4">
      <c r="B39" s="465"/>
      <c r="C39" s="466"/>
      <c r="D39" s="466"/>
      <c r="E39" s="466"/>
      <c r="F39" s="466"/>
      <c r="G39" s="466"/>
      <c r="H39" s="466"/>
      <c r="I39" s="466"/>
      <c r="J39" s="466"/>
      <c r="K39" s="466"/>
      <c r="L39" s="466"/>
      <c r="M39" s="466"/>
      <c r="N39" s="466"/>
      <c r="O39" s="466"/>
      <c r="P39" s="466"/>
      <c r="Q39" s="466"/>
      <c r="R39" s="466"/>
      <c r="S39" s="466"/>
      <c r="T39" s="466"/>
      <c r="U39" s="466"/>
      <c r="V39" s="466"/>
      <c r="W39" s="466"/>
      <c r="X39" s="466"/>
      <c r="Y39" s="466"/>
      <c r="Z39" s="466"/>
      <c r="AA39" s="466"/>
      <c r="AB39" s="466"/>
      <c r="AC39" s="466"/>
      <c r="AD39" s="467"/>
    </row>
    <row r="40" spans="2:34" ht="8.1" customHeight="1" x14ac:dyDescent="0.4">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row>
    <row r="41" spans="2:34" ht="30" customHeight="1" x14ac:dyDescent="0.4">
      <c r="B41" s="415" t="s">
        <v>477</v>
      </c>
      <c r="C41" s="415"/>
      <c r="D41" s="415"/>
      <c r="E41" s="415"/>
      <c r="F41" s="415"/>
      <c r="G41" s="415"/>
      <c r="H41" s="415"/>
      <c r="I41" s="415"/>
      <c r="J41" s="415"/>
      <c r="K41" s="415"/>
      <c r="L41" s="415"/>
      <c r="M41" s="415"/>
      <c r="N41" s="415"/>
      <c r="O41" s="415"/>
      <c r="P41" s="415"/>
      <c r="Q41" s="415"/>
      <c r="R41" s="415"/>
      <c r="S41" s="415"/>
      <c r="T41" s="415"/>
      <c r="U41" s="415"/>
      <c r="V41" s="415"/>
      <c r="W41" s="415"/>
      <c r="X41" s="415"/>
      <c r="Y41" s="415"/>
      <c r="Z41" s="415"/>
      <c r="AA41" s="415"/>
      <c r="AB41" s="415"/>
      <c r="AC41" s="415"/>
      <c r="AD41" s="415"/>
      <c r="AE41" s="415"/>
      <c r="AF41" s="415"/>
      <c r="AG41" s="415"/>
      <c r="AH41" s="415"/>
    </row>
    <row r="42" spans="2:34" ht="9.9" customHeight="1" x14ac:dyDescent="0.4">
      <c r="B42" s="412"/>
      <c r="C42" s="413"/>
      <c r="D42" s="413"/>
      <c r="E42" s="413"/>
      <c r="F42" s="413"/>
      <c r="G42" s="413"/>
      <c r="H42" s="413"/>
      <c r="I42" s="413"/>
      <c r="J42" s="413"/>
      <c r="K42" s="413"/>
      <c r="L42" s="413"/>
      <c r="M42" s="413"/>
      <c r="N42" s="413"/>
      <c r="O42" s="413"/>
      <c r="P42" s="413"/>
      <c r="Q42" s="413"/>
      <c r="R42" s="413"/>
      <c r="S42" s="413"/>
      <c r="T42" s="413"/>
      <c r="U42" s="413"/>
      <c r="V42" s="413"/>
      <c r="W42" s="413"/>
      <c r="X42" s="413"/>
      <c r="Y42" s="413"/>
      <c r="Z42" s="413"/>
      <c r="AA42" s="413"/>
      <c r="AB42" s="413"/>
      <c r="AC42" s="413"/>
      <c r="AD42" s="413"/>
      <c r="AE42" s="413"/>
      <c r="AF42" s="413"/>
      <c r="AG42" s="413"/>
      <c r="AH42" s="414"/>
    </row>
    <row r="43" spans="2:34" ht="45" customHeight="1" x14ac:dyDescent="0.4">
      <c r="B43" s="71"/>
      <c r="C43" s="83" t="s">
        <v>478</v>
      </c>
      <c r="D43" s="432" t="s">
        <v>492</v>
      </c>
      <c r="E43" s="432"/>
      <c r="F43" s="432"/>
      <c r="G43" s="432"/>
      <c r="H43" s="432"/>
      <c r="I43" s="432"/>
      <c r="J43" s="432"/>
      <c r="K43" s="432"/>
      <c r="L43" s="432" t="s">
        <v>493</v>
      </c>
      <c r="M43" s="432"/>
      <c r="N43" s="432"/>
      <c r="O43" s="432"/>
      <c r="P43" s="432"/>
      <c r="Q43" s="432"/>
      <c r="R43" s="432"/>
      <c r="S43" s="432"/>
      <c r="T43" s="432" t="s">
        <v>479</v>
      </c>
      <c r="U43" s="432"/>
      <c r="V43" s="432"/>
      <c r="W43" s="432"/>
      <c r="X43" s="432"/>
      <c r="Y43" s="432"/>
      <c r="Z43" s="432" t="s">
        <v>489</v>
      </c>
      <c r="AA43" s="432"/>
      <c r="AB43" s="432"/>
      <c r="AC43" s="432"/>
      <c r="AD43" s="419" t="s">
        <v>490</v>
      </c>
      <c r="AE43" s="420"/>
      <c r="AF43" s="419" t="s">
        <v>491</v>
      </c>
      <c r="AG43" s="420"/>
      <c r="AH43" s="87"/>
    </row>
    <row r="44" spans="2:34" ht="50.1" customHeight="1" x14ac:dyDescent="0.4">
      <c r="B44" s="71"/>
      <c r="C44" s="82" t="s">
        <v>465</v>
      </c>
      <c r="D44" s="421"/>
      <c r="E44" s="422"/>
      <c r="F44" s="422"/>
      <c r="G44" s="422"/>
      <c r="H44" s="422"/>
      <c r="I44" s="422"/>
      <c r="J44" s="422"/>
      <c r="K44" s="423"/>
      <c r="L44" s="421"/>
      <c r="M44" s="422"/>
      <c r="N44" s="422"/>
      <c r="O44" s="422"/>
      <c r="P44" s="422"/>
      <c r="Q44" s="422"/>
      <c r="R44" s="422"/>
      <c r="S44" s="423"/>
      <c r="T44" s="424"/>
      <c r="U44" s="425"/>
      <c r="V44" s="425"/>
      <c r="W44" s="425"/>
      <c r="X44" s="425"/>
      <c r="Y44" s="426"/>
      <c r="Z44" s="427"/>
      <c r="AA44" s="428"/>
      <c r="AB44" s="428"/>
      <c r="AC44" s="429"/>
      <c r="AD44" s="416"/>
      <c r="AE44" s="417"/>
      <c r="AF44" s="411"/>
      <c r="AG44" s="411"/>
      <c r="AH44" s="87"/>
    </row>
    <row r="45" spans="2:34" ht="50.1" customHeight="1" x14ac:dyDescent="0.4">
      <c r="B45" s="71"/>
      <c r="C45" s="82" t="s">
        <v>466</v>
      </c>
      <c r="D45" s="421"/>
      <c r="E45" s="422"/>
      <c r="F45" s="422"/>
      <c r="G45" s="422"/>
      <c r="H45" s="422"/>
      <c r="I45" s="422"/>
      <c r="J45" s="422"/>
      <c r="K45" s="423"/>
      <c r="L45" s="421"/>
      <c r="M45" s="422"/>
      <c r="N45" s="422"/>
      <c r="O45" s="422"/>
      <c r="P45" s="422"/>
      <c r="Q45" s="422"/>
      <c r="R45" s="422"/>
      <c r="S45" s="423"/>
      <c r="T45" s="424"/>
      <c r="U45" s="425"/>
      <c r="V45" s="425"/>
      <c r="W45" s="425"/>
      <c r="X45" s="425"/>
      <c r="Y45" s="426"/>
      <c r="Z45" s="427"/>
      <c r="AA45" s="428"/>
      <c r="AB45" s="428"/>
      <c r="AC45" s="429"/>
      <c r="AD45" s="416"/>
      <c r="AE45" s="417"/>
      <c r="AF45" s="411"/>
      <c r="AG45" s="411"/>
      <c r="AH45" s="87"/>
    </row>
    <row r="46" spans="2:34" ht="50.1" customHeight="1" x14ac:dyDescent="0.4">
      <c r="B46" s="71"/>
      <c r="C46" s="82" t="s">
        <v>467</v>
      </c>
      <c r="D46" s="421"/>
      <c r="E46" s="422"/>
      <c r="F46" s="422"/>
      <c r="G46" s="422"/>
      <c r="H46" s="422"/>
      <c r="I46" s="422"/>
      <c r="J46" s="422"/>
      <c r="K46" s="423"/>
      <c r="L46" s="421"/>
      <c r="M46" s="422"/>
      <c r="N46" s="422"/>
      <c r="O46" s="422"/>
      <c r="P46" s="422"/>
      <c r="Q46" s="422"/>
      <c r="R46" s="422"/>
      <c r="S46" s="423"/>
      <c r="T46" s="424"/>
      <c r="U46" s="425"/>
      <c r="V46" s="425"/>
      <c r="W46" s="425"/>
      <c r="X46" s="425"/>
      <c r="Y46" s="426"/>
      <c r="Z46" s="427"/>
      <c r="AA46" s="428"/>
      <c r="AB46" s="428"/>
      <c r="AC46" s="429"/>
      <c r="AD46" s="416"/>
      <c r="AE46" s="417"/>
      <c r="AF46" s="411"/>
      <c r="AG46" s="411"/>
      <c r="AH46" s="87"/>
    </row>
    <row r="47" spans="2:34" ht="50.1" customHeight="1" x14ac:dyDescent="0.4">
      <c r="B47" s="71"/>
      <c r="C47" s="82" t="s">
        <v>468</v>
      </c>
      <c r="D47" s="421"/>
      <c r="E47" s="422"/>
      <c r="F47" s="422"/>
      <c r="G47" s="422"/>
      <c r="H47" s="422"/>
      <c r="I47" s="422"/>
      <c r="J47" s="422"/>
      <c r="K47" s="423"/>
      <c r="L47" s="421"/>
      <c r="M47" s="422"/>
      <c r="N47" s="422"/>
      <c r="O47" s="422"/>
      <c r="P47" s="422"/>
      <c r="Q47" s="422"/>
      <c r="R47" s="422"/>
      <c r="S47" s="423"/>
      <c r="T47" s="424"/>
      <c r="U47" s="425"/>
      <c r="V47" s="425"/>
      <c r="W47" s="425"/>
      <c r="X47" s="425"/>
      <c r="Y47" s="426"/>
      <c r="Z47" s="427"/>
      <c r="AA47" s="428"/>
      <c r="AB47" s="428"/>
      <c r="AC47" s="429"/>
      <c r="AD47" s="416"/>
      <c r="AE47" s="417"/>
      <c r="AF47" s="411"/>
      <c r="AG47" s="411"/>
      <c r="AH47" s="87"/>
    </row>
    <row r="48" spans="2:34" ht="50.1" customHeight="1" x14ac:dyDescent="0.4">
      <c r="B48" s="71"/>
      <c r="C48" s="82" t="s">
        <v>469</v>
      </c>
      <c r="D48" s="421"/>
      <c r="E48" s="422"/>
      <c r="F48" s="422"/>
      <c r="G48" s="422"/>
      <c r="H48" s="422"/>
      <c r="I48" s="422"/>
      <c r="J48" s="422"/>
      <c r="K48" s="423"/>
      <c r="L48" s="421"/>
      <c r="M48" s="422"/>
      <c r="N48" s="422"/>
      <c r="O48" s="422"/>
      <c r="P48" s="422"/>
      <c r="Q48" s="422"/>
      <c r="R48" s="422"/>
      <c r="S48" s="423"/>
      <c r="T48" s="424"/>
      <c r="U48" s="425"/>
      <c r="V48" s="425"/>
      <c r="W48" s="425"/>
      <c r="X48" s="425"/>
      <c r="Y48" s="426"/>
      <c r="Z48" s="427"/>
      <c r="AA48" s="428"/>
      <c r="AB48" s="428"/>
      <c r="AC48" s="429"/>
      <c r="AD48" s="416"/>
      <c r="AE48" s="417"/>
      <c r="AF48" s="411"/>
      <c r="AG48" s="411"/>
      <c r="AH48" s="87"/>
    </row>
    <row r="49" spans="2:34" ht="50.1" customHeight="1" x14ac:dyDescent="0.4">
      <c r="B49" s="71"/>
      <c r="C49" s="82" t="s">
        <v>470</v>
      </c>
      <c r="D49" s="421"/>
      <c r="E49" s="422"/>
      <c r="F49" s="422"/>
      <c r="G49" s="422"/>
      <c r="H49" s="422"/>
      <c r="I49" s="422"/>
      <c r="J49" s="422"/>
      <c r="K49" s="423"/>
      <c r="L49" s="421"/>
      <c r="M49" s="422"/>
      <c r="N49" s="422"/>
      <c r="O49" s="422"/>
      <c r="P49" s="422"/>
      <c r="Q49" s="422"/>
      <c r="R49" s="422"/>
      <c r="S49" s="423"/>
      <c r="T49" s="424"/>
      <c r="U49" s="425"/>
      <c r="V49" s="425"/>
      <c r="W49" s="425"/>
      <c r="X49" s="425"/>
      <c r="Y49" s="426"/>
      <c r="Z49" s="427"/>
      <c r="AA49" s="428"/>
      <c r="AB49" s="428"/>
      <c r="AC49" s="429"/>
      <c r="AD49" s="416"/>
      <c r="AE49" s="417"/>
      <c r="AF49" s="411"/>
      <c r="AG49" s="411"/>
      <c r="AH49" s="87"/>
    </row>
    <row r="50" spans="2:34" ht="50.1" customHeight="1" x14ac:dyDescent="0.4">
      <c r="B50" s="71"/>
      <c r="C50" s="82" t="s">
        <v>471</v>
      </c>
      <c r="D50" s="421"/>
      <c r="E50" s="422"/>
      <c r="F50" s="422"/>
      <c r="G50" s="422"/>
      <c r="H50" s="422"/>
      <c r="I50" s="422"/>
      <c r="J50" s="422"/>
      <c r="K50" s="423"/>
      <c r="L50" s="421"/>
      <c r="M50" s="422"/>
      <c r="N50" s="422"/>
      <c r="O50" s="422"/>
      <c r="P50" s="422"/>
      <c r="Q50" s="422"/>
      <c r="R50" s="422"/>
      <c r="S50" s="423"/>
      <c r="T50" s="424"/>
      <c r="U50" s="425"/>
      <c r="V50" s="425"/>
      <c r="W50" s="425"/>
      <c r="X50" s="425"/>
      <c r="Y50" s="426"/>
      <c r="Z50" s="427"/>
      <c r="AA50" s="428"/>
      <c r="AB50" s="428"/>
      <c r="AC50" s="429"/>
      <c r="AD50" s="416"/>
      <c r="AE50" s="417"/>
      <c r="AF50" s="411"/>
      <c r="AG50" s="411"/>
      <c r="AH50" s="87"/>
    </row>
    <row r="51" spans="2:34" ht="50.1" customHeight="1" x14ac:dyDescent="0.4">
      <c r="B51" s="71"/>
      <c r="C51" s="82" t="s">
        <v>472</v>
      </c>
      <c r="D51" s="421"/>
      <c r="E51" s="422"/>
      <c r="F51" s="422"/>
      <c r="G51" s="422"/>
      <c r="H51" s="422"/>
      <c r="I51" s="422"/>
      <c r="J51" s="422"/>
      <c r="K51" s="423"/>
      <c r="L51" s="421"/>
      <c r="M51" s="422"/>
      <c r="N51" s="422"/>
      <c r="O51" s="422"/>
      <c r="P51" s="422"/>
      <c r="Q51" s="422"/>
      <c r="R51" s="422"/>
      <c r="S51" s="423"/>
      <c r="T51" s="424"/>
      <c r="U51" s="425"/>
      <c r="V51" s="425"/>
      <c r="W51" s="425"/>
      <c r="X51" s="425"/>
      <c r="Y51" s="426"/>
      <c r="Z51" s="427"/>
      <c r="AA51" s="428"/>
      <c r="AB51" s="428"/>
      <c r="AC51" s="429"/>
      <c r="AD51" s="416"/>
      <c r="AE51" s="417"/>
      <c r="AF51" s="411"/>
      <c r="AG51" s="411"/>
      <c r="AH51" s="87"/>
    </row>
    <row r="52" spans="2:34" ht="50.1" customHeight="1" x14ac:dyDescent="0.4">
      <c r="B52" s="71"/>
      <c r="C52" s="82" t="s">
        <v>473</v>
      </c>
      <c r="D52" s="421"/>
      <c r="E52" s="422"/>
      <c r="F52" s="422"/>
      <c r="G52" s="422"/>
      <c r="H52" s="422"/>
      <c r="I52" s="422"/>
      <c r="J52" s="422"/>
      <c r="K52" s="423"/>
      <c r="L52" s="421"/>
      <c r="M52" s="422"/>
      <c r="N52" s="422"/>
      <c r="O52" s="422"/>
      <c r="P52" s="422"/>
      <c r="Q52" s="422"/>
      <c r="R52" s="422"/>
      <c r="S52" s="423"/>
      <c r="T52" s="424"/>
      <c r="U52" s="425"/>
      <c r="V52" s="425"/>
      <c r="W52" s="425"/>
      <c r="X52" s="425"/>
      <c r="Y52" s="426"/>
      <c r="Z52" s="427"/>
      <c r="AA52" s="428"/>
      <c r="AB52" s="428"/>
      <c r="AC52" s="429"/>
      <c r="AD52" s="416"/>
      <c r="AE52" s="417"/>
      <c r="AF52" s="411"/>
      <c r="AG52" s="411"/>
      <c r="AH52" s="87"/>
    </row>
    <row r="53" spans="2:34" ht="50.1" customHeight="1" x14ac:dyDescent="0.4">
      <c r="B53" s="71"/>
      <c r="C53" s="82" t="s">
        <v>474</v>
      </c>
      <c r="D53" s="421"/>
      <c r="E53" s="422"/>
      <c r="F53" s="422"/>
      <c r="G53" s="422"/>
      <c r="H53" s="422"/>
      <c r="I53" s="422"/>
      <c r="J53" s="422"/>
      <c r="K53" s="423"/>
      <c r="L53" s="421"/>
      <c r="M53" s="422"/>
      <c r="N53" s="422"/>
      <c r="O53" s="422"/>
      <c r="P53" s="422"/>
      <c r="Q53" s="422"/>
      <c r="R53" s="422"/>
      <c r="S53" s="423"/>
      <c r="T53" s="424"/>
      <c r="U53" s="425"/>
      <c r="V53" s="425"/>
      <c r="W53" s="425"/>
      <c r="X53" s="425"/>
      <c r="Y53" s="426"/>
      <c r="Z53" s="427"/>
      <c r="AA53" s="428"/>
      <c r="AB53" s="428"/>
      <c r="AC53" s="429"/>
      <c r="AD53" s="416"/>
      <c r="AE53" s="417"/>
      <c r="AF53" s="411"/>
      <c r="AG53" s="411"/>
      <c r="AH53" s="87"/>
    </row>
    <row r="54" spans="2:34" ht="50.1" customHeight="1" x14ac:dyDescent="0.4">
      <c r="B54" s="71"/>
      <c r="C54" s="82" t="s">
        <v>476</v>
      </c>
      <c r="D54" s="421"/>
      <c r="E54" s="422"/>
      <c r="F54" s="422"/>
      <c r="G54" s="422"/>
      <c r="H54" s="422"/>
      <c r="I54" s="422"/>
      <c r="J54" s="422"/>
      <c r="K54" s="423"/>
      <c r="L54" s="421"/>
      <c r="M54" s="422"/>
      <c r="N54" s="422"/>
      <c r="O54" s="422"/>
      <c r="P54" s="422"/>
      <c r="Q54" s="422"/>
      <c r="R54" s="422"/>
      <c r="S54" s="423"/>
      <c r="T54" s="424"/>
      <c r="U54" s="425"/>
      <c r="V54" s="425"/>
      <c r="W54" s="425"/>
      <c r="X54" s="425"/>
      <c r="Y54" s="426"/>
      <c r="Z54" s="427"/>
      <c r="AA54" s="428"/>
      <c r="AB54" s="428"/>
      <c r="AC54" s="429"/>
      <c r="AD54" s="416"/>
      <c r="AE54" s="417"/>
      <c r="AF54" s="411"/>
      <c r="AG54" s="411"/>
      <c r="AH54" s="87"/>
    </row>
    <row r="55" spans="2:34" ht="50.1" customHeight="1" x14ac:dyDescent="0.4">
      <c r="B55" s="71"/>
      <c r="C55" s="82" t="s">
        <v>465</v>
      </c>
      <c r="D55" s="421"/>
      <c r="E55" s="422"/>
      <c r="F55" s="422"/>
      <c r="G55" s="422"/>
      <c r="H55" s="422"/>
      <c r="I55" s="422"/>
      <c r="J55" s="422"/>
      <c r="K55" s="423"/>
      <c r="L55" s="421"/>
      <c r="M55" s="422"/>
      <c r="N55" s="422"/>
      <c r="O55" s="422"/>
      <c r="P55" s="422"/>
      <c r="Q55" s="422"/>
      <c r="R55" s="422"/>
      <c r="S55" s="423"/>
      <c r="T55" s="424"/>
      <c r="U55" s="425"/>
      <c r="V55" s="425"/>
      <c r="W55" s="425"/>
      <c r="X55" s="425"/>
      <c r="Y55" s="426"/>
      <c r="Z55" s="427"/>
      <c r="AA55" s="428"/>
      <c r="AB55" s="428"/>
      <c r="AC55" s="429"/>
      <c r="AD55" s="416"/>
      <c r="AE55" s="417"/>
      <c r="AF55" s="411"/>
      <c r="AG55" s="411"/>
      <c r="AH55" s="87"/>
    </row>
    <row r="56" spans="2:34" ht="50.1" customHeight="1" x14ac:dyDescent="0.4">
      <c r="B56" s="71"/>
      <c r="C56" s="82" t="s">
        <v>466</v>
      </c>
      <c r="D56" s="421"/>
      <c r="E56" s="422"/>
      <c r="F56" s="422"/>
      <c r="G56" s="422"/>
      <c r="H56" s="422"/>
      <c r="I56" s="422"/>
      <c r="J56" s="422"/>
      <c r="K56" s="423"/>
      <c r="L56" s="421"/>
      <c r="M56" s="422"/>
      <c r="N56" s="422"/>
      <c r="O56" s="422"/>
      <c r="P56" s="422"/>
      <c r="Q56" s="422"/>
      <c r="R56" s="422"/>
      <c r="S56" s="423"/>
      <c r="T56" s="424"/>
      <c r="U56" s="425"/>
      <c r="V56" s="425"/>
      <c r="W56" s="425"/>
      <c r="X56" s="425"/>
      <c r="Y56" s="426"/>
      <c r="Z56" s="427"/>
      <c r="AA56" s="428"/>
      <c r="AB56" s="428"/>
      <c r="AC56" s="429"/>
      <c r="AD56" s="416"/>
      <c r="AE56" s="417"/>
      <c r="AF56" s="411"/>
      <c r="AG56" s="411"/>
      <c r="AH56" s="87"/>
    </row>
    <row r="57" spans="2:34" ht="50.1" customHeight="1" x14ac:dyDescent="0.4">
      <c r="B57" s="71"/>
      <c r="C57" s="82" t="s">
        <v>467</v>
      </c>
      <c r="D57" s="421"/>
      <c r="E57" s="422"/>
      <c r="F57" s="422"/>
      <c r="G57" s="422"/>
      <c r="H57" s="422"/>
      <c r="I57" s="422"/>
      <c r="J57" s="422"/>
      <c r="K57" s="423"/>
      <c r="L57" s="421"/>
      <c r="M57" s="422"/>
      <c r="N57" s="422"/>
      <c r="O57" s="422"/>
      <c r="P57" s="422"/>
      <c r="Q57" s="422"/>
      <c r="R57" s="422"/>
      <c r="S57" s="423"/>
      <c r="T57" s="424"/>
      <c r="U57" s="425"/>
      <c r="V57" s="425"/>
      <c r="W57" s="425"/>
      <c r="X57" s="425"/>
      <c r="Y57" s="426"/>
      <c r="Z57" s="427"/>
      <c r="AA57" s="428"/>
      <c r="AB57" s="428"/>
      <c r="AC57" s="429"/>
      <c r="AD57" s="416"/>
      <c r="AE57" s="417"/>
      <c r="AF57" s="411"/>
      <c r="AG57" s="411"/>
      <c r="AH57" s="87"/>
    </row>
    <row r="58" spans="2:34" ht="50.1" customHeight="1" x14ac:dyDescent="0.4">
      <c r="B58" s="71"/>
      <c r="C58" s="82" t="s">
        <v>468</v>
      </c>
      <c r="D58" s="421"/>
      <c r="E58" s="422"/>
      <c r="F58" s="422"/>
      <c r="G58" s="422"/>
      <c r="H58" s="422"/>
      <c r="I58" s="422"/>
      <c r="J58" s="422"/>
      <c r="K58" s="423"/>
      <c r="L58" s="421"/>
      <c r="M58" s="422"/>
      <c r="N58" s="422"/>
      <c r="O58" s="422"/>
      <c r="P58" s="422"/>
      <c r="Q58" s="422"/>
      <c r="R58" s="422"/>
      <c r="S58" s="423"/>
      <c r="T58" s="424"/>
      <c r="U58" s="425"/>
      <c r="V58" s="425"/>
      <c r="W58" s="425"/>
      <c r="X58" s="425"/>
      <c r="Y58" s="426"/>
      <c r="Z58" s="427"/>
      <c r="AA58" s="428"/>
      <c r="AB58" s="428"/>
      <c r="AC58" s="429"/>
      <c r="AD58" s="416"/>
      <c r="AE58" s="417"/>
      <c r="AF58" s="411"/>
      <c r="AG58" s="411"/>
      <c r="AH58" s="87"/>
    </row>
    <row r="59" spans="2:34" ht="50.1" customHeight="1" x14ac:dyDescent="0.4">
      <c r="B59" s="71"/>
      <c r="C59" s="82" t="s">
        <v>469</v>
      </c>
      <c r="D59" s="421"/>
      <c r="E59" s="422"/>
      <c r="F59" s="422"/>
      <c r="G59" s="422"/>
      <c r="H59" s="422"/>
      <c r="I59" s="422"/>
      <c r="J59" s="422"/>
      <c r="K59" s="423"/>
      <c r="L59" s="421"/>
      <c r="M59" s="422"/>
      <c r="N59" s="422"/>
      <c r="O59" s="422"/>
      <c r="P59" s="422"/>
      <c r="Q59" s="422"/>
      <c r="R59" s="422"/>
      <c r="S59" s="423"/>
      <c r="T59" s="424"/>
      <c r="U59" s="425"/>
      <c r="V59" s="425"/>
      <c r="W59" s="425"/>
      <c r="X59" s="425"/>
      <c r="Y59" s="426"/>
      <c r="Z59" s="427"/>
      <c r="AA59" s="428"/>
      <c r="AB59" s="428"/>
      <c r="AC59" s="429"/>
      <c r="AD59" s="416"/>
      <c r="AE59" s="417"/>
      <c r="AF59" s="411"/>
      <c r="AG59" s="411"/>
      <c r="AH59" s="87"/>
    </row>
    <row r="60" spans="2:34" ht="50.1" customHeight="1" x14ac:dyDescent="0.4">
      <c r="B60" s="71"/>
      <c r="C60" s="82" t="s">
        <v>470</v>
      </c>
      <c r="D60" s="421"/>
      <c r="E60" s="422"/>
      <c r="F60" s="422"/>
      <c r="G60" s="422"/>
      <c r="H60" s="422"/>
      <c r="I60" s="422"/>
      <c r="J60" s="422"/>
      <c r="K60" s="423"/>
      <c r="L60" s="421"/>
      <c r="M60" s="422"/>
      <c r="N60" s="422"/>
      <c r="O60" s="422"/>
      <c r="P60" s="422"/>
      <c r="Q60" s="422"/>
      <c r="R60" s="422"/>
      <c r="S60" s="423"/>
      <c r="T60" s="424"/>
      <c r="U60" s="425"/>
      <c r="V60" s="425"/>
      <c r="W60" s="425"/>
      <c r="X60" s="425"/>
      <c r="Y60" s="426"/>
      <c r="Z60" s="427"/>
      <c r="AA60" s="428"/>
      <c r="AB60" s="428"/>
      <c r="AC60" s="429"/>
      <c r="AD60" s="416"/>
      <c r="AE60" s="417"/>
      <c r="AF60" s="411"/>
      <c r="AG60" s="411"/>
      <c r="AH60" s="87"/>
    </row>
    <row r="61" spans="2:34" ht="50.1" customHeight="1" x14ac:dyDescent="0.4">
      <c r="B61" s="71"/>
      <c r="C61" s="82" t="s">
        <v>471</v>
      </c>
      <c r="D61" s="421"/>
      <c r="E61" s="422"/>
      <c r="F61" s="422"/>
      <c r="G61" s="422"/>
      <c r="H61" s="422"/>
      <c r="I61" s="422"/>
      <c r="J61" s="422"/>
      <c r="K61" s="423"/>
      <c r="L61" s="421"/>
      <c r="M61" s="422"/>
      <c r="N61" s="422"/>
      <c r="O61" s="422"/>
      <c r="P61" s="422"/>
      <c r="Q61" s="422"/>
      <c r="R61" s="422"/>
      <c r="S61" s="423"/>
      <c r="T61" s="424"/>
      <c r="U61" s="425"/>
      <c r="V61" s="425"/>
      <c r="W61" s="425"/>
      <c r="X61" s="425"/>
      <c r="Y61" s="426"/>
      <c r="Z61" s="427"/>
      <c r="AA61" s="428"/>
      <c r="AB61" s="428"/>
      <c r="AC61" s="429"/>
      <c r="AD61" s="416"/>
      <c r="AE61" s="417"/>
      <c r="AF61" s="411"/>
      <c r="AG61" s="411"/>
      <c r="AH61" s="87"/>
    </row>
    <row r="62" spans="2:34" ht="50.1" customHeight="1" x14ac:dyDescent="0.4">
      <c r="B62" s="71"/>
      <c r="C62" s="82" t="s">
        <v>472</v>
      </c>
      <c r="D62" s="421"/>
      <c r="E62" s="422"/>
      <c r="F62" s="422"/>
      <c r="G62" s="422"/>
      <c r="H62" s="422"/>
      <c r="I62" s="422"/>
      <c r="J62" s="422"/>
      <c r="K62" s="423"/>
      <c r="L62" s="421"/>
      <c r="M62" s="422"/>
      <c r="N62" s="422"/>
      <c r="O62" s="422"/>
      <c r="P62" s="422"/>
      <c r="Q62" s="422"/>
      <c r="R62" s="422"/>
      <c r="S62" s="423"/>
      <c r="T62" s="424"/>
      <c r="U62" s="425"/>
      <c r="V62" s="425"/>
      <c r="W62" s="425"/>
      <c r="X62" s="425"/>
      <c r="Y62" s="426"/>
      <c r="Z62" s="427"/>
      <c r="AA62" s="428"/>
      <c r="AB62" s="428"/>
      <c r="AC62" s="429"/>
      <c r="AD62" s="416"/>
      <c r="AE62" s="417"/>
      <c r="AF62" s="411"/>
      <c r="AG62" s="411"/>
      <c r="AH62" s="87"/>
    </row>
    <row r="63" spans="2:34" ht="50.1" customHeight="1" x14ac:dyDescent="0.4">
      <c r="B63" s="71"/>
      <c r="C63" s="82" t="s">
        <v>473</v>
      </c>
      <c r="D63" s="421"/>
      <c r="E63" s="422"/>
      <c r="F63" s="422"/>
      <c r="G63" s="422"/>
      <c r="H63" s="422"/>
      <c r="I63" s="422"/>
      <c r="J63" s="422"/>
      <c r="K63" s="423"/>
      <c r="L63" s="421"/>
      <c r="M63" s="422"/>
      <c r="N63" s="422"/>
      <c r="O63" s="422"/>
      <c r="P63" s="422"/>
      <c r="Q63" s="422"/>
      <c r="R63" s="422"/>
      <c r="S63" s="423"/>
      <c r="T63" s="424"/>
      <c r="U63" s="425"/>
      <c r="V63" s="425"/>
      <c r="W63" s="425"/>
      <c r="X63" s="425"/>
      <c r="Y63" s="426"/>
      <c r="Z63" s="427"/>
      <c r="AA63" s="428"/>
      <c r="AB63" s="428"/>
      <c r="AC63" s="429"/>
      <c r="AD63" s="416"/>
      <c r="AE63" s="417"/>
      <c r="AF63" s="411"/>
      <c r="AG63" s="411"/>
      <c r="AH63" s="87"/>
    </row>
    <row r="64" spans="2:34" ht="50.1" customHeight="1" x14ac:dyDescent="0.4">
      <c r="B64" s="71"/>
      <c r="C64" s="82" t="s">
        <v>474</v>
      </c>
      <c r="D64" s="421"/>
      <c r="E64" s="422"/>
      <c r="F64" s="422"/>
      <c r="G64" s="422"/>
      <c r="H64" s="422"/>
      <c r="I64" s="422"/>
      <c r="J64" s="422"/>
      <c r="K64" s="423"/>
      <c r="L64" s="421"/>
      <c r="M64" s="422"/>
      <c r="N64" s="422"/>
      <c r="O64" s="422"/>
      <c r="P64" s="422"/>
      <c r="Q64" s="422"/>
      <c r="R64" s="422"/>
      <c r="S64" s="423"/>
      <c r="T64" s="424"/>
      <c r="U64" s="425"/>
      <c r="V64" s="425"/>
      <c r="W64" s="425"/>
      <c r="X64" s="425"/>
      <c r="Y64" s="426"/>
      <c r="Z64" s="427"/>
      <c r="AA64" s="428"/>
      <c r="AB64" s="428"/>
      <c r="AC64" s="429"/>
      <c r="AD64" s="416"/>
      <c r="AE64" s="417"/>
      <c r="AF64" s="411"/>
      <c r="AG64" s="411"/>
      <c r="AH64" s="87"/>
    </row>
    <row r="65" spans="2:34" ht="50.1" customHeight="1" x14ac:dyDescent="0.4">
      <c r="B65" s="71"/>
      <c r="C65" s="82" t="s">
        <v>476</v>
      </c>
      <c r="D65" s="421"/>
      <c r="E65" s="422"/>
      <c r="F65" s="422"/>
      <c r="G65" s="422"/>
      <c r="H65" s="422"/>
      <c r="I65" s="422"/>
      <c r="J65" s="422"/>
      <c r="K65" s="423"/>
      <c r="L65" s="421"/>
      <c r="M65" s="422"/>
      <c r="N65" s="422"/>
      <c r="O65" s="422"/>
      <c r="P65" s="422"/>
      <c r="Q65" s="422"/>
      <c r="R65" s="422"/>
      <c r="S65" s="423"/>
      <c r="T65" s="424"/>
      <c r="U65" s="425"/>
      <c r="V65" s="425"/>
      <c r="W65" s="425"/>
      <c r="X65" s="425"/>
      <c r="Y65" s="426"/>
      <c r="Z65" s="427"/>
      <c r="AA65" s="428"/>
      <c r="AB65" s="428"/>
      <c r="AC65" s="429"/>
      <c r="AD65" s="418"/>
      <c r="AE65" s="418"/>
      <c r="AF65" s="411"/>
      <c r="AG65" s="411"/>
      <c r="AH65" s="87"/>
    </row>
    <row r="66" spans="2:34" ht="9.9" customHeight="1" x14ac:dyDescent="0.4">
      <c r="B66" s="65"/>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7"/>
    </row>
    <row r="67" spans="2:34" ht="6" customHeight="1" x14ac:dyDescent="0.4"/>
  </sheetData>
  <mergeCells count="257">
    <mergeCell ref="D65:K65"/>
    <mergeCell ref="L65:S65"/>
    <mergeCell ref="T65:Y65"/>
    <mergeCell ref="Z65:AC65"/>
    <mergeCell ref="AD65:AE65"/>
    <mergeCell ref="AF65:AG65"/>
    <mergeCell ref="D64:K64"/>
    <mergeCell ref="L64:S64"/>
    <mergeCell ref="T64:Y64"/>
    <mergeCell ref="Z64:AC64"/>
    <mergeCell ref="AD64:AE64"/>
    <mergeCell ref="AF64:AG64"/>
    <mergeCell ref="D63:K63"/>
    <mergeCell ref="L63:S63"/>
    <mergeCell ref="T63:Y63"/>
    <mergeCell ref="Z63:AC63"/>
    <mergeCell ref="AD63:AE63"/>
    <mergeCell ref="AF63:AG63"/>
    <mergeCell ref="D62:K62"/>
    <mergeCell ref="L62:S62"/>
    <mergeCell ref="T62:Y62"/>
    <mergeCell ref="Z62:AC62"/>
    <mergeCell ref="AD62:AE62"/>
    <mergeCell ref="AF62:AG62"/>
    <mergeCell ref="D61:K61"/>
    <mergeCell ref="L61:S61"/>
    <mergeCell ref="T61:Y61"/>
    <mergeCell ref="Z61:AC61"/>
    <mergeCell ref="AD61:AE61"/>
    <mergeCell ref="AF61:AG61"/>
    <mergeCell ref="D60:K60"/>
    <mergeCell ref="L60:S60"/>
    <mergeCell ref="T60:Y60"/>
    <mergeCell ref="Z60:AC60"/>
    <mergeCell ref="AD60:AE60"/>
    <mergeCell ref="AF60:AG60"/>
    <mergeCell ref="D59:K59"/>
    <mergeCell ref="L59:S59"/>
    <mergeCell ref="T59:Y59"/>
    <mergeCell ref="Z59:AC59"/>
    <mergeCell ref="AD59:AE59"/>
    <mergeCell ref="AF59:AG59"/>
    <mergeCell ref="D58:K58"/>
    <mergeCell ref="L58:S58"/>
    <mergeCell ref="T58:Y58"/>
    <mergeCell ref="Z58:AC58"/>
    <mergeCell ref="AD58:AE58"/>
    <mergeCell ref="AF58:AG58"/>
    <mergeCell ref="D57:K57"/>
    <mergeCell ref="L57:S57"/>
    <mergeCell ref="T57:Y57"/>
    <mergeCell ref="Z57:AC57"/>
    <mergeCell ref="AD57:AE57"/>
    <mergeCell ref="AF57:AG57"/>
    <mergeCell ref="D56:K56"/>
    <mergeCell ref="L56:S56"/>
    <mergeCell ref="T56:Y56"/>
    <mergeCell ref="Z56:AC56"/>
    <mergeCell ref="AD56:AE56"/>
    <mergeCell ref="AF56:AG56"/>
    <mergeCell ref="D55:K55"/>
    <mergeCell ref="L55:S55"/>
    <mergeCell ref="T55:Y55"/>
    <mergeCell ref="Z55:AC55"/>
    <mergeCell ref="AD55:AE55"/>
    <mergeCell ref="AF55:AG55"/>
    <mergeCell ref="D54:K54"/>
    <mergeCell ref="L54:S54"/>
    <mergeCell ref="T54:Y54"/>
    <mergeCell ref="Z54:AC54"/>
    <mergeCell ref="AD54:AE54"/>
    <mergeCell ref="AF54:AG54"/>
    <mergeCell ref="D53:K53"/>
    <mergeCell ref="L53:S53"/>
    <mergeCell ref="T53:Y53"/>
    <mergeCell ref="Z53:AC53"/>
    <mergeCell ref="AD53:AE53"/>
    <mergeCell ref="AF53:AG53"/>
    <mergeCell ref="D52:K52"/>
    <mergeCell ref="L52:S52"/>
    <mergeCell ref="T52:Y52"/>
    <mergeCell ref="Z52:AC52"/>
    <mergeCell ref="AD52:AE52"/>
    <mergeCell ref="AF52:AG52"/>
    <mergeCell ref="D51:K51"/>
    <mergeCell ref="L51:S51"/>
    <mergeCell ref="T51:Y51"/>
    <mergeCell ref="Z51:AC51"/>
    <mergeCell ref="AD51:AE51"/>
    <mergeCell ref="AF51:AG51"/>
    <mergeCell ref="D50:K50"/>
    <mergeCell ref="L50:S50"/>
    <mergeCell ref="T50:Y50"/>
    <mergeCell ref="Z50:AC50"/>
    <mergeCell ref="AD50:AE50"/>
    <mergeCell ref="AF50:AG50"/>
    <mergeCell ref="D49:K49"/>
    <mergeCell ref="L49:S49"/>
    <mergeCell ref="T49:Y49"/>
    <mergeCell ref="Z49:AC49"/>
    <mergeCell ref="AD49:AE49"/>
    <mergeCell ref="AF49:AG49"/>
    <mergeCell ref="D48:K48"/>
    <mergeCell ref="L48:S48"/>
    <mergeCell ref="T48:Y48"/>
    <mergeCell ref="Z48:AC48"/>
    <mergeCell ref="AD48:AE48"/>
    <mergeCell ref="AF48:AG48"/>
    <mergeCell ref="D47:K47"/>
    <mergeCell ref="L47:S47"/>
    <mergeCell ref="T47:Y47"/>
    <mergeCell ref="Z47:AC47"/>
    <mergeCell ref="AD47:AE47"/>
    <mergeCell ref="AF47:AG47"/>
    <mergeCell ref="D46:K46"/>
    <mergeCell ref="L46:S46"/>
    <mergeCell ref="T46:Y46"/>
    <mergeCell ref="Z46:AC46"/>
    <mergeCell ref="AD46:AE46"/>
    <mergeCell ref="AF46:AG46"/>
    <mergeCell ref="D45:K45"/>
    <mergeCell ref="L45:S45"/>
    <mergeCell ref="T45:Y45"/>
    <mergeCell ref="Z45:AC45"/>
    <mergeCell ref="AD45:AE45"/>
    <mergeCell ref="AF45:AG45"/>
    <mergeCell ref="D44:K44"/>
    <mergeCell ref="L44:S44"/>
    <mergeCell ref="T44:Y44"/>
    <mergeCell ref="Z44:AC44"/>
    <mergeCell ref="AD44:AE44"/>
    <mergeCell ref="AF44:AG44"/>
    <mergeCell ref="B41:AH41"/>
    <mergeCell ref="B42:AH42"/>
    <mergeCell ref="D43:K43"/>
    <mergeCell ref="L43:S43"/>
    <mergeCell ref="T43:Y43"/>
    <mergeCell ref="Z43:AC43"/>
    <mergeCell ref="AD43:AE43"/>
    <mergeCell ref="AF43:AG43"/>
    <mergeCell ref="T30:U30"/>
    <mergeCell ref="V30:W30"/>
    <mergeCell ref="X30:Y30"/>
    <mergeCell ref="Z30:AA30"/>
    <mergeCell ref="AB30:AC30"/>
    <mergeCell ref="B32:AD39"/>
    <mergeCell ref="C30:E30"/>
    <mergeCell ref="F30:G30"/>
    <mergeCell ref="H30:I30"/>
    <mergeCell ref="J30:K30"/>
    <mergeCell ref="L30:M30"/>
    <mergeCell ref="N30:O30"/>
    <mergeCell ref="P30:Q30"/>
    <mergeCell ref="R30:S30"/>
    <mergeCell ref="N29:O29"/>
    <mergeCell ref="P29:Q29"/>
    <mergeCell ref="R29:S29"/>
    <mergeCell ref="T28:U28"/>
    <mergeCell ref="V28:W28"/>
    <mergeCell ref="X28:Y28"/>
    <mergeCell ref="Z28:AA28"/>
    <mergeCell ref="AB28:AC28"/>
    <mergeCell ref="C29:E29"/>
    <mergeCell ref="F29:G29"/>
    <mergeCell ref="H29:I29"/>
    <mergeCell ref="J29:K29"/>
    <mergeCell ref="L29:M29"/>
    <mergeCell ref="Z29:AA29"/>
    <mergeCell ref="AB29:AC29"/>
    <mergeCell ref="T29:U29"/>
    <mergeCell ref="V29:W29"/>
    <mergeCell ref="X29:Y29"/>
    <mergeCell ref="C28:E28"/>
    <mergeCell ref="F28:G28"/>
    <mergeCell ref="H28:I28"/>
    <mergeCell ref="J28:K28"/>
    <mergeCell ref="L28:M28"/>
    <mergeCell ref="N28:O28"/>
    <mergeCell ref="P28:Q28"/>
    <mergeCell ref="R28:S28"/>
    <mergeCell ref="N26:O26"/>
    <mergeCell ref="P26:Q26"/>
    <mergeCell ref="R26:S26"/>
    <mergeCell ref="T25:U25"/>
    <mergeCell ref="V25:W25"/>
    <mergeCell ref="X25:Y25"/>
    <mergeCell ref="Z25:AA25"/>
    <mergeCell ref="AB25:AC25"/>
    <mergeCell ref="C26:E26"/>
    <mergeCell ref="F26:G26"/>
    <mergeCell ref="H26:I26"/>
    <mergeCell ref="J26:K26"/>
    <mergeCell ref="L26:M26"/>
    <mergeCell ref="Z26:AA26"/>
    <mergeCell ref="AB26:AC26"/>
    <mergeCell ref="T26:U26"/>
    <mergeCell ref="V26:W26"/>
    <mergeCell ref="X26:Y26"/>
    <mergeCell ref="C25:E25"/>
    <mergeCell ref="F25:G25"/>
    <mergeCell ref="H25:I25"/>
    <mergeCell ref="J25:K25"/>
    <mergeCell ref="L25:M25"/>
    <mergeCell ref="N25:O25"/>
    <mergeCell ref="P25:Q25"/>
    <mergeCell ref="R25:S25"/>
    <mergeCell ref="N24:O24"/>
    <mergeCell ref="P24:Q24"/>
    <mergeCell ref="R24:S24"/>
    <mergeCell ref="C19:D19"/>
    <mergeCell ref="E19:N19"/>
    <mergeCell ref="P19:S19"/>
    <mergeCell ref="T19:AC19"/>
    <mergeCell ref="B22:AD22"/>
    <mergeCell ref="C24:E24"/>
    <mergeCell ref="F24:G24"/>
    <mergeCell ref="H24:I24"/>
    <mergeCell ref="J24:K24"/>
    <mergeCell ref="L24:M24"/>
    <mergeCell ref="Z24:AA24"/>
    <mergeCell ref="AB24:AC24"/>
    <mergeCell ref="T24:U24"/>
    <mergeCell ref="V24:W24"/>
    <mergeCell ref="X24:Y24"/>
    <mergeCell ref="X13:Z13"/>
    <mergeCell ref="AA13:AC13"/>
    <mergeCell ref="F15:G15"/>
    <mergeCell ref="H15:L15"/>
    <mergeCell ref="N15:O15"/>
    <mergeCell ref="P15:T15"/>
    <mergeCell ref="V15:W15"/>
    <mergeCell ref="X15:AC15"/>
    <mergeCell ref="C13:D17"/>
    <mergeCell ref="F13:G13"/>
    <mergeCell ref="H13:L13"/>
    <mergeCell ref="N13:P13"/>
    <mergeCell ref="Q13:T13"/>
    <mergeCell ref="V13:W13"/>
    <mergeCell ref="F17:G17"/>
    <mergeCell ref="H17:L17"/>
    <mergeCell ref="N17:O17"/>
    <mergeCell ref="P17:T17"/>
    <mergeCell ref="C9:D9"/>
    <mergeCell ref="E9:L9"/>
    <mergeCell ref="N9:T9"/>
    <mergeCell ref="V9:AC9"/>
    <mergeCell ref="C11:D11"/>
    <mergeCell ref="E11:L11"/>
    <mergeCell ref="N11:T11"/>
    <mergeCell ref="V11:AC11"/>
    <mergeCell ref="B2:G3"/>
    <mergeCell ref="H2:AD3"/>
    <mergeCell ref="B5:AD5"/>
    <mergeCell ref="C7:D7"/>
    <mergeCell ref="E7:L7"/>
    <mergeCell ref="N7:P7"/>
    <mergeCell ref="Q7:AC7"/>
  </mergeCells>
  <dataValidations count="2">
    <dataValidation type="list" allowBlank="1" showInputMessage="1" showErrorMessage="1" sqref="X13" xr:uid="{8B208160-3FA3-4F6D-BF8D-F0E125E3053A}">
      <formula1>"Mayor o igual que,Menor o igual que,Igual,Mayor que,Menor que"</formula1>
    </dataValidation>
    <dataValidation type="list" allowBlank="1" showInputMessage="1" showErrorMessage="1" sqref="AD44:AE65" xr:uid="{94606386-D366-4465-857D-BFCA9305E5EB}">
      <formula1>"Abierta,En ejecución,Cerrada,Cancelada"</formula1>
    </dataValidation>
  </dataValidations>
  <pageMargins left="0.25" right="0.25"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CF449BCF-CA3F-40FC-8910-B0462CAA170F}">
          <x14:formula1>
            <xm:f>Datos!$L$2:$L$51</xm:f>
          </x14:formula1>
          <xm:sqref>N9:T9 E9 V9:AC9</xm:sqref>
        </x14:dataValidation>
        <x14:dataValidation type="list" allowBlank="1" showInputMessage="1" showErrorMessage="1" xr:uid="{8395902A-566D-4A14-B6E7-39B4354087E2}">
          <x14:formula1>
            <xm:f>Datos!$P$2:$P$205</xm:f>
          </x14:formula1>
          <xm:sqref>E11:L11 N11:T11 V11:AC11</xm:sqref>
        </x14:dataValidation>
      </x14:dataValidations>
    </ext>
  </extLs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55D44-F3B8-400E-807E-950381A51F94}">
  <sheetPr codeName="Hoja31"/>
  <dimension ref="B1:AH67"/>
  <sheetViews>
    <sheetView showGridLines="0" zoomScale="85" zoomScaleNormal="85" workbookViewId="0">
      <selection activeCell="E7" sqref="E7:L7"/>
    </sheetView>
  </sheetViews>
  <sheetFormatPr baseColWidth="10" defaultColWidth="0" defaultRowHeight="0" customHeight="1" zeroHeight="1" x14ac:dyDescent="0.4"/>
  <cols>
    <col min="1" max="1" width="1.77734375" style="60" customWidth="1"/>
    <col min="2" max="2" width="1.88671875" style="60" customWidth="1"/>
    <col min="3" max="4" width="11.21875" style="60" customWidth="1"/>
    <col min="5" max="5" width="1.77734375" style="60" customWidth="1"/>
    <col min="6" max="6" width="13.6640625" style="60" customWidth="1"/>
    <col min="7" max="7" width="1.77734375" style="60" customWidth="1"/>
    <col min="8" max="8" width="9.6640625" style="60" customWidth="1"/>
    <col min="9" max="9" width="1.77734375" style="60" customWidth="1"/>
    <col min="10" max="10" width="9.6640625" style="60" customWidth="1"/>
    <col min="11" max="11" width="1.77734375" style="60" customWidth="1"/>
    <col min="12" max="12" width="12.6640625" style="60" customWidth="1"/>
    <col min="13" max="13" width="1.77734375" style="60" customWidth="1"/>
    <col min="14" max="14" width="12.109375" style="60" customWidth="1"/>
    <col min="15" max="15" width="1.77734375" style="60" customWidth="1"/>
    <col min="16" max="16" width="12.6640625" style="60" customWidth="1"/>
    <col min="17" max="17" width="1.77734375" style="60" customWidth="1"/>
    <col min="18" max="18" width="9.6640625" style="60" customWidth="1"/>
    <col min="19" max="19" width="1.77734375" style="60" customWidth="1"/>
    <col min="20" max="20" width="12.6640625" style="60" customWidth="1"/>
    <col min="21" max="21" width="1.77734375" style="60" customWidth="1"/>
    <col min="22" max="22" width="9.6640625" style="60" customWidth="1"/>
    <col min="23" max="23" width="1.77734375" style="60" customWidth="1"/>
    <col min="24" max="24" width="9.6640625" style="60" customWidth="1"/>
    <col min="25" max="25" width="1.77734375" style="60" customWidth="1"/>
    <col min="26" max="26" width="9.6640625" style="60" customWidth="1"/>
    <col min="27" max="27" width="1.77734375" style="60" customWidth="1"/>
    <col min="28" max="28" width="9.6640625" style="60" customWidth="1"/>
    <col min="29" max="29" width="1.77734375" style="60" customWidth="1"/>
    <col min="30" max="30" width="1.88671875" style="60" customWidth="1"/>
    <col min="31" max="31" width="10.77734375" style="60" customWidth="1"/>
    <col min="32" max="33" width="12.33203125" style="60" customWidth="1"/>
    <col min="34" max="34" width="1.77734375" style="60" customWidth="1"/>
    <col min="35" max="35" width="2.21875" style="60" customWidth="1"/>
    <col min="36" max="36" width="0" style="60" hidden="1" customWidth="1"/>
    <col min="37" max="16384" width="0" style="60" hidden="1"/>
  </cols>
  <sheetData>
    <row r="1" spans="2:30" ht="8.1" customHeight="1" x14ac:dyDescent="0.4"/>
    <row r="2" spans="2:30" ht="37.5" customHeight="1" x14ac:dyDescent="0.4">
      <c r="B2" s="439"/>
      <c r="C2" s="439"/>
      <c r="D2" s="439"/>
      <c r="E2" s="439"/>
      <c r="F2" s="439"/>
      <c r="G2" s="439"/>
      <c r="H2" s="442" t="s">
        <v>480</v>
      </c>
      <c r="I2" s="443"/>
      <c r="J2" s="443"/>
      <c r="K2" s="443"/>
      <c r="L2" s="443"/>
      <c r="M2" s="443"/>
      <c r="N2" s="443"/>
      <c r="O2" s="443"/>
      <c r="P2" s="443"/>
      <c r="Q2" s="443"/>
      <c r="R2" s="443"/>
      <c r="S2" s="443"/>
      <c r="T2" s="443"/>
      <c r="U2" s="443"/>
      <c r="V2" s="443"/>
      <c r="W2" s="443"/>
      <c r="X2" s="443"/>
      <c r="Y2" s="443"/>
      <c r="Z2" s="443"/>
      <c r="AA2" s="443"/>
      <c r="AB2" s="443"/>
      <c r="AC2" s="443"/>
      <c r="AD2" s="444"/>
    </row>
    <row r="3" spans="2:30" ht="37.5" customHeight="1" x14ac:dyDescent="0.4">
      <c r="B3" s="439"/>
      <c r="C3" s="439"/>
      <c r="D3" s="439"/>
      <c r="E3" s="439"/>
      <c r="F3" s="439"/>
      <c r="G3" s="439"/>
      <c r="H3" s="445"/>
      <c r="I3" s="446"/>
      <c r="J3" s="446"/>
      <c r="K3" s="446"/>
      <c r="L3" s="446"/>
      <c r="M3" s="446"/>
      <c r="N3" s="446"/>
      <c r="O3" s="446"/>
      <c r="P3" s="446"/>
      <c r="Q3" s="446"/>
      <c r="R3" s="446"/>
      <c r="S3" s="446"/>
      <c r="T3" s="446"/>
      <c r="U3" s="446"/>
      <c r="V3" s="446"/>
      <c r="W3" s="446"/>
      <c r="X3" s="446"/>
      <c r="Y3" s="446"/>
      <c r="Z3" s="446"/>
      <c r="AA3" s="446"/>
      <c r="AB3" s="446"/>
      <c r="AC3" s="446"/>
      <c r="AD3" s="447"/>
    </row>
    <row r="4" spans="2:30" ht="8.1" customHeight="1" x14ac:dyDescent="0.4"/>
    <row r="5" spans="2:30" ht="30" customHeight="1" x14ac:dyDescent="0.4">
      <c r="B5" s="440" t="s">
        <v>454</v>
      </c>
      <c r="C5" s="440"/>
      <c r="D5" s="440"/>
      <c r="E5" s="440"/>
      <c r="F5" s="440"/>
      <c r="G5" s="440"/>
      <c r="H5" s="440"/>
      <c r="I5" s="440"/>
      <c r="J5" s="440"/>
      <c r="K5" s="440"/>
      <c r="L5" s="440"/>
      <c r="M5" s="440"/>
      <c r="N5" s="440"/>
      <c r="O5" s="440"/>
      <c r="P5" s="440"/>
      <c r="Q5" s="440"/>
      <c r="R5" s="440"/>
      <c r="S5" s="440"/>
      <c r="T5" s="440"/>
      <c r="U5" s="440"/>
      <c r="V5" s="440"/>
      <c r="W5" s="440"/>
      <c r="X5" s="440"/>
      <c r="Y5" s="440"/>
      <c r="Z5" s="440"/>
      <c r="AA5" s="440"/>
      <c r="AB5" s="440"/>
      <c r="AC5" s="440"/>
      <c r="AD5" s="440"/>
    </row>
    <row r="6" spans="2:30" ht="7.5" customHeight="1" x14ac:dyDescent="0.4">
      <c r="B6" s="61"/>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2:30" s="64" customFormat="1" ht="60" customHeight="1" x14ac:dyDescent="0.3">
      <c r="B7" s="68"/>
      <c r="C7" s="419" t="s">
        <v>455</v>
      </c>
      <c r="D7" s="420"/>
      <c r="E7" s="433"/>
      <c r="F7" s="433"/>
      <c r="G7" s="433"/>
      <c r="H7" s="433"/>
      <c r="I7" s="433"/>
      <c r="J7" s="433"/>
      <c r="K7" s="433"/>
      <c r="L7" s="433"/>
      <c r="M7" s="69"/>
      <c r="N7" s="419" t="s">
        <v>456</v>
      </c>
      <c r="O7" s="436"/>
      <c r="P7" s="420"/>
      <c r="Q7" s="441"/>
      <c r="R7" s="441"/>
      <c r="S7" s="441"/>
      <c r="T7" s="441"/>
      <c r="U7" s="441"/>
      <c r="V7" s="441"/>
      <c r="W7" s="441"/>
      <c r="X7" s="441"/>
      <c r="Y7" s="441"/>
      <c r="Z7" s="441"/>
      <c r="AA7" s="441"/>
      <c r="AB7" s="441"/>
      <c r="AC7" s="441"/>
      <c r="AD7" s="70"/>
    </row>
    <row r="8" spans="2:30" ht="7.5" customHeight="1" x14ac:dyDescent="0.4">
      <c r="B8" s="71"/>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73"/>
    </row>
    <row r="9" spans="2:30" s="64" customFormat="1" ht="39.9" customHeight="1" x14ac:dyDescent="0.3">
      <c r="B9" s="68"/>
      <c r="C9" s="419" t="s">
        <v>481</v>
      </c>
      <c r="D9" s="420"/>
      <c r="E9" s="433"/>
      <c r="F9" s="433"/>
      <c r="G9" s="433"/>
      <c r="H9" s="433"/>
      <c r="I9" s="433"/>
      <c r="J9" s="433"/>
      <c r="K9" s="433"/>
      <c r="L9" s="433"/>
      <c r="M9" s="69"/>
      <c r="N9" s="433"/>
      <c r="O9" s="433"/>
      <c r="P9" s="433"/>
      <c r="Q9" s="433"/>
      <c r="R9" s="433"/>
      <c r="S9" s="433"/>
      <c r="T9" s="433"/>
      <c r="U9"/>
      <c r="V9" s="433"/>
      <c r="W9" s="433"/>
      <c r="X9" s="433"/>
      <c r="Y9" s="433"/>
      <c r="Z9" s="433"/>
      <c r="AA9" s="433"/>
      <c r="AB9" s="433"/>
      <c r="AC9" s="433"/>
      <c r="AD9" s="70"/>
    </row>
    <row r="10" spans="2:30" ht="7.5" customHeight="1" x14ac:dyDescent="0.4">
      <c r="B10" s="71"/>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3"/>
    </row>
    <row r="11" spans="2:30" ht="39.9" customHeight="1" x14ac:dyDescent="0.4">
      <c r="B11" s="71"/>
      <c r="C11" s="419" t="s">
        <v>482</v>
      </c>
      <c r="D11" s="420"/>
      <c r="E11" s="433"/>
      <c r="F11" s="433"/>
      <c r="G11" s="433"/>
      <c r="H11" s="433"/>
      <c r="I11" s="433"/>
      <c r="J11" s="433"/>
      <c r="K11" s="433"/>
      <c r="L11" s="433"/>
      <c r="N11" s="433"/>
      <c r="O11" s="433"/>
      <c r="P11" s="433"/>
      <c r="Q11" s="433"/>
      <c r="R11" s="433"/>
      <c r="S11" s="433"/>
      <c r="T11" s="433"/>
      <c r="V11" s="433"/>
      <c r="W11" s="433"/>
      <c r="X11" s="433"/>
      <c r="Y11" s="433"/>
      <c r="Z11" s="433"/>
      <c r="AA11" s="433"/>
      <c r="AB11" s="433"/>
      <c r="AC11" s="433"/>
      <c r="AD11" s="73"/>
    </row>
    <row r="12" spans="2:30" ht="7.5" customHeight="1" x14ac:dyDescent="0.4">
      <c r="B12" s="71"/>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3"/>
    </row>
    <row r="13" spans="2:30" s="64" customFormat="1" ht="39.9" customHeight="1" x14ac:dyDescent="0.3">
      <c r="B13" s="68"/>
      <c r="C13" s="448" t="s">
        <v>488</v>
      </c>
      <c r="D13" s="449"/>
      <c r="E13" s="69"/>
      <c r="F13" s="432" t="s">
        <v>457</v>
      </c>
      <c r="G13" s="432"/>
      <c r="H13" s="435"/>
      <c r="I13" s="435"/>
      <c r="J13" s="435"/>
      <c r="K13" s="435"/>
      <c r="L13" s="435"/>
      <c r="M13" s="69"/>
      <c r="N13" s="419" t="s">
        <v>459</v>
      </c>
      <c r="O13" s="436"/>
      <c r="P13" s="420"/>
      <c r="Q13" s="437"/>
      <c r="R13" s="437"/>
      <c r="S13" s="437"/>
      <c r="T13" s="437"/>
      <c r="U13" s="69"/>
      <c r="V13" s="438" t="s">
        <v>460</v>
      </c>
      <c r="W13" s="438"/>
      <c r="X13" s="461"/>
      <c r="Y13" s="461"/>
      <c r="Z13" s="461"/>
      <c r="AA13" s="455"/>
      <c r="AB13" s="456"/>
      <c r="AC13" s="457"/>
      <c r="AD13" s="70"/>
    </row>
    <row r="14" spans="2:30" ht="9" customHeight="1" x14ac:dyDescent="0.4">
      <c r="B14" s="71"/>
      <c r="C14" s="450"/>
      <c r="D14" s="451"/>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3"/>
    </row>
    <row r="15" spans="2:30" s="64" customFormat="1" ht="39.9" customHeight="1" x14ac:dyDescent="0.3">
      <c r="B15" s="68"/>
      <c r="C15" s="450"/>
      <c r="D15" s="451"/>
      <c r="E15" s="69"/>
      <c r="F15" s="434" t="s">
        <v>458</v>
      </c>
      <c r="G15" s="434"/>
      <c r="H15" s="435"/>
      <c r="I15" s="435"/>
      <c r="J15" s="435"/>
      <c r="K15" s="435"/>
      <c r="L15" s="435"/>
      <c r="M15" s="69"/>
      <c r="N15" s="434" t="s">
        <v>462</v>
      </c>
      <c r="O15" s="434"/>
      <c r="P15" s="435"/>
      <c r="Q15" s="435"/>
      <c r="R15" s="435"/>
      <c r="S15" s="435"/>
      <c r="T15" s="435"/>
      <c r="U15" s="69"/>
      <c r="V15" s="434" t="s">
        <v>484</v>
      </c>
      <c r="W15" s="434"/>
      <c r="X15" s="454"/>
      <c r="Y15" s="454"/>
      <c r="Z15" s="454"/>
      <c r="AA15" s="454"/>
      <c r="AB15" s="454"/>
      <c r="AC15" s="454"/>
      <c r="AD15" s="70"/>
    </row>
    <row r="16" spans="2:30" ht="7.5" customHeight="1" x14ac:dyDescent="0.4">
      <c r="B16" s="71"/>
      <c r="C16" s="450"/>
      <c r="D16" s="451"/>
      <c r="E16" s="72"/>
      <c r="F16" s="72"/>
      <c r="G16" s="72"/>
      <c r="H16" s="72"/>
      <c r="I16" s="72"/>
      <c r="J16" s="72"/>
      <c r="K16" s="72"/>
      <c r="L16" s="72"/>
      <c r="M16" s="72"/>
      <c r="N16" s="72"/>
      <c r="O16" s="72"/>
      <c r="P16" s="72"/>
      <c r="Q16" s="72"/>
      <c r="R16" s="72"/>
      <c r="S16" s="72"/>
      <c r="T16" s="72"/>
      <c r="U16" s="72"/>
      <c r="V16"/>
      <c r="W16"/>
      <c r="X16"/>
      <c r="Y16"/>
      <c r="Z16"/>
      <c r="AA16"/>
      <c r="AB16"/>
      <c r="AC16"/>
      <c r="AD16" s="73"/>
    </row>
    <row r="17" spans="2:30" s="64" customFormat="1" ht="39.9" customHeight="1" x14ac:dyDescent="0.3">
      <c r="B17" s="68"/>
      <c r="C17" s="452"/>
      <c r="D17" s="453"/>
      <c r="E17" s="69"/>
      <c r="F17" s="434" t="s">
        <v>461</v>
      </c>
      <c r="G17" s="434"/>
      <c r="H17" s="435"/>
      <c r="I17" s="435"/>
      <c r="J17" s="435"/>
      <c r="K17" s="435"/>
      <c r="L17" s="435"/>
      <c r="M17" s="69"/>
      <c r="N17" s="434" t="s">
        <v>463</v>
      </c>
      <c r="O17" s="434"/>
      <c r="P17" s="435"/>
      <c r="Q17" s="435"/>
      <c r="R17" s="435"/>
      <c r="S17" s="435"/>
      <c r="T17" s="435"/>
      <c r="U17" s="69"/>
      <c r="AC17"/>
      <c r="AD17" s="70"/>
    </row>
    <row r="18" spans="2:30" ht="6.9" customHeight="1" x14ac:dyDescent="0.4">
      <c r="B18" s="71"/>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3"/>
    </row>
    <row r="19" spans="2:30" s="64" customFormat="1" ht="39.9" customHeight="1" x14ac:dyDescent="0.3">
      <c r="B19" s="68"/>
      <c r="C19" s="419" t="s">
        <v>485</v>
      </c>
      <c r="D19" s="420"/>
      <c r="E19" s="437"/>
      <c r="F19" s="437"/>
      <c r="G19" s="437"/>
      <c r="H19" s="437"/>
      <c r="I19" s="437"/>
      <c r="J19" s="437"/>
      <c r="K19" s="437"/>
      <c r="L19" s="437"/>
      <c r="M19" s="437"/>
      <c r="N19" s="437"/>
      <c r="O19" s="74"/>
      <c r="P19" s="419" t="s">
        <v>486</v>
      </c>
      <c r="Q19" s="436"/>
      <c r="R19" s="436"/>
      <c r="S19" s="420"/>
      <c r="T19" s="437"/>
      <c r="U19" s="437"/>
      <c r="V19" s="437"/>
      <c r="W19" s="437"/>
      <c r="X19" s="437"/>
      <c r="Y19" s="437"/>
      <c r="Z19" s="437"/>
      <c r="AA19" s="437"/>
      <c r="AB19" s="437"/>
      <c r="AC19" s="437"/>
      <c r="AD19" s="70"/>
    </row>
    <row r="20" spans="2:30" ht="6.9" customHeight="1" x14ac:dyDescent="0.4">
      <c r="B20" s="75"/>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7"/>
    </row>
    <row r="21" spans="2:30" ht="9.9" customHeight="1" x14ac:dyDescent="0.4">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row>
    <row r="22" spans="2:30" ht="30" customHeight="1" x14ac:dyDescent="0.4">
      <c r="B22" s="415" t="s">
        <v>464</v>
      </c>
      <c r="C22" s="415"/>
      <c r="D22" s="415"/>
      <c r="E22" s="415"/>
      <c r="F22" s="415"/>
      <c r="G22" s="415"/>
      <c r="H22" s="415"/>
      <c r="I22" s="415"/>
      <c r="J22" s="415"/>
      <c r="K22" s="415"/>
      <c r="L22" s="415"/>
      <c r="M22" s="415"/>
      <c r="N22" s="415"/>
      <c r="O22" s="415"/>
      <c r="P22" s="415"/>
      <c r="Q22" s="415"/>
      <c r="R22" s="415"/>
      <c r="S22" s="415"/>
      <c r="T22" s="415"/>
      <c r="U22" s="415"/>
      <c r="V22" s="415"/>
      <c r="W22" s="415"/>
      <c r="X22" s="415"/>
      <c r="Y22" s="415"/>
      <c r="Z22" s="415"/>
      <c r="AA22" s="415"/>
      <c r="AB22" s="415"/>
      <c r="AC22" s="415"/>
      <c r="AD22" s="415"/>
    </row>
    <row r="23" spans="2:30" ht="9.9" customHeight="1" x14ac:dyDescent="0.4">
      <c r="B23" s="78"/>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80"/>
    </row>
    <row r="24" spans="2:30" ht="26.1" customHeight="1" x14ac:dyDescent="0.4">
      <c r="B24" s="71"/>
      <c r="C24" s="432" t="s">
        <v>487</v>
      </c>
      <c r="D24" s="432"/>
      <c r="E24" s="432"/>
      <c r="F24" s="432" t="s">
        <v>496</v>
      </c>
      <c r="G24" s="432"/>
      <c r="H24" s="432" t="s">
        <v>465</v>
      </c>
      <c r="I24" s="432"/>
      <c r="J24" s="432" t="s">
        <v>466</v>
      </c>
      <c r="K24" s="432"/>
      <c r="L24" s="432" t="s">
        <v>467</v>
      </c>
      <c r="M24" s="432"/>
      <c r="N24" s="432" t="s">
        <v>468</v>
      </c>
      <c r="O24" s="432"/>
      <c r="P24" s="432" t="s">
        <v>469</v>
      </c>
      <c r="Q24" s="432"/>
      <c r="R24" s="432" t="s">
        <v>470</v>
      </c>
      <c r="S24" s="432"/>
      <c r="T24" s="432" t="s">
        <v>471</v>
      </c>
      <c r="U24" s="432"/>
      <c r="V24" s="432" t="s">
        <v>472</v>
      </c>
      <c r="W24" s="432"/>
      <c r="X24" s="432" t="s">
        <v>473</v>
      </c>
      <c r="Y24" s="432"/>
      <c r="Z24" s="432" t="s">
        <v>474</v>
      </c>
      <c r="AA24" s="432"/>
      <c r="AB24" s="432" t="s">
        <v>475</v>
      </c>
      <c r="AC24" s="432"/>
      <c r="AD24" s="81"/>
    </row>
    <row r="25" spans="2:30" ht="26.1" customHeight="1" x14ac:dyDescent="0.4">
      <c r="B25" s="71"/>
      <c r="C25" s="430" t="s">
        <v>460</v>
      </c>
      <c r="D25" s="430"/>
      <c r="E25" s="430"/>
      <c r="F25" s="460"/>
      <c r="G25" s="460"/>
      <c r="H25" s="460"/>
      <c r="I25" s="460"/>
      <c r="J25" s="460"/>
      <c r="K25" s="460"/>
      <c r="L25" s="460"/>
      <c r="M25" s="460"/>
      <c r="N25" s="460"/>
      <c r="O25" s="460"/>
      <c r="P25" s="460"/>
      <c r="Q25" s="460"/>
      <c r="R25" s="460"/>
      <c r="S25" s="460"/>
      <c r="T25" s="460"/>
      <c r="U25" s="460"/>
      <c r="V25" s="460"/>
      <c r="W25" s="460"/>
      <c r="X25" s="460"/>
      <c r="Y25" s="460"/>
      <c r="Z25" s="460"/>
      <c r="AA25" s="460"/>
      <c r="AB25" s="460"/>
      <c r="AC25" s="460"/>
      <c r="AD25" s="81"/>
    </row>
    <row r="26" spans="2:30" ht="35.1" customHeight="1" x14ac:dyDescent="0.4">
      <c r="B26" s="71"/>
      <c r="C26" s="430" t="s">
        <v>323</v>
      </c>
      <c r="D26" s="430"/>
      <c r="E26" s="430"/>
      <c r="F26" s="431"/>
      <c r="G26" s="431"/>
      <c r="H26" s="431"/>
      <c r="I26" s="431"/>
      <c r="J26" s="431"/>
      <c r="K26" s="431"/>
      <c r="L26" s="431"/>
      <c r="M26" s="431"/>
      <c r="N26" s="431"/>
      <c r="O26" s="431"/>
      <c r="P26" s="431"/>
      <c r="Q26" s="431"/>
      <c r="R26" s="431"/>
      <c r="S26" s="431"/>
      <c r="T26" s="431"/>
      <c r="U26" s="431"/>
      <c r="V26" s="431"/>
      <c r="W26" s="431"/>
      <c r="X26" s="431"/>
      <c r="Y26" s="431"/>
      <c r="Z26" s="431"/>
      <c r="AA26" s="431"/>
      <c r="AB26" s="431"/>
      <c r="AC26" s="431"/>
      <c r="AD26" s="81"/>
    </row>
    <row r="27" spans="2:30" ht="12" customHeight="1" x14ac:dyDescent="0.4">
      <c r="B27" s="71"/>
      <c r="C27" s="84"/>
      <c r="D27" s="84"/>
      <c r="E27" s="84"/>
      <c r="F27" s="85"/>
      <c r="G27" s="85"/>
      <c r="H27" s="85"/>
      <c r="I27" s="85"/>
      <c r="J27" s="85"/>
      <c r="K27" s="85"/>
      <c r="L27" s="85"/>
      <c r="M27" s="85"/>
      <c r="N27" s="86"/>
      <c r="O27" s="86"/>
      <c r="P27" s="86"/>
      <c r="Q27" s="86"/>
      <c r="R27" s="86"/>
      <c r="S27" s="86"/>
      <c r="T27" s="86"/>
      <c r="U27" s="86"/>
      <c r="V27" s="86"/>
      <c r="W27" s="86"/>
      <c r="X27" s="86"/>
      <c r="Y27" s="86"/>
      <c r="Z27" s="86"/>
      <c r="AA27" s="86"/>
      <c r="AB27" s="86"/>
      <c r="AC27" s="86"/>
      <c r="AD27" s="81"/>
    </row>
    <row r="28" spans="2:30" ht="35.1" customHeight="1" x14ac:dyDescent="0.4">
      <c r="B28" s="71"/>
      <c r="C28" s="432" t="s">
        <v>487</v>
      </c>
      <c r="D28" s="432"/>
      <c r="E28" s="432"/>
      <c r="F28" s="432" t="s">
        <v>476</v>
      </c>
      <c r="G28" s="432"/>
      <c r="H28" s="432" t="s">
        <v>465</v>
      </c>
      <c r="I28" s="432"/>
      <c r="J28" s="432" t="s">
        <v>466</v>
      </c>
      <c r="K28" s="432"/>
      <c r="L28" s="432" t="s">
        <v>467</v>
      </c>
      <c r="M28" s="432"/>
      <c r="N28" s="432" t="s">
        <v>468</v>
      </c>
      <c r="O28" s="432"/>
      <c r="P28" s="432" t="s">
        <v>469</v>
      </c>
      <c r="Q28" s="432"/>
      <c r="R28" s="432" t="s">
        <v>470</v>
      </c>
      <c r="S28" s="432"/>
      <c r="T28" s="432" t="s">
        <v>471</v>
      </c>
      <c r="U28" s="432"/>
      <c r="V28" s="432" t="s">
        <v>472</v>
      </c>
      <c r="W28" s="432"/>
      <c r="X28" s="432" t="s">
        <v>473</v>
      </c>
      <c r="Y28" s="432"/>
      <c r="Z28" s="432" t="s">
        <v>474</v>
      </c>
      <c r="AA28" s="432"/>
      <c r="AB28" s="432" t="s">
        <v>475</v>
      </c>
      <c r="AC28" s="432"/>
      <c r="AD28" s="81"/>
    </row>
    <row r="29" spans="2:30" ht="35.1" customHeight="1" x14ac:dyDescent="0.4">
      <c r="B29" s="71"/>
      <c r="C29" s="430" t="s">
        <v>460</v>
      </c>
      <c r="D29" s="430"/>
      <c r="E29" s="430"/>
      <c r="F29" s="460"/>
      <c r="G29" s="460"/>
      <c r="H29" s="460"/>
      <c r="I29" s="460"/>
      <c r="J29" s="460"/>
      <c r="K29" s="460"/>
      <c r="L29" s="460"/>
      <c r="M29" s="460"/>
      <c r="N29" s="460"/>
      <c r="O29" s="460"/>
      <c r="P29" s="460"/>
      <c r="Q29" s="460"/>
      <c r="R29" s="460"/>
      <c r="S29" s="460"/>
      <c r="T29" s="460"/>
      <c r="U29" s="460"/>
      <c r="V29" s="460"/>
      <c r="W29" s="460"/>
      <c r="X29" s="460"/>
      <c r="Y29" s="460"/>
      <c r="Z29" s="460"/>
      <c r="AA29" s="460"/>
      <c r="AB29" s="460"/>
      <c r="AC29" s="460"/>
      <c r="AD29" s="81"/>
    </row>
    <row r="30" spans="2:30" ht="35.1" customHeight="1" x14ac:dyDescent="0.4">
      <c r="B30" s="71"/>
      <c r="C30" s="430" t="s">
        <v>323</v>
      </c>
      <c r="D30" s="430"/>
      <c r="E30" s="430"/>
      <c r="F30" s="431"/>
      <c r="G30" s="431"/>
      <c r="H30" s="431"/>
      <c r="I30" s="431"/>
      <c r="J30" s="431"/>
      <c r="K30" s="431"/>
      <c r="L30" s="431"/>
      <c r="M30" s="431"/>
      <c r="N30" s="431"/>
      <c r="O30" s="431"/>
      <c r="P30" s="431"/>
      <c r="Q30" s="431"/>
      <c r="R30" s="431"/>
      <c r="S30" s="431"/>
      <c r="T30" s="431"/>
      <c r="U30" s="431"/>
      <c r="V30" s="431"/>
      <c r="W30" s="431"/>
      <c r="X30" s="431"/>
      <c r="Y30" s="431"/>
      <c r="Z30" s="431"/>
      <c r="AA30" s="431"/>
      <c r="AB30" s="431"/>
      <c r="AC30" s="431"/>
      <c r="AD30" s="81"/>
    </row>
    <row r="31" spans="2:30" ht="9.9" customHeight="1" x14ac:dyDescent="0.4">
      <c r="B31" s="75"/>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7"/>
    </row>
    <row r="32" spans="2:30" ht="5.4" customHeight="1" x14ac:dyDescent="0.4">
      <c r="B32" s="462"/>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4"/>
    </row>
    <row r="33" spans="2:34" ht="39.9" customHeight="1" x14ac:dyDescent="0.4">
      <c r="B33" s="412"/>
      <c r="C33" s="413"/>
      <c r="D33" s="413"/>
      <c r="E33" s="413"/>
      <c r="F33" s="413"/>
      <c r="G33" s="413"/>
      <c r="H33" s="413"/>
      <c r="I33" s="413"/>
      <c r="J33" s="413"/>
      <c r="K33" s="413"/>
      <c r="L33" s="413"/>
      <c r="M33" s="413"/>
      <c r="N33" s="413"/>
      <c r="O33" s="413"/>
      <c r="P33" s="413"/>
      <c r="Q33" s="413"/>
      <c r="R33" s="413"/>
      <c r="S33" s="413"/>
      <c r="T33" s="413"/>
      <c r="U33" s="413"/>
      <c r="V33" s="413"/>
      <c r="W33" s="413"/>
      <c r="X33" s="413"/>
      <c r="Y33" s="413"/>
      <c r="Z33" s="413"/>
      <c r="AA33" s="413"/>
      <c r="AB33" s="413"/>
      <c r="AC33" s="413"/>
      <c r="AD33" s="414"/>
    </row>
    <row r="34" spans="2:34" ht="39.9" customHeight="1" x14ac:dyDescent="0.4">
      <c r="B34" s="412"/>
      <c r="C34" s="413"/>
      <c r="D34" s="413"/>
      <c r="E34" s="413"/>
      <c r="F34" s="413"/>
      <c r="G34" s="413"/>
      <c r="H34" s="413"/>
      <c r="I34" s="413"/>
      <c r="J34" s="413"/>
      <c r="K34" s="413"/>
      <c r="L34" s="413"/>
      <c r="M34" s="413"/>
      <c r="N34" s="413"/>
      <c r="O34" s="413"/>
      <c r="P34" s="413"/>
      <c r="Q34" s="413"/>
      <c r="R34" s="413"/>
      <c r="S34" s="413"/>
      <c r="T34" s="413"/>
      <c r="U34" s="413"/>
      <c r="V34" s="413"/>
      <c r="W34" s="413"/>
      <c r="X34" s="413"/>
      <c r="Y34" s="413"/>
      <c r="Z34" s="413"/>
      <c r="AA34" s="413"/>
      <c r="AB34" s="413"/>
      <c r="AC34" s="413"/>
      <c r="AD34" s="414"/>
    </row>
    <row r="35" spans="2:34" ht="39.9" customHeight="1" x14ac:dyDescent="0.4">
      <c r="B35" s="412"/>
      <c r="C35" s="413"/>
      <c r="D35" s="413"/>
      <c r="E35" s="413"/>
      <c r="F35" s="413"/>
      <c r="G35" s="413"/>
      <c r="H35" s="413"/>
      <c r="I35" s="413"/>
      <c r="J35" s="413"/>
      <c r="K35" s="413"/>
      <c r="L35" s="413"/>
      <c r="M35" s="413"/>
      <c r="N35" s="413"/>
      <c r="O35" s="413"/>
      <c r="P35" s="413"/>
      <c r="Q35" s="413"/>
      <c r="R35" s="413"/>
      <c r="S35" s="413"/>
      <c r="T35" s="413"/>
      <c r="U35" s="413"/>
      <c r="V35" s="413"/>
      <c r="W35" s="413"/>
      <c r="X35" s="413"/>
      <c r="Y35" s="413"/>
      <c r="Z35" s="413"/>
      <c r="AA35" s="413"/>
      <c r="AB35" s="413"/>
      <c r="AC35" s="413"/>
      <c r="AD35" s="414"/>
    </row>
    <row r="36" spans="2:34" ht="39.9" customHeight="1" x14ac:dyDescent="0.4">
      <c r="B36" s="412"/>
      <c r="C36" s="413"/>
      <c r="D36" s="413"/>
      <c r="E36" s="413"/>
      <c r="F36" s="413"/>
      <c r="G36" s="413"/>
      <c r="H36" s="413"/>
      <c r="I36" s="413"/>
      <c r="J36" s="413"/>
      <c r="K36" s="413"/>
      <c r="L36" s="413"/>
      <c r="M36" s="413"/>
      <c r="N36" s="413"/>
      <c r="O36" s="413"/>
      <c r="P36" s="413"/>
      <c r="Q36" s="413"/>
      <c r="R36" s="413"/>
      <c r="S36" s="413"/>
      <c r="T36" s="413"/>
      <c r="U36" s="413"/>
      <c r="V36" s="413"/>
      <c r="W36" s="413"/>
      <c r="X36" s="413"/>
      <c r="Y36" s="413"/>
      <c r="Z36" s="413"/>
      <c r="AA36" s="413"/>
      <c r="AB36" s="413"/>
      <c r="AC36" s="413"/>
      <c r="AD36" s="414"/>
    </row>
    <row r="37" spans="2:34" ht="39.9" customHeight="1" x14ac:dyDescent="0.4">
      <c r="B37" s="412"/>
      <c r="C37" s="413"/>
      <c r="D37" s="413"/>
      <c r="E37" s="413"/>
      <c r="F37" s="413"/>
      <c r="G37" s="413"/>
      <c r="H37" s="413"/>
      <c r="I37" s="413"/>
      <c r="J37" s="413"/>
      <c r="K37" s="413"/>
      <c r="L37" s="413"/>
      <c r="M37" s="413"/>
      <c r="N37" s="413"/>
      <c r="O37" s="413"/>
      <c r="P37" s="413"/>
      <c r="Q37" s="413"/>
      <c r="R37" s="413"/>
      <c r="S37" s="413"/>
      <c r="T37" s="413"/>
      <c r="U37" s="413"/>
      <c r="V37" s="413"/>
      <c r="W37" s="413"/>
      <c r="X37" s="413"/>
      <c r="Y37" s="413"/>
      <c r="Z37" s="413"/>
      <c r="AA37" s="413"/>
      <c r="AB37" s="413"/>
      <c r="AC37" s="413"/>
      <c r="AD37" s="414"/>
    </row>
    <row r="38" spans="2:34" ht="39.9" customHeight="1" x14ac:dyDescent="0.4">
      <c r="B38" s="412"/>
      <c r="C38" s="413"/>
      <c r="D38" s="413"/>
      <c r="E38" s="413"/>
      <c r="F38" s="413"/>
      <c r="G38" s="413"/>
      <c r="H38" s="413"/>
      <c r="I38" s="413"/>
      <c r="J38" s="413"/>
      <c r="K38" s="413"/>
      <c r="L38" s="413"/>
      <c r="M38" s="413"/>
      <c r="N38" s="413"/>
      <c r="O38" s="413"/>
      <c r="P38" s="413"/>
      <c r="Q38" s="413"/>
      <c r="R38" s="413"/>
      <c r="S38" s="413"/>
      <c r="T38" s="413"/>
      <c r="U38" s="413"/>
      <c r="V38" s="413"/>
      <c r="W38" s="413"/>
      <c r="X38" s="413"/>
      <c r="Y38" s="413"/>
      <c r="Z38" s="413"/>
      <c r="AA38" s="413"/>
      <c r="AB38" s="413"/>
      <c r="AC38" s="413"/>
      <c r="AD38" s="414"/>
    </row>
    <row r="39" spans="2:34" ht="39.9" customHeight="1" x14ac:dyDescent="0.4">
      <c r="B39" s="465"/>
      <c r="C39" s="466"/>
      <c r="D39" s="466"/>
      <c r="E39" s="466"/>
      <c r="F39" s="466"/>
      <c r="G39" s="466"/>
      <c r="H39" s="466"/>
      <c r="I39" s="466"/>
      <c r="J39" s="466"/>
      <c r="K39" s="466"/>
      <c r="L39" s="466"/>
      <c r="M39" s="466"/>
      <c r="N39" s="466"/>
      <c r="O39" s="466"/>
      <c r="P39" s="466"/>
      <c r="Q39" s="466"/>
      <c r="R39" s="466"/>
      <c r="S39" s="466"/>
      <c r="T39" s="466"/>
      <c r="U39" s="466"/>
      <c r="V39" s="466"/>
      <c r="W39" s="466"/>
      <c r="X39" s="466"/>
      <c r="Y39" s="466"/>
      <c r="Z39" s="466"/>
      <c r="AA39" s="466"/>
      <c r="AB39" s="466"/>
      <c r="AC39" s="466"/>
      <c r="AD39" s="467"/>
    </row>
    <row r="40" spans="2:34" ht="8.1" customHeight="1" x14ac:dyDescent="0.4">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row>
    <row r="41" spans="2:34" ht="30" customHeight="1" x14ac:dyDescent="0.4">
      <c r="B41" s="415" t="s">
        <v>477</v>
      </c>
      <c r="C41" s="415"/>
      <c r="D41" s="415"/>
      <c r="E41" s="415"/>
      <c r="F41" s="415"/>
      <c r="G41" s="415"/>
      <c r="H41" s="415"/>
      <c r="I41" s="415"/>
      <c r="J41" s="415"/>
      <c r="K41" s="415"/>
      <c r="L41" s="415"/>
      <c r="M41" s="415"/>
      <c r="N41" s="415"/>
      <c r="O41" s="415"/>
      <c r="P41" s="415"/>
      <c r="Q41" s="415"/>
      <c r="R41" s="415"/>
      <c r="S41" s="415"/>
      <c r="T41" s="415"/>
      <c r="U41" s="415"/>
      <c r="V41" s="415"/>
      <c r="W41" s="415"/>
      <c r="X41" s="415"/>
      <c r="Y41" s="415"/>
      <c r="Z41" s="415"/>
      <c r="AA41" s="415"/>
      <c r="AB41" s="415"/>
      <c r="AC41" s="415"/>
      <c r="AD41" s="415"/>
      <c r="AE41" s="415"/>
      <c r="AF41" s="415"/>
      <c r="AG41" s="415"/>
      <c r="AH41" s="415"/>
    </row>
    <row r="42" spans="2:34" ht="9.9" customHeight="1" x14ac:dyDescent="0.4">
      <c r="B42" s="412"/>
      <c r="C42" s="413"/>
      <c r="D42" s="413"/>
      <c r="E42" s="413"/>
      <c r="F42" s="413"/>
      <c r="G42" s="413"/>
      <c r="H42" s="413"/>
      <c r="I42" s="413"/>
      <c r="J42" s="413"/>
      <c r="K42" s="413"/>
      <c r="L42" s="413"/>
      <c r="M42" s="413"/>
      <c r="N42" s="413"/>
      <c r="O42" s="413"/>
      <c r="P42" s="413"/>
      <c r="Q42" s="413"/>
      <c r="R42" s="413"/>
      <c r="S42" s="413"/>
      <c r="T42" s="413"/>
      <c r="U42" s="413"/>
      <c r="V42" s="413"/>
      <c r="W42" s="413"/>
      <c r="X42" s="413"/>
      <c r="Y42" s="413"/>
      <c r="Z42" s="413"/>
      <c r="AA42" s="413"/>
      <c r="AB42" s="413"/>
      <c r="AC42" s="413"/>
      <c r="AD42" s="413"/>
      <c r="AE42" s="413"/>
      <c r="AF42" s="413"/>
      <c r="AG42" s="413"/>
      <c r="AH42" s="414"/>
    </row>
    <row r="43" spans="2:34" ht="45" customHeight="1" x14ac:dyDescent="0.4">
      <c r="B43" s="71"/>
      <c r="C43" s="83" t="s">
        <v>478</v>
      </c>
      <c r="D43" s="432" t="s">
        <v>492</v>
      </c>
      <c r="E43" s="432"/>
      <c r="F43" s="432"/>
      <c r="G43" s="432"/>
      <c r="H43" s="432"/>
      <c r="I43" s="432"/>
      <c r="J43" s="432"/>
      <c r="K43" s="432"/>
      <c r="L43" s="432" t="s">
        <v>493</v>
      </c>
      <c r="M43" s="432"/>
      <c r="N43" s="432"/>
      <c r="O43" s="432"/>
      <c r="P43" s="432"/>
      <c r="Q43" s="432"/>
      <c r="R43" s="432"/>
      <c r="S43" s="432"/>
      <c r="T43" s="432" t="s">
        <v>479</v>
      </c>
      <c r="U43" s="432"/>
      <c r="V43" s="432"/>
      <c r="W43" s="432"/>
      <c r="X43" s="432"/>
      <c r="Y43" s="432"/>
      <c r="Z43" s="432" t="s">
        <v>489</v>
      </c>
      <c r="AA43" s="432"/>
      <c r="AB43" s="432"/>
      <c r="AC43" s="432"/>
      <c r="AD43" s="419" t="s">
        <v>490</v>
      </c>
      <c r="AE43" s="420"/>
      <c r="AF43" s="419" t="s">
        <v>491</v>
      </c>
      <c r="AG43" s="420"/>
      <c r="AH43" s="87"/>
    </row>
    <row r="44" spans="2:34" ht="50.1" customHeight="1" x14ac:dyDescent="0.4">
      <c r="B44" s="71"/>
      <c r="C44" s="82" t="s">
        <v>465</v>
      </c>
      <c r="D44" s="421"/>
      <c r="E44" s="422"/>
      <c r="F44" s="422"/>
      <c r="G44" s="422"/>
      <c r="H44" s="422"/>
      <c r="I44" s="422"/>
      <c r="J44" s="422"/>
      <c r="K44" s="423"/>
      <c r="L44" s="421"/>
      <c r="M44" s="422"/>
      <c r="N44" s="422"/>
      <c r="O44" s="422"/>
      <c r="P44" s="422"/>
      <c r="Q44" s="422"/>
      <c r="R44" s="422"/>
      <c r="S44" s="423"/>
      <c r="T44" s="424"/>
      <c r="U44" s="425"/>
      <c r="V44" s="425"/>
      <c r="W44" s="425"/>
      <c r="X44" s="425"/>
      <c r="Y44" s="426"/>
      <c r="Z44" s="427"/>
      <c r="AA44" s="428"/>
      <c r="AB44" s="428"/>
      <c r="AC44" s="429"/>
      <c r="AD44" s="416"/>
      <c r="AE44" s="417"/>
      <c r="AF44" s="411"/>
      <c r="AG44" s="411"/>
      <c r="AH44" s="87"/>
    </row>
    <row r="45" spans="2:34" ht="50.1" customHeight="1" x14ac:dyDescent="0.4">
      <c r="B45" s="71"/>
      <c r="C45" s="82" t="s">
        <v>466</v>
      </c>
      <c r="D45" s="421"/>
      <c r="E45" s="422"/>
      <c r="F45" s="422"/>
      <c r="G45" s="422"/>
      <c r="H45" s="422"/>
      <c r="I45" s="422"/>
      <c r="J45" s="422"/>
      <c r="K45" s="423"/>
      <c r="L45" s="421"/>
      <c r="M45" s="422"/>
      <c r="N45" s="422"/>
      <c r="O45" s="422"/>
      <c r="P45" s="422"/>
      <c r="Q45" s="422"/>
      <c r="R45" s="422"/>
      <c r="S45" s="423"/>
      <c r="T45" s="424"/>
      <c r="U45" s="425"/>
      <c r="V45" s="425"/>
      <c r="W45" s="425"/>
      <c r="X45" s="425"/>
      <c r="Y45" s="426"/>
      <c r="Z45" s="427"/>
      <c r="AA45" s="428"/>
      <c r="AB45" s="428"/>
      <c r="AC45" s="429"/>
      <c r="AD45" s="416"/>
      <c r="AE45" s="417"/>
      <c r="AF45" s="411"/>
      <c r="AG45" s="411"/>
      <c r="AH45" s="87"/>
    </row>
    <row r="46" spans="2:34" ht="50.1" customHeight="1" x14ac:dyDescent="0.4">
      <c r="B46" s="71"/>
      <c r="C46" s="82" t="s">
        <v>467</v>
      </c>
      <c r="D46" s="421"/>
      <c r="E46" s="422"/>
      <c r="F46" s="422"/>
      <c r="G46" s="422"/>
      <c r="H46" s="422"/>
      <c r="I46" s="422"/>
      <c r="J46" s="422"/>
      <c r="K46" s="423"/>
      <c r="L46" s="421"/>
      <c r="M46" s="422"/>
      <c r="N46" s="422"/>
      <c r="O46" s="422"/>
      <c r="P46" s="422"/>
      <c r="Q46" s="422"/>
      <c r="R46" s="422"/>
      <c r="S46" s="423"/>
      <c r="T46" s="424"/>
      <c r="U46" s="425"/>
      <c r="V46" s="425"/>
      <c r="W46" s="425"/>
      <c r="X46" s="425"/>
      <c r="Y46" s="426"/>
      <c r="Z46" s="427"/>
      <c r="AA46" s="428"/>
      <c r="AB46" s="428"/>
      <c r="AC46" s="429"/>
      <c r="AD46" s="416"/>
      <c r="AE46" s="417"/>
      <c r="AF46" s="411"/>
      <c r="AG46" s="411"/>
      <c r="AH46" s="87"/>
    </row>
    <row r="47" spans="2:34" ht="50.1" customHeight="1" x14ac:dyDescent="0.4">
      <c r="B47" s="71"/>
      <c r="C47" s="82" t="s">
        <v>468</v>
      </c>
      <c r="D47" s="421"/>
      <c r="E47" s="422"/>
      <c r="F47" s="422"/>
      <c r="G47" s="422"/>
      <c r="H47" s="422"/>
      <c r="I47" s="422"/>
      <c r="J47" s="422"/>
      <c r="K47" s="423"/>
      <c r="L47" s="421"/>
      <c r="M47" s="422"/>
      <c r="N47" s="422"/>
      <c r="O47" s="422"/>
      <c r="P47" s="422"/>
      <c r="Q47" s="422"/>
      <c r="R47" s="422"/>
      <c r="S47" s="423"/>
      <c r="T47" s="424"/>
      <c r="U47" s="425"/>
      <c r="V47" s="425"/>
      <c r="W47" s="425"/>
      <c r="X47" s="425"/>
      <c r="Y47" s="426"/>
      <c r="Z47" s="427"/>
      <c r="AA47" s="428"/>
      <c r="AB47" s="428"/>
      <c r="AC47" s="429"/>
      <c r="AD47" s="416"/>
      <c r="AE47" s="417"/>
      <c r="AF47" s="411"/>
      <c r="AG47" s="411"/>
      <c r="AH47" s="87"/>
    </row>
    <row r="48" spans="2:34" ht="50.1" customHeight="1" x14ac:dyDescent="0.4">
      <c r="B48" s="71"/>
      <c r="C48" s="82" t="s">
        <v>469</v>
      </c>
      <c r="D48" s="421"/>
      <c r="E48" s="422"/>
      <c r="F48" s="422"/>
      <c r="G48" s="422"/>
      <c r="H48" s="422"/>
      <c r="I48" s="422"/>
      <c r="J48" s="422"/>
      <c r="K48" s="423"/>
      <c r="L48" s="421"/>
      <c r="M48" s="422"/>
      <c r="N48" s="422"/>
      <c r="O48" s="422"/>
      <c r="P48" s="422"/>
      <c r="Q48" s="422"/>
      <c r="R48" s="422"/>
      <c r="S48" s="423"/>
      <c r="T48" s="424"/>
      <c r="U48" s="425"/>
      <c r="V48" s="425"/>
      <c r="W48" s="425"/>
      <c r="X48" s="425"/>
      <c r="Y48" s="426"/>
      <c r="Z48" s="427"/>
      <c r="AA48" s="428"/>
      <c r="AB48" s="428"/>
      <c r="AC48" s="429"/>
      <c r="AD48" s="416"/>
      <c r="AE48" s="417"/>
      <c r="AF48" s="411"/>
      <c r="AG48" s="411"/>
      <c r="AH48" s="87"/>
    </row>
    <row r="49" spans="2:34" ht="50.1" customHeight="1" x14ac:dyDescent="0.4">
      <c r="B49" s="71"/>
      <c r="C49" s="82" t="s">
        <v>470</v>
      </c>
      <c r="D49" s="421"/>
      <c r="E49" s="422"/>
      <c r="F49" s="422"/>
      <c r="G49" s="422"/>
      <c r="H49" s="422"/>
      <c r="I49" s="422"/>
      <c r="J49" s="422"/>
      <c r="K49" s="423"/>
      <c r="L49" s="421"/>
      <c r="M49" s="422"/>
      <c r="N49" s="422"/>
      <c r="O49" s="422"/>
      <c r="P49" s="422"/>
      <c r="Q49" s="422"/>
      <c r="R49" s="422"/>
      <c r="S49" s="423"/>
      <c r="T49" s="424"/>
      <c r="U49" s="425"/>
      <c r="V49" s="425"/>
      <c r="W49" s="425"/>
      <c r="X49" s="425"/>
      <c r="Y49" s="426"/>
      <c r="Z49" s="427"/>
      <c r="AA49" s="428"/>
      <c r="AB49" s="428"/>
      <c r="AC49" s="429"/>
      <c r="AD49" s="416"/>
      <c r="AE49" s="417"/>
      <c r="AF49" s="411"/>
      <c r="AG49" s="411"/>
      <c r="AH49" s="87"/>
    </row>
    <row r="50" spans="2:34" ht="50.1" customHeight="1" x14ac:dyDescent="0.4">
      <c r="B50" s="71"/>
      <c r="C50" s="82" t="s">
        <v>471</v>
      </c>
      <c r="D50" s="421"/>
      <c r="E50" s="422"/>
      <c r="F50" s="422"/>
      <c r="G50" s="422"/>
      <c r="H50" s="422"/>
      <c r="I50" s="422"/>
      <c r="J50" s="422"/>
      <c r="K50" s="423"/>
      <c r="L50" s="421"/>
      <c r="M50" s="422"/>
      <c r="N50" s="422"/>
      <c r="O50" s="422"/>
      <c r="P50" s="422"/>
      <c r="Q50" s="422"/>
      <c r="R50" s="422"/>
      <c r="S50" s="423"/>
      <c r="T50" s="424"/>
      <c r="U50" s="425"/>
      <c r="V50" s="425"/>
      <c r="W50" s="425"/>
      <c r="X50" s="425"/>
      <c r="Y50" s="426"/>
      <c r="Z50" s="427"/>
      <c r="AA50" s="428"/>
      <c r="AB50" s="428"/>
      <c r="AC50" s="429"/>
      <c r="AD50" s="416"/>
      <c r="AE50" s="417"/>
      <c r="AF50" s="411"/>
      <c r="AG50" s="411"/>
      <c r="AH50" s="87"/>
    </row>
    <row r="51" spans="2:34" ht="50.1" customHeight="1" x14ac:dyDescent="0.4">
      <c r="B51" s="71"/>
      <c r="C51" s="82" t="s">
        <v>472</v>
      </c>
      <c r="D51" s="421"/>
      <c r="E51" s="422"/>
      <c r="F51" s="422"/>
      <c r="G51" s="422"/>
      <c r="H51" s="422"/>
      <c r="I51" s="422"/>
      <c r="J51" s="422"/>
      <c r="K51" s="423"/>
      <c r="L51" s="421"/>
      <c r="M51" s="422"/>
      <c r="N51" s="422"/>
      <c r="O51" s="422"/>
      <c r="P51" s="422"/>
      <c r="Q51" s="422"/>
      <c r="R51" s="422"/>
      <c r="S51" s="423"/>
      <c r="T51" s="424"/>
      <c r="U51" s="425"/>
      <c r="V51" s="425"/>
      <c r="W51" s="425"/>
      <c r="X51" s="425"/>
      <c r="Y51" s="426"/>
      <c r="Z51" s="427"/>
      <c r="AA51" s="428"/>
      <c r="AB51" s="428"/>
      <c r="AC51" s="429"/>
      <c r="AD51" s="416"/>
      <c r="AE51" s="417"/>
      <c r="AF51" s="411"/>
      <c r="AG51" s="411"/>
      <c r="AH51" s="87"/>
    </row>
    <row r="52" spans="2:34" ht="50.1" customHeight="1" x14ac:dyDescent="0.4">
      <c r="B52" s="71"/>
      <c r="C52" s="82" t="s">
        <v>473</v>
      </c>
      <c r="D52" s="421"/>
      <c r="E52" s="422"/>
      <c r="F52" s="422"/>
      <c r="G52" s="422"/>
      <c r="H52" s="422"/>
      <c r="I52" s="422"/>
      <c r="J52" s="422"/>
      <c r="K52" s="423"/>
      <c r="L52" s="421"/>
      <c r="M52" s="422"/>
      <c r="N52" s="422"/>
      <c r="O52" s="422"/>
      <c r="P52" s="422"/>
      <c r="Q52" s="422"/>
      <c r="R52" s="422"/>
      <c r="S52" s="423"/>
      <c r="T52" s="424"/>
      <c r="U52" s="425"/>
      <c r="V52" s="425"/>
      <c r="W52" s="425"/>
      <c r="X52" s="425"/>
      <c r="Y52" s="426"/>
      <c r="Z52" s="427"/>
      <c r="AA52" s="428"/>
      <c r="AB52" s="428"/>
      <c r="AC52" s="429"/>
      <c r="AD52" s="416"/>
      <c r="AE52" s="417"/>
      <c r="AF52" s="411"/>
      <c r="AG52" s="411"/>
      <c r="AH52" s="87"/>
    </row>
    <row r="53" spans="2:34" ht="50.1" customHeight="1" x14ac:dyDescent="0.4">
      <c r="B53" s="71"/>
      <c r="C53" s="82" t="s">
        <v>474</v>
      </c>
      <c r="D53" s="421"/>
      <c r="E53" s="422"/>
      <c r="F53" s="422"/>
      <c r="G53" s="422"/>
      <c r="H53" s="422"/>
      <c r="I53" s="422"/>
      <c r="J53" s="422"/>
      <c r="K53" s="423"/>
      <c r="L53" s="421"/>
      <c r="M53" s="422"/>
      <c r="N53" s="422"/>
      <c r="O53" s="422"/>
      <c r="P53" s="422"/>
      <c r="Q53" s="422"/>
      <c r="R53" s="422"/>
      <c r="S53" s="423"/>
      <c r="T53" s="424"/>
      <c r="U53" s="425"/>
      <c r="V53" s="425"/>
      <c r="W53" s="425"/>
      <c r="X53" s="425"/>
      <c r="Y53" s="426"/>
      <c r="Z53" s="427"/>
      <c r="AA53" s="428"/>
      <c r="AB53" s="428"/>
      <c r="AC53" s="429"/>
      <c r="AD53" s="416"/>
      <c r="AE53" s="417"/>
      <c r="AF53" s="411"/>
      <c r="AG53" s="411"/>
      <c r="AH53" s="87"/>
    </row>
    <row r="54" spans="2:34" ht="50.1" customHeight="1" x14ac:dyDescent="0.4">
      <c r="B54" s="71"/>
      <c r="C54" s="82" t="s">
        <v>476</v>
      </c>
      <c r="D54" s="421"/>
      <c r="E54" s="422"/>
      <c r="F54" s="422"/>
      <c r="G54" s="422"/>
      <c r="H54" s="422"/>
      <c r="I54" s="422"/>
      <c r="J54" s="422"/>
      <c r="K54" s="423"/>
      <c r="L54" s="421"/>
      <c r="M54" s="422"/>
      <c r="N54" s="422"/>
      <c r="O54" s="422"/>
      <c r="P54" s="422"/>
      <c r="Q54" s="422"/>
      <c r="R54" s="422"/>
      <c r="S54" s="423"/>
      <c r="T54" s="424"/>
      <c r="U54" s="425"/>
      <c r="V54" s="425"/>
      <c r="W54" s="425"/>
      <c r="X54" s="425"/>
      <c r="Y54" s="426"/>
      <c r="Z54" s="427"/>
      <c r="AA54" s="428"/>
      <c r="AB54" s="428"/>
      <c r="AC54" s="429"/>
      <c r="AD54" s="416"/>
      <c r="AE54" s="417"/>
      <c r="AF54" s="411"/>
      <c r="AG54" s="411"/>
      <c r="AH54" s="87"/>
    </row>
    <row r="55" spans="2:34" ht="50.1" customHeight="1" x14ac:dyDescent="0.4">
      <c r="B55" s="71"/>
      <c r="C55" s="82" t="s">
        <v>465</v>
      </c>
      <c r="D55" s="421"/>
      <c r="E55" s="422"/>
      <c r="F55" s="422"/>
      <c r="G55" s="422"/>
      <c r="H55" s="422"/>
      <c r="I55" s="422"/>
      <c r="J55" s="422"/>
      <c r="K55" s="423"/>
      <c r="L55" s="421"/>
      <c r="M55" s="422"/>
      <c r="N55" s="422"/>
      <c r="O55" s="422"/>
      <c r="P55" s="422"/>
      <c r="Q55" s="422"/>
      <c r="R55" s="422"/>
      <c r="S55" s="423"/>
      <c r="T55" s="424"/>
      <c r="U55" s="425"/>
      <c r="V55" s="425"/>
      <c r="W55" s="425"/>
      <c r="X55" s="425"/>
      <c r="Y55" s="426"/>
      <c r="Z55" s="427"/>
      <c r="AA55" s="428"/>
      <c r="AB55" s="428"/>
      <c r="AC55" s="429"/>
      <c r="AD55" s="416"/>
      <c r="AE55" s="417"/>
      <c r="AF55" s="411"/>
      <c r="AG55" s="411"/>
      <c r="AH55" s="87"/>
    </row>
    <row r="56" spans="2:34" ht="50.1" customHeight="1" x14ac:dyDescent="0.4">
      <c r="B56" s="71"/>
      <c r="C56" s="82" t="s">
        <v>466</v>
      </c>
      <c r="D56" s="421"/>
      <c r="E56" s="422"/>
      <c r="F56" s="422"/>
      <c r="G56" s="422"/>
      <c r="H56" s="422"/>
      <c r="I56" s="422"/>
      <c r="J56" s="422"/>
      <c r="K56" s="423"/>
      <c r="L56" s="421"/>
      <c r="M56" s="422"/>
      <c r="N56" s="422"/>
      <c r="O56" s="422"/>
      <c r="P56" s="422"/>
      <c r="Q56" s="422"/>
      <c r="R56" s="422"/>
      <c r="S56" s="423"/>
      <c r="T56" s="424"/>
      <c r="U56" s="425"/>
      <c r="V56" s="425"/>
      <c r="W56" s="425"/>
      <c r="X56" s="425"/>
      <c r="Y56" s="426"/>
      <c r="Z56" s="427"/>
      <c r="AA56" s="428"/>
      <c r="AB56" s="428"/>
      <c r="AC56" s="429"/>
      <c r="AD56" s="416"/>
      <c r="AE56" s="417"/>
      <c r="AF56" s="411"/>
      <c r="AG56" s="411"/>
      <c r="AH56" s="87"/>
    </row>
    <row r="57" spans="2:34" ht="50.1" customHeight="1" x14ac:dyDescent="0.4">
      <c r="B57" s="71"/>
      <c r="C57" s="82" t="s">
        <v>467</v>
      </c>
      <c r="D57" s="421"/>
      <c r="E57" s="422"/>
      <c r="F57" s="422"/>
      <c r="G57" s="422"/>
      <c r="H57" s="422"/>
      <c r="I57" s="422"/>
      <c r="J57" s="422"/>
      <c r="K57" s="423"/>
      <c r="L57" s="421"/>
      <c r="M57" s="422"/>
      <c r="N57" s="422"/>
      <c r="O57" s="422"/>
      <c r="P57" s="422"/>
      <c r="Q57" s="422"/>
      <c r="R57" s="422"/>
      <c r="S57" s="423"/>
      <c r="T57" s="424"/>
      <c r="U57" s="425"/>
      <c r="V57" s="425"/>
      <c r="W57" s="425"/>
      <c r="X57" s="425"/>
      <c r="Y57" s="426"/>
      <c r="Z57" s="427"/>
      <c r="AA57" s="428"/>
      <c r="AB57" s="428"/>
      <c r="AC57" s="429"/>
      <c r="AD57" s="416"/>
      <c r="AE57" s="417"/>
      <c r="AF57" s="411"/>
      <c r="AG57" s="411"/>
      <c r="AH57" s="87"/>
    </row>
    <row r="58" spans="2:34" ht="50.1" customHeight="1" x14ac:dyDescent="0.4">
      <c r="B58" s="71"/>
      <c r="C58" s="82" t="s">
        <v>468</v>
      </c>
      <c r="D58" s="421"/>
      <c r="E58" s="422"/>
      <c r="F58" s="422"/>
      <c r="G58" s="422"/>
      <c r="H58" s="422"/>
      <c r="I58" s="422"/>
      <c r="J58" s="422"/>
      <c r="K58" s="423"/>
      <c r="L58" s="421"/>
      <c r="M58" s="422"/>
      <c r="N58" s="422"/>
      <c r="O58" s="422"/>
      <c r="P58" s="422"/>
      <c r="Q58" s="422"/>
      <c r="R58" s="422"/>
      <c r="S58" s="423"/>
      <c r="T58" s="424"/>
      <c r="U58" s="425"/>
      <c r="V58" s="425"/>
      <c r="W58" s="425"/>
      <c r="X58" s="425"/>
      <c r="Y58" s="426"/>
      <c r="Z58" s="427"/>
      <c r="AA58" s="428"/>
      <c r="AB58" s="428"/>
      <c r="AC58" s="429"/>
      <c r="AD58" s="416"/>
      <c r="AE58" s="417"/>
      <c r="AF58" s="411"/>
      <c r="AG58" s="411"/>
      <c r="AH58" s="87"/>
    </row>
    <row r="59" spans="2:34" ht="50.1" customHeight="1" x14ac:dyDescent="0.4">
      <c r="B59" s="71"/>
      <c r="C59" s="82" t="s">
        <v>469</v>
      </c>
      <c r="D59" s="421"/>
      <c r="E59" s="422"/>
      <c r="F59" s="422"/>
      <c r="G59" s="422"/>
      <c r="H59" s="422"/>
      <c r="I59" s="422"/>
      <c r="J59" s="422"/>
      <c r="K59" s="423"/>
      <c r="L59" s="421"/>
      <c r="M59" s="422"/>
      <c r="N59" s="422"/>
      <c r="O59" s="422"/>
      <c r="P59" s="422"/>
      <c r="Q59" s="422"/>
      <c r="R59" s="422"/>
      <c r="S59" s="423"/>
      <c r="T59" s="424"/>
      <c r="U59" s="425"/>
      <c r="V59" s="425"/>
      <c r="W59" s="425"/>
      <c r="X59" s="425"/>
      <c r="Y59" s="426"/>
      <c r="Z59" s="427"/>
      <c r="AA59" s="428"/>
      <c r="AB59" s="428"/>
      <c r="AC59" s="429"/>
      <c r="AD59" s="416"/>
      <c r="AE59" s="417"/>
      <c r="AF59" s="411"/>
      <c r="AG59" s="411"/>
      <c r="AH59" s="87"/>
    </row>
    <row r="60" spans="2:34" ht="50.1" customHeight="1" x14ac:dyDescent="0.4">
      <c r="B60" s="71"/>
      <c r="C60" s="82" t="s">
        <v>470</v>
      </c>
      <c r="D60" s="421"/>
      <c r="E60" s="422"/>
      <c r="F60" s="422"/>
      <c r="G60" s="422"/>
      <c r="H60" s="422"/>
      <c r="I60" s="422"/>
      <c r="J60" s="422"/>
      <c r="K60" s="423"/>
      <c r="L60" s="421"/>
      <c r="M60" s="422"/>
      <c r="N60" s="422"/>
      <c r="O60" s="422"/>
      <c r="P60" s="422"/>
      <c r="Q60" s="422"/>
      <c r="R60" s="422"/>
      <c r="S60" s="423"/>
      <c r="T60" s="424"/>
      <c r="U60" s="425"/>
      <c r="V60" s="425"/>
      <c r="W60" s="425"/>
      <c r="X60" s="425"/>
      <c r="Y60" s="426"/>
      <c r="Z60" s="427"/>
      <c r="AA60" s="428"/>
      <c r="AB60" s="428"/>
      <c r="AC60" s="429"/>
      <c r="AD60" s="416"/>
      <c r="AE60" s="417"/>
      <c r="AF60" s="411"/>
      <c r="AG60" s="411"/>
      <c r="AH60" s="87"/>
    </row>
    <row r="61" spans="2:34" ht="50.1" customHeight="1" x14ac:dyDescent="0.4">
      <c r="B61" s="71"/>
      <c r="C61" s="82" t="s">
        <v>471</v>
      </c>
      <c r="D61" s="421"/>
      <c r="E61" s="422"/>
      <c r="F61" s="422"/>
      <c r="G61" s="422"/>
      <c r="H61" s="422"/>
      <c r="I61" s="422"/>
      <c r="J61" s="422"/>
      <c r="K61" s="423"/>
      <c r="L61" s="421"/>
      <c r="M61" s="422"/>
      <c r="N61" s="422"/>
      <c r="O61" s="422"/>
      <c r="P61" s="422"/>
      <c r="Q61" s="422"/>
      <c r="R61" s="422"/>
      <c r="S61" s="423"/>
      <c r="T61" s="424"/>
      <c r="U61" s="425"/>
      <c r="V61" s="425"/>
      <c r="W61" s="425"/>
      <c r="X61" s="425"/>
      <c r="Y61" s="426"/>
      <c r="Z61" s="427"/>
      <c r="AA61" s="428"/>
      <c r="AB61" s="428"/>
      <c r="AC61" s="429"/>
      <c r="AD61" s="416"/>
      <c r="AE61" s="417"/>
      <c r="AF61" s="411"/>
      <c r="AG61" s="411"/>
      <c r="AH61" s="87"/>
    </row>
    <row r="62" spans="2:34" ht="50.1" customHeight="1" x14ac:dyDescent="0.4">
      <c r="B62" s="71"/>
      <c r="C62" s="82" t="s">
        <v>472</v>
      </c>
      <c r="D62" s="421"/>
      <c r="E62" s="422"/>
      <c r="F62" s="422"/>
      <c r="G62" s="422"/>
      <c r="H62" s="422"/>
      <c r="I62" s="422"/>
      <c r="J62" s="422"/>
      <c r="K62" s="423"/>
      <c r="L62" s="421"/>
      <c r="M62" s="422"/>
      <c r="N62" s="422"/>
      <c r="O62" s="422"/>
      <c r="P62" s="422"/>
      <c r="Q62" s="422"/>
      <c r="R62" s="422"/>
      <c r="S62" s="423"/>
      <c r="T62" s="424"/>
      <c r="U62" s="425"/>
      <c r="V62" s="425"/>
      <c r="W62" s="425"/>
      <c r="X62" s="425"/>
      <c r="Y62" s="426"/>
      <c r="Z62" s="427"/>
      <c r="AA62" s="428"/>
      <c r="AB62" s="428"/>
      <c r="AC62" s="429"/>
      <c r="AD62" s="416"/>
      <c r="AE62" s="417"/>
      <c r="AF62" s="411"/>
      <c r="AG62" s="411"/>
      <c r="AH62" s="87"/>
    </row>
    <row r="63" spans="2:34" ht="50.1" customHeight="1" x14ac:dyDescent="0.4">
      <c r="B63" s="71"/>
      <c r="C63" s="82" t="s">
        <v>473</v>
      </c>
      <c r="D63" s="421"/>
      <c r="E63" s="422"/>
      <c r="F63" s="422"/>
      <c r="G63" s="422"/>
      <c r="H63" s="422"/>
      <c r="I63" s="422"/>
      <c r="J63" s="422"/>
      <c r="K63" s="423"/>
      <c r="L63" s="421"/>
      <c r="M63" s="422"/>
      <c r="N63" s="422"/>
      <c r="O63" s="422"/>
      <c r="P63" s="422"/>
      <c r="Q63" s="422"/>
      <c r="R63" s="422"/>
      <c r="S63" s="423"/>
      <c r="T63" s="424"/>
      <c r="U63" s="425"/>
      <c r="V63" s="425"/>
      <c r="W63" s="425"/>
      <c r="X63" s="425"/>
      <c r="Y63" s="426"/>
      <c r="Z63" s="427"/>
      <c r="AA63" s="428"/>
      <c r="AB63" s="428"/>
      <c r="AC63" s="429"/>
      <c r="AD63" s="416"/>
      <c r="AE63" s="417"/>
      <c r="AF63" s="411"/>
      <c r="AG63" s="411"/>
      <c r="AH63" s="87"/>
    </row>
    <row r="64" spans="2:34" ht="50.1" customHeight="1" x14ac:dyDescent="0.4">
      <c r="B64" s="71"/>
      <c r="C64" s="82" t="s">
        <v>474</v>
      </c>
      <c r="D64" s="421"/>
      <c r="E64" s="422"/>
      <c r="F64" s="422"/>
      <c r="G64" s="422"/>
      <c r="H64" s="422"/>
      <c r="I64" s="422"/>
      <c r="J64" s="422"/>
      <c r="K64" s="423"/>
      <c r="L64" s="421"/>
      <c r="M64" s="422"/>
      <c r="N64" s="422"/>
      <c r="O64" s="422"/>
      <c r="P64" s="422"/>
      <c r="Q64" s="422"/>
      <c r="R64" s="422"/>
      <c r="S64" s="423"/>
      <c r="T64" s="424"/>
      <c r="U64" s="425"/>
      <c r="V64" s="425"/>
      <c r="W64" s="425"/>
      <c r="X64" s="425"/>
      <c r="Y64" s="426"/>
      <c r="Z64" s="427"/>
      <c r="AA64" s="428"/>
      <c r="AB64" s="428"/>
      <c r="AC64" s="429"/>
      <c r="AD64" s="416"/>
      <c r="AE64" s="417"/>
      <c r="AF64" s="411"/>
      <c r="AG64" s="411"/>
      <c r="AH64" s="87"/>
    </row>
    <row r="65" spans="2:34" ht="50.1" customHeight="1" x14ac:dyDescent="0.4">
      <c r="B65" s="71"/>
      <c r="C65" s="82" t="s">
        <v>476</v>
      </c>
      <c r="D65" s="421"/>
      <c r="E65" s="422"/>
      <c r="F65" s="422"/>
      <c r="G65" s="422"/>
      <c r="H65" s="422"/>
      <c r="I65" s="422"/>
      <c r="J65" s="422"/>
      <c r="K65" s="423"/>
      <c r="L65" s="421"/>
      <c r="M65" s="422"/>
      <c r="N65" s="422"/>
      <c r="O65" s="422"/>
      <c r="P65" s="422"/>
      <c r="Q65" s="422"/>
      <c r="R65" s="422"/>
      <c r="S65" s="423"/>
      <c r="T65" s="424"/>
      <c r="U65" s="425"/>
      <c r="V65" s="425"/>
      <c r="W65" s="425"/>
      <c r="X65" s="425"/>
      <c r="Y65" s="426"/>
      <c r="Z65" s="427"/>
      <c r="AA65" s="428"/>
      <c r="AB65" s="428"/>
      <c r="AC65" s="429"/>
      <c r="AD65" s="418"/>
      <c r="AE65" s="418"/>
      <c r="AF65" s="411"/>
      <c r="AG65" s="411"/>
      <c r="AH65" s="87"/>
    </row>
    <row r="66" spans="2:34" ht="9.9" customHeight="1" x14ac:dyDescent="0.4">
      <c r="B66" s="65"/>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7"/>
    </row>
    <row r="67" spans="2:34" ht="6" customHeight="1" x14ac:dyDescent="0.4"/>
  </sheetData>
  <mergeCells count="257">
    <mergeCell ref="D65:K65"/>
    <mergeCell ref="L65:S65"/>
    <mergeCell ref="T65:Y65"/>
    <mergeCell ref="Z65:AC65"/>
    <mergeCell ref="AD65:AE65"/>
    <mergeCell ref="AF65:AG65"/>
    <mergeCell ref="D64:K64"/>
    <mergeCell ref="L64:S64"/>
    <mergeCell ref="T64:Y64"/>
    <mergeCell ref="Z64:AC64"/>
    <mergeCell ref="AD64:AE64"/>
    <mergeCell ref="AF64:AG64"/>
    <mergeCell ref="D63:K63"/>
    <mergeCell ref="L63:S63"/>
    <mergeCell ref="T63:Y63"/>
    <mergeCell ref="Z63:AC63"/>
    <mergeCell ref="AD63:AE63"/>
    <mergeCell ref="AF63:AG63"/>
    <mergeCell ref="D62:K62"/>
    <mergeCell ref="L62:S62"/>
    <mergeCell ref="T62:Y62"/>
    <mergeCell ref="Z62:AC62"/>
    <mergeCell ref="AD62:AE62"/>
    <mergeCell ref="AF62:AG62"/>
    <mergeCell ref="D61:K61"/>
    <mergeCell ref="L61:S61"/>
    <mergeCell ref="T61:Y61"/>
    <mergeCell ref="Z61:AC61"/>
    <mergeCell ref="AD61:AE61"/>
    <mergeCell ref="AF61:AG61"/>
    <mergeCell ref="D60:K60"/>
    <mergeCell ref="L60:S60"/>
    <mergeCell ref="T60:Y60"/>
    <mergeCell ref="Z60:AC60"/>
    <mergeCell ref="AD60:AE60"/>
    <mergeCell ref="AF60:AG60"/>
    <mergeCell ref="D59:K59"/>
    <mergeCell ref="L59:S59"/>
    <mergeCell ref="T59:Y59"/>
    <mergeCell ref="Z59:AC59"/>
    <mergeCell ref="AD59:AE59"/>
    <mergeCell ref="AF59:AG59"/>
    <mergeCell ref="D58:K58"/>
    <mergeCell ref="L58:S58"/>
    <mergeCell ref="T58:Y58"/>
    <mergeCell ref="Z58:AC58"/>
    <mergeCell ref="AD58:AE58"/>
    <mergeCell ref="AF58:AG58"/>
    <mergeCell ref="D57:K57"/>
    <mergeCell ref="L57:S57"/>
    <mergeCell ref="T57:Y57"/>
    <mergeCell ref="Z57:AC57"/>
    <mergeCell ref="AD57:AE57"/>
    <mergeCell ref="AF57:AG57"/>
    <mergeCell ref="D56:K56"/>
    <mergeCell ref="L56:S56"/>
    <mergeCell ref="T56:Y56"/>
    <mergeCell ref="Z56:AC56"/>
    <mergeCell ref="AD56:AE56"/>
    <mergeCell ref="AF56:AG56"/>
    <mergeCell ref="D55:K55"/>
    <mergeCell ref="L55:S55"/>
    <mergeCell ref="T55:Y55"/>
    <mergeCell ref="Z55:AC55"/>
    <mergeCell ref="AD55:AE55"/>
    <mergeCell ref="AF55:AG55"/>
    <mergeCell ref="D54:K54"/>
    <mergeCell ref="L54:S54"/>
    <mergeCell ref="T54:Y54"/>
    <mergeCell ref="Z54:AC54"/>
    <mergeCell ref="AD54:AE54"/>
    <mergeCell ref="AF54:AG54"/>
    <mergeCell ref="D53:K53"/>
    <mergeCell ref="L53:S53"/>
    <mergeCell ref="T53:Y53"/>
    <mergeCell ref="Z53:AC53"/>
    <mergeCell ref="AD53:AE53"/>
    <mergeCell ref="AF53:AG53"/>
    <mergeCell ref="D52:K52"/>
    <mergeCell ref="L52:S52"/>
    <mergeCell ref="T52:Y52"/>
    <mergeCell ref="Z52:AC52"/>
    <mergeCell ref="AD52:AE52"/>
    <mergeCell ref="AF52:AG52"/>
    <mergeCell ref="D51:K51"/>
    <mergeCell ref="L51:S51"/>
    <mergeCell ref="T51:Y51"/>
    <mergeCell ref="Z51:AC51"/>
    <mergeCell ref="AD51:AE51"/>
    <mergeCell ref="AF51:AG51"/>
    <mergeCell ref="D50:K50"/>
    <mergeCell ref="L50:S50"/>
    <mergeCell ref="T50:Y50"/>
    <mergeCell ref="Z50:AC50"/>
    <mergeCell ref="AD50:AE50"/>
    <mergeCell ref="AF50:AG50"/>
    <mergeCell ref="D49:K49"/>
    <mergeCell ref="L49:S49"/>
    <mergeCell ref="T49:Y49"/>
    <mergeCell ref="Z49:AC49"/>
    <mergeCell ref="AD49:AE49"/>
    <mergeCell ref="AF49:AG49"/>
    <mergeCell ref="D48:K48"/>
    <mergeCell ref="L48:S48"/>
    <mergeCell ref="T48:Y48"/>
    <mergeCell ref="Z48:AC48"/>
    <mergeCell ref="AD48:AE48"/>
    <mergeCell ref="AF48:AG48"/>
    <mergeCell ref="D47:K47"/>
    <mergeCell ref="L47:S47"/>
    <mergeCell ref="T47:Y47"/>
    <mergeCell ref="Z47:AC47"/>
    <mergeCell ref="AD47:AE47"/>
    <mergeCell ref="AF47:AG47"/>
    <mergeCell ref="D46:K46"/>
    <mergeCell ref="L46:S46"/>
    <mergeCell ref="T46:Y46"/>
    <mergeCell ref="Z46:AC46"/>
    <mergeCell ref="AD46:AE46"/>
    <mergeCell ref="AF46:AG46"/>
    <mergeCell ref="D45:K45"/>
    <mergeCell ref="L45:S45"/>
    <mergeCell ref="T45:Y45"/>
    <mergeCell ref="Z45:AC45"/>
    <mergeCell ref="AD45:AE45"/>
    <mergeCell ref="AF45:AG45"/>
    <mergeCell ref="D44:K44"/>
    <mergeCell ref="L44:S44"/>
    <mergeCell ref="T44:Y44"/>
    <mergeCell ref="Z44:AC44"/>
    <mergeCell ref="AD44:AE44"/>
    <mergeCell ref="AF44:AG44"/>
    <mergeCell ref="B41:AH41"/>
    <mergeCell ref="B42:AH42"/>
    <mergeCell ref="D43:K43"/>
    <mergeCell ref="L43:S43"/>
    <mergeCell ref="T43:Y43"/>
    <mergeCell ref="Z43:AC43"/>
    <mergeCell ref="AD43:AE43"/>
    <mergeCell ref="AF43:AG43"/>
    <mergeCell ref="T30:U30"/>
    <mergeCell ref="V30:W30"/>
    <mergeCell ref="X30:Y30"/>
    <mergeCell ref="Z30:AA30"/>
    <mergeCell ref="AB30:AC30"/>
    <mergeCell ref="B32:AD39"/>
    <mergeCell ref="C30:E30"/>
    <mergeCell ref="F30:G30"/>
    <mergeCell ref="H30:I30"/>
    <mergeCell ref="J30:K30"/>
    <mergeCell ref="L30:M30"/>
    <mergeCell ref="N30:O30"/>
    <mergeCell ref="P30:Q30"/>
    <mergeCell ref="R30:S30"/>
    <mergeCell ref="N29:O29"/>
    <mergeCell ref="P29:Q29"/>
    <mergeCell ref="R29:S29"/>
    <mergeCell ref="T28:U28"/>
    <mergeCell ref="V28:W28"/>
    <mergeCell ref="X28:Y28"/>
    <mergeCell ref="Z28:AA28"/>
    <mergeCell ref="AB28:AC28"/>
    <mergeCell ref="C29:E29"/>
    <mergeCell ref="F29:G29"/>
    <mergeCell ref="H29:I29"/>
    <mergeCell ref="J29:K29"/>
    <mergeCell ref="L29:M29"/>
    <mergeCell ref="Z29:AA29"/>
    <mergeCell ref="AB29:AC29"/>
    <mergeCell ref="T29:U29"/>
    <mergeCell ref="V29:W29"/>
    <mergeCell ref="X29:Y29"/>
    <mergeCell ref="C28:E28"/>
    <mergeCell ref="F28:G28"/>
    <mergeCell ref="H28:I28"/>
    <mergeCell ref="J28:K28"/>
    <mergeCell ref="L28:M28"/>
    <mergeCell ref="N28:O28"/>
    <mergeCell ref="P28:Q28"/>
    <mergeCell ref="R28:S28"/>
    <mergeCell ref="N26:O26"/>
    <mergeCell ref="P26:Q26"/>
    <mergeCell ref="R26:S26"/>
    <mergeCell ref="T25:U25"/>
    <mergeCell ref="V25:W25"/>
    <mergeCell ref="X25:Y25"/>
    <mergeCell ref="Z25:AA25"/>
    <mergeCell ref="AB25:AC25"/>
    <mergeCell ref="C26:E26"/>
    <mergeCell ref="F26:G26"/>
    <mergeCell ref="H26:I26"/>
    <mergeCell ref="J26:K26"/>
    <mergeCell ref="L26:M26"/>
    <mergeCell ref="Z26:AA26"/>
    <mergeCell ref="AB26:AC26"/>
    <mergeCell ref="T26:U26"/>
    <mergeCell ref="V26:W26"/>
    <mergeCell ref="X26:Y26"/>
    <mergeCell ref="C25:E25"/>
    <mergeCell ref="F25:G25"/>
    <mergeCell ref="H25:I25"/>
    <mergeCell ref="J25:K25"/>
    <mergeCell ref="L25:M25"/>
    <mergeCell ref="N25:O25"/>
    <mergeCell ref="P25:Q25"/>
    <mergeCell ref="R25:S25"/>
    <mergeCell ref="N24:O24"/>
    <mergeCell ref="P24:Q24"/>
    <mergeCell ref="R24:S24"/>
    <mergeCell ref="C19:D19"/>
    <mergeCell ref="E19:N19"/>
    <mergeCell ref="P19:S19"/>
    <mergeCell ref="T19:AC19"/>
    <mergeCell ref="B22:AD22"/>
    <mergeCell ref="C24:E24"/>
    <mergeCell ref="F24:G24"/>
    <mergeCell ref="H24:I24"/>
    <mergeCell ref="J24:K24"/>
    <mergeCell ref="L24:M24"/>
    <mergeCell ref="Z24:AA24"/>
    <mergeCell ref="AB24:AC24"/>
    <mergeCell ref="T24:U24"/>
    <mergeCell ref="V24:W24"/>
    <mergeCell ref="X24:Y24"/>
    <mergeCell ref="X13:Z13"/>
    <mergeCell ref="AA13:AC13"/>
    <mergeCell ref="F15:G15"/>
    <mergeCell ref="H15:L15"/>
    <mergeCell ref="N15:O15"/>
    <mergeCell ref="P15:T15"/>
    <mergeCell ref="V15:W15"/>
    <mergeCell ref="X15:AC15"/>
    <mergeCell ref="C13:D17"/>
    <mergeCell ref="F13:G13"/>
    <mergeCell ref="H13:L13"/>
    <mergeCell ref="N13:P13"/>
    <mergeCell ref="Q13:T13"/>
    <mergeCell ref="V13:W13"/>
    <mergeCell ref="F17:G17"/>
    <mergeCell ref="H17:L17"/>
    <mergeCell ref="N17:O17"/>
    <mergeCell ref="P17:T17"/>
    <mergeCell ref="C9:D9"/>
    <mergeCell ref="E9:L9"/>
    <mergeCell ref="N9:T9"/>
    <mergeCell ref="V9:AC9"/>
    <mergeCell ref="C11:D11"/>
    <mergeCell ref="E11:L11"/>
    <mergeCell ref="N11:T11"/>
    <mergeCell ref="V11:AC11"/>
    <mergeCell ref="B2:G3"/>
    <mergeCell ref="H2:AD3"/>
    <mergeCell ref="B5:AD5"/>
    <mergeCell ref="C7:D7"/>
    <mergeCell ref="E7:L7"/>
    <mergeCell ref="N7:P7"/>
    <mergeCell ref="Q7:AC7"/>
  </mergeCells>
  <dataValidations count="2">
    <dataValidation type="list" allowBlank="1" showInputMessage="1" showErrorMessage="1" sqref="AD44:AE65" xr:uid="{29EA3CE2-FFD4-4A06-A3DC-9FF1D545862C}">
      <formula1>"Abierta,En ejecución,Cerrada,Cancelada"</formula1>
    </dataValidation>
    <dataValidation type="list" allowBlank="1" showInputMessage="1" showErrorMessage="1" sqref="X13" xr:uid="{54C31912-FBE4-4975-9F22-719B39921823}">
      <formula1>"Mayor o igual que,Menor o igual que,Igual,Mayor que,Menor que"</formula1>
    </dataValidation>
  </dataValidations>
  <pageMargins left="0.25" right="0.25"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467E79CB-9065-4CE3-9266-2F84CD34A209}">
          <x14:formula1>
            <xm:f>Datos!$P$2:$P$205</xm:f>
          </x14:formula1>
          <xm:sqref>E11:L11 N11:T11 V11:AC11</xm:sqref>
        </x14:dataValidation>
        <x14:dataValidation type="list" allowBlank="1" showInputMessage="1" showErrorMessage="1" xr:uid="{5A69EB6A-8533-4236-AFCE-8D1BBF1EAFB7}">
          <x14:formula1>
            <xm:f>Datos!$L$2:$L$51</xm:f>
          </x14:formula1>
          <xm:sqref>N9:T9 E9 V9:AC9</xm:sqref>
        </x14:dataValidation>
      </x14:dataValidations>
    </ext>
  </extLs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7371F-01B7-4C30-A794-D36C9A43E3C3}">
  <sheetPr codeName="Hoja32"/>
  <dimension ref="B1:AH67"/>
  <sheetViews>
    <sheetView showGridLines="0" zoomScale="85" zoomScaleNormal="85" workbookViewId="0">
      <selection activeCell="E7" sqref="E7:L7"/>
    </sheetView>
  </sheetViews>
  <sheetFormatPr baseColWidth="10" defaultColWidth="0" defaultRowHeight="0" customHeight="1" zeroHeight="1" x14ac:dyDescent="0.4"/>
  <cols>
    <col min="1" max="1" width="1.77734375" style="60" customWidth="1"/>
    <col min="2" max="2" width="1.88671875" style="60" customWidth="1"/>
    <col min="3" max="4" width="11.21875" style="60" customWidth="1"/>
    <col min="5" max="5" width="1.77734375" style="60" customWidth="1"/>
    <col min="6" max="6" width="13.6640625" style="60" customWidth="1"/>
    <col min="7" max="7" width="1.77734375" style="60" customWidth="1"/>
    <col min="8" max="8" width="9.6640625" style="60" customWidth="1"/>
    <col min="9" max="9" width="1.77734375" style="60" customWidth="1"/>
    <col min="10" max="10" width="9.6640625" style="60" customWidth="1"/>
    <col min="11" max="11" width="1.77734375" style="60" customWidth="1"/>
    <col min="12" max="12" width="12.6640625" style="60" customWidth="1"/>
    <col min="13" max="13" width="1.77734375" style="60" customWidth="1"/>
    <col min="14" max="14" width="12.109375" style="60" customWidth="1"/>
    <col min="15" max="15" width="1.77734375" style="60" customWidth="1"/>
    <col min="16" max="16" width="12.6640625" style="60" customWidth="1"/>
    <col min="17" max="17" width="1.77734375" style="60" customWidth="1"/>
    <col min="18" max="18" width="9.6640625" style="60" customWidth="1"/>
    <col min="19" max="19" width="1.77734375" style="60" customWidth="1"/>
    <col min="20" max="20" width="12.6640625" style="60" customWidth="1"/>
    <col min="21" max="21" width="1.77734375" style="60" customWidth="1"/>
    <col min="22" max="22" width="9.6640625" style="60" customWidth="1"/>
    <col min="23" max="23" width="1.77734375" style="60" customWidth="1"/>
    <col min="24" max="24" width="9.6640625" style="60" customWidth="1"/>
    <col min="25" max="25" width="1.77734375" style="60" customWidth="1"/>
    <col min="26" max="26" width="9.6640625" style="60" customWidth="1"/>
    <col min="27" max="27" width="1.77734375" style="60" customWidth="1"/>
    <col min="28" max="28" width="9.6640625" style="60" customWidth="1"/>
    <col min="29" max="29" width="1.77734375" style="60" customWidth="1"/>
    <col min="30" max="30" width="1.88671875" style="60" customWidth="1"/>
    <col min="31" max="31" width="10.77734375" style="60" customWidth="1"/>
    <col min="32" max="33" width="12.33203125" style="60" customWidth="1"/>
    <col min="34" max="34" width="1.77734375" style="60" customWidth="1"/>
    <col min="35" max="35" width="2.21875" style="60" customWidth="1"/>
    <col min="36" max="36" width="0" style="60" hidden="1" customWidth="1"/>
    <col min="37" max="16384" width="0" style="60" hidden="1"/>
  </cols>
  <sheetData>
    <row r="1" spans="2:30" ht="8.1" customHeight="1" x14ac:dyDescent="0.4"/>
    <row r="2" spans="2:30" ht="37.5" customHeight="1" x14ac:dyDescent="0.4">
      <c r="B2" s="439"/>
      <c r="C2" s="439"/>
      <c r="D2" s="439"/>
      <c r="E2" s="439"/>
      <c r="F2" s="439"/>
      <c r="G2" s="439"/>
      <c r="H2" s="442" t="s">
        <v>480</v>
      </c>
      <c r="I2" s="443"/>
      <c r="J2" s="443"/>
      <c r="K2" s="443"/>
      <c r="L2" s="443"/>
      <c r="M2" s="443"/>
      <c r="N2" s="443"/>
      <c r="O2" s="443"/>
      <c r="P2" s="443"/>
      <c r="Q2" s="443"/>
      <c r="R2" s="443"/>
      <c r="S2" s="443"/>
      <c r="T2" s="443"/>
      <c r="U2" s="443"/>
      <c r="V2" s="443"/>
      <c r="W2" s="443"/>
      <c r="X2" s="443"/>
      <c r="Y2" s="443"/>
      <c r="Z2" s="443"/>
      <c r="AA2" s="443"/>
      <c r="AB2" s="443"/>
      <c r="AC2" s="443"/>
      <c r="AD2" s="444"/>
    </row>
    <row r="3" spans="2:30" ht="37.5" customHeight="1" x14ac:dyDescent="0.4">
      <c r="B3" s="439"/>
      <c r="C3" s="439"/>
      <c r="D3" s="439"/>
      <c r="E3" s="439"/>
      <c r="F3" s="439"/>
      <c r="G3" s="439"/>
      <c r="H3" s="445"/>
      <c r="I3" s="446"/>
      <c r="J3" s="446"/>
      <c r="K3" s="446"/>
      <c r="L3" s="446"/>
      <c r="M3" s="446"/>
      <c r="N3" s="446"/>
      <c r="O3" s="446"/>
      <c r="P3" s="446"/>
      <c r="Q3" s="446"/>
      <c r="R3" s="446"/>
      <c r="S3" s="446"/>
      <c r="T3" s="446"/>
      <c r="U3" s="446"/>
      <c r="V3" s="446"/>
      <c r="W3" s="446"/>
      <c r="X3" s="446"/>
      <c r="Y3" s="446"/>
      <c r="Z3" s="446"/>
      <c r="AA3" s="446"/>
      <c r="AB3" s="446"/>
      <c r="AC3" s="446"/>
      <c r="AD3" s="447"/>
    </row>
    <row r="4" spans="2:30" ht="8.1" customHeight="1" x14ac:dyDescent="0.4"/>
    <row r="5" spans="2:30" ht="30" customHeight="1" x14ac:dyDescent="0.4">
      <c r="B5" s="440" t="s">
        <v>454</v>
      </c>
      <c r="C5" s="440"/>
      <c r="D5" s="440"/>
      <c r="E5" s="440"/>
      <c r="F5" s="440"/>
      <c r="G5" s="440"/>
      <c r="H5" s="440"/>
      <c r="I5" s="440"/>
      <c r="J5" s="440"/>
      <c r="K5" s="440"/>
      <c r="L5" s="440"/>
      <c r="M5" s="440"/>
      <c r="N5" s="440"/>
      <c r="O5" s="440"/>
      <c r="P5" s="440"/>
      <c r="Q5" s="440"/>
      <c r="R5" s="440"/>
      <c r="S5" s="440"/>
      <c r="T5" s="440"/>
      <c r="U5" s="440"/>
      <c r="V5" s="440"/>
      <c r="W5" s="440"/>
      <c r="X5" s="440"/>
      <c r="Y5" s="440"/>
      <c r="Z5" s="440"/>
      <c r="AA5" s="440"/>
      <c r="AB5" s="440"/>
      <c r="AC5" s="440"/>
      <c r="AD5" s="440"/>
    </row>
    <row r="6" spans="2:30" ht="7.5" customHeight="1" x14ac:dyDescent="0.4">
      <c r="B6" s="61"/>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2:30" s="64" customFormat="1" ht="60" customHeight="1" x14ac:dyDescent="0.3">
      <c r="B7" s="68"/>
      <c r="C7" s="419" t="s">
        <v>455</v>
      </c>
      <c r="D7" s="420"/>
      <c r="E7" s="433"/>
      <c r="F7" s="433"/>
      <c r="G7" s="433"/>
      <c r="H7" s="433"/>
      <c r="I7" s="433"/>
      <c r="J7" s="433"/>
      <c r="K7" s="433"/>
      <c r="L7" s="433"/>
      <c r="M7" s="69"/>
      <c r="N7" s="419" t="s">
        <v>456</v>
      </c>
      <c r="O7" s="436"/>
      <c r="P7" s="420"/>
      <c r="Q7" s="441"/>
      <c r="R7" s="441"/>
      <c r="S7" s="441"/>
      <c r="T7" s="441"/>
      <c r="U7" s="441"/>
      <c r="V7" s="441"/>
      <c r="W7" s="441"/>
      <c r="X7" s="441"/>
      <c r="Y7" s="441"/>
      <c r="Z7" s="441"/>
      <c r="AA7" s="441"/>
      <c r="AB7" s="441"/>
      <c r="AC7" s="441"/>
      <c r="AD7" s="70"/>
    </row>
    <row r="8" spans="2:30" ht="7.5" customHeight="1" x14ac:dyDescent="0.4">
      <c r="B8" s="71"/>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73"/>
    </row>
    <row r="9" spans="2:30" s="64" customFormat="1" ht="39.9" customHeight="1" x14ac:dyDescent="0.3">
      <c r="B9" s="68"/>
      <c r="C9" s="419" t="s">
        <v>481</v>
      </c>
      <c r="D9" s="420"/>
      <c r="E9" s="433"/>
      <c r="F9" s="433"/>
      <c r="G9" s="433"/>
      <c r="H9" s="433"/>
      <c r="I9" s="433"/>
      <c r="J9" s="433"/>
      <c r="K9" s="433"/>
      <c r="L9" s="433"/>
      <c r="M9" s="69"/>
      <c r="N9" s="433"/>
      <c r="O9" s="433"/>
      <c r="P9" s="433"/>
      <c r="Q9" s="433"/>
      <c r="R9" s="433"/>
      <c r="S9" s="433"/>
      <c r="T9" s="433"/>
      <c r="U9"/>
      <c r="V9" s="433"/>
      <c r="W9" s="433"/>
      <c r="X9" s="433"/>
      <c r="Y9" s="433"/>
      <c r="Z9" s="433"/>
      <c r="AA9" s="433"/>
      <c r="AB9" s="433"/>
      <c r="AC9" s="433"/>
      <c r="AD9" s="70"/>
    </row>
    <row r="10" spans="2:30" ht="7.5" customHeight="1" x14ac:dyDescent="0.4">
      <c r="B10" s="71"/>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3"/>
    </row>
    <row r="11" spans="2:30" ht="39.9" customHeight="1" x14ac:dyDescent="0.4">
      <c r="B11" s="71"/>
      <c r="C11" s="419" t="s">
        <v>482</v>
      </c>
      <c r="D11" s="420"/>
      <c r="E11" s="433"/>
      <c r="F11" s="433"/>
      <c r="G11" s="433"/>
      <c r="H11" s="433"/>
      <c r="I11" s="433"/>
      <c r="J11" s="433"/>
      <c r="K11" s="433"/>
      <c r="L11" s="433"/>
      <c r="N11" s="433"/>
      <c r="O11" s="433"/>
      <c r="P11" s="433"/>
      <c r="Q11" s="433"/>
      <c r="R11" s="433"/>
      <c r="S11" s="433"/>
      <c r="T11" s="433"/>
      <c r="V11" s="433"/>
      <c r="W11" s="433"/>
      <c r="X11" s="433"/>
      <c r="Y11" s="433"/>
      <c r="Z11" s="433"/>
      <c r="AA11" s="433"/>
      <c r="AB11" s="433"/>
      <c r="AC11" s="433"/>
      <c r="AD11" s="73"/>
    </row>
    <row r="12" spans="2:30" ht="7.5" customHeight="1" x14ac:dyDescent="0.4">
      <c r="B12" s="71"/>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3"/>
    </row>
    <row r="13" spans="2:30" s="64" customFormat="1" ht="39.9" customHeight="1" x14ac:dyDescent="0.3">
      <c r="B13" s="68"/>
      <c r="C13" s="448" t="s">
        <v>488</v>
      </c>
      <c r="D13" s="449"/>
      <c r="E13" s="69"/>
      <c r="F13" s="432" t="s">
        <v>457</v>
      </c>
      <c r="G13" s="432"/>
      <c r="H13" s="435"/>
      <c r="I13" s="435"/>
      <c r="J13" s="435"/>
      <c r="K13" s="435"/>
      <c r="L13" s="435"/>
      <c r="M13" s="69"/>
      <c r="N13" s="419" t="s">
        <v>459</v>
      </c>
      <c r="O13" s="436"/>
      <c r="P13" s="420"/>
      <c r="Q13" s="437"/>
      <c r="R13" s="437"/>
      <c r="S13" s="437"/>
      <c r="T13" s="437"/>
      <c r="U13" s="69"/>
      <c r="V13" s="438" t="s">
        <v>460</v>
      </c>
      <c r="W13" s="438"/>
      <c r="X13" s="461"/>
      <c r="Y13" s="461"/>
      <c r="Z13" s="461"/>
      <c r="AA13" s="455"/>
      <c r="AB13" s="456"/>
      <c r="AC13" s="457"/>
      <c r="AD13" s="70"/>
    </row>
    <row r="14" spans="2:30" ht="9" customHeight="1" x14ac:dyDescent="0.4">
      <c r="B14" s="71"/>
      <c r="C14" s="450"/>
      <c r="D14" s="451"/>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3"/>
    </row>
    <row r="15" spans="2:30" s="64" customFormat="1" ht="39.9" customHeight="1" x14ac:dyDescent="0.3">
      <c r="B15" s="68"/>
      <c r="C15" s="450"/>
      <c r="D15" s="451"/>
      <c r="E15" s="69"/>
      <c r="F15" s="434" t="s">
        <v>458</v>
      </c>
      <c r="G15" s="434"/>
      <c r="H15" s="435"/>
      <c r="I15" s="435"/>
      <c r="J15" s="435"/>
      <c r="K15" s="435"/>
      <c r="L15" s="435"/>
      <c r="M15" s="69"/>
      <c r="N15" s="434" t="s">
        <v>462</v>
      </c>
      <c r="O15" s="434"/>
      <c r="P15" s="435"/>
      <c r="Q15" s="435"/>
      <c r="R15" s="435"/>
      <c r="S15" s="435"/>
      <c r="T15" s="435"/>
      <c r="U15" s="69"/>
      <c r="V15" s="434" t="s">
        <v>484</v>
      </c>
      <c r="W15" s="434"/>
      <c r="X15" s="454"/>
      <c r="Y15" s="454"/>
      <c r="Z15" s="454"/>
      <c r="AA15" s="454"/>
      <c r="AB15" s="454"/>
      <c r="AC15" s="454"/>
      <c r="AD15" s="70"/>
    </row>
    <row r="16" spans="2:30" ht="7.5" customHeight="1" x14ac:dyDescent="0.4">
      <c r="B16" s="71"/>
      <c r="C16" s="450"/>
      <c r="D16" s="451"/>
      <c r="E16" s="72"/>
      <c r="F16" s="72"/>
      <c r="G16" s="72"/>
      <c r="H16" s="72"/>
      <c r="I16" s="72"/>
      <c r="J16" s="72"/>
      <c r="K16" s="72"/>
      <c r="L16" s="72"/>
      <c r="M16" s="72"/>
      <c r="N16" s="72"/>
      <c r="O16" s="72"/>
      <c r="P16" s="72"/>
      <c r="Q16" s="72"/>
      <c r="R16" s="72"/>
      <c r="S16" s="72"/>
      <c r="T16" s="72"/>
      <c r="U16" s="72"/>
      <c r="V16"/>
      <c r="W16"/>
      <c r="X16"/>
      <c r="Y16"/>
      <c r="Z16"/>
      <c r="AA16"/>
      <c r="AB16"/>
      <c r="AC16"/>
      <c r="AD16" s="73"/>
    </row>
    <row r="17" spans="2:30" s="64" customFormat="1" ht="39.9" customHeight="1" x14ac:dyDescent="0.3">
      <c r="B17" s="68"/>
      <c r="C17" s="452"/>
      <c r="D17" s="453"/>
      <c r="E17" s="69"/>
      <c r="F17" s="434" t="s">
        <v>461</v>
      </c>
      <c r="G17" s="434"/>
      <c r="H17" s="435"/>
      <c r="I17" s="435"/>
      <c r="J17" s="435"/>
      <c r="K17" s="435"/>
      <c r="L17" s="435"/>
      <c r="M17" s="69"/>
      <c r="N17" s="434" t="s">
        <v>463</v>
      </c>
      <c r="O17" s="434"/>
      <c r="P17" s="435"/>
      <c r="Q17" s="435"/>
      <c r="R17" s="435"/>
      <c r="S17" s="435"/>
      <c r="T17" s="435"/>
      <c r="U17" s="69"/>
      <c r="AC17"/>
      <c r="AD17" s="70"/>
    </row>
    <row r="18" spans="2:30" ht="6.9" customHeight="1" x14ac:dyDescent="0.4">
      <c r="B18" s="71"/>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3"/>
    </row>
    <row r="19" spans="2:30" s="64" customFormat="1" ht="39.9" customHeight="1" x14ac:dyDescent="0.3">
      <c r="B19" s="68"/>
      <c r="C19" s="419" t="s">
        <v>485</v>
      </c>
      <c r="D19" s="420"/>
      <c r="E19" s="437"/>
      <c r="F19" s="437"/>
      <c r="G19" s="437"/>
      <c r="H19" s="437"/>
      <c r="I19" s="437"/>
      <c r="J19" s="437"/>
      <c r="K19" s="437"/>
      <c r="L19" s="437"/>
      <c r="M19" s="437"/>
      <c r="N19" s="437"/>
      <c r="O19" s="74"/>
      <c r="P19" s="419" t="s">
        <v>486</v>
      </c>
      <c r="Q19" s="436"/>
      <c r="R19" s="436"/>
      <c r="S19" s="420"/>
      <c r="T19" s="437"/>
      <c r="U19" s="437"/>
      <c r="V19" s="437"/>
      <c r="W19" s="437"/>
      <c r="X19" s="437"/>
      <c r="Y19" s="437"/>
      <c r="Z19" s="437"/>
      <c r="AA19" s="437"/>
      <c r="AB19" s="437"/>
      <c r="AC19" s="437"/>
      <c r="AD19" s="70"/>
    </row>
    <row r="20" spans="2:30" ht="6.9" customHeight="1" x14ac:dyDescent="0.4">
      <c r="B20" s="75"/>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7"/>
    </row>
    <row r="21" spans="2:30" ht="9.9" customHeight="1" x14ac:dyDescent="0.4">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row>
    <row r="22" spans="2:30" ht="30" customHeight="1" x14ac:dyDescent="0.4">
      <c r="B22" s="415" t="s">
        <v>464</v>
      </c>
      <c r="C22" s="415"/>
      <c r="D22" s="415"/>
      <c r="E22" s="415"/>
      <c r="F22" s="415"/>
      <c r="G22" s="415"/>
      <c r="H22" s="415"/>
      <c r="I22" s="415"/>
      <c r="J22" s="415"/>
      <c r="K22" s="415"/>
      <c r="L22" s="415"/>
      <c r="M22" s="415"/>
      <c r="N22" s="415"/>
      <c r="O22" s="415"/>
      <c r="P22" s="415"/>
      <c r="Q22" s="415"/>
      <c r="R22" s="415"/>
      <c r="S22" s="415"/>
      <c r="T22" s="415"/>
      <c r="U22" s="415"/>
      <c r="V22" s="415"/>
      <c r="W22" s="415"/>
      <c r="X22" s="415"/>
      <c r="Y22" s="415"/>
      <c r="Z22" s="415"/>
      <c r="AA22" s="415"/>
      <c r="AB22" s="415"/>
      <c r="AC22" s="415"/>
      <c r="AD22" s="415"/>
    </row>
    <row r="23" spans="2:30" ht="9.9" customHeight="1" x14ac:dyDescent="0.4">
      <c r="B23" s="78"/>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80"/>
    </row>
    <row r="24" spans="2:30" ht="26.1" customHeight="1" x14ac:dyDescent="0.4">
      <c r="B24" s="71"/>
      <c r="C24" s="432" t="s">
        <v>487</v>
      </c>
      <c r="D24" s="432"/>
      <c r="E24" s="432"/>
      <c r="F24" s="432" t="s">
        <v>496</v>
      </c>
      <c r="G24" s="432"/>
      <c r="H24" s="432" t="s">
        <v>465</v>
      </c>
      <c r="I24" s="432"/>
      <c r="J24" s="432" t="s">
        <v>466</v>
      </c>
      <c r="K24" s="432"/>
      <c r="L24" s="432" t="s">
        <v>467</v>
      </c>
      <c r="M24" s="432"/>
      <c r="N24" s="432" t="s">
        <v>468</v>
      </c>
      <c r="O24" s="432"/>
      <c r="P24" s="432" t="s">
        <v>469</v>
      </c>
      <c r="Q24" s="432"/>
      <c r="R24" s="432" t="s">
        <v>470</v>
      </c>
      <c r="S24" s="432"/>
      <c r="T24" s="432" t="s">
        <v>471</v>
      </c>
      <c r="U24" s="432"/>
      <c r="V24" s="432" t="s">
        <v>472</v>
      </c>
      <c r="W24" s="432"/>
      <c r="X24" s="432" t="s">
        <v>473</v>
      </c>
      <c r="Y24" s="432"/>
      <c r="Z24" s="432" t="s">
        <v>474</v>
      </c>
      <c r="AA24" s="432"/>
      <c r="AB24" s="432" t="s">
        <v>475</v>
      </c>
      <c r="AC24" s="432"/>
      <c r="AD24" s="81"/>
    </row>
    <row r="25" spans="2:30" ht="26.1" customHeight="1" x14ac:dyDescent="0.4">
      <c r="B25" s="71"/>
      <c r="C25" s="430" t="s">
        <v>460</v>
      </c>
      <c r="D25" s="430"/>
      <c r="E25" s="430"/>
      <c r="F25" s="460"/>
      <c r="G25" s="460"/>
      <c r="H25" s="460"/>
      <c r="I25" s="460"/>
      <c r="J25" s="460"/>
      <c r="K25" s="460"/>
      <c r="L25" s="460"/>
      <c r="M25" s="460"/>
      <c r="N25" s="460"/>
      <c r="O25" s="460"/>
      <c r="P25" s="460"/>
      <c r="Q25" s="460"/>
      <c r="R25" s="460"/>
      <c r="S25" s="460"/>
      <c r="T25" s="460"/>
      <c r="U25" s="460"/>
      <c r="V25" s="460"/>
      <c r="W25" s="460"/>
      <c r="X25" s="460"/>
      <c r="Y25" s="460"/>
      <c r="Z25" s="460"/>
      <c r="AA25" s="460"/>
      <c r="AB25" s="460"/>
      <c r="AC25" s="460"/>
      <c r="AD25" s="81"/>
    </row>
    <row r="26" spans="2:30" ht="35.1" customHeight="1" x14ac:dyDescent="0.4">
      <c r="B26" s="71"/>
      <c r="C26" s="430" t="s">
        <v>323</v>
      </c>
      <c r="D26" s="430"/>
      <c r="E26" s="430"/>
      <c r="F26" s="431"/>
      <c r="G26" s="431"/>
      <c r="H26" s="431"/>
      <c r="I26" s="431"/>
      <c r="J26" s="431"/>
      <c r="K26" s="431"/>
      <c r="L26" s="431"/>
      <c r="M26" s="431"/>
      <c r="N26" s="431"/>
      <c r="O26" s="431"/>
      <c r="P26" s="431"/>
      <c r="Q26" s="431"/>
      <c r="R26" s="431"/>
      <c r="S26" s="431"/>
      <c r="T26" s="431"/>
      <c r="U26" s="431"/>
      <c r="V26" s="431"/>
      <c r="W26" s="431"/>
      <c r="X26" s="431"/>
      <c r="Y26" s="431"/>
      <c r="Z26" s="431"/>
      <c r="AA26" s="431"/>
      <c r="AB26" s="431"/>
      <c r="AC26" s="431"/>
      <c r="AD26" s="81"/>
    </row>
    <row r="27" spans="2:30" ht="12" customHeight="1" x14ac:dyDescent="0.4">
      <c r="B27" s="71"/>
      <c r="C27" s="84"/>
      <c r="D27" s="84"/>
      <c r="E27" s="84"/>
      <c r="F27" s="85"/>
      <c r="G27" s="85"/>
      <c r="H27" s="85"/>
      <c r="I27" s="85"/>
      <c r="J27" s="85"/>
      <c r="K27" s="85"/>
      <c r="L27" s="85"/>
      <c r="M27" s="85"/>
      <c r="N27" s="86"/>
      <c r="O27" s="86"/>
      <c r="P27" s="86"/>
      <c r="Q27" s="86"/>
      <c r="R27" s="86"/>
      <c r="S27" s="86"/>
      <c r="T27" s="86"/>
      <c r="U27" s="86"/>
      <c r="V27" s="86"/>
      <c r="W27" s="86"/>
      <c r="X27" s="86"/>
      <c r="Y27" s="86"/>
      <c r="Z27" s="86"/>
      <c r="AA27" s="86"/>
      <c r="AB27" s="86"/>
      <c r="AC27" s="86"/>
      <c r="AD27" s="81"/>
    </row>
    <row r="28" spans="2:30" ht="35.1" customHeight="1" x14ac:dyDescent="0.4">
      <c r="B28" s="71"/>
      <c r="C28" s="432" t="s">
        <v>487</v>
      </c>
      <c r="D28" s="432"/>
      <c r="E28" s="432"/>
      <c r="F28" s="432" t="s">
        <v>476</v>
      </c>
      <c r="G28" s="432"/>
      <c r="H28" s="432" t="s">
        <v>465</v>
      </c>
      <c r="I28" s="432"/>
      <c r="J28" s="432" t="s">
        <v>466</v>
      </c>
      <c r="K28" s="432"/>
      <c r="L28" s="432" t="s">
        <v>467</v>
      </c>
      <c r="M28" s="432"/>
      <c r="N28" s="432" t="s">
        <v>468</v>
      </c>
      <c r="O28" s="432"/>
      <c r="P28" s="432" t="s">
        <v>469</v>
      </c>
      <c r="Q28" s="432"/>
      <c r="R28" s="432" t="s">
        <v>470</v>
      </c>
      <c r="S28" s="432"/>
      <c r="T28" s="432" t="s">
        <v>471</v>
      </c>
      <c r="U28" s="432"/>
      <c r="V28" s="432" t="s">
        <v>472</v>
      </c>
      <c r="W28" s="432"/>
      <c r="X28" s="432" t="s">
        <v>473</v>
      </c>
      <c r="Y28" s="432"/>
      <c r="Z28" s="432" t="s">
        <v>474</v>
      </c>
      <c r="AA28" s="432"/>
      <c r="AB28" s="432" t="s">
        <v>475</v>
      </c>
      <c r="AC28" s="432"/>
      <c r="AD28" s="81"/>
    </row>
    <row r="29" spans="2:30" ht="35.1" customHeight="1" x14ac:dyDescent="0.4">
      <c r="B29" s="71"/>
      <c r="C29" s="430" t="s">
        <v>460</v>
      </c>
      <c r="D29" s="430"/>
      <c r="E29" s="430"/>
      <c r="F29" s="460"/>
      <c r="G29" s="460"/>
      <c r="H29" s="460"/>
      <c r="I29" s="460"/>
      <c r="J29" s="460"/>
      <c r="K29" s="460"/>
      <c r="L29" s="460"/>
      <c r="M29" s="460"/>
      <c r="N29" s="460"/>
      <c r="O29" s="460"/>
      <c r="P29" s="460"/>
      <c r="Q29" s="460"/>
      <c r="R29" s="460"/>
      <c r="S29" s="460"/>
      <c r="T29" s="460"/>
      <c r="U29" s="460"/>
      <c r="V29" s="460"/>
      <c r="W29" s="460"/>
      <c r="X29" s="460"/>
      <c r="Y29" s="460"/>
      <c r="Z29" s="460"/>
      <c r="AA29" s="460"/>
      <c r="AB29" s="460"/>
      <c r="AC29" s="460"/>
      <c r="AD29" s="81"/>
    </row>
    <row r="30" spans="2:30" ht="35.1" customHeight="1" x14ac:dyDescent="0.4">
      <c r="B30" s="71"/>
      <c r="C30" s="430" t="s">
        <v>323</v>
      </c>
      <c r="D30" s="430"/>
      <c r="E30" s="430"/>
      <c r="F30" s="431"/>
      <c r="G30" s="431"/>
      <c r="H30" s="431"/>
      <c r="I30" s="431"/>
      <c r="J30" s="431"/>
      <c r="K30" s="431"/>
      <c r="L30" s="431"/>
      <c r="M30" s="431"/>
      <c r="N30" s="431"/>
      <c r="O30" s="431"/>
      <c r="P30" s="431"/>
      <c r="Q30" s="431"/>
      <c r="R30" s="431"/>
      <c r="S30" s="431"/>
      <c r="T30" s="431"/>
      <c r="U30" s="431"/>
      <c r="V30" s="431"/>
      <c r="W30" s="431"/>
      <c r="X30" s="431"/>
      <c r="Y30" s="431"/>
      <c r="Z30" s="431"/>
      <c r="AA30" s="431"/>
      <c r="AB30" s="431"/>
      <c r="AC30" s="431"/>
      <c r="AD30" s="81"/>
    </row>
    <row r="31" spans="2:30" ht="9.9" customHeight="1" x14ac:dyDescent="0.4">
      <c r="B31" s="75"/>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7"/>
    </row>
    <row r="32" spans="2:30" ht="5.4" customHeight="1" x14ac:dyDescent="0.4">
      <c r="B32" s="462"/>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4"/>
    </row>
    <row r="33" spans="2:34" ht="39.9" customHeight="1" x14ac:dyDescent="0.4">
      <c r="B33" s="412"/>
      <c r="C33" s="413"/>
      <c r="D33" s="413"/>
      <c r="E33" s="413"/>
      <c r="F33" s="413"/>
      <c r="G33" s="413"/>
      <c r="H33" s="413"/>
      <c r="I33" s="413"/>
      <c r="J33" s="413"/>
      <c r="K33" s="413"/>
      <c r="L33" s="413"/>
      <c r="M33" s="413"/>
      <c r="N33" s="413"/>
      <c r="O33" s="413"/>
      <c r="P33" s="413"/>
      <c r="Q33" s="413"/>
      <c r="R33" s="413"/>
      <c r="S33" s="413"/>
      <c r="T33" s="413"/>
      <c r="U33" s="413"/>
      <c r="V33" s="413"/>
      <c r="W33" s="413"/>
      <c r="X33" s="413"/>
      <c r="Y33" s="413"/>
      <c r="Z33" s="413"/>
      <c r="AA33" s="413"/>
      <c r="AB33" s="413"/>
      <c r="AC33" s="413"/>
      <c r="AD33" s="414"/>
    </row>
    <row r="34" spans="2:34" ht="39.9" customHeight="1" x14ac:dyDescent="0.4">
      <c r="B34" s="412"/>
      <c r="C34" s="413"/>
      <c r="D34" s="413"/>
      <c r="E34" s="413"/>
      <c r="F34" s="413"/>
      <c r="G34" s="413"/>
      <c r="H34" s="413"/>
      <c r="I34" s="413"/>
      <c r="J34" s="413"/>
      <c r="K34" s="413"/>
      <c r="L34" s="413"/>
      <c r="M34" s="413"/>
      <c r="N34" s="413"/>
      <c r="O34" s="413"/>
      <c r="P34" s="413"/>
      <c r="Q34" s="413"/>
      <c r="R34" s="413"/>
      <c r="S34" s="413"/>
      <c r="T34" s="413"/>
      <c r="U34" s="413"/>
      <c r="V34" s="413"/>
      <c r="W34" s="413"/>
      <c r="X34" s="413"/>
      <c r="Y34" s="413"/>
      <c r="Z34" s="413"/>
      <c r="AA34" s="413"/>
      <c r="AB34" s="413"/>
      <c r="AC34" s="413"/>
      <c r="AD34" s="414"/>
    </row>
    <row r="35" spans="2:34" ht="39.9" customHeight="1" x14ac:dyDescent="0.4">
      <c r="B35" s="412"/>
      <c r="C35" s="413"/>
      <c r="D35" s="413"/>
      <c r="E35" s="413"/>
      <c r="F35" s="413"/>
      <c r="G35" s="413"/>
      <c r="H35" s="413"/>
      <c r="I35" s="413"/>
      <c r="J35" s="413"/>
      <c r="K35" s="413"/>
      <c r="L35" s="413"/>
      <c r="M35" s="413"/>
      <c r="N35" s="413"/>
      <c r="O35" s="413"/>
      <c r="P35" s="413"/>
      <c r="Q35" s="413"/>
      <c r="R35" s="413"/>
      <c r="S35" s="413"/>
      <c r="T35" s="413"/>
      <c r="U35" s="413"/>
      <c r="V35" s="413"/>
      <c r="W35" s="413"/>
      <c r="X35" s="413"/>
      <c r="Y35" s="413"/>
      <c r="Z35" s="413"/>
      <c r="AA35" s="413"/>
      <c r="AB35" s="413"/>
      <c r="AC35" s="413"/>
      <c r="AD35" s="414"/>
    </row>
    <row r="36" spans="2:34" ht="39.9" customHeight="1" x14ac:dyDescent="0.4">
      <c r="B36" s="412"/>
      <c r="C36" s="413"/>
      <c r="D36" s="413"/>
      <c r="E36" s="413"/>
      <c r="F36" s="413"/>
      <c r="G36" s="413"/>
      <c r="H36" s="413"/>
      <c r="I36" s="413"/>
      <c r="J36" s="413"/>
      <c r="K36" s="413"/>
      <c r="L36" s="413"/>
      <c r="M36" s="413"/>
      <c r="N36" s="413"/>
      <c r="O36" s="413"/>
      <c r="P36" s="413"/>
      <c r="Q36" s="413"/>
      <c r="R36" s="413"/>
      <c r="S36" s="413"/>
      <c r="T36" s="413"/>
      <c r="U36" s="413"/>
      <c r="V36" s="413"/>
      <c r="W36" s="413"/>
      <c r="X36" s="413"/>
      <c r="Y36" s="413"/>
      <c r="Z36" s="413"/>
      <c r="AA36" s="413"/>
      <c r="AB36" s="413"/>
      <c r="AC36" s="413"/>
      <c r="AD36" s="414"/>
    </row>
    <row r="37" spans="2:34" ht="39.9" customHeight="1" x14ac:dyDescent="0.4">
      <c r="B37" s="412"/>
      <c r="C37" s="413"/>
      <c r="D37" s="413"/>
      <c r="E37" s="413"/>
      <c r="F37" s="413"/>
      <c r="G37" s="413"/>
      <c r="H37" s="413"/>
      <c r="I37" s="413"/>
      <c r="J37" s="413"/>
      <c r="K37" s="413"/>
      <c r="L37" s="413"/>
      <c r="M37" s="413"/>
      <c r="N37" s="413"/>
      <c r="O37" s="413"/>
      <c r="P37" s="413"/>
      <c r="Q37" s="413"/>
      <c r="R37" s="413"/>
      <c r="S37" s="413"/>
      <c r="T37" s="413"/>
      <c r="U37" s="413"/>
      <c r="V37" s="413"/>
      <c r="W37" s="413"/>
      <c r="X37" s="413"/>
      <c r="Y37" s="413"/>
      <c r="Z37" s="413"/>
      <c r="AA37" s="413"/>
      <c r="AB37" s="413"/>
      <c r="AC37" s="413"/>
      <c r="AD37" s="414"/>
    </row>
    <row r="38" spans="2:34" ht="39.9" customHeight="1" x14ac:dyDescent="0.4">
      <c r="B38" s="412"/>
      <c r="C38" s="413"/>
      <c r="D38" s="413"/>
      <c r="E38" s="413"/>
      <c r="F38" s="413"/>
      <c r="G38" s="413"/>
      <c r="H38" s="413"/>
      <c r="I38" s="413"/>
      <c r="J38" s="413"/>
      <c r="K38" s="413"/>
      <c r="L38" s="413"/>
      <c r="M38" s="413"/>
      <c r="N38" s="413"/>
      <c r="O38" s="413"/>
      <c r="P38" s="413"/>
      <c r="Q38" s="413"/>
      <c r="R38" s="413"/>
      <c r="S38" s="413"/>
      <c r="T38" s="413"/>
      <c r="U38" s="413"/>
      <c r="V38" s="413"/>
      <c r="W38" s="413"/>
      <c r="X38" s="413"/>
      <c r="Y38" s="413"/>
      <c r="Z38" s="413"/>
      <c r="AA38" s="413"/>
      <c r="AB38" s="413"/>
      <c r="AC38" s="413"/>
      <c r="AD38" s="414"/>
    </row>
    <row r="39" spans="2:34" ht="39.9" customHeight="1" x14ac:dyDescent="0.4">
      <c r="B39" s="465"/>
      <c r="C39" s="466"/>
      <c r="D39" s="466"/>
      <c r="E39" s="466"/>
      <c r="F39" s="466"/>
      <c r="G39" s="466"/>
      <c r="H39" s="466"/>
      <c r="I39" s="466"/>
      <c r="J39" s="466"/>
      <c r="K39" s="466"/>
      <c r="L39" s="466"/>
      <c r="M39" s="466"/>
      <c r="N39" s="466"/>
      <c r="O39" s="466"/>
      <c r="P39" s="466"/>
      <c r="Q39" s="466"/>
      <c r="R39" s="466"/>
      <c r="S39" s="466"/>
      <c r="T39" s="466"/>
      <c r="U39" s="466"/>
      <c r="V39" s="466"/>
      <c r="W39" s="466"/>
      <c r="X39" s="466"/>
      <c r="Y39" s="466"/>
      <c r="Z39" s="466"/>
      <c r="AA39" s="466"/>
      <c r="AB39" s="466"/>
      <c r="AC39" s="466"/>
      <c r="AD39" s="467"/>
    </row>
    <row r="40" spans="2:34" ht="8.1" customHeight="1" x14ac:dyDescent="0.4">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row>
    <row r="41" spans="2:34" ht="30" customHeight="1" x14ac:dyDescent="0.4">
      <c r="B41" s="415" t="s">
        <v>477</v>
      </c>
      <c r="C41" s="415"/>
      <c r="D41" s="415"/>
      <c r="E41" s="415"/>
      <c r="F41" s="415"/>
      <c r="G41" s="415"/>
      <c r="H41" s="415"/>
      <c r="I41" s="415"/>
      <c r="J41" s="415"/>
      <c r="K41" s="415"/>
      <c r="L41" s="415"/>
      <c r="M41" s="415"/>
      <c r="N41" s="415"/>
      <c r="O41" s="415"/>
      <c r="P41" s="415"/>
      <c r="Q41" s="415"/>
      <c r="R41" s="415"/>
      <c r="S41" s="415"/>
      <c r="T41" s="415"/>
      <c r="U41" s="415"/>
      <c r="V41" s="415"/>
      <c r="W41" s="415"/>
      <c r="X41" s="415"/>
      <c r="Y41" s="415"/>
      <c r="Z41" s="415"/>
      <c r="AA41" s="415"/>
      <c r="AB41" s="415"/>
      <c r="AC41" s="415"/>
      <c r="AD41" s="415"/>
      <c r="AE41" s="415"/>
      <c r="AF41" s="415"/>
      <c r="AG41" s="415"/>
      <c r="AH41" s="415"/>
    </row>
    <row r="42" spans="2:34" ht="9.9" customHeight="1" x14ac:dyDescent="0.4">
      <c r="B42" s="412"/>
      <c r="C42" s="413"/>
      <c r="D42" s="413"/>
      <c r="E42" s="413"/>
      <c r="F42" s="413"/>
      <c r="G42" s="413"/>
      <c r="H42" s="413"/>
      <c r="I42" s="413"/>
      <c r="J42" s="413"/>
      <c r="K42" s="413"/>
      <c r="L42" s="413"/>
      <c r="M42" s="413"/>
      <c r="N42" s="413"/>
      <c r="O42" s="413"/>
      <c r="P42" s="413"/>
      <c r="Q42" s="413"/>
      <c r="R42" s="413"/>
      <c r="S42" s="413"/>
      <c r="T42" s="413"/>
      <c r="U42" s="413"/>
      <c r="V42" s="413"/>
      <c r="W42" s="413"/>
      <c r="X42" s="413"/>
      <c r="Y42" s="413"/>
      <c r="Z42" s="413"/>
      <c r="AA42" s="413"/>
      <c r="AB42" s="413"/>
      <c r="AC42" s="413"/>
      <c r="AD42" s="413"/>
      <c r="AE42" s="413"/>
      <c r="AF42" s="413"/>
      <c r="AG42" s="413"/>
      <c r="AH42" s="414"/>
    </row>
    <row r="43" spans="2:34" ht="45" customHeight="1" x14ac:dyDescent="0.4">
      <c r="B43" s="71"/>
      <c r="C43" s="83" t="s">
        <v>478</v>
      </c>
      <c r="D43" s="432" t="s">
        <v>492</v>
      </c>
      <c r="E43" s="432"/>
      <c r="F43" s="432"/>
      <c r="G43" s="432"/>
      <c r="H43" s="432"/>
      <c r="I43" s="432"/>
      <c r="J43" s="432"/>
      <c r="K43" s="432"/>
      <c r="L43" s="432" t="s">
        <v>493</v>
      </c>
      <c r="M43" s="432"/>
      <c r="N43" s="432"/>
      <c r="O43" s="432"/>
      <c r="P43" s="432"/>
      <c r="Q43" s="432"/>
      <c r="R43" s="432"/>
      <c r="S43" s="432"/>
      <c r="T43" s="432" t="s">
        <v>479</v>
      </c>
      <c r="U43" s="432"/>
      <c r="V43" s="432"/>
      <c r="W43" s="432"/>
      <c r="X43" s="432"/>
      <c r="Y43" s="432"/>
      <c r="Z43" s="432" t="s">
        <v>489</v>
      </c>
      <c r="AA43" s="432"/>
      <c r="AB43" s="432"/>
      <c r="AC43" s="432"/>
      <c r="AD43" s="419" t="s">
        <v>490</v>
      </c>
      <c r="AE43" s="420"/>
      <c r="AF43" s="419" t="s">
        <v>491</v>
      </c>
      <c r="AG43" s="420"/>
      <c r="AH43" s="87"/>
    </row>
    <row r="44" spans="2:34" ht="50.1" customHeight="1" x14ac:dyDescent="0.4">
      <c r="B44" s="71"/>
      <c r="C44" s="82" t="s">
        <v>465</v>
      </c>
      <c r="D44" s="421"/>
      <c r="E44" s="422"/>
      <c r="F44" s="422"/>
      <c r="G44" s="422"/>
      <c r="H44" s="422"/>
      <c r="I44" s="422"/>
      <c r="J44" s="422"/>
      <c r="K44" s="423"/>
      <c r="L44" s="421"/>
      <c r="M44" s="422"/>
      <c r="N44" s="422"/>
      <c r="O44" s="422"/>
      <c r="P44" s="422"/>
      <c r="Q44" s="422"/>
      <c r="R44" s="422"/>
      <c r="S44" s="423"/>
      <c r="T44" s="424"/>
      <c r="U44" s="425"/>
      <c r="V44" s="425"/>
      <c r="W44" s="425"/>
      <c r="X44" s="425"/>
      <c r="Y44" s="426"/>
      <c r="Z44" s="427"/>
      <c r="AA44" s="428"/>
      <c r="AB44" s="428"/>
      <c r="AC44" s="429"/>
      <c r="AD44" s="416"/>
      <c r="AE44" s="417"/>
      <c r="AF44" s="411"/>
      <c r="AG44" s="411"/>
      <c r="AH44" s="87"/>
    </row>
    <row r="45" spans="2:34" ht="50.1" customHeight="1" x14ac:dyDescent="0.4">
      <c r="B45" s="71"/>
      <c r="C45" s="82" t="s">
        <v>466</v>
      </c>
      <c r="D45" s="421"/>
      <c r="E45" s="422"/>
      <c r="F45" s="422"/>
      <c r="G45" s="422"/>
      <c r="H45" s="422"/>
      <c r="I45" s="422"/>
      <c r="J45" s="422"/>
      <c r="K45" s="423"/>
      <c r="L45" s="421"/>
      <c r="M45" s="422"/>
      <c r="N45" s="422"/>
      <c r="O45" s="422"/>
      <c r="P45" s="422"/>
      <c r="Q45" s="422"/>
      <c r="R45" s="422"/>
      <c r="S45" s="423"/>
      <c r="T45" s="424"/>
      <c r="U45" s="425"/>
      <c r="V45" s="425"/>
      <c r="W45" s="425"/>
      <c r="X45" s="425"/>
      <c r="Y45" s="426"/>
      <c r="Z45" s="427"/>
      <c r="AA45" s="428"/>
      <c r="AB45" s="428"/>
      <c r="AC45" s="429"/>
      <c r="AD45" s="416"/>
      <c r="AE45" s="417"/>
      <c r="AF45" s="411"/>
      <c r="AG45" s="411"/>
      <c r="AH45" s="87"/>
    </row>
    <row r="46" spans="2:34" ht="50.1" customHeight="1" x14ac:dyDescent="0.4">
      <c r="B46" s="71"/>
      <c r="C46" s="82" t="s">
        <v>467</v>
      </c>
      <c r="D46" s="421"/>
      <c r="E46" s="422"/>
      <c r="F46" s="422"/>
      <c r="G46" s="422"/>
      <c r="H46" s="422"/>
      <c r="I46" s="422"/>
      <c r="J46" s="422"/>
      <c r="K46" s="423"/>
      <c r="L46" s="421"/>
      <c r="M46" s="422"/>
      <c r="N46" s="422"/>
      <c r="O46" s="422"/>
      <c r="P46" s="422"/>
      <c r="Q46" s="422"/>
      <c r="R46" s="422"/>
      <c r="S46" s="423"/>
      <c r="T46" s="424"/>
      <c r="U46" s="425"/>
      <c r="V46" s="425"/>
      <c r="W46" s="425"/>
      <c r="X46" s="425"/>
      <c r="Y46" s="426"/>
      <c r="Z46" s="427"/>
      <c r="AA46" s="428"/>
      <c r="AB46" s="428"/>
      <c r="AC46" s="429"/>
      <c r="AD46" s="416"/>
      <c r="AE46" s="417"/>
      <c r="AF46" s="411"/>
      <c r="AG46" s="411"/>
      <c r="AH46" s="87"/>
    </row>
    <row r="47" spans="2:34" ht="50.1" customHeight="1" x14ac:dyDescent="0.4">
      <c r="B47" s="71"/>
      <c r="C47" s="82" t="s">
        <v>468</v>
      </c>
      <c r="D47" s="421"/>
      <c r="E47" s="422"/>
      <c r="F47" s="422"/>
      <c r="G47" s="422"/>
      <c r="H47" s="422"/>
      <c r="I47" s="422"/>
      <c r="J47" s="422"/>
      <c r="K47" s="423"/>
      <c r="L47" s="421"/>
      <c r="M47" s="422"/>
      <c r="N47" s="422"/>
      <c r="O47" s="422"/>
      <c r="P47" s="422"/>
      <c r="Q47" s="422"/>
      <c r="R47" s="422"/>
      <c r="S47" s="423"/>
      <c r="T47" s="424"/>
      <c r="U47" s="425"/>
      <c r="V47" s="425"/>
      <c r="W47" s="425"/>
      <c r="X47" s="425"/>
      <c r="Y47" s="426"/>
      <c r="Z47" s="427"/>
      <c r="AA47" s="428"/>
      <c r="AB47" s="428"/>
      <c r="AC47" s="429"/>
      <c r="AD47" s="416"/>
      <c r="AE47" s="417"/>
      <c r="AF47" s="411"/>
      <c r="AG47" s="411"/>
      <c r="AH47" s="87"/>
    </row>
    <row r="48" spans="2:34" ht="50.1" customHeight="1" x14ac:dyDescent="0.4">
      <c r="B48" s="71"/>
      <c r="C48" s="82" t="s">
        <v>469</v>
      </c>
      <c r="D48" s="421"/>
      <c r="E48" s="422"/>
      <c r="F48" s="422"/>
      <c r="G48" s="422"/>
      <c r="H48" s="422"/>
      <c r="I48" s="422"/>
      <c r="J48" s="422"/>
      <c r="K48" s="423"/>
      <c r="L48" s="421"/>
      <c r="M48" s="422"/>
      <c r="N48" s="422"/>
      <c r="O48" s="422"/>
      <c r="P48" s="422"/>
      <c r="Q48" s="422"/>
      <c r="R48" s="422"/>
      <c r="S48" s="423"/>
      <c r="T48" s="424"/>
      <c r="U48" s="425"/>
      <c r="V48" s="425"/>
      <c r="W48" s="425"/>
      <c r="X48" s="425"/>
      <c r="Y48" s="426"/>
      <c r="Z48" s="427"/>
      <c r="AA48" s="428"/>
      <c r="AB48" s="428"/>
      <c r="AC48" s="429"/>
      <c r="AD48" s="416"/>
      <c r="AE48" s="417"/>
      <c r="AF48" s="411"/>
      <c r="AG48" s="411"/>
      <c r="AH48" s="87"/>
    </row>
    <row r="49" spans="2:34" ht="50.1" customHeight="1" x14ac:dyDescent="0.4">
      <c r="B49" s="71"/>
      <c r="C49" s="82" t="s">
        <v>470</v>
      </c>
      <c r="D49" s="421"/>
      <c r="E49" s="422"/>
      <c r="F49" s="422"/>
      <c r="G49" s="422"/>
      <c r="H49" s="422"/>
      <c r="I49" s="422"/>
      <c r="J49" s="422"/>
      <c r="K49" s="423"/>
      <c r="L49" s="421"/>
      <c r="M49" s="422"/>
      <c r="N49" s="422"/>
      <c r="O49" s="422"/>
      <c r="P49" s="422"/>
      <c r="Q49" s="422"/>
      <c r="R49" s="422"/>
      <c r="S49" s="423"/>
      <c r="T49" s="424"/>
      <c r="U49" s="425"/>
      <c r="V49" s="425"/>
      <c r="W49" s="425"/>
      <c r="X49" s="425"/>
      <c r="Y49" s="426"/>
      <c r="Z49" s="427"/>
      <c r="AA49" s="428"/>
      <c r="AB49" s="428"/>
      <c r="AC49" s="429"/>
      <c r="AD49" s="416"/>
      <c r="AE49" s="417"/>
      <c r="AF49" s="411"/>
      <c r="AG49" s="411"/>
      <c r="AH49" s="87"/>
    </row>
    <row r="50" spans="2:34" ht="50.1" customHeight="1" x14ac:dyDescent="0.4">
      <c r="B50" s="71"/>
      <c r="C50" s="82" t="s">
        <v>471</v>
      </c>
      <c r="D50" s="421"/>
      <c r="E50" s="422"/>
      <c r="F50" s="422"/>
      <c r="G50" s="422"/>
      <c r="H50" s="422"/>
      <c r="I50" s="422"/>
      <c r="J50" s="422"/>
      <c r="K50" s="423"/>
      <c r="L50" s="421"/>
      <c r="M50" s="422"/>
      <c r="N50" s="422"/>
      <c r="O50" s="422"/>
      <c r="P50" s="422"/>
      <c r="Q50" s="422"/>
      <c r="R50" s="422"/>
      <c r="S50" s="423"/>
      <c r="T50" s="424"/>
      <c r="U50" s="425"/>
      <c r="V50" s="425"/>
      <c r="W50" s="425"/>
      <c r="X50" s="425"/>
      <c r="Y50" s="426"/>
      <c r="Z50" s="427"/>
      <c r="AA50" s="428"/>
      <c r="AB50" s="428"/>
      <c r="AC50" s="429"/>
      <c r="AD50" s="416"/>
      <c r="AE50" s="417"/>
      <c r="AF50" s="411"/>
      <c r="AG50" s="411"/>
      <c r="AH50" s="87"/>
    </row>
    <row r="51" spans="2:34" ht="50.1" customHeight="1" x14ac:dyDescent="0.4">
      <c r="B51" s="71"/>
      <c r="C51" s="82" t="s">
        <v>472</v>
      </c>
      <c r="D51" s="421"/>
      <c r="E51" s="422"/>
      <c r="F51" s="422"/>
      <c r="G51" s="422"/>
      <c r="H51" s="422"/>
      <c r="I51" s="422"/>
      <c r="J51" s="422"/>
      <c r="K51" s="423"/>
      <c r="L51" s="421"/>
      <c r="M51" s="422"/>
      <c r="N51" s="422"/>
      <c r="O51" s="422"/>
      <c r="P51" s="422"/>
      <c r="Q51" s="422"/>
      <c r="R51" s="422"/>
      <c r="S51" s="423"/>
      <c r="T51" s="424"/>
      <c r="U51" s="425"/>
      <c r="V51" s="425"/>
      <c r="W51" s="425"/>
      <c r="X51" s="425"/>
      <c r="Y51" s="426"/>
      <c r="Z51" s="427"/>
      <c r="AA51" s="428"/>
      <c r="AB51" s="428"/>
      <c r="AC51" s="429"/>
      <c r="AD51" s="416"/>
      <c r="AE51" s="417"/>
      <c r="AF51" s="411"/>
      <c r="AG51" s="411"/>
      <c r="AH51" s="87"/>
    </row>
    <row r="52" spans="2:34" ht="50.1" customHeight="1" x14ac:dyDescent="0.4">
      <c r="B52" s="71"/>
      <c r="C52" s="82" t="s">
        <v>473</v>
      </c>
      <c r="D52" s="421"/>
      <c r="E52" s="422"/>
      <c r="F52" s="422"/>
      <c r="G52" s="422"/>
      <c r="H52" s="422"/>
      <c r="I52" s="422"/>
      <c r="J52" s="422"/>
      <c r="K52" s="423"/>
      <c r="L52" s="421"/>
      <c r="M52" s="422"/>
      <c r="N52" s="422"/>
      <c r="O52" s="422"/>
      <c r="P52" s="422"/>
      <c r="Q52" s="422"/>
      <c r="R52" s="422"/>
      <c r="S52" s="423"/>
      <c r="T52" s="424"/>
      <c r="U52" s="425"/>
      <c r="V52" s="425"/>
      <c r="W52" s="425"/>
      <c r="X52" s="425"/>
      <c r="Y52" s="426"/>
      <c r="Z52" s="427"/>
      <c r="AA52" s="428"/>
      <c r="AB52" s="428"/>
      <c r="AC52" s="429"/>
      <c r="AD52" s="416"/>
      <c r="AE52" s="417"/>
      <c r="AF52" s="411"/>
      <c r="AG52" s="411"/>
      <c r="AH52" s="87"/>
    </row>
    <row r="53" spans="2:34" ht="50.1" customHeight="1" x14ac:dyDescent="0.4">
      <c r="B53" s="71"/>
      <c r="C53" s="82" t="s">
        <v>474</v>
      </c>
      <c r="D53" s="421"/>
      <c r="E53" s="422"/>
      <c r="F53" s="422"/>
      <c r="G53" s="422"/>
      <c r="H53" s="422"/>
      <c r="I53" s="422"/>
      <c r="J53" s="422"/>
      <c r="K53" s="423"/>
      <c r="L53" s="421"/>
      <c r="M53" s="422"/>
      <c r="N53" s="422"/>
      <c r="O53" s="422"/>
      <c r="P53" s="422"/>
      <c r="Q53" s="422"/>
      <c r="R53" s="422"/>
      <c r="S53" s="423"/>
      <c r="T53" s="424"/>
      <c r="U53" s="425"/>
      <c r="V53" s="425"/>
      <c r="W53" s="425"/>
      <c r="X53" s="425"/>
      <c r="Y53" s="426"/>
      <c r="Z53" s="427"/>
      <c r="AA53" s="428"/>
      <c r="AB53" s="428"/>
      <c r="AC53" s="429"/>
      <c r="AD53" s="416"/>
      <c r="AE53" s="417"/>
      <c r="AF53" s="411"/>
      <c r="AG53" s="411"/>
      <c r="AH53" s="87"/>
    </row>
    <row r="54" spans="2:34" ht="50.1" customHeight="1" x14ac:dyDescent="0.4">
      <c r="B54" s="71"/>
      <c r="C54" s="82" t="s">
        <v>476</v>
      </c>
      <c r="D54" s="421"/>
      <c r="E54" s="422"/>
      <c r="F54" s="422"/>
      <c r="G54" s="422"/>
      <c r="H54" s="422"/>
      <c r="I54" s="422"/>
      <c r="J54" s="422"/>
      <c r="K54" s="423"/>
      <c r="L54" s="421"/>
      <c r="M54" s="422"/>
      <c r="N54" s="422"/>
      <c r="O54" s="422"/>
      <c r="P54" s="422"/>
      <c r="Q54" s="422"/>
      <c r="R54" s="422"/>
      <c r="S54" s="423"/>
      <c r="T54" s="424"/>
      <c r="U54" s="425"/>
      <c r="V54" s="425"/>
      <c r="W54" s="425"/>
      <c r="X54" s="425"/>
      <c r="Y54" s="426"/>
      <c r="Z54" s="427"/>
      <c r="AA54" s="428"/>
      <c r="AB54" s="428"/>
      <c r="AC54" s="429"/>
      <c r="AD54" s="416"/>
      <c r="AE54" s="417"/>
      <c r="AF54" s="411"/>
      <c r="AG54" s="411"/>
      <c r="AH54" s="87"/>
    </row>
    <row r="55" spans="2:34" ht="50.1" customHeight="1" x14ac:dyDescent="0.4">
      <c r="B55" s="71"/>
      <c r="C55" s="82" t="s">
        <v>465</v>
      </c>
      <c r="D55" s="421"/>
      <c r="E55" s="422"/>
      <c r="F55" s="422"/>
      <c r="G55" s="422"/>
      <c r="H55" s="422"/>
      <c r="I55" s="422"/>
      <c r="J55" s="422"/>
      <c r="K55" s="423"/>
      <c r="L55" s="421"/>
      <c r="M55" s="422"/>
      <c r="N55" s="422"/>
      <c r="O55" s="422"/>
      <c r="P55" s="422"/>
      <c r="Q55" s="422"/>
      <c r="R55" s="422"/>
      <c r="S55" s="423"/>
      <c r="T55" s="424"/>
      <c r="U55" s="425"/>
      <c r="V55" s="425"/>
      <c r="W55" s="425"/>
      <c r="X55" s="425"/>
      <c r="Y55" s="426"/>
      <c r="Z55" s="427"/>
      <c r="AA55" s="428"/>
      <c r="AB55" s="428"/>
      <c r="AC55" s="429"/>
      <c r="AD55" s="416"/>
      <c r="AE55" s="417"/>
      <c r="AF55" s="411"/>
      <c r="AG55" s="411"/>
      <c r="AH55" s="87"/>
    </row>
    <row r="56" spans="2:34" ht="50.1" customHeight="1" x14ac:dyDescent="0.4">
      <c r="B56" s="71"/>
      <c r="C56" s="82" t="s">
        <v>466</v>
      </c>
      <c r="D56" s="421"/>
      <c r="E56" s="422"/>
      <c r="F56" s="422"/>
      <c r="G56" s="422"/>
      <c r="H56" s="422"/>
      <c r="I56" s="422"/>
      <c r="J56" s="422"/>
      <c r="K56" s="423"/>
      <c r="L56" s="421"/>
      <c r="M56" s="422"/>
      <c r="N56" s="422"/>
      <c r="O56" s="422"/>
      <c r="P56" s="422"/>
      <c r="Q56" s="422"/>
      <c r="R56" s="422"/>
      <c r="S56" s="423"/>
      <c r="T56" s="424"/>
      <c r="U56" s="425"/>
      <c r="V56" s="425"/>
      <c r="W56" s="425"/>
      <c r="X56" s="425"/>
      <c r="Y56" s="426"/>
      <c r="Z56" s="427"/>
      <c r="AA56" s="428"/>
      <c r="AB56" s="428"/>
      <c r="AC56" s="429"/>
      <c r="AD56" s="416"/>
      <c r="AE56" s="417"/>
      <c r="AF56" s="411"/>
      <c r="AG56" s="411"/>
      <c r="AH56" s="87"/>
    </row>
    <row r="57" spans="2:34" ht="50.1" customHeight="1" x14ac:dyDescent="0.4">
      <c r="B57" s="71"/>
      <c r="C57" s="82" t="s">
        <v>467</v>
      </c>
      <c r="D57" s="421"/>
      <c r="E57" s="422"/>
      <c r="F57" s="422"/>
      <c r="G57" s="422"/>
      <c r="H57" s="422"/>
      <c r="I57" s="422"/>
      <c r="J57" s="422"/>
      <c r="K57" s="423"/>
      <c r="L57" s="421"/>
      <c r="M57" s="422"/>
      <c r="N57" s="422"/>
      <c r="O57" s="422"/>
      <c r="P57" s="422"/>
      <c r="Q57" s="422"/>
      <c r="R57" s="422"/>
      <c r="S57" s="423"/>
      <c r="T57" s="424"/>
      <c r="U57" s="425"/>
      <c r="V57" s="425"/>
      <c r="W57" s="425"/>
      <c r="X57" s="425"/>
      <c r="Y57" s="426"/>
      <c r="Z57" s="427"/>
      <c r="AA57" s="428"/>
      <c r="AB57" s="428"/>
      <c r="AC57" s="429"/>
      <c r="AD57" s="416"/>
      <c r="AE57" s="417"/>
      <c r="AF57" s="411"/>
      <c r="AG57" s="411"/>
      <c r="AH57" s="87"/>
    </row>
    <row r="58" spans="2:34" ht="50.1" customHeight="1" x14ac:dyDescent="0.4">
      <c r="B58" s="71"/>
      <c r="C58" s="82" t="s">
        <v>468</v>
      </c>
      <c r="D58" s="421"/>
      <c r="E58" s="422"/>
      <c r="F58" s="422"/>
      <c r="G58" s="422"/>
      <c r="H58" s="422"/>
      <c r="I58" s="422"/>
      <c r="J58" s="422"/>
      <c r="K58" s="423"/>
      <c r="L58" s="421"/>
      <c r="M58" s="422"/>
      <c r="N58" s="422"/>
      <c r="O58" s="422"/>
      <c r="P58" s="422"/>
      <c r="Q58" s="422"/>
      <c r="R58" s="422"/>
      <c r="S58" s="423"/>
      <c r="T58" s="424"/>
      <c r="U58" s="425"/>
      <c r="V58" s="425"/>
      <c r="W58" s="425"/>
      <c r="X58" s="425"/>
      <c r="Y58" s="426"/>
      <c r="Z58" s="427"/>
      <c r="AA58" s="428"/>
      <c r="AB58" s="428"/>
      <c r="AC58" s="429"/>
      <c r="AD58" s="416"/>
      <c r="AE58" s="417"/>
      <c r="AF58" s="411"/>
      <c r="AG58" s="411"/>
      <c r="AH58" s="87"/>
    </row>
    <row r="59" spans="2:34" ht="50.1" customHeight="1" x14ac:dyDescent="0.4">
      <c r="B59" s="71"/>
      <c r="C59" s="82" t="s">
        <v>469</v>
      </c>
      <c r="D59" s="421"/>
      <c r="E59" s="422"/>
      <c r="F59" s="422"/>
      <c r="G59" s="422"/>
      <c r="H59" s="422"/>
      <c r="I59" s="422"/>
      <c r="J59" s="422"/>
      <c r="K59" s="423"/>
      <c r="L59" s="421"/>
      <c r="M59" s="422"/>
      <c r="N59" s="422"/>
      <c r="O59" s="422"/>
      <c r="P59" s="422"/>
      <c r="Q59" s="422"/>
      <c r="R59" s="422"/>
      <c r="S59" s="423"/>
      <c r="T59" s="424"/>
      <c r="U59" s="425"/>
      <c r="V59" s="425"/>
      <c r="W59" s="425"/>
      <c r="X59" s="425"/>
      <c r="Y59" s="426"/>
      <c r="Z59" s="427"/>
      <c r="AA59" s="428"/>
      <c r="AB59" s="428"/>
      <c r="AC59" s="429"/>
      <c r="AD59" s="416"/>
      <c r="AE59" s="417"/>
      <c r="AF59" s="411"/>
      <c r="AG59" s="411"/>
      <c r="AH59" s="87"/>
    </row>
    <row r="60" spans="2:34" ht="50.1" customHeight="1" x14ac:dyDescent="0.4">
      <c r="B60" s="71"/>
      <c r="C60" s="82" t="s">
        <v>470</v>
      </c>
      <c r="D60" s="421"/>
      <c r="E60" s="422"/>
      <c r="F60" s="422"/>
      <c r="G60" s="422"/>
      <c r="H60" s="422"/>
      <c r="I60" s="422"/>
      <c r="J60" s="422"/>
      <c r="K60" s="423"/>
      <c r="L60" s="421"/>
      <c r="M60" s="422"/>
      <c r="N60" s="422"/>
      <c r="O60" s="422"/>
      <c r="P60" s="422"/>
      <c r="Q60" s="422"/>
      <c r="R60" s="422"/>
      <c r="S60" s="423"/>
      <c r="T60" s="424"/>
      <c r="U60" s="425"/>
      <c r="V60" s="425"/>
      <c r="W60" s="425"/>
      <c r="X60" s="425"/>
      <c r="Y60" s="426"/>
      <c r="Z60" s="427"/>
      <c r="AA60" s="428"/>
      <c r="AB60" s="428"/>
      <c r="AC60" s="429"/>
      <c r="AD60" s="416"/>
      <c r="AE60" s="417"/>
      <c r="AF60" s="411"/>
      <c r="AG60" s="411"/>
      <c r="AH60" s="87"/>
    </row>
    <row r="61" spans="2:34" ht="50.1" customHeight="1" x14ac:dyDescent="0.4">
      <c r="B61" s="71"/>
      <c r="C61" s="82" t="s">
        <v>471</v>
      </c>
      <c r="D61" s="421"/>
      <c r="E61" s="422"/>
      <c r="F61" s="422"/>
      <c r="G61" s="422"/>
      <c r="H61" s="422"/>
      <c r="I61" s="422"/>
      <c r="J61" s="422"/>
      <c r="K61" s="423"/>
      <c r="L61" s="421"/>
      <c r="M61" s="422"/>
      <c r="N61" s="422"/>
      <c r="O61" s="422"/>
      <c r="P61" s="422"/>
      <c r="Q61" s="422"/>
      <c r="R61" s="422"/>
      <c r="S61" s="423"/>
      <c r="T61" s="424"/>
      <c r="U61" s="425"/>
      <c r="V61" s="425"/>
      <c r="W61" s="425"/>
      <c r="X61" s="425"/>
      <c r="Y61" s="426"/>
      <c r="Z61" s="427"/>
      <c r="AA61" s="428"/>
      <c r="AB61" s="428"/>
      <c r="AC61" s="429"/>
      <c r="AD61" s="416"/>
      <c r="AE61" s="417"/>
      <c r="AF61" s="411"/>
      <c r="AG61" s="411"/>
      <c r="AH61" s="87"/>
    </row>
    <row r="62" spans="2:34" ht="50.1" customHeight="1" x14ac:dyDescent="0.4">
      <c r="B62" s="71"/>
      <c r="C62" s="82" t="s">
        <v>472</v>
      </c>
      <c r="D62" s="421"/>
      <c r="E62" s="422"/>
      <c r="F62" s="422"/>
      <c r="G62" s="422"/>
      <c r="H62" s="422"/>
      <c r="I62" s="422"/>
      <c r="J62" s="422"/>
      <c r="K62" s="423"/>
      <c r="L62" s="421"/>
      <c r="M62" s="422"/>
      <c r="N62" s="422"/>
      <c r="O62" s="422"/>
      <c r="P62" s="422"/>
      <c r="Q62" s="422"/>
      <c r="R62" s="422"/>
      <c r="S62" s="423"/>
      <c r="T62" s="424"/>
      <c r="U62" s="425"/>
      <c r="V62" s="425"/>
      <c r="W62" s="425"/>
      <c r="X62" s="425"/>
      <c r="Y62" s="426"/>
      <c r="Z62" s="427"/>
      <c r="AA62" s="428"/>
      <c r="AB62" s="428"/>
      <c r="AC62" s="429"/>
      <c r="AD62" s="416"/>
      <c r="AE62" s="417"/>
      <c r="AF62" s="411"/>
      <c r="AG62" s="411"/>
      <c r="AH62" s="87"/>
    </row>
    <row r="63" spans="2:34" ht="50.1" customHeight="1" x14ac:dyDescent="0.4">
      <c r="B63" s="71"/>
      <c r="C63" s="82" t="s">
        <v>473</v>
      </c>
      <c r="D63" s="421"/>
      <c r="E63" s="422"/>
      <c r="F63" s="422"/>
      <c r="G63" s="422"/>
      <c r="H63" s="422"/>
      <c r="I63" s="422"/>
      <c r="J63" s="422"/>
      <c r="K63" s="423"/>
      <c r="L63" s="421"/>
      <c r="M63" s="422"/>
      <c r="N63" s="422"/>
      <c r="O63" s="422"/>
      <c r="P63" s="422"/>
      <c r="Q63" s="422"/>
      <c r="R63" s="422"/>
      <c r="S63" s="423"/>
      <c r="T63" s="424"/>
      <c r="U63" s="425"/>
      <c r="V63" s="425"/>
      <c r="W63" s="425"/>
      <c r="X63" s="425"/>
      <c r="Y63" s="426"/>
      <c r="Z63" s="427"/>
      <c r="AA63" s="428"/>
      <c r="AB63" s="428"/>
      <c r="AC63" s="429"/>
      <c r="AD63" s="416"/>
      <c r="AE63" s="417"/>
      <c r="AF63" s="411"/>
      <c r="AG63" s="411"/>
      <c r="AH63" s="87"/>
    </row>
    <row r="64" spans="2:34" ht="50.1" customHeight="1" x14ac:dyDescent="0.4">
      <c r="B64" s="71"/>
      <c r="C64" s="82" t="s">
        <v>474</v>
      </c>
      <c r="D64" s="421"/>
      <c r="E64" s="422"/>
      <c r="F64" s="422"/>
      <c r="G64" s="422"/>
      <c r="H64" s="422"/>
      <c r="I64" s="422"/>
      <c r="J64" s="422"/>
      <c r="K64" s="423"/>
      <c r="L64" s="421"/>
      <c r="M64" s="422"/>
      <c r="N64" s="422"/>
      <c r="O64" s="422"/>
      <c r="P64" s="422"/>
      <c r="Q64" s="422"/>
      <c r="R64" s="422"/>
      <c r="S64" s="423"/>
      <c r="T64" s="424"/>
      <c r="U64" s="425"/>
      <c r="V64" s="425"/>
      <c r="W64" s="425"/>
      <c r="X64" s="425"/>
      <c r="Y64" s="426"/>
      <c r="Z64" s="427"/>
      <c r="AA64" s="428"/>
      <c r="AB64" s="428"/>
      <c r="AC64" s="429"/>
      <c r="AD64" s="416"/>
      <c r="AE64" s="417"/>
      <c r="AF64" s="411"/>
      <c r="AG64" s="411"/>
      <c r="AH64" s="87"/>
    </row>
    <row r="65" spans="2:34" ht="50.1" customHeight="1" x14ac:dyDescent="0.4">
      <c r="B65" s="71"/>
      <c r="C65" s="82" t="s">
        <v>476</v>
      </c>
      <c r="D65" s="421"/>
      <c r="E65" s="422"/>
      <c r="F65" s="422"/>
      <c r="G65" s="422"/>
      <c r="H65" s="422"/>
      <c r="I65" s="422"/>
      <c r="J65" s="422"/>
      <c r="K65" s="423"/>
      <c r="L65" s="421"/>
      <c r="M65" s="422"/>
      <c r="N65" s="422"/>
      <c r="O65" s="422"/>
      <c r="P65" s="422"/>
      <c r="Q65" s="422"/>
      <c r="R65" s="422"/>
      <c r="S65" s="423"/>
      <c r="T65" s="424"/>
      <c r="U65" s="425"/>
      <c r="V65" s="425"/>
      <c r="W65" s="425"/>
      <c r="X65" s="425"/>
      <c r="Y65" s="426"/>
      <c r="Z65" s="427"/>
      <c r="AA65" s="428"/>
      <c r="AB65" s="428"/>
      <c r="AC65" s="429"/>
      <c r="AD65" s="418"/>
      <c r="AE65" s="418"/>
      <c r="AF65" s="411"/>
      <c r="AG65" s="411"/>
      <c r="AH65" s="87"/>
    </row>
    <row r="66" spans="2:34" ht="9.9" customHeight="1" x14ac:dyDescent="0.4">
      <c r="B66" s="65"/>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7"/>
    </row>
    <row r="67" spans="2:34" ht="6" customHeight="1" x14ac:dyDescent="0.4"/>
  </sheetData>
  <mergeCells count="257">
    <mergeCell ref="D65:K65"/>
    <mergeCell ref="L65:S65"/>
    <mergeCell ref="T65:Y65"/>
    <mergeCell ref="Z65:AC65"/>
    <mergeCell ref="AD65:AE65"/>
    <mergeCell ref="AF65:AG65"/>
    <mergeCell ref="D64:K64"/>
    <mergeCell ref="L64:S64"/>
    <mergeCell ref="T64:Y64"/>
    <mergeCell ref="Z64:AC64"/>
    <mergeCell ref="AD64:AE64"/>
    <mergeCell ref="AF64:AG64"/>
    <mergeCell ref="D63:K63"/>
    <mergeCell ref="L63:S63"/>
    <mergeCell ref="T63:Y63"/>
    <mergeCell ref="Z63:AC63"/>
    <mergeCell ref="AD63:AE63"/>
    <mergeCell ref="AF63:AG63"/>
    <mergeCell ref="D62:K62"/>
    <mergeCell ref="L62:S62"/>
    <mergeCell ref="T62:Y62"/>
    <mergeCell ref="Z62:AC62"/>
    <mergeCell ref="AD62:AE62"/>
    <mergeCell ref="AF62:AG62"/>
    <mergeCell ref="D61:K61"/>
    <mergeCell ref="L61:S61"/>
    <mergeCell ref="T61:Y61"/>
    <mergeCell ref="Z61:AC61"/>
    <mergeCell ref="AD61:AE61"/>
    <mergeCell ref="AF61:AG61"/>
    <mergeCell ref="D60:K60"/>
    <mergeCell ref="L60:S60"/>
    <mergeCell ref="T60:Y60"/>
    <mergeCell ref="Z60:AC60"/>
    <mergeCell ref="AD60:AE60"/>
    <mergeCell ref="AF60:AG60"/>
    <mergeCell ref="D59:K59"/>
    <mergeCell ref="L59:S59"/>
    <mergeCell ref="T59:Y59"/>
    <mergeCell ref="Z59:AC59"/>
    <mergeCell ref="AD59:AE59"/>
    <mergeCell ref="AF59:AG59"/>
    <mergeCell ref="D58:K58"/>
    <mergeCell ref="L58:S58"/>
    <mergeCell ref="T58:Y58"/>
    <mergeCell ref="Z58:AC58"/>
    <mergeCell ref="AD58:AE58"/>
    <mergeCell ref="AF58:AG58"/>
    <mergeCell ref="D57:K57"/>
    <mergeCell ref="L57:S57"/>
    <mergeCell ref="T57:Y57"/>
    <mergeCell ref="Z57:AC57"/>
    <mergeCell ref="AD57:AE57"/>
    <mergeCell ref="AF57:AG57"/>
    <mergeCell ref="D56:K56"/>
    <mergeCell ref="L56:S56"/>
    <mergeCell ref="T56:Y56"/>
    <mergeCell ref="Z56:AC56"/>
    <mergeCell ref="AD56:AE56"/>
    <mergeCell ref="AF56:AG56"/>
    <mergeCell ref="D55:K55"/>
    <mergeCell ref="L55:S55"/>
    <mergeCell ref="T55:Y55"/>
    <mergeCell ref="Z55:AC55"/>
    <mergeCell ref="AD55:AE55"/>
    <mergeCell ref="AF55:AG55"/>
    <mergeCell ref="D54:K54"/>
    <mergeCell ref="L54:S54"/>
    <mergeCell ref="T54:Y54"/>
    <mergeCell ref="Z54:AC54"/>
    <mergeCell ref="AD54:AE54"/>
    <mergeCell ref="AF54:AG54"/>
    <mergeCell ref="D53:K53"/>
    <mergeCell ref="L53:S53"/>
    <mergeCell ref="T53:Y53"/>
    <mergeCell ref="Z53:AC53"/>
    <mergeCell ref="AD53:AE53"/>
    <mergeCell ref="AF53:AG53"/>
    <mergeCell ref="D52:K52"/>
    <mergeCell ref="L52:S52"/>
    <mergeCell ref="T52:Y52"/>
    <mergeCell ref="Z52:AC52"/>
    <mergeCell ref="AD52:AE52"/>
    <mergeCell ref="AF52:AG52"/>
    <mergeCell ref="D51:K51"/>
    <mergeCell ref="L51:S51"/>
    <mergeCell ref="T51:Y51"/>
    <mergeCell ref="Z51:AC51"/>
    <mergeCell ref="AD51:AE51"/>
    <mergeCell ref="AF51:AG51"/>
    <mergeCell ref="D50:K50"/>
    <mergeCell ref="L50:S50"/>
    <mergeCell ref="T50:Y50"/>
    <mergeCell ref="Z50:AC50"/>
    <mergeCell ref="AD50:AE50"/>
    <mergeCell ref="AF50:AG50"/>
    <mergeCell ref="D49:K49"/>
    <mergeCell ref="L49:S49"/>
    <mergeCell ref="T49:Y49"/>
    <mergeCell ref="Z49:AC49"/>
    <mergeCell ref="AD49:AE49"/>
    <mergeCell ref="AF49:AG49"/>
    <mergeCell ref="D48:K48"/>
    <mergeCell ref="L48:S48"/>
    <mergeCell ref="T48:Y48"/>
    <mergeCell ref="Z48:AC48"/>
    <mergeCell ref="AD48:AE48"/>
    <mergeCell ref="AF48:AG48"/>
    <mergeCell ref="D47:K47"/>
    <mergeCell ref="L47:S47"/>
    <mergeCell ref="T47:Y47"/>
    <mergeCell ref="Z47:AC47"/>
    <mergeCell ref="AD47:AE47"/>
    <mergeCell ref="AF47:AG47"/>
    <mergeCell ref="D46:K46"/>
    <mergeCell ref="L46:S46"/>
    <mergeCell ref="T46:Y46"/>
    <mergeCell ref="Z46:AC46"/>
    <mergeCell ref="AD46:AE46"/>
    <mergeCell ref="AF46:AG46"/>
    <mergeCell ref="D45:K45"/>
    <mergeCell ref="L45:S45"/>
    <mergeCell ref="T45:Y45"/>
    <mergeCell ref="Z45:AC45"/>
    <mergeCell ref="AD45:AE45"/>
    <mergeCell ref="AF45:AG45"/>
    <mergeCell ref="D44:K44"/>
    <mergeCell ref="L44:S44"/>
    <mergeCell ref="T44:Y44"/>
    <mergeCell ref="Z44:AC44"/>
    <mergeCell ref="AD44:AE44"/>
    <mergeCell ref="AF44:AG44"/>
    <mergeCell ref="B41:AH41"/>
    <mergeCell ref="B42:AH42"/>
    <mergeCell ref="D43:K43"/>
    <mergeCell ref="L43:S43"/>
    <mergeCell ref="T43:Y43"/>
    <mergeCell ref="Z43:AC43"/>
    <mergeCell ref="AD43:AE43"/>
    <mergeCell ref="AF43:AG43"/>
    <mergeCell ref="T30:U30"/>
    <mergeCell ref="V30:W30"/>
    <mergeCell ref="X30:Y30"/>
    <mergeCell ref="Z30:AA30"/>
    <mergeCell ref="AB30:AC30"/>
    <mergeCell ref="B32:AD39"/>
    <mergeCell ref="C30:E30"/>
    <mergeCell ref="F30:G30"/>
    <mergeCell ref="H30:I30"/>
    <mergeCell ref="J30:K30"/>
    <mergeCell ref="L30:M30"/>
    <mergeCell ref="N30:O30"/>
    <mergeCell ref="P30:Q30"/>
    <mergeCell ref="R30:S30"/>
    <mergeCell ref="N29:O29"/>
    <mergeCell ref="P29:Q29"/>
    <mergeCell ref="R29:S29"/>
    <mergeCell ref="T28:U28"/>
    <mergeCell ref="V28:W28"/>
    <mergeCell ref="X28:Y28"/>
    <mergeCell ref="Z28:AA28"/>
    <mergeCell ref="AB28:AC28"/>
    <mergeCell ref="C29:E29"/>
    <mergeCell ref="F29:G29"/>
    <mergeCell ref="H29:I29"/>
    <mergeCell ref="J29:K29"/>
    <mergeCell ref="L29:M29"/>
    <mergeCell ref="Z29:AA29"/>
    <mergeCell ref="AB29:AC29"/>
    <mergeCell ref="T29:U29"/>
    <mergeCell ref="V29:W29"/>
    <mergeCell ref="X29:Y29"/>
    <mergeCell ref="C28:E28"/>
    <mergeCell ref="F28:G28"/>
    <mergeCell ref="H28:I28"/>
    <mergeCell ref="J28:K28"/>
    <mergeCell ref="L28:M28"/>
    <mergeCell ref="N28:O28"/>
    <mergeCell ref="P28:Q28"/>
    <mergeCell ref="R28:S28"/>
    <mergeCell ref="N26:O26"/>
    <mergeCell ref="P26:Q26"/>
    <mergeCell ref="R26:S26"/>
    <mergeCell ref="T25:U25"/>
    <mergeCell ref="V25:W25"/>
    <mergeCell ref="X25:Y25"/>
    <mergeCell ref="Z25:AA25"/>
    <mergeCell ref="AB25:AC25"/>
    <mergeCell ref="C26:E26"/>
    <mergeCell ref="F26:G26"/>
    <mergeCell ref="H26:I26"/>
    <mergeCell ref="J26:K26"/>
    <mergeCell ref="L26:M26"/>
    <mergeCell ref="Z26:AA26"/>
    <mergeCell ref="AB26:AC26"/>
    <mergeCell ref="T26:U26"/>
    <mergeCell ref="V26:W26"/>
    <mergeCell ref="X26:Y26"/>
    <mergeCell ref="C25:E25"/>
    <mergeCell ref="F25:G25"/>
    <mergeCell ref="H25:I25"/>
    <mergeCell ref="J25:K25"/>
    <mergeCell ref="L25:M25"/>
    <mergeCell ref="N25:O25"/>
    <mergeCell ref="P25:Q25"/>
    <mergeCell ref="R25:S25"/>
    <mergeCell ref="N24:O24"/>
    <mergeCell ref="P24:Q24"/>
    <mergeCell ref="R24:S24"/>
    <mergeCell ref="C19:D19"/>
    <mergeCell ref="E19:N19"/>
    <mergeCell ref="P19:S19"/>
    <mergeCell ref="T19:AC19"/>
    <mergeCell ref="B22:AD22"/>
    <mergeCell ref="C24:E24"/>
    <mergeCell ref="F24:G24"/>
    <mergeCell ref="H24:I24"/>
    <mergeCell ref="J24:K24"/>
    <mergeCell ref="L24:M24"/>
    <mergeCell ref="Z24:AA24"/>
    <mergeCell ref="AB24:AC24"/>
    <mergeCell ref="T24:U24"/>
    <mergeCell ref="V24:W24"/>
    <mergeCell ref="X24:Y24"/>
    <mergeCell ref="X13:Z13"/>
    <mergeCell ref="AA13:AC13"/>
    <mergeCell ref="F15:G15"/>
    <mergeCell ref="H15:L15"/>
    <mergeCell ref="N15:O15"/>
    <mergeCell ref="P15:T15"/>
    <mergeCell ref="V15:W15"/>
    <mergeCell ref="X15:AC15"/>
    <mergeCell ref="C13:D17"/>
    <mergeCell ref="F13:G13"/>
    <mergeCell ref="H13:L13"/>
    <mergeCell ref="N13:P13"/>
    <mergeCell ref="Q13:T13"/>
    <mergeCell ref="V13:W13"/>
    <mergeCell ref="F17:G17"/>
    <mergeCell ref="H17:L17"/>
    <mergeCell ref="N17:O17"/>
    <mergeCell ref="P17:T17"/>
    <mergeCell ref="C9:D9"/>
    <mergeCell ref="E9:L9"/>
    <mergeCell ref="N9:T9"/>
    <mergeCell ref="V9:AC9"/>
    <mergeCell ref="C11:D11"/>
    <mergeCell ref="E11:L11"/>
    <mergeCell ref="N11:T11"/>
    <mergeCell ref="V11:AC11"/>
    <mergeCell ref="B2:G3"/>
    <mergeCell ref="H2:AD3"/>
    <mergeCell ref="B5:AD5"/>
    <mergeCell ref="C7:D7"/>
    <mergeCell ref="E7:L7"/>
    <mergeCell ref="N7:P7"/>
    <mergeCell ref="Q7:AC7"/>
  </mergeCells>
  <dataValidations count="2">
    <dataValidation type="list" allowBlank="1" showInputMessage="1" showErrorMessage="1" sqref="X13" xr:uid="{A1547F51-F0CE-4022-AAF6-EFDEA89A83BA}">
      <formula1>"Mayor o igual que,Menor o igual que,Igual,Mayor que,Menor que"</formula1>
    </dataValidation>
    <dataValidation type="list" allowBlank="1" showInputMessage="1" showErrorMessage="1" sqref="AD44:AE65" xr:uid="{714A14DC-B2F7-4314-904A-6C60FA7F91C2}">
      <formula1>"Abierta,En ejecución,Cerrada,Cancelada"</formula1>
    </dataValidation>
  </dataValidations>
  <pageMargins left="0.25" right="0.25"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FD6E8E48-4921-4F55-8AB6-23A489D1B309}">
          <x14:formula1>
            <xm:f>Datos!$L$2:$L$51</xm:f>
          </x14:formula1>
          <xm:sqref>N9:T9 E9 V9:AC9</xm:sqref>
        </x14:dataValidation>
        <x14:dataValidation type="list" allowBlank="1" showInputMessage="1" showErrorMessage="1" xr:uid="{E4BB903F-34AA-4211-8656-6B3493083D55}">
          <x14:formula1>
            <xm:f>Datos!$P$2:$P$205</xm:f>
          </x14:formula1>
          <xm:sqref>E11:L11 N11:T11 V11:AC11</xm:sqref>
        </x14:dataValidation>
      </x14:dataValidations>
    </ext>
  </extLst>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75431-F8A8-487B-BD4E-9A224AFF162B}">
  <sheetPr codeName="Hoja33"/>
  <dimension ref="B1:AH67"/>
  <sheetViews>
    <sheetView showGridLines="0" zoomScale="85" zoomScaleNormal="85" workbookViewId="0">
      <selection activeCell="E7" sqref="E7:L7"/>
    </sheetView>
  </sheetViews>
  <sheetFormatPr baseColWidth="10" defaultColWidth="0" defaultRowHeight="0" customHeight="1" zeroHeight="1" x14ac:dyDescent="0.4"/>
  <cols>
    <col min="1" max="1" width="1.77734375" style="60" customWidth="1"/>
    <col min="2" max="2" width="1.88671875" style="60" customWidth="1"/>
    <col min="3" max="4" width="11.21875" style="60" customWidth="1"/>
    <col min="5" max="5" width="1.77734375" style="60" customWidth="1"/>
    <col min="6" max="6" width="13.6640625" style="60" customWidth="1"/>
    <col min="7" max="7" width="1.77734375" style="60" customWidth="1"/>
    <col min="8" max="8" width="9.6640625" style="60" customWidth="1"/>
    <col min="9" max="9" width="1.77734375" style="60" customWidth="1"/>
    <col min="10" max="10" width="9.6640625" style="60" customWidth="1"/>
    <col min="11" max="11" width="1.77734375" style="60" customWidth="1"/>
    <col min="12" max="12" width="12.6640625" style="60" customWidth="1"/>
    <col min="13" max="13" width="1.77734375" style="60" customWidth="1"/>
    <col min="14" max="14" width="12.109375" style="60" customWidth="1"/>
    <col min="15" max="15" width="1.77734375" style="60" customWidth="1"/>
    <col min="16" max="16" width="12.6640625" style="60" customWidth="1"/>
    <col min="17" max="17" width="1.77734375" style="60" customWidth="1"/>
    <col min="18" max="18" width="9.6640625" style="60" customWidth="1"/>
    <col min="19" max="19" width="1.77734375" style="60" customWidth="1"/>
    <col min="20" max="20" width="12.6640625" style="60" customWidth="1"/>
    <col min="21" max="21" width="1.77734375" style="60" customWidth="1"/>
    <col min="22" max="22" width="9.6640625" style="60" customWidth="1"/>
    <col min="23" max="23" width="1.77734375" style="60" customWidth="1"/>
    <col min="24" max="24" width="9.6640625" style="60" customWidth="1"/>
    <col min="25" max="25" width="1.77734375" style="60" customWidth="1"/>
    <col min="26" max="26" width="9.6640625" style="60" customWidth="1"/>
    <col min="27" max="27" width="1.77734375" style="60" customWidth="1"/>
    <col min="28" max="28" width="9.6640625" style="60" customWidth="1"/>
    <col min="29" max="29" width="1.77734375" style="60" customWidth="1"/>
    <col min="30" max="30" width="1.88671875" style="60" customWidth="1"/>
    <col min="31" max="31" width="10.77734375" style="60" customWidth="1"/>
    <col min="32" max="33" width="12.33203125" style="60" customWidth="1"/>
    <col min="34" max="34" width="1.77734375" style="60" customWidth="1"/>
    <col min="35" max="35" width="2.21875" style="60" customWidth="1"/>
    <col min="36" max="36" width="0" style="60" hidden="1" customWidth="1"/>
    <col min="37" max="16384" width="0" style="60" hidden="1"/>
  </cols>
  <sheetData>
    <row r="1" spans="2:30" ht="8.1" customHeight="1" x14ac:dyDescent="0.4"/>
    <row r="2" spans="2:30" ht="37.5" customHeight="1" x14ac:dyDescent="0.4">
      <c r="B2" s="439"/>
      <c r="C2" s="439"/>
      <c r="D2" s="439"/>
      <c r="E2" s="439"/>
      <c r="F2" s="439"/>
      <c r="G2" s="439"/>
      <c r="H2" s="442" t="s">
        <v>480</v>
      </c>
      <c r="I2" s="443"/>
      <c r="J2" s="443"/>
      <c r="K2" s="443"/>
      <c r="L2" s="443"/>
      <c r="M2" s="443"/>
      <c r="N2" s="443"/>
      <c r="O2" s="443"/>
      <c r="P2" s="443"/>
      <c r="Q2" s="443"/>
      <c r="R2" s="443"/>
      <c r="S2" s="443"/>
      <c r="T2" s="443"/>
      <c r="U2" s="443"/>
      <c r="V2" s="443"/>
      <c r="W2" s="443"/>
      <c r="X2" s="443"/>
      <c r="Y2" s="443"/>
      <c r="Z2" s="443"/>
      <c r="AA2" s="443"/>
      <c r="AB2" s="443"/>
      <c r="AC2" s="443"/>
      <c r="AD2" s="444"/>
    </row>
    <row r="3" spans="2:30" ht="37.5" customHeight="1" x14ac:dyDescent="0.4">
      <c r="B3" s="439"/>
      <c r="C3" s="439"/>
      <c r="D3" s="439"/>
      <c r="E3" s="439"/>
      <c r="F3" s="439"/>
      <c r="G3" s="439"/>
      <c r="H3" s="445"/>
      <c r="I3" s="446"/>
      <c r="J3" s="446"/>
      <c r="K3" s="446"/>
      <c r="L3" s="446"/>
      <c r="M3" s="446"/>
      <c r="N3" s="446"/>
      <c r="O3" s="446"/>
      <c r="P3" s="446"/>
      <c r="Q3" s="446"/>
      <c r="R3" s="446"/>
      <c r="S3" s="446"/>
      <c r="T3" s="446"/>
      <c r="U3" s="446"/>
      <c r="V3" s="446"/>
      <c r="W3" s="446"/>
      <c r="X3" s="446"/>
      <c r="Y3" s="446"/>
      <c r="Z3" s="446"/>
      <c r="AA3" s="446"/>
      <c r="AB3" s="446"/>
      <c r="AC3" s="446"/>
      <c r="AD3" s="447"/>
    </row>
    <row r="4" spans="2:30" ht="8.1" customHeight="1" x14ac:dyDescent="0.4"/>
    <row r="5" spans="2:30" ht="30" customHeight="1" x14ac:dyDescent="0.4">
      <c r="B5" s="440" t="s">
        <v>454</v>
      </c>
      <c r="C5" s="440"/>
      <c r="D5" s="440"/>
      <c r="E5" s="440"/>
      <c r="F5" s="440"/>
      <c r="G5" s="440"/>
      <c r="H5" s="440"/>
      <c r="I5" s="440"/>
      <c r="J5" s="440"/>
      <c r="K5" s="440"/>
      <c r="L5" s="440"/>
      <c r="M5" s="440"/>
      <c r="N5" s="440"/>
      <c r="O5" s="440"/>
      <c r="P5" s="440"/>
      <c r="Q5" s="440"/>
      <c r="R5" s="440"/>
      <c r="S5" s="440"/>
      <c r="T5" s="440"/>
      <c r="U5" s="440"/>
      <c r="V5" s="440"/>
      <c r="W5" s="440"/>
      <c r="X5" s="440"/>
      <c r="Y5" s="440"/>
      <c r="Z5" s="440"/>
      <c r="AA5" s="440"/>
      <c r="AB5" s="440"/>
      <c r="AC5" s="440"/>
      <c r="AD5" s="440"/>
    </row>
    <row r="6" spans="2:30" ht="7.5" customHeight="1" x14ac:dyDescent="0.4">
      <c r="B6" s="61"/>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2:30" s="64" customFormat="1" ht="60" customHeight="1" x14ac:dyDescent="0.3">
      <c r="B7" s="68"/>
      <c r="C7" s="419" t="s">
        <v>455</v>
      </c>
      <c r="D7" s="420"/>
      <c r="E7" s="433"/>
      <c r="F7" s="433"/>
      <c r="G7" s="433"/>
      <c r="H7" s="433"/>
      <c r="I7" s="433"/>
      <c r="J7" s="433"/>
      <c r="K7" s="433"/>
      <c r="L7" s="433"/>
      <c r="M7" s="69"/>
      <c r="N7" s="419" t="s">
        <v>456</v>
      </c>
      <c r="O7" s="436"/>
      <c r="P7" s="420"/>
      <c r="Q7" s="441"/>
      <c r="R7" s="441"/>
      <c r="S7" s="441"/>
      <c r="T7" s="441"/>
      <c r="U7" s="441"/>
      <c r="V7" s="441"/>
      <c r="W7" s="441"/>
      <c r="X7" s="441"/>
      <c r="Y7" s="441"/>
      <c r="Z7" s="441"/>
      <c r="AA7" s="441"/>
      <c r="AB7" s="441"/>
      <c r="AC7" s="441"/>
      <c r="AD7" s="70"/>
    </row>
    <row r="8" spans="2:30" ht="7.5" customHeight="1" x14ac:dyDescent="0.4">
      <c r="B8" s="71"/>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73"/>
    </row>
    <row r="9" spans="2:30" s="64" customFormat="1" ht="39.9" customHeight="1" x14ac:dyDescent="0.3">
      <c r="B9" s="68"/>
      <c r="C9" s="419" t="s">
        <v>481</v>
      </c>
      <c r="D9" s="420"/>
      <c r="E9" s="433"/>
      <c r="F9" s="433"/>
      <c r="G9" s="433"/>
      <c r="H9" s="433"/>
      <c r="I9" s="433"/>
      <c r="J9" s="433"/>
      <c r="K9" s="433"/>
      <c r="L9" s="433"/>
      <c r="M9" s="69"/>
      <c r="N9" s="433"/>
      <c r="O9" s="433"/>
      <c r="P9" s="433"/>
      <c r="Q9" s="433"/>
      <c r="R9" s="433"/>
      <c r="S9" s="433"/>
      <c r="T9" s="433"/>
      <c r="U9"/>
      <c r="V9" s="433"/>
      <c r="W9" s="433"/>
      <c r="X9" s="433"/>
      <c r="Y9" s="433"/>
      <c r="Z9" s="433"/>
      <c r="AA9" s="433"/>
      <c r="AB9" s="433"/>
      <c r="AC9" s="433"/>
      <c r="AD9" s="70"/>
    </row>
    <row r="10" spans="2:30" ht="7.5" customHeight="1" x14ac:dyDescent="0.4">
      <c r="B10" s="71"/>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3"/>
    </row>
    <row r="11" spans="2:30" ht="39.9" customHeight="1" x14ac:dyDescent="0.4">
      <c r="B11" s="71"/>
      <c r="C11" s="419" t="s">
        <v>482</v>
      </c>
      <c r="D11" s="420"/>
      <c r="E11" s="433"/>
      <c r="F11" s="433"/>
      <c r="G11" s="433"/>
      <c r="H11" s="433"/>
      <c r="I11" s="433"/>
      <c r="J11" s="433"/>
      <c r="K11" s="433"/>
      <c r="L11" s="433"/>
      <c r="N11" s="433"/>
      <c r="O11" s="433"/>
      <c r="P11" s="433"/>
      <c r="Q11" s="433"/>
      <c r="R11" s="433"/>
      <c r="S11" s="433"/>
      <c r="T11" s="433"/>
      <c r="V11" s="433"/>
      <c r="W11" s="433"/>
      <c r="X11" s="433"/>
      <c r="Y11" s="433"/>
      <c r="Z11" s="433"/>
      <c r="AA11" s="433"/>
      <c r="AB11" s="433"/>
      <c r="AC11" s="433"/>
      <c r="AD11" s="73"/>
    </row>
    <row r="12" spans="2:30" ht="7.5" customHeight="1" x14ac:dyDescent="0.4">
      <c r="B12" s="71"/>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3"/>
    </row>
    <row r="13" spans="2:30" s="64" customFormat="1" ht="39.9" customHeight="1" x14ac:dyDescent="0.3">
      <c r="B13" s="68"/>
      <c r="C13" s="448" t="s">
        <v>488</v>
      </c>
      <c r="D13" s="449"/>
      <c r="E13" s="69"/>
      <c r="F13" s="432" t="s">
        <v>457</v>
      </c>
      <c r="G13" s="432"/>
      <c r="H13" s="435"/>
      <c r="I13" s="435"/>
      <c r="J13" s="435"/>
      <c r="K13" s="435"/>
      <c r="L13" s="435"/>
      <c r="M13" s="69"/>
      <c r="N13" s="419" t="s">
        <v>459</v>
      </c>
      <c r="O13" s="436"/>
      <c r="P13" s="420"/>
      <c r="Q13" s="437"/>
      <c r="R13" s="437"/>
      <c r="S13" s="437"/>
      <c r="T13" s="437"/>
      <c r="U13" s="69"/>
      <c r="V13" s="438" t="s">
        <v>460</v>
      </c>
      <c r="W13" s="438"/>
      <c r="X13" s="461"/>
      <c r="Y13" s="461"/>
      <c r="Z13" s="461"/>
      <c r="AA13" s="455"/>
      <c r="AB13" s="456"/>
      <c r="AC13" s="457"/>
      <c r="AD13" s="70"/>
    </row>
    <row r="14" spans="2:30" ht="9" customHeight="1" x14ac:dyDescent="0.4">
      <c r="B14" s="71"/>
      <c r="C14" s="450"/>
      <c r="D14" s="451"/>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3"/>
    </row>
    <row r="15" spans="2:30" s="64" customFormat="1" ht="39.9" customHeight="1" x14ac:dyDescent="0.3">
      <c r="B15" s="68"/>
      <c r="C15" s="450"/>
      <c r="D15" s="451"/>
      <c r="E15" s="69"/>
      <c r="F15" s="434" t="s">
        <v>458</v>
      </c>
      <c r="G15" s="434"/>
      <c r="H15" s="435"/>
      <c r="I15" s="435"/>
      <c r="J15" s="435"/>
      <c r="K15" s="435"/>
      <c r="L15" s="435"/>
      <c r="M15" s="69"/>
      <c r="N15" s="434" t="s">
        <v>462</v>
      </c>
      <c r="O15" s="434"/>
      <c r="P15" s="435"/>
      <c r="Q15" s="435"/>
      <c r="R15" s="435"/>
      <c r="S15" s="435"/>
      <c r="T15" s="435"/>
      <c r="U15" s="69"/>
      <c r="V15" s="434" t="s">
        <v>484</v>
      </c>
      <c r="W15" s="434"/>
      <c r="X15" s="454"/>
      <c r="Y15" s="454"/>
      <c r="Z15" s="454"/>
      <c r="AA15" s="454"/>
      <c r="AB15" s="454"/>
      <c r="AC15" s="454"/>
      <c r="AD15" s="70"/>
    </row>
    <row r="16" spans="2:30" ht="7.5" customHeight="1" x14ac:dyDescent="0.4">
      <c r="B16" s="71"/>
      <c r="C16" s="450"/>
      <c r="D16" s="451"/>
      <c r="E16" s="72"/>
      <c r="F16" s="72"/>
      <c r="G16" s="72"/>
      <c r="H16" s="72"/>
      <c r="I16" s="72"/>
      <c r="J16" s="72"/>
      <c r="K16" s="72"/>
      <c r="L16" s="72"/>
      <c r="M16" s="72"/>
      <c r="N16" s="72"/>
      <c r="O16" s="72"/>
      <c r="P16" s="72"/>
      <c r="Q16" s="72"/>
      <c r="R16" s="72"/>
      <c r="S16" s="72"/>
      <c r="T16" s="72"/>
      <c r="U16" s="72"/>
      <c r="V16"/>
      <c r="W16"/>
      <c r="X16"/>
      <c r="Y16"/>
      <c r="Z16"/>
      <c r="AA16"/>
      <c r="AB16"/>
      <c r="AC16"/>
      <c r="AD16" s="73"/>
    </row>
    <row r="17" spans="2:30" s="64" customFormat="1" ht="39.9" customHeight="1" x14ac:dyDescent="0.3">
      <c r="B17" s="68"/>
      <c r="C17" s="452"/>
      <c r="D17" s="453"/>
      <c r="E17" s="69"/>
      <c r="F17" s="434" t="s">
        <v>461</v>
      </c>
      <c r="G17" s="434"/>
      <c r="H17" s="435"/>
      <c r="I17" s="435"/>
      <c r="J17" s="435"/>
      <c r="K17" s="435"/>
      <c r="L17" s="435"/>
      <c r="M17" s="69"/>
      <c r="N17" s="434" t="s">
        <v>463</v>
      </c>
      <c r="O17" s="434"/>
      <c r="P17" s="435"/>
      <c r="Q17" s="435"/>
      <c r="R17" s="435"/>
      <c r="S17" s="435"/>
      <c r="T17" s="435"/>
      <c r="U17" s="69"/>
      <c r="AC17"/>
      <c r="AD17" s="70"/>
    </row>
    <row r="18" spans="2:30" ht="6.9" customHeight="1" x14ac:dyDescent="0.4">
      <c r="B18" s="71"/>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3"/>
    </row>
    <row r="19" spans="2:30" s="64" customFormat="1" ht="39.9" customHeight="1" x14ac:dyDescent="0.3">
      <c r="B19" s="68"/>
      <c r="C19" s="419" t="s">
        <v>485</v>
      </c>
      <c r="D19" s="420"/>
      <c r="E19" s="437"/>
      <c r="F19" s="437"/>
      <c r="G19" s="437"/>
      <c r="H19" s="437"/>
      <c r="I19" s="437"/>
      <c r="J19" s="437"/>
      <c r="K19" s="437"/>
      <c r="L19" s="437"/>
      <c r="M19" s="437"/>
      <c r="N19" s="437"/>
      <c r="O19" s="74"/>
      <c r="P19" s="419" t="s">
        <v>486</v>
      </c>
      <c r="Q19" s="436"/>
      <c r="R19" s="436"/>
      <c r="S19" s="420"/>
      <c r="T19" s="437"/>
      <c r="U19" s="437"/>
      <c r="V19" s="437"/>
      <c r="W19" s="437"/>
      <c r="X19" s="437"/>
      <c r="Y19" s="437"/>
      <c r="Z19" s="437"/>
      <c r="AA19" s="437"/>
      <c r="AB19" s="437"/>
      <c r="AC19" s="437"/>
      <c r="AD19" s="70"/>
    </row>
    <row r="20" spans="2:30" ht="6.9" customHeight="1" x14ac:dyDescent="0.4">
      <c r="B20" s="75"/>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7"/>
    </row>
    <row r="21" spans="2:30" ht="9.9" customHeight="1" x14ac:dyDescent="0.4">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row>
    <row r="22" spans="2:30" ht="30" customHeight="1" x14ac:dyDescent="0.4">
      <c r="B22" s="415" t="s">
        <v>464</v>
      </c>
      <c r="C22" s="415"/>
      <c r="D22" s="415"/>
      <c r="E22" s="415"/>
      <c r="F22" s="415"/>
      <c r="G22" s="415"/>
      <c r="H22" s="415"/>
      <c r="I22" s="415"/>
      <c r="J22" s="415"/>
      <c r="K22" s="415"/>
      <c r="L22" s="415"/>
      <c r="M22" s="415"/>
      <c r="N22" s="415"/>
      <c r="O22" s="415"/>
      <c r="P22" s="415"/>
      <c r="Q22" s="415"/>
      <c r="R22" s="415"/>
      <c r="S22" s="415"/>
      <c r="T22" s="415"/>
      <c r="U22" s="415"/>
      <c r="V22" s="415"/>
      <c r="W22" s="415"/>
      <c r="X22" s="415"/>
      <c r="Y22" s="415"/>
      <c r="Z22" s="415"/>
      <c r="AA22" s="415"/>
      <c r="AB22" s="415"/>
      <c r="AC22" s="415"/>
      <c r="AD22" s="415"/>
    </row>
    <row r="23" spans="2:30" ht="9.9" customHeight="1" x14ac:dyDescent="0.4">
      <c r="B23" s="78"/>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80"/>
    </row>
    <row r="24" spans="2:30" ht="26.1" customHeight="1" x14ac:dyDescent="0.4">
      <c r="B24" s="71"/>
      <c r="C24" s="432" t="s">
        <v>487</v>
      </c>
      <c r="D24" s="432"/>
      <c r="E24" s="432"/>
      <c r="F24" s="432" t="s">
        <v>496</v>
      </c>
      <c r="G24" s="432"/>
      <c r="H24" s="432" t="s">
        <v>465</v>
      </c>
      <c r="I24" s="432"/>
      <c r="J24" s="432" t="s">
        <v>466</v>
      </c>
      <c r="K24" s="432"/>
      <c r="L24" s="432" t="s">
        <v>467</v>
      </c>
      <c r="M24" s="432"/>
      <c r="N24" s="432" t="s">
        <v>468</v>
      </c>
      <c r="O24" s="432"/>
      <c r="P24" s="432" t="s">
        <v>469</v>
      </c>
      <c r="Q24" s="432"/>
      <c r="R24" s="432" t="s">
        <v>470</v>
      </c>
      <c r="S24" s="432"/>
      <c r="T24" s="432" t="s">
        <v>471</v>
      </c>
      <c r="U24" s="432"/>
      <c r="V24" s="432" t="s">
        <v>472</v>
      </c>
      <c r="W24" s="432"/>
      <c r="X24" s="432" t="s">
        <v>473</v>
      </c>
      <c r="Y24" s="432"/>
      <c r="Z24" s="432" t="s">
        <v>474</v>
      </c>
      <c r="AA24" s="432"/>
      <c r="AB24" s="432" t="s">
        <v>475</v>
      </c>
      <c r="AC24" s="432"/>
      <c r="AD24" s="81"/>
    </row>
    <row r="25" spans="2:30" ht="26.1" customHeight="1" x14ac:dyDescent="0.4">
      <c r="B25" s="71"/>
      <c r="C25" s="430" t="s">
        <v>460</v>
      </c>
      <c r="D25" s="430"/>
      <c r="E25" s="430"/>
      <c r="F25" s="460"/>
      <c r="G25" s="460"/>
      <c r="H25" s="460"/>
      <c r="I25" s="460"/>
      <c r="J25" s="460"/>
      <c r="K25" s="460"/>
      <c r="L25" s="460"/>
      <c r="M25" s="460"/>
      <c r="N25" s="460"/>
      <c r="O25" s="460"/>
      <c r="P25" s="460"/>
      <c r="Q25" s="460"/>
      <c r="R25" s="460"/>
      <c r="S25" s="460"/>
      <c r="T25" s="460"/>
      <c r="U25" s="460"/>
      <c r="V25" s="460"/>
      <c r="W25" s="460"/>
      <c r="X25" s="460"/>
      <c r="Y25" s="460"/>
      <c r="Z25" s="460"/>
      <c r="AA25" s="460"/>
      <c r="AB25" s="460"/>
      <c r="AC25" s="460"/>
      <c r="AD25" s="81"/>
    </row>
    <row r="26" spans="2:30" ht="35.1" customHeight="1" x14ac:dyDescent="0.4">
      <c r="B26" s="71"/>
      <c r="C26" s="430" t="s">
        <v>323</v>
      </c>
      <c r="D26" s="430"/>
      <c r="E26" s="430"/>
      <c r="F26" s="431"/>
      <c r="G26" s="431"/>
      <c r="H26" s="431"/>
      <c r="I26" s="431"/>
      <c r="J26" s="431"/>
      <c r="K26" s="431"/>
      <c r="L26" s="431"/>
      <c r="M26" s="431"/>
      <c r="N26" s="431"/>
      <c r="O26" s="431"/>
      <c r="P26" s="431"/>
      <c r="Q26" s="431"/>
      <c r="R26" s="431"/>
      <c r="S26" s="431"/>
      <c r="T26" s="431"/>
      <c r="U26" s="431"/>
      <c r="V26" s="431"/>
      <c r="W26" s="431"/>
      <c r="X26" s="431"/>
      <c r="Y26" s="431"/>
      <c r="Z26" s="431"/>
      <c r="AA26" s="431"/>
      <c r="AB26" s="431"/>
      <c r="AC26" s="431"/>
      <c r="AD26" s="81"/>
    </row>
    <row r="27" spans="2:30" ht="12" customHeight="1" x14ac:dyDescent="0.4">
      <c r="B27" s="71"/>
      <c r="C27" s="84"/>
      <c r="D27" s="84"/>
      <c r="E27" s="84"/>
      <c r="F27" s="85"/>
      <c r="G27" s="85"/>
      <c r="H27" s="85"/>
      <c r="I27" s="85"/>
      <c r="J27" s="85"/>
      <c r="K27" s="85"/>
      <c r="L27" s="85"/>
      <c r="M27" s="85"/>
      <c r="N27" s="86"/>
      <c r="O27" s="86"/>
      <c r="P27" s="86"/>
      <c r="Q27" s="86"/>
      <c r="R27" s="86"/>
      <c r="S27" s="86"/>
      <c r="T27" s="86"/>
      <c r="U27" s="86"/>
      <c r="V27" s="86"/>
      <c r="W27" s="86"/>
      <c r="X27" s="86"/>
      <c r="Y27" s="86"/>
      <c r="Z27" s="86"/>
      <c r="AA27" s="86"/>
      <c r="AB27" s="86"/>
      <c r="AC27" s="86"/>
      <c r="AD27" s="81"/>
    </row>
    <row r="28" spans="2:30" ht="35.1" customHeight="1" x14ac:dyDescent="0.4">
      <c r="B28" s="71"/>
      <c r="C28" s="432" t="s">
        <v>487</v>
      </c>
      <c r="D28" s="432"/>
      <c r="E28" s="432"/>
      <c r="F28" s="432" t="s">
        <v>476</v>
      </c>
      <c r="G28" s="432"/>
      <c r="H28" s="432" t="s">
        <v>465</v>
      </c>
      <c r="I28" s="432"/>
      <c r="J28" s="432" t="s">
        <v>466</v>
      </c>
      <c r="K28" s="432"/>
      <c r="L28" s="432" t="s">
        <v>467</v>
      </c>
      <c r="M28" s="432"/>
      <c r="N28" s="432" t="s">
        <v>468</v>
      </c>
      <c r="O28" s="432"/>
      <c r="P28" s="432" t="s">
        <v>469</v>
      </c>
      <c r="Q28" s="432"/>
      <c r="R28" s="432" t="s">
        <v>470</v>
      </c>
      <c r="S28" s="432"/>
      <c r="T28" s="432" t="s">
        <v>471</v>
      </c>
      <c r="U28" s="432"/>
      <c r="V28" s="432" t="s">
        <v>472</v>
      </c>
      <c r="W28" s="432"/>
      <c r="X28" s="432" t="s">
        <v>473</v>
      </c>
      <c r="Y28" s="432"/>
      <c r="Z28" s="432" t="s">
        <v>474</v>
      </c>
      <c r="AA28" s="432"/>
      <c r="AB28" s="432" t="s">
        <v>475</v>
      </c>
      <c r="AC28" s="432"/>
      <c r="AD28" s="81"/>
    </row>
    <row r="29" spans="2:30" ht="35.1" customHeight="1" x14ac:dyDescent="0.4">
      <c r="B29" s="71"/>
      <c r="C29" s="430" t="s">
        <v>460</v>
      </c>
      <c r="D29" s="430"/>
      <c r="E29" s="430"/>
      <c r="F29" s="460"/>
      <c r="G29" s="460"/>
      <c r="H29" s="460"/>
      <c r="I29" s="460"/>
      <c r="J29" s="460"/>
      <c r="K29" s="460"/>
      <c r="L29" s="460"/>
      <c r="M29" s="460"/>
      <c r="N29" s="460"/>
      <c r="O29" s="460"/>
      <c r="P29" s="460"/>
      <c r="Q29" s="460"/>
      <c r="R29" s="460"/>
      <c r="S29" s="460"/>
      <c r="T29" s="460"/>
      <c r="U29" s="460"/>
      <c r="V29" s="460"/>
      <c r="W29" s="460"/>
      <c r="X29" s="460"/>
      <c r="Y29" s="460"/>
      <c r="Z29" s="460"/>
      <c r="AA29" s="460"/>
      <c r="AB29" s="460"/>
      <c r="AC29" s="460"/>
      <c r="AD29" s="81"/>
    </row>
    <row r="30" spans="2:30" ht="35.1" customHeight="1" x14ac:dyDescent="0.4">
      <c r="B30" s="71"/>
      <c r="C30" s="430" t="s">
        <v>323</v>
      </c>
      <c r="D30" s="430"/>
      <c r="E30" s="430"/>
      <c r="F30" s="431"/>
      <c r="G30" s="431"/>
      <c r="H30" s="431"/>
      <c r="I30" s="431"/>
      <c r="J30" s="431"/>
      <c r="K30" s="431"/>
      <c r="L30" s="431"/>
      <c r="M30" s="431"/>
      <c r="N30" s="431"/>
      <c r="O30" s="431"/>
      <c r="P30" s="431"/>
      <c r="Q30" s="431"/>
      <c r="R30" s="431"/>
      <c r="S30" s="431"/>
      <c r="T30" s="431"/>
      <c r="U30" s="431"/>
      <c r="V30" s="431"/>
      <c r="W30" s="431"/>
      <c r="X30" s="431"/>
      <c r="Y30" s="431"/>
      <c r="Z30" s="431"/>
      <c r="AA30" s="431"/>
      <c r="AB30" s="431"/>
      <c r="AC30" s="431"/>
      <c r="AD30" s="81"/>
    </row>
    <row r="31" spans="2:30" ht="9.9" customHeight="1" x14ac:dyDescent="0.4">
      <c r="B31" s="75"/>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7"/>
    </row>
    <row r="32" spans="2:30" ht="5.4" customHeight="1" x14ac:dyDescent="0.4">
      <c r="B32" s="462"/>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4"/>
    </row>
    <row r="33" spans="2:34" ht="39.9" customHeight="1" x14ac:dyDescent="0.4">
      <c r="B33" s="412"/>
      <c r="C33" s="413"/>
      <c r="D33" s="413"/>
      <c r="E33" s="413"/>
      <c r="F33" s="413"/>
      <c r="G33" s="413"/>
      <c r="H33" s="413"/>
      <c r="I33" s="413"/>
      <c r="J33" s="413"/>
      <c r="K33" s="413"/>
      <c r="L33" s="413"/>
      <c r="M33" s="413"/>
      <c r="N33" s="413"/>
      <c r="O33" s="413"/>
      <c r="P33" s="413"/>
      <c r="Q33" s="413"/>
      <c r="R33" s="413"/>
      <c r="S33" s="413"/>
      <c r="T33" s="413"/>
      <c r="U33" s="413"/>
      <c r="V33" s="413"/>
      <c r="W33" s="413"/>
      <c r="X33" s="413"/>
      <c r="Y33" s="413"/>
      <c r="Z33" s="413"/>
      <c r="AA33" s="413"/>
      <c r="AB33" s="413"/>
      <c r="AC33" s="413"/>
      <c r="AD33" s="414"/>
    </row>
    <row r="34" spans="2:34" ht="39.9" customHeight="1" x14ac:dyDescent="0.4">
      <c r="B34" s="412"/>
      <c r="C34" s="413"/>
      <c r="D34" s="413"/>
      <c r="E34" s="413"/>
      <c r="F34" s="413"/>
      <c r="G34" s="413"/>
      <c r="H34" s="413"/>
      <c r="I34" s="413"/>
      <c r="J34" s="413"/>
      <c r="K34" s="413"/>
      <c r="L34" s="413"/>
      <c r="M34" s="413"/>
      <c r="N34" s="413"/>
      <c r="O34" s="413"/>
      <c r="P34" s="413"/>
      <c r="Q34" s="413"/>
      <c r="R34" s="413"/>
      <c r="S34" s="413"/>
      <c r="T34" s="413"/>
      <c r="U34" s="413"/>
      <c r="V34" s="413"/>
      <c r="W34" s="413"/>
      <c r="X34" s="413"/>
      <c r="Y34" s="413"/>
      <c r="Z34" s="413"/>
      <c r="AA34" s="413"/>
      <c r="AB34" s="413"/>
      <c r="AC34" s="413"/>
      <c r="AD34" s="414"/>
    </row>
    <row r="35" spans="2:34" ht="39.9" customHeight="1" x14ac:dyDescent="0.4">
      <c r="B35" s="412"/>
      <c r="C35" s="413"/>
      <c r="D35" s="413"/>
      <c r="E35" s="413"/>
      <c r="F35" s="413"/>
      <c r="G35" s="413"/>
      <c r="H35" s="413"/>
      <c r="I35" s="413"/>
      <c r="J35" s="413"/>
      <c r="K35" s="413"/>
      <c r="L35" s="413"/>
      <c r="M35" s="413"/>
      <c r="N35" s="413"/>
      <c r="O35" s="413"/>
      <c r="P35" s="413"/>
      <c r="Q35" s="413"/>
      <c r="R35" s="413"/>
      <c r="S35" s="413"/>
      <c r="T35" s="413"/>
      <c r="U35" s="413"/>
      <c r="V35" s="413"/>
      <c r="W35" s="413"/>
      <c r="X35" s="413"/>
      <c r="Y35" s="413"/>
      <c r="Z35" s="413"/>
      <c r="AA35" s="413"/>
      <c r="AB35" s="413"/>
      <c r="AC35" s="413"/>
      <c r="AD35" s="414"/>
    </row>
    <row r="36" spans="2:34" ht="39.9" customHeight="1" x14ac:dyDescent="0.4">
      <c r="B36" s="412"/>
      <c r="C36" s="413"/>
      <c r="D36" s="413"/>
      <c r="E36" s="413"/>
      <c r="F36" s="413"/>
      <c r="G36" s="413"/>
      <c r="H36" s="413"/>
      <c r="I36" s="413"/>
      <c r="J36" s="413"/>
      <c r="K36" s="413"/>
      <c r="L36" s="413"/>
      <c r="M36" s="413"/>
      <c r="N36" s="413"/>
      <c r="O36" s="413"/>
      <c r="P36" s="413"/>
      <c r="Q36" s="413"/>
      <c r="R36" s="413"/>
      <c r="S36" s="413"/>
      <c r="T36" s="413"/>
      <c r="U36" s="413"/>
      <c r="V36" s="413"/>
      <c r="W36" s="413"/>
      <c r="X36" s="413"/>
      <c r="Y36" s="413"/>
      <c r="Z36" s="413"/>
      <c r="AA36" s="413"/>
      <c r="AB36" s="413"/>
      <c r="AC36" s="413"/>
      <c r="AD36" s="414"/>
    </row>
    <row r="37" spans="2:34" ht="39.9" customHeight="1" x14ac:dyDescent="0.4">
      <c r="B37" s="412"/>
      <c r="C37" s="413"/>
      <c r="D37" s="413"/>
      <c r="E37" s="413"/>
      <c r="F37" s="413"/>
      <c r="G37" s="413"/>
      <c r="H37" s="413"/>
      <c r="I37" s="413"/>
      <c r="J37" s="413"/>
      <c r="K37" s="413"/>
      <c r="L37" s="413"/>
      <c r="M37" s="413"/>
      <c r="N37" s="413"/>
      <c r="O37" s="413"/>
      <c r="P37" s="413"/>
      <c r="Q37" s="413"/>
      <c r="R37" s="413"/>
      <c r="S37" s="413"/>
      <c r="T37" s="413"/>
      <c r="U37" s="413"/>
      <c r="V37" s="413"/>
      <c r="W37" s="413"/>
      <c r="X37" s="413"/>
      <c r="Y37" s="413"/>
      <c r="Z37" s="413"/>
      <c r="AA37" s="413"/>
      <c r="AB37" s="413"/>
      <c r="AC37" s="413"/>
      <c r="AD37" s="414"/>
    </row>
    <row r="38" spans="2:34" ht="39.9" customHeight="1" x14ac:dyDescent="0.4">
      <c r="B38" s="412"/>
      <c r="C38" s="413"/>
      <c r="D38" s="413"/>
      <c r="E38" s="413"/>
      <c r="F38" s="413"/>
      <c r="G38" s="413"/>
      <c r="H38" s="413"/>
      <c r="I38" s="413"/>
      <c r="J38" s="413"/>
      <c r="K38" s="413"/>
      <c r="L38" s="413"/>
      <c r="M38" s="413"/>
      <c r="N38" s="413"/>
      <c r="O38" s="413"/>
      <c r="P38" s="413"/>
      <c r="Q38" s="413"/>
      <c r="R38" s="413"/>
      <c r="S38" s="413"/>
      <c r="T38" s="413"/>
      <c r="U38" s="413"/>
      <c r="V38" s="413"/>
      <c r="W38" s="413"/>
      <c r="X38" s="413"/>
      <c r="Y38" s="413"/>
      <c r="Z38" s="413"/>
      <c r="AA38" s="413"/>
      <c r="AB38" s="413"/>
      <c r="AC38" s="413"/>
      <c r="AD38" s="414"/>
    </row>
    <row r="39" spans="2:34" ht="39.9" customHeight="1" x14ac:dyDescent="0.4">
      <c r="B39" s="465"/>
      <c r="C39" s="466"/>
      <c r="D39" s="466"/>
      <c r="E39" s="466"/>
      <c r="F39" s="466"/>
      <c r="G39" s="466"/>
      <c r="H39" s="466"/>
      <c r="I39" s="466"/>
      <c r="J39" s="466"/>
      <c r="K39" s="466"/>
      <c r="L39" s="466"/>
      <c r="M39" s="466"/>
      <c r="N39" s="466"/>
      <c r="O39" s="466"/>
      <c r="P39" s="466"/>
      <c r="Q39" s="466"/>
      <c r="R39" s="466"/>
      <c r="S39" s="466"/>
      <c r="T39" s="466"/>
      <c r="U39" s="466"/>
      <c r="V39" s="466"/>
      <c r="W39" s="466"/>
      <c r="X39" s="466"/>
      <c r="Y39" s="466"/>
      <c r="Z39" s="466"/>
      <c r="AA39" s="466"/>
      <c r="AB39" s="466"/>
      <c r="AC39" s="466"/>
      <c r="AD39" s="467"/>
    </row>
    <row r="40" spans="2:34" ht="8.1" customHeight="1" x14ac:dyDescent="0.4">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row>
    <row r="41" spans="2:34" ht="30" customHeight="1" x14ac:dyDescent="0.4">
      <c r="B41" s="415" t="s">
        <v>477</v>
      </c>
      <c r="C41" s="415"/>
      <c r="D41" s="415"/>
      <c r="E41" s="415"/>
      <c r="F41" s="415"/>
      <c r="G41" s="415"/>
      <c r="H41" s="415"/>
      <c r="I41" s="415"/>
      <c r="J41" s="415"/>
      <c r="K41" s="415"/>
      <c r="L41" s="415"/>
      <c r="M41" s="415"/>
      <c r="N41" s="415"/>
      <c r="O41" s="415"/>
      <c r="P41" s="415"/>
      <c r="Q41" s="415"/>
      <c r="R41" s="415"/>
      <c r="S41" s="415"/>
      <c r="T41" s="415"/>
      <c r="U41" s="415"/>
      <c r="V41" s="415"/>
      <c r="W41" s="415"/>
      <c r="X41" s="415"/>
      <c r="Y41" s="415"/>
      <c r="Z41" s="415"/>
      <c r="AA41" s="415"/>
      <c r="AB41" s="415"/>
      <c r="AC41" s="415"/>
      <c r="AD41" s="415"/>
      <c r="AE41" s="415"/>
      <c r="AF41" s="415"/>
      <c r="AG41" s="415"/>
      <c r="AH41" s="415"/>
    </row>
    <row r="42" spans="2:34" ht="9.9" customHeight="1" x14ac:dyDescent="0.4">
      <c r="B42" s="412"/>
      <c r="C42" s="413"/>
      <c r="D42" s="413"/>
      <c r="E42" s="413"/>
      <c r="F42" s="413"/>
      <c r="G42" s="413"/>
      <c r="H42" s="413"/>
      <c r="I42" s="413"/>
      <c r="J42" s="413"/>
      <c r="K42" s="413"/>
      <c r="L42" s="413"/>
      <c r="M42" s="413"/>
      <c r="N42" s="413"/>
      <c r="O42" s="413"/>
      <c r="P42" s="413"/>
      <c r="Q42" s="413"/>
      <c r="R42" s="413"/>
      <c r="S42" s="413"/>
      <c r="T42" s="413"/>
      <c r="U42" s="413"/>
      <c r="V42" s="413"/>
      <c r="W42" s="413"/>
      <c r="X42" s="413"/>
      <c r="Y42" s="413"/>
      <c r="Z42" s="413"/>
      <c r="AA42" s="413"/>
      <c r="AB42" s="413"/>
      <c r="AC42" s="413"/>
      <c r="AD42" s="413"/>
      <c r="AE42" s="413"/>
      <c r="AF42" s="413"/>
      <c r="AG42" s="413"/>
      <c r="AH42" s="414"/>
    </row>
    <row r="43" spans="2:34" ht="45" customHeight="1" x14ac:dyDescent="0.4">
      <c r="B43" s="71"/>
      <c r="C43" s="83" t="s">
        <v>478</v>
      </c>
      <c r="D43" s="432" t="s">
        <v>492</v>
      </c>
      <c r="E43" s="432"/>
      <c r="F43" s="432"/>
      <c r="G43" s="432"/>
      <c r="H43" s="432"/>
      <c r="I43" s="432"/>
      <c r="J43" s="432"/>
      <c r="K43" s="432"/>
      <c r="L43" s="432" t="s">
        <v>493</v>
      </c>
      <c r="M43" s="432"/>
      <c r="N43" s="432"/>
      <c r="O43" s="432"/>
      <c r="P43" s="432"/>
      <c r="Q43" s="432"/>
      <c r="R43" s="432"/>
      <c r="S43" s="432"/>
      <c r="T43" s="432" t="s">
        <v>479</v>
      </c>
      <c r="U43" s="432"/>
      <c r="V43" s="432"/>
      <c r="W43" s="432"/>
      <c r="X43" s="432"/>
      <c r="Y43" s="432"/>
      <c r="Z43" s="432" t="s">
        <v>489</v>
      </c>
      <c r="AA43" s="432"/>
      <c r="AB43" s="432"/>
      <c r="AC43" s="432"/>
      <c r="AD43" s="419" t="s">
        <v>490</v>
      </c>
      <c r="AE43" s="420"/>
      <c r="AF43" s="419" t="s">
        <v>491</v>
      </c>
      <c r="AG43" s="420"/>
      <c r="AH43" s="87"/>
    </row>
    <row r="44" spans="2:34" ht="50.1" customHeight="1" x14ac:dyDescent="0.4">
      <c r="B44" s="71"/>
      <c r="C44" s="82" t="s">
        <v>465</v>
      </c>
      <c r="D44" s="421"/>
      <c r="E44" s="422"/>
      <c r="F44" s="422"/>
      <c r="G44" s="422"/>
      <c r="H44" s="422"/>
      <c r="I44" s="422"/>
      <c r="J44" s="422"/>
      <c r="K44" s="423"/>
      <c r="L44" s="421"/>
      <c r="M44" s="422"/>
      <c r="N44" s="422"/>
      <c r="O44" s="422"/>
      <c r="P44" s="422"/>
      <c r="Q44" s="422"/>
      <c r="R44" s="422"/>
      <c r="S44" s="423"/>
      <c r="T44" s="424"/>
      <c r="U44" s="425"/>
      <c r="V44" s="425"/>
      <c r="W44" s="425"/>
      <c r="X44" s="425"/>
      <c r="Y44" s="426"/>
      <c r="Z44" s="427"/>
      <c r="AA44" s="428"/>
      <c r="AB44" s="428"/>
      <c r="AC44" s="429"/>
      <c r="AD44" s="416"/>
      <c r="AE44" s="417"/>
      <c r="AF44" s="411"/>
      <c r="AG44" s="411"/>
      <c r="AH44" s="87"/>
    </row>
    <row r="45" spans="2:34" ht="50.1" customHeight="1" x14ac:dyDescent="0.4">
      <c r="B45" s="71"/>
      <c r="C45" s="82" t="s">
        <v>466</v>
      </c>
      <c r="D45" s="421"/>
      <c r="E45" s="422"/>
      <c r="F45" s="422"/>
      <c r="G45" s="422"/>
      <c r="H45" s="422"/>
      <c r="I45" s="422"/>
      <c r="J45" s="422"/>
      <c r="K45" s="423"/>
      <c r="L45" s="421"/>
      <c r="M45" s="422"/>
      <c r="N45" s="422"/>
      <c r="O45" s="422"/>
      <c r="P45" s="422"/>
      <c r="Q45" s="422"/>
      <c r="R45" s="422"/>
      <c r="S45" s="423"/>
      <c r="T45" s="424"/>
      <c r="U45" s="425"/>
      <c r="V45" s="425"/>
      <c r="W45" s="425"/>
      <c r="X45" s="425"/>
      <c r="Y45" s="426"/>
      <c r="Z45" s="427"/>
      <c r="AA45" s="428"/>
      <c r="AB45" s="428"/>
      <c r="AC45" s="429"/>
      <c r="AD45" s="416"/>
      <c r="AE45" s="417"/>
      <c r="AF45" s="411"/>
      <c r="AG45" s="411"/>
      <c r="AH45" s="87"/>
    </row>
    <row r="46" spans="2:34" ht="50.1" customHeight="1" x14ac:dyDescent="0.4">
      <c r="B46" s="71"/>
      <c r="C46" s="82" t="s">
        <v>467</v>
      </c>
      <c r="D46" s="421"/>
      <c r="E46" s="422"/>
      <c r="F46" s="422"/>
      <c r="G46" s="422"/>
      <c r="H46" s="422"/>
      <c r="I46" s="422"/>
      <c r="J46" s="422"/>
      <c r="K46" s="423"/>
      <c r="L46" s="421"/>
      <c r="M46" s="422"/>
      <c r="N46" s="422"/>
      <c r="O46" s="422"/>
      <c r="P46" s="422"/>
      <c r="Q46" s="422"/>
      <c r="R46" s="422"/>
      <c r="S46" s="423"/>
      <c r="T46" s="424"/>
      <c r="U46" s="425"/>
      <c r="V46" s="425"/>
      <c r="W46" s="425"/>
      <c r="X46" s="425"/>
      <c r="Y46" s="426"/>
      <c r="Z46" s="427"/>
      <c r="AA46" s="428"/>
      <c r="AB46" s="428"/>
      <c r="AC46" s="429"/>
      <c r="AD46" s="416"/>
      <c r="AE46" s="417"/>
      <c r="AF46" s="411"/>
      <c r="AG46" s="411"/>
      <c r="AH46" s="87"/>
    </row>
    <row r="47" spans="2:34" ht="50.1" customHeight="1" x14ac:dyDescent="0.4">
      <c r="B47" s="71"/>
      <c r="C47" s="82" t="s">
        <v>468</v>
      </c>
      <c r="D47" s="421"/>
      <c r="E47" s="422"/>
      <c r="F47" s="422"/>
      <c r="G47" s="422"/>
      <c r="H47" s="422"/>
      <c r="I47" s="422"/>
      <c r="J47" s="422"/>
      <c r="K47" s="423"/>
      <c r="L47" s="421"/>
      <c r="M47" s="422"/>
      <c r="N47" s="422"/>
      <c r="O47" s="422"/>
      <c r="P47" s="422"/>
      <c r="Q47" s="422"/>
      <c r="R47" s="422"/>
      <c r="S47" s="423"/>
      <c r="T47" s="424"/>
      <c r="U47" s="425"/>
      <c r="V47" s="425"/>
      <c r="W47" s="425"/>
      <c r="X47" s="425"/>
      <c r="Y47" s="426"/>
      <c r="Z47" s="427"/>
      <c r="AA47" s="428"/>
      <c r="AB47" s="428"/>
      <c r="AC47" s="429"/>
      <c r="AD47" s="416"/>
      <c r="AE47" s="417"/>
      <c r="AF47" s="411"/>
      <c r="AG47" s="411"/>
      <c r="AH47" s="87"/>
    </row>
    <row r="48" spans="2:34" ht="50.1" customHeight="1" x14ac:dyDescent="0.4">
      <c r="B48" s="71"/>
      <c r="C48" s="82" t="s">
        <v>469</v>
      </c>
      <c r="D48" s="421"/>
      <c r="E48" s="422"/>
      <c r="F48" s="422"/>
      <c r="G48" s="422"/>
      <c r="H48" s="422"/>
      <c r="I48" s="422"/>
      <c r="J48" s="422"/>
      <c r="K48" s="423"/>
      <c r="L48" s="421"/>
      <c r="M48" s="422"/>
      <c r="N48" s="422"/>
      <c r="O48" s="422"/>
      <c r="P48" s="422"/>
      <c r="Q48" s="422"/>
      <c r="R48" s="422"/>
      <c r="S48" s="423"/>
      <c r="T48" s="424"/>
      <c r="U48" s="425"/>
      <c r="V48" s="425"/>
      <c r="W48" s="425"/>
      <c r="X48" s="425"/>
      <c r="Y48" s="426"/>
      <c r="Z48" s="427"/>
      <c r="AA48" s="428"/>
      <c r="AB48" s="428"/>
      <c r="AC48" s="429"/>
      <c r="AD48" s="416"/>
      <c r="AE48" s="417"/>
      <c r="AF48" s="411"/>
      <c r="AG48" s="411"/>
      <c r="AH48" s="87"/>
    </row>
    <row r="49" spans="2:34" ht="50.1" customHeight="1" x14ac:dyDescent="0.4">
      <c r="B49" s="71"/>
      <c r="C49" s="82" t="s">
        <v>470</v>
      </c>
      <c r="D49" s="421"/>
      <c r="E49" s="422"/>
      <c r="F49" s="422"/>
      <c r="G49" s="422"/>
      <c r="H49" s="422"/>
      <c r="I49" s="422"/>
      <c r="J49" s="422"/>
      <c r="K49" s="423"/>
      <c r="L49" s="421"/>
      <c r="M49" s="422"/>
      <c r="N49" s="422"/>
      <c r="O49" s="422"/>
      <c r="P49" s="422"/>
      <c r="Q49" s="422"/>
      <c r="R49" s="422"/>
      <c r="S49" s="423"/>
      <c r="T49" s="424"/>
      <c r="U49" s="425"/>
      <c r="V49" s="425"/>
      <c r="W49" s="425"/>
      <c r="X49" s="425"/>
      <c r="Y49" s="426"/>
      <c r="Z49" s="427"/>
      <c r="AA49" s="428"/>
      <c r="AB49" s="428"/>
      <c r="AC49" s="429"/>
      <c r="AD49" s="416"/>
      <c r="AE49" s="417"/>
      <c r="AF49" s="411"/>
      <c r="AG49" s="411"/>
      <c r="AH49" s="87"/>
    </row>
    <row r="50" spans="2:34" ht="50.1" customHeight="1" x14ac:dyDescent="0.4">
      <c r="B50" s="71"/>
      <c r="C50" s="82" t="s">
        <v>471</v>
      </c>
      <c r="D50" s="421"/>
      <c r="E50" s="422"/>
      <c r="F50" s="422"/>
      <c r="G50" s="422"/>
      <c r="H50" s="422"/>
      <c r="I50" s="422"/>
      <c r="J50" s="422"/>
      <c r="K50" s="423"/>
      <c r="L50" s="421"/>
      <c r="M50" s="422"/>
      <c r="N50" s="422"/>
      <c r="O50" s="422"/>
      <c r="P50" s="422"/>
      <c r="Q50" s="422"/>
      <c r="R50" s="422"/>
      <c r="S50" s="423"/>
      <c r="T50" s="424"/>
      <c r="U50" s="425"/>
      <c r="V50" s="425"/>
      <c r="W50" s="425"/>
      <c r="X50" s="425"/>
      <c r="Y50" s="426"/>
      <c r="Z50" s="427"/>
      <c r="AA50" s="428"/>
      <c r="AB50" s="428"/>
      <c r="AC50" s="429"/>
      <c r="AD50" s="416"/>
      <c r="AE50" s="417"/>
      <c r="AF50" s="411"/>
      <c r="AG50" s="411"/>
      <c r="AH50" s="87"/>
    </row>
    <row r="51" spans="2:34" ht="50.1" customHeight="1" x14ac:dyDescent="0.4">
      <c r="B51" s="71"/>
      <c r="C51" s="82" t="s">
        <v>472</v>
      </c>
      <c r="D51" s="421"/>
      <c r="E51" s="422"/>
      <c r="F51" s="422"/>
      <c r="G51" s="422"/>
      <c r="H51" s="422"/>
      <c r="I51" s="422"/>
      <c r="J51" s="422"/>
      <c r="K51" s="423"/>
      <c r="L51" s="421"/>
      <c r="M51" s="422"/>
      <c r="N51" s="422"/>
      <c r="O51" s="422"/>
      <c r="P51" s="422"/>
      <c r="Q51" s="422"/>
      <c r="R51" s="422"/>
      <c r="S51" s="423"/>
      <c r="T51" s="424"/>
      <c r="U51" s="425"/>
      <c r="V51" s="425"/>
      <c r="W51" s="425"/>
      <c r="X51" s="425"/>
      <c r="Y51" s="426"/>
      <c r="Z51" s="427"/>
      <c r="AA51" s="428"/>
      <c r="AB51" s="428"/>
      <c r="AC51" s="429"/>
      <c r="AD51" s="416"/>
      <c r="AE51" s="417"/>
      <c r="AF51" s="411"/>
      <c r="AG51" s="411"/>
      <c r="AH51" s="87"/>
    </row>
    <row r="52" spans="2:34" ht="50.1" customHeight="1" x14ac:dyDescent="0.4">
      <c r="B52" s="71"/>
      <c r="C52" s="82" t="s">
        <v>473</v>
      </c>
      <c r="D52" s="421"/>
      <c r="E52" s="422"/>
      <c r="F52" s="422"/>
      <c r="G52" s="422"/>
      <c r="H52" s="422"/>
      <c r="I52" s="422"/>
      <c r="J52" s="422"/>
      <c r="K52" s="423"/>
      <c r="L52" s="421"/>
      <c r="M52" s="422"/>
      <c r="N52" s="422"/>
      <c r="O52" s="422"/>
      <c r="P52" s="422"/>
      <c r="Q52" s="422"/>
      <c r="R52" s="422"/>
      <c r="S52" s="423"/>
      <c r="T52" s="424"/>
      <c r="U52" s="425"/>
      <c r="V52" s="425"/>
      <c r="W52" s="425"/>
      <c r="X52" s="425"/>
      <c r="Y52" s="426"/>
      <c r="Z52" s="427"/>
      <c r="AA52" s="428"/>
      <c r="AB52" s="428"/>
      <c r="AC52" s="429"/>
      <c r="AD52" s="416"/>
      <c r="AE52" s="417"/>
      <c r="AF52" s="411"/>
      <c r="AG52" s="411"/>
      <c r="AH52" s="87"/>
    </row>
    <row r="53" spans="2:34" ht="50.1" customHeight="1" x14ac:dyDescent="0.4">
      <c r="B53" s="71"/>
      <c r="C53" s="82" t="s">
        <v>474</v>
      </c>
      <c r="D53" s="421"/>
      <c r="E53" s="422"/>
      <c r="F53" s="422"/>
      <c r="G53" s="422"/>
      <c r="H53" s="422"/>
      <c r="I53" s="422"/>
      <c r="J53" s="422"/>
      <c r="K53" s="423"/>
      <c r="L53" s="421"/>
      <c r="M53" s="422"/>
      <c r="N53" s="422"/>
      <c r="O53" s="422"/>
      <c r="P53" s="422"/>
      <c r="Q53" s="422"/>
      <c r="R53" s="422"/>
      <c r="S53" s="423"/>
      <c r="T53" s="424"/>
      <c r="U53" s="425"/>
      <c r="V53" s="425"/>
      <c r="W53" s="425"/>
      <c r="X53" s="425"/>
      <c r="Y53" s="426"/>
      <c r="Z53" s="427"/>
      <c r="AA53" s="428"/>
      <c r="AB53" s="428"/>
      <c r="AC53" s="429"/>
      <c r="AD53" s="416"/>
      <c r="AE53" s="417"/>
      <c r="AF53" s="411"/>
      <c r="AG53" s="411"/>
      <c r="AH53" s="87"/>
    </row>
    <row r="54" spans="2:34" ht="50.1" customHeight="1" x14ac:dyDescent="0.4">
      <c r="B54" s="71"/>
      <c r="C54" s="82" t="s">
        <v>476</v>
      </c>
      <c r="D54" s="421"/>
      <c r="E54" s="422"/>
      <c r="F54" s="422"/>
      <c r="G54" s="422"/>
      <c r="H54" s="422"/>
      <c r="I54" s="422"/>
      <c r="J54" s="422"/>
      <c r="K54" s="423"/>
      <c r="L54" s="421"/>
      <c r="M54" s="422"/>
      <c r="N54" s="422"/>
      <c r="O54" s="422"/>
      <c r="P54" s="422"/>
      <c r="Q54" s="422"/>
      <c r="R54" s="422"/>
      <c r="S54" s="423"/>
      <c r="T54" s="424"/>
      <c r="U54" s="425"/>
      <c r="V54" s="425"/>
      <c r="W54" s="425"/>
      <c r="X54" s="425"/>
      <c r="Y54" s="426"/>
      <c r="Z54" s="427"/>
      <c r="AA54" s="428"/>
      <c r="AB54" s="428"/>
      <c r="AC54" s="429"/>
      <c r="AD54" s="416"/>
      <c r="AE54" s="417"/>
      <c r="AF54" s="411"/>
      <c r="AG54" s="411"/>
      <c r="AH54" s="87"/>
    </row>
    <row r="55" spans="2:34" ht="50.1" customHeight="1" x14ac:dyDescent="0.4">
      <c r="B55" s="71"/>
      <c r="C55" s="82" t="s">
        <v>465</v>
      </c>
      <c r="D55" s="421"/>
      <c r="E55" s="422"/>
      <c r="F55" s="422"/>
      <c r="G55" s="422"/>
      <c r="H55" s="422"/>
      <c r="I55" s="422"/>
      <c r="J55" s="422"/>
      <c r="K55" s="423"/>
      <c r="L55" s="421"/>
      <c r="M55" s="422"/>
      <c r="N55" s="422"/>
      <c r="O55" s="422"/>
      <c r="P55" s="422"/>
      <c r="Q55" s="422"/>
      <c r="R55" s="422"/>
      <c r="S55" s="423"/>
      <c r="T55" s="424"/>
      <c r="U55" s="425"/>
      <c r="V55" s="425"/>
      <c r="W55" s="425"/>
      <c r="X55" s="425"/>
      <c r="Y55" s="426"/>
      <c r="Z55" s="427"/>
      <c r="AA55" s="428"/>
      <c r="AB55" s="428"/>
      <c r="AC55" s="429"/>
      <c r="AD55" s="416"/>
      <c r="AE55" s="417"/>
      <c r="AF55" s="411"/>
      <c r="AG55" s="411"/>
      <c r="AH55" s="87"/>
    </row>
    <row r="56" spans="2:34" ht="50.1" customHeight="1" x14ac:dyDescent="0.4">
      <c r="B56" s="71"/>
      <c r="C56" s="82" t="s">
        <v>466</v>
      </c>
      <c r="D56" s="421"/>
      <c r="E56" s="422"/>
      <c r="F56" s="422"/>
      <c r="G56" s="422"/>
      <c r="H56" s="422"/>
      <c r="I56" s="422"/>
      <c r="J56" s="422"/>
      <c r="K56" s="423"/>
      <c r="L56" s="421"/>
      <c r="M56" s="422"/>
      <c r="N56" s="422"/>
      <c r="O56" s="422"/>
      <c r="P56" s="422"/>
      <c r="Q56" s="422"/>
      <c r="R56" s="422"/>
      <c r="S56" s="423"/>
      <c r="T56" s="424"/>
      <c r="U56" s="425"/>
      <c r="V56" s="425"/>
      <c r="W56" s="425"/>
      <c r="X56" s="425"/>
      <c r="Y56" s="426"/>
      <c r="Z56" s="427"/>
      <c r="AA56" s="428"/>
      <c r="AB56" s="428"/>
      <c r="AC56" s="429"/>
      <c r="AD56" s="416"/>
      <c r="AE56" s="417"/>
      <c r="AF56" s="411"/>
      <c r="AG56" s="411"/>
      <c r="AH56" s="87"/>
    </row>
    <row r="57" spans="2:34" ht="50.1" customHeight="1" x14ac:dyDescent="0.4">
      <c r="B57" s="71"/>
      <c r="C57" s="82" t="s">
        <v>467</v>
      </c>
      <c r="D57" s="421"/>
      <c r="E57" s="422"/>
      <c r="F57" s="422"/>
      <c r="G57" s="422"/>
      <c r="H57" s="422"/>
      <c r="I57" s="422"/>
      <c r="J57" s="422"/>
      <c r="K57" s="423"/>
      <c r="L57" s="421"/>
      <c r="M57" s="422"/>
      <c r="N57" s="422"/>
      <c r="O57" s="422"/>
      <c r="P57" s="422"/>
      <c r="Q57" s="422"/>
      <c r="R57" s="422"/>
      <c r="S57" s="423"/>
      <c r="T57" s="424"/>
      <c r="U57" s="425"/>
      <c r="V57" s="425"/>
      <c r="W57" s="425"/>
      <c r="X57" s="425"/>
      <c r="Y57" s="426"/>
      <c r="Z57" s="427"/>
      <c r="AA57" s="428"/>
      <c r="AB57" s="428"/>
      <c r="AC57" s="429"/>
      <c r="AD57" s="416"/>
      <c r="AE57" s="417"/>
      <c r="AF57" s="411"/>
      <c r="AG57" s="411"/>
      <c r="AH57" s="87"/>
    </row>
    <row r="58" spans="2:34" ht="50.1" customHeight="1" x14ac:dyDescent="0.4">
      <c r="B58" s="71"/>
      <c r="C58" s="82" t="s">
        <v>468</v>
      </c>
      <c r="D58" s="421"/>
      <c r="E58" s="422"/>
      <c r="F58" s="422"/>
      <c r="G58" s="422"/>
      <c r="H58" s="422"/>
      <c r="I58" s="422"/>
      <c r="J58" s="422"/>
      <c r="K58" s="423"/>
      <c r="L58" s="421"/>
      <c r="M58" s="422"/>
      <c r="N58" s="422"/>
      <c r="O58" s="422"/>
      <c r="P58" s="422"/>
      <c r="Q58" s="422"/>
      <c r="R58" s="422"/>
      <c r="S58" s="423"/>
      <c r="T58" s="424"/>
      <c r="U58" s="425"/>
      <c r="V58" s="425"/>
      <c r="W58" s="425"/>
      <c r="X58" s="425"/>
      <c r="Y58" s="426"/>
      <c r="Z58" s="427"/>
      <c r="AA58" s="428"/>
      <c r="AB58" s="428"/>
      <c r="AC58" s="429"/>
      <c r="AD58" s="416"/>
      <c r="AE58" s="417"/>
      <c r="AF58" s="411"/>
      <c r="AG58" s="411"/>
      <c r="AH58" s="87"/>
    </row>
    <row r="59" spans="2:34" ht="50.1" customHeight="1" x14ac:dyDescent="0.4">
      <c r="B59" s="71"/>
      <c r="C59" s="82" t="s">
        <v>469</v>
      </c>
      <c r="D59" s="421"/>
      <c r="E59" s="422"/>
      <c r="F59" s="422"/>
      <c r="G59" s="422"/>
      <c r="H59" s="422"/>
      <c r="I59" s="422"/>
      <c r="J59" s="422"/>
      <c r="K59" s="423"/>
      <c r="L59" s="421"/>
      <c r="M59" s="422"/>
      <c r="N59" s="422"/>
      <c r="O59" s="422"/>
      <c r="P59" s="422"/>
      <c r="Q59" s="422"/>
      <c r="R59" s="422"/>
      <c r="S59" s="423"/>
      <c r="T59" s="424"/>
      <c r="U59" s="425"/>
      <c r="V59" s="425"/>
      <c r="W59" s="425"/>
      <c r="X59" s="425"/>
      <c r="Y59" s="426"/>
      <c r="Z59" s="427"/>
      <c r="AA59" s="428"/>
      <c r="AB59" s="428"/>
      <c r="AC59" s="429"/>
      <c r="AD59" s="416"/>
      <c r="AE59" s="417"/>
      <c r="AF59" s="411"/>
      <c r="AG59" s="411"/>
      <c r="AH59" s="87"/>
    </row>
    <row r="60" spans="2:34" ht="50.1" customHeight="1" x14ac:dyDescent="0.4">
      <c r="B60" s="71"/>
      <c r="C60" s="82" t="s">
        <v>470</v>
      </c>
      <c r="D60" s="421"/>
      <c r="E60" s="422"/>
      <c r="F60" s="422"/>
      <c r="G60" s="422"/>
      <c r="H60" s="422"/>
      <c r="I60" s="422"/>
      <c r="J60" s="422"/>
      <c r="K60" s="423"/>
      <c r="L60" s="421"/>
      <c r="M60" s="422"/>
      <c r="N60" s="422"/>
      <c r="O60" s="422"/>
      <c r="P60" s="422"/>
      <c r="Q60" s="422"/>
      <c r="R60" s="422"/>
      <c r="S60" s="423"/>
      <c r="T60" s="424"/>
      <c r="U60" s="425"/>
      <c r="V60" s="425"/>
      <c r="W60" s="425"/>
      <c r="X60" s="425"/>
      <c r="Y60" s="426"/>
      <c r="Z60" s="427"/>
      <c r="AA60" s="428"/>
      <c r="AB60" s="428"/>
      <c r="AC60" s="429"/>
      <c r="AD60" s="416"/>
      <c r="AE60" s="417"/>
      <c r="AF60" s="411"/>
      <c r="AG60" s="411"/>
      <c r="AH60" s="87"/>
    </row>
    <row r="61" spans="2:34" ht="50.1" customHeight="1" x14ac:dyDescent="0.4">
      <c r="B61" s="71"/>
      <c r="C61" s="82" t="s">
        <v>471</v>
      </c>
      <c r="D61" s="421"/>
      <c r="E61" s="422"/>
      <c r="F61" s="422"/>
      <c r="G61" s="422"/>
      <c r="H61" s="422"/>
      <c r="I61" s="422"/>
      <c r="J61" s="422"/>
      <c r="K61" s="423"/>
      <c r="L61" s="421"/>
      <c r="M61" s="422"/>
      <c r="N61" s="422"/>
      <c r="O61" s="422"/>
      <c r="P61" s="422"/>
      <c r="Q61" s="422"/>
      <c r="R61" s="422"/>
      <c r="S61" s="423"/>
      <c r="T61" s="424"/>
      <c r="U61" s="425"/>
      <c r="V61" s="425"/>
      <c r="W61" s="425"/>
      <c r="X61" s="425"/>
      <c r="Y61" s="426"/>
      <c r="Z61" s="427"/>
      <c r="AA61" s="428"/>
      <c r="AB61" s="428"/>
      <c r="AC61" s="429"/>
      <c r="AD61" s="416"/>
      <c r="AE61" s="417"/>
      <c r="AF61" s="411"/>
      <c r="AG61" s="411"/>
      <c r="AH61" s="87"/>
    </row>
    <row r="62" spans="2:34" ht="50.1" customHeight="1" x14ac:dyDescent="0.4">
      <c r="B62" s="71"/>
      <c r="C62" s="82" t="s">
        <v>472</v>
      </c>
      <c r="D62" s="421"/>
      <c r="E62" s="422"/>
      <c r="F62" s="422"/>
      <c r="G62" s="422"/>
      <c r="H62" s="422"/>
      <c r="I62" s="422"/>
      <c r="J62" s="422"/>
      <c r="K62" s="423"/>
      <c r="L62" s="421"/>
      <c r="M62" s="422"/>
      <c r="N62" s="422"/>
      <c r="O62" s="422"/>
      <c r="P62" s="422"/>
      <c r="Q62" s="422"/>
      <c r="R62" s="422"/>
      <c r="S62" s="423"/>
      <c r="T62" s="424"/>
      <c r="U62" s="425"/>
      <c r="V62" s="425"/>
      <c r="W62" s="425"/>
      <c r="X62" s="425"/>
      <c r="Y62" s="426"/>
      <c r="Z62" s="427"/>
      <c r="AA62" s="428"/>
      <c r="AB62" s="428"/>
      <c r="AC62" s="429"/>
      <c r="AD62" s="416"/>
      <c r="AE62" s="417"/>
      <c r="AF62" s="411"/>
      <c r="AG62" s="411"/>
      <c r="AH62" s="87"/>
    </row>
    <row r="63" spans="2:34" ht="50.1" customHeight="1" x14ac:dyDescent="0.4">
      <c r="B63" s="71"/>
      <c r="C63" s="82" t="s">
        <v>473</v>
      </c>
      <c r="D63" s="421"/>
      <c r="E63" s="422"/>
      <c r="F63" s="422"/>
      <c r="G63" s="422"/>
      <c r="H63" s="422"/>
      <c r="I63" s="422"/>
      <c r="J63" s="422"/>
      <c r="K63" s="423"/>
      <c r="L63" s="421"/>
      <c r="M63" s="422"/>
      <c r="N63" s="422"/>
      <c r="O63" s="422"/>
      <c r="P63" s="422"/>
      <c r="Q63" s="422"/>
      <c r="R63" s="422"/>
      <c r="S63" s="423"/>
      <c r="T63" s="424"/>
      <c r="U63" s="425"/>
      <c r="V63" s="425"/>
      <c r="W63" s="425"/>
      <c r="X63" s="425"/>
      <c r="Y63" s="426"/>
      <c r="Z63" s="427"/>
      <c r="AA63" s="428"/>
      <c r="AB63" s="428"/>
      <c r="AC63" s="429"/>
      <c r="AD63" s="416"/>
      <c r="AE63" s="417"/>
      <c r="AF63" s="411"/>
      <c r="AG63" s="411"/>
      <c r="AH63" s="87"/>
    </row>
    <row r="64" spans="2:34" ht="50.1" customHeight="1" x14ac:dyDescent="0.4">
      <c r="B64" s="71"/>
      <c r="C64" s="82" t="s">
        <v>474</v>
      </c>
      <c r="D64" s="421"/>
      <c r="E64" s="422"/>
      <c r="F64" s="422"/>
      <c r="G64" s="422"/>
      <c r="H64" s="422"/>
      <c r="I64" s="422"/>
      <c r="J64" s="422"/>
      <c r="K64" s="423"/>
      <c r="L64" s="421"/>
      <c r="M64" s="422"/>
      <c r="N64" s="422"/>
      <c r="O64" s="422"/>
      <c r="P64" s="422"/>
      <c r="Q64" s="422"/>
      <c r="R64" s="422"/>
      <c r="S64" s="423"/>
      <c r="T64" s="424"/>
      <c r="U64" s="425"/>
      <c r="V64" s="425"/>
      <c r="W64" s="425"/>
      <c r="X64" s="425"/>
      <c r="Y64" s="426"/>
      <c r="Z64" s="427"/>
      <c r="AA64" s="428"/>
      <c r="AB64" s="428"/>
      <c r="AC64" s="429"/>
      <c r="AD64" s="416"/>
      <c r="AE64" s="417"/>
      <c r="AF64" s="411"/>
      <c r="AG64" s="411"/>
      <c r="AH64" s="87"/>
    </row>
    <row r="65" spans="2:34" ht="50.1" customHeight="1" x14ac:dyDescent="0.4">
      <c r="B65" s="71"/>
      <c r="C65" s="82" t="s">
        <v>476</v>
      </c>
      <c r="D65" s="421"/>
      <c r="E65" s="422"/>
      <c r="F65" s="422"/>
      <c r="G65" s="422"/>
      <c r="H65" s="422"/>
      <c r="I65" s="422"/>
      <c r="J65" s="422"/>
      <c r="K65" s="423"/>
      <c r="L65" s="421"/>
      <c r="M65" s="422"/>
      <c r="N65" s="422"/>
      <c r="O65" s="422"/>
      <c r="P65" s="422"/>
      <c r="Q65" s="422"/>
      <c r="R65" s="422"/>
      <c r="S65" s="423"/>
      <c r="T65" s="424"/>
      <c r="U65" s="425"/>
      <c r="V65" s="425"/>
      <c r="W65" s="425"/>
      <c r="X65" s="425"/>
      <c r="Y65" s="426"/>
      <c r="Z65" s="427"/>
      <c r="AA65" s="428"/>
      <c r="AB65" s="428"/>
      <c r="AC65" s="429"/>
      <c r="AD65" s="418"/>
      <c r="AE65" s="418"/>
      <c r="AF65" s="411"/>
      <c r="AG65" s="411"/>
      <c r="AH65" s="87"/>
    </row>
    <row r="66" spans="2:34" ht="9.9" customHeight="1" x14ac:dyDescent="0.4">
      <c r="B66" s="65"/>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7"/>
    </row>
    <row r="67" spans="2:34" ht="6" customHeight="1" x14ac:dyDescent="0.4"/>
  </sheetData>
  <mergeCells count="257">
    <mergeCell ref="D65:K65"/>
    <mergeCell ref="L65:S65"/>
    <mergeCell ref="T65:Y65"/>
    <mergeCell ref="Z65:AC65"/>
    <mergeCell ref="AD65:AE65"/>
    <mergeCell ref="AF65:AG65"/>
    <mergeCell ref="D64:K64"/>
    <mergeCell ref="L64:S64"/>
    <mergeCell ref="T64:Y64"/>
    <mergeCell ref="Z64:AC64"/>
    <mergeCell ref="AD64:AE64"/>
    <mergeCell ref="AF64:AG64"/>
    <mergeCell ref="D63:K63"/>
    <mergeCell ref="L63:S63"/>
    <mergeCell ref="T63:Y63"/>
    <mergeCell ref="Z63:AC63"/>
    <mergeCell ref="AD63:AE63"/>
    <mergeCell ref="AF63:AG63"/>
    <mergeCell ref="D62:K62"/>
    <mergeCell ref="L62:S62"/>
    <mergeCell ref="T62:Y62"/>
    <mergeCell ref="Z62:AC62"/>
    <mergeCell ref="AD62:AE62"/>
    <mergeCell ref="AF62:AG62"/>
    <mergeCell ref="D61:K61"/>
    <mergeCell ref="L61:S61"/>
    <mergeCell ref="T61:Y61"/>
    <mergeCell ref="Z61:AC61"/>
    <mergeCell ref="AD61:AE61"/>
    <mergeCell ref="AF61:AG61"/>
    <mergeCell ref="D60:K60"/>
    <mergeCell ref="L60:S60"/>
    <mergeCell ref="T60:Y60"/>
    <mergeCell ref="Z60:AC60"/>
    <mergeCell ref="AD60:AE60"/>
    <mergeCell ref="AF60:AG60"/>
    <mergeCell ref="D59:K59"/>
    <mergeCell ref="L59:S59"/>
    <mergeCell ref="T59:Y59"/>
    <mergeCell ref="Z59:AC59"/>
    <mergeCell ref="AD59:AE59"/>
    <mergeCell ref="AF59:AG59"/>
    <mergeCell ref="D58:K58"/>
    <mergeCell ref="L58:S58"/>
    <mergeCell ref="T58:Y58"/>
    <mergeCell ref="Z58:AC58"/>
    <mergeCell ref="AD58:AE58"/>
    <mergeCell ref="AF58:AG58"/>
    <mergeCell ref="D57:K57"/>
    <mergeCell ref="L57:S57"/>
    <mergeCell ref="T57:Y57"/>
    <mergeCell ref="Z57:AC57"/>
    <mergeCell ref="AD57:AE57"/>
    <mergeCell ref="AF57:AG57"/>
    <mergeCell ref="D56:K56"/>
    <mergeCell ref="L56:S56"/>
    <mergeCell ref="T56:Y56"/>
    <mergeCell ref="Z56:AC56"/>
    <mergeCell ref="AD56:AE56"/>
    <mergeCell ref="AF56:AG56"/>
    <mergeCell ref="D55:K55"/>
    <mergeCell ref="L55:S55"/>
    <mergeCell ref="T55:Y55"/>
    <mergeCell ref="Z55:AC55"/>
    <mergeCell ref="AD55:AE55"/>
    <mergeCell ref="AF55:AG55"/>
    <mergeCell ref="D54:K54"/>
    <mergeCell ref="L54:S54"/>
    <mergeCell ref="T54:Y54"/>
    <mergeCell ref="Z54:AC54"/>
    <mergeCell ref="AD54:AE54"/>
    <mergeCell ref="AF54:AG54"/>
    <mergeCell ref="D53:K53"/>
    <mergeCell ref="L53:S53"/>
    <mergeCell ref="T53:Y53"/>
    <mergeCell ref="Z53:AC53"/>
    <mergeCell ref="AD53:AE53"/>
    <mergeCell ref="AF53:AG53"/>
    <mergeCell ref="D52:K52"/>
    <mergeCell ref="L52:S52"/>
    <mergeCell ref="T52:Y52"/>
    <mergeCell ref="Z52:AC52"/>
    <mergeCell ref="AD52:AE52"/>
    <mergeCell ref="AF52:AG52"/>
    <mergeCell ref="D51:K51"/>
    <mergeCell ref="L51:S51"/>
    <mergeCell ref="T51:Y51"/>
    <mergeCell ref="Z51:AC51"/>
    <mergeCell ref="AD51:AE51"/>
    <mergeCell ref="AF51:AG51"/>
    <mergeCell ref="D50:K50"/>
    <mergeCell ref="L50:S50"/>
    <mergeCell ref="T50:Y50"/>
    <mergeCell ref="Z50:AC50"/>
    <mergeCell ref="AD50:AE50"/>
    <mergeCell ref="AF50:AG50"/>
    <mergeCell ref="D49:K49"/>
    <mergeCell ref="L49:S49"/>
    <mergeCell ref="T49:Y49"/>
    <mergeCell ref="Z49:AC49"/>
    <mergeCell ref="AD49:AE49"/>
    <mergeCell ref="AF49:AG49"/>
    <mergeCell ref="D48:K48"/>
    <mergeCell ref="L48:S48"/>
    <mergeCell ref="T48:Y48"/>
    <mergeCell ref="Z48:AC48"/>
    <mergeCell ref="AD48:AE48"/>
    <mergeCell ref="AF48:AG48"/>
    <mergeCell ref="D47:K47"/>
    <mergeCell ref="L47:S47"/>
    <mergeCell ref="T47:Y47"/>
    <mergeCell ref="Z47:AC47"/>
    <mergeCell ref="AD47:AE47"/>
    <mergeCell ref="AF47:AG47"/>
    <mergeCell ref="D46:K46"/>
    <mergeCell ref="L46:S46"/>
    <mergeCell ref="T46:Y46"/>
    <mergeCell ref="Z46:AC46"/>
    <mergeCell ref="AD46:AE46"/>
    <mergeCell ref="AF46:AG46"/>
    <mergeCell ref="D45:K45"/>
    <mergeCell ref="L45:S45"/>
    <mergeCell ref="T45:Y45"/>
    <mergeCell ref="Z45:AC45"/>
    <mergeCell ref="AD45:AE45"/>
    <mergeCell ref="AF45:AG45"/>
    <mergeCell ref="D44:K44"/>
    <mergeCell ref="L44:S44"/>
    <mergeCell ref="T44:Y44"/>
    <mergeCell ref="Z44:AC44"/>
    <mergeCell ref="AD44:AE44"/>
    <mergeCell ref="AF44:AG44"/>
    <mergeCell ref="B41:AH41"/>
    <mergeCell ref="B42:AH42"/>
    <mergeCell ref="D43:K43"/>
    <mergeCell ref="L43:S43"/>
    <mergeCell ref="T43:Y43"/>
    <mergeCell ref="Z43:AC43"/>
    <mergeCell ref="AD43:AE43"/>
    <mergeCell ref="AF43:AG43"/>
    <mergeCell ref="T30:U30"/>
    <mergeCell ref="V30:W30"/>
    <mergeCell ref="X30:Y30"/>
    <mergeCell ref="Z30:AA30"/>
    <mergeCell ref="AB30:AC30"/>
    <mergeCell ref="B32:AD39"/>
    <mergeCell ref="C30:E30"/>
    <mergeCell ref="F30:G30"/>
    <mergeCell ref="H30:I30"/>
    <mergeCell ref="J30:K30"/>
    <mergeCell ref="L30:M30"/>
    <mergeCell ref="N30:O30"/>
    <mergeCell ref="P30:Q30"/>
    <mergeCell ref="R30:S30"/>
    <mergeCell ref="N29:O29"/>
    <mergeCell ref="P29:Q29"/>
    <mergeCell ref="R29:S29"/>
    <mergeCell ref="T28:U28"/>
    <mergeCell ref="V28:W28"/>
    <mergeCell ref="X28:Y28"/>
    <mergeCell ref="Z28:AA28"/>
    <mergeCell ref="AB28:AC28"/>
    <mergeCell ref="C29:E29"/>
    <mergeCell ref="F29:G29"/>
    <mergeCell ref="H29:I29"/>
    <mergeCell ref="J29:K29"/>
    <mergeCell ref="L29:M29"/>
    <mergeCell ref="Z29:AA29"/>
    <mergeCell ref="AB29:AC29"/>
    <mergeCell ref="T29:U29"/>
    <mergeCell ref="V29:W29"/>
    <mergeCell ref="X29:Y29"/>
    <mergeCell ref="C28:E28"/>
    <mergeCell ref="F28:G28"/>
    <mergeCell ref="H28:I28"/>
    <mergeCell ref="J28:K28"/>
    <mergeCell ref="L28:M28"/>
    <mergeCell ref="N28:O28"/>
    <mergeCell ref="P28:Q28"/>
    <mergeCell ref="R28:S28"/>
    <mergeCell ref="N26:O26"/>
    <mergeCell ref="P26:Q26"/>
    <mergeCell ref="R26:S26"/>
    <mergeCell ref="T25:U25"/>
    <mergeCell ref="V25:W25"/>
    <mergeCell ref="X25:Y25"/>
    <mergeCell ref="Z25:AA25"/>
    <mergeCell ref="AB25:AC25"/>
    <mergeCell ref="C26:E26"/>
    <mergeCell ref="F26:G26"/>
    <mergeCell ref="H26:I26"/>
    <mergeCell ref="J26:K26"/>
    <mergeCell ref="L26:M26"/>
    <mergeCell ref="Z26:AA26"/>
    <mergeCell ref="AB26:AC26"/>
    <mergeCell ref="T26:U26"/>
    <mergeCell ref="V26:W26"/>
    <mergeCell ref="X26:Y26"/>
    <mergeCell ref="C25:E25"/>
    <mergeCell ref="F25:G25"/>
    <mergeCell ref="H25:I25"/>
    <mergeCell ref="J25:K25"/>
    <mergeCell ref="L25:M25"/>
    <mergeCell ref="N25:O25"/>
    <mergeCell ref="P25:Q25"/>
    <mergeCell ref="R25:S25"/>
    <mergeCell ref="N24:O24"/>
    <mergeCell ref="P24:Q24"/>
    <mergeCell ref="R24:S24"/>
    <mergeCell ref="C19:D19"/>
    <mergeCell ref="E19:N19"/>
    <mergeCell ref="P19:S19"/>
    <mergeCell ref="T19:AC19"/>
    <mergeCell ref="B22:AD22"/>
    <mergeCell ref="C24:E24"/>
    <mergeCell ref="F24:G24"/>
    <mergeCell ref="H24:I24"/>
    <mergeCell ref="J24:K24"/>
    <mergeCell ref="L24:M24"/>
    <mergeCell ref="Z24:AA24"/>
    <mergeCell ref="AB24:AC24"/>
    <mergeCell ref="T24:U24"/>
    <mergeCell ref="V24:W24"/>
    <mergeCell ref="X24:Y24"/>
    <mergeCell ref="X13:Z13"/>
    <mergeCell ref="AA13:AC13"/>
    <mergeCell ref="F15:G15"/>
    <mergeCell ref="H15:L15"/>
    <mergeCell ref="N15:O15"/>
    <mergeCell ref="P15:T15"/>
    <mergeCell ref="V15:W15"/>
    <mergeCell ref="X15:AC15"/>
    <mergeCell ref="C13:D17"/>
    <mergeCell ref="F13:G13"/>
    <mergeCell ref="H13:L13"/>
    <mergeCell ref="N13:P13"/>
    <mergeCell ref="Q13:T13"/>
    <mergeCell ref="V13:W13"/>
    <mergeCell ref="F17:G17"/>
    <mergeCell ref="H17:L17"/>
    <mergeCell ref="N17:O17"/>
    <mergeCell ref="P17:T17"/>
    <mergeCell ref="C9:D9"/>
    <mergeCell ref="E9:L9"/>
    <mergeCell ref="N9:T9"/>
    <mergeCell ref="V9:AC9"/>
    <mergeCell ref="C11:D11"/>
    <mergeCell ref="E11:L11"/>
    <mergeCell ref="N11:T11"/>
    <mergeCell ref="V11:AC11"/>
    <mergeCell ref="B2:G3"/>
    <mergeCell ref="H2:AD3"/>
    <mergeCell ref="B5:AD5"/>
    <mergeCell ref="C7:D7"/>
    <mergeCell ref="E7:L7"/>
    <mergeCell ref="N7:P7"/>
    <mergeCell ref="Q7:AC7"/>
  </mergeCells>
  <dataValidations count="2">
    <dataValidation type="list" allowBlank="1" showInputMessage="1" showErrorMessage="1" sqref="X13" xr:uid="{7E16ABCE-3575-4DAE-866A-6F77D17E9A00}">
      <formula1>"Mayor o igual que,Menor o igual que,Igual,Mayor que,Menor que"</formula1>
    </dataValidation>
    <dataValidation type="list" allowBlank="1" showInputMessage="1" showErrorMessage="1" sqref="AD44:AE65" xr:uid="{8C2FA6B3-2947-459E-9378-BBB937BD09A9}">
      <formula1>"Abierta,En ejecución,Cerrada,Cancelada"</formula1>
    </dataValidation>
  </dataValidations>
  <pageMargins left="0.25" right="0.25"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F237317D-48A8-4DE7-8609-6DE8E38BBB77}">
          <x14:formula1>
            <xm:f>Datos!$L$2:$L$51</xm:f>
          </x14:formula1>
          <xm:sqref>N9:T9 E9 V9:AC9</xm:sqref>
        </x14:dataValidation>
        <x14:dataValidation type="list" allowBlank="1" showInputMessage="1" showErrorMessage="1" xr:uid="{8D059F8D-D1FC-446B-899E-0535B308CAFD}">
          <x14:formula1>
            <xm:f>Datos!$P$2:$P$205</xm:f>
          </x14:formula1>
          <xm:sqref>E11:L11 N11:T11 V11:AC11</xm:sqref>
        </x14:dataValidation>
      </x14:dataValidations>
    </ext>
  </extLst>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1082D-02D4-4E2B-9973-E0635A75670C}">
  <sheetPr codeName="Hoja34"/>
  <dimension ref="B1:AH67"/>
  <sheetViews>
    <sheetView showGridLines="0" zoomScale="85" zoomScaleNormal="85" workbookViewId="0">
      <selection activeCell="E7" sqref="E7:L7"/>
    </sheetView>
  </sheetViews>
  <sheetFormatPr baseColWidth="10" defaultColWidth="0" defaultRowHeight="0" customHeight="1" zeroHeight="1" x14ac:dyDescent="0.4"/>
  <cols>
    <col min="1" max="1" width="1.77734375" style="60" customWidth="1"/>
    <col min="2" max="2" width="1.88671875" style="60" customWidth="1"/>
    <col min="3" max="4" width="11.21875" style="60" customWidth="1"/>
    <col min="5" max="5" width="1.77734375" style="60" customWidth="1"/>
    <col min="6" max="6" width="13.6640625" style="60" customWidth="1"/>
    <col min="7" max="7" width="1.77734375" style="60" customWidth="1"/>
    <col min="8" max="8" width="9.6640625" style="60" customWidth="1"/>
    <col min="9" max="9" width="1.77734375" style="60" customWidth="1"/>
    <col min="10" max="10" width="9.6640625" style="60" customWidth="1"/>
    <col min="11" max="11" width="1.77734375" style="60" customWidth="1"/>
    <col min="12" max="12" width="12.6640625" style="60" customWidth="1"/>
    <col min="13" max="13" width="1.77734375" style="60" customWidth="1"/>
    <col min="14" max="14" width="12.109375" style="60" customWidth="1"/>
    <col min="15" max="15" width="1.77734375" style="60" customWidth="1"/>
    <col min="16" max="16" width="12.6640625" style="60" customWidth="1"/>
    <col min="17" max="17" width="1.77734375" style="60" customWidth="1"/>
    <col min="18" max="18" width="9.6640625" style="60" customWidth="1"/>
    <col min="19" max="19" width="1.77734375" style="60" customWidth="1"/>
    <col min="20" max="20" width="12.6640625" style="60" customWidth="1"/>
    <col min="21" max="21" width="1.77734375" style="60" customWidth="1"/>
    <col min="22" max="22" width="9.6640625" style="60" customWidth="1"/>
    <col min="23" max="23" width="1.77734375" style="60" customWidth="1"/>
    <col min="24" max="24" width="9.6640625" style="60" customWidth="1"/>
    <col min="25" max="25" width="1.77734375" style="60" customWidth="1"/>
    <col min="26" max="26" width="9.6640625" style="60" customWidth="1"/>
    <col min="27" max="27" width="1.77734375" style="60" customWidth="1"/>
    <col min="28" max="28" width="9.6640625" style="60" customWidth="1"/>
    <col min="29" max="29" width="1.77734375" style="60" customWidth="1"/>
    <col min="30" max="30" width="1.88671875" style="60" customWidth="1"/>
    <col min="31" max="31" width="10.77734375" style="60" customWidth="1"/>
    <col min="32" max="33" width="12.33203125" style="60" customWidth="1"/>
    <col min="34" max="34" width="1.77734375" style="60" customWidth="1"/>
    <col min="35" max="35" width="2.21875" style="60" customWidth="1"/>
    <col min="36" max="36" width="0" style="60" hidden="1" customWidth="1"/>
    <col min="37" max="16384" width="0" style="60" hidden="1"/>
  </cols>
  <sheetData>
    <row r="1" spans="2:30" ht="8.1" customHeight="1" x14ac:dyDescent="0.4"/>
    <row r="2" spans="2:30" ht="37.5" customHeight="1" x14ac:dyDescent="0.4">
      <c r="B2" s="439"/>
      <c r="C2" s="439"/>
      <c r="D2" s="439"/>
      <c r="E2" s="439"/>
      <c r="F2" s="439"/>
      <c r="G2" s="439"/>
      <c r="H2" s="442" t="s">
        <v>480</v>
      </c>
      <c r="I2" s="443"/>
      <c r="J2" s="443"/>
      <c r="K2" s="443"/>
      <c r="L2" s="443"/>
      <c r="M2" s="443"/>
      <c r="N2" s="443"/>
      <c r="O2" s="443"/>
      <c r="P2" s="443"/>
      <c r="Q2" s="443"/>
      <c r="R2" s="443"/>
      <c r="S2" s="443"/>
      <c r="T2" s="443"/>
      <c r="U2" s="443"/>
      <c r="V2" s="443"/>
      <c r="W2" s="443"/>
      <c r="X2" s="443"/>
      <c r="Y2" s="443"/>
      <c r="Z2" s="443"/>
      <c r="AA2" s="443"/>
      <c r="AB2" s="443"/>
      <c r="AC2" s="443"/>
      <c r="AD2" s="444"/>
    </row>
    <row r="3" spans="2:30" ht="37.5" customHeight="1" x14ac:dyDescent="0.4">
      <c r="B3" s="439"/>
      <c r="C3" s="439"/>
      <c r="D3" s="439"/>
      <c r="E3" s="439"/>
      <c r="F3" s="439"/>
      <c r="G3" s="439"/>
      <c r="H3" s="445"/>
      <c r="I3" s="446"/>
      <c r="J3" s="446"/>
      <c r="K3" s="446"/>
      <c r="L3" s="446"/>
      <c r="M3" s="446"/>
      <c r="N3" s="446"/>
      <c r="O3" s="446"/>
      <c r="P3" s="446"/>
      <c r="Q3" s="446"/>
      <c r="R3" s="446"/>
      <c r="S3" s="446"/>
      <c r="T3" s="446"/>
      <c r="U3" s="446"/>
      <c r="V3" s="446"/>
      <c r="W3" s="446"/>
      <c r="X3" s="446"/>
      <c r="Y3" s="446"/>
      <c r="Z3" s="446"/>
      <c r="AA3" s="446"/>
      <c r="AB3" s="446"/>
      <c r="AC3" s="446"/>
      <c r="AD3" s="447"/>
    </row>
    <row r="4" spans="2:30" ht="8.1" customHeight="1" x14ac:dyDescent="0.4"/>
    <row r="5" spans="2:30" ht="30" customHeight="1" x14ac:dyDescent="0.4">
      <c r="B5" s="440" t="s">
        <v>454</v>
      </c>
      <c r="C5" s="440"/>
      <c r="D5" s="440"/>
      <c r="E5" s="440"/>
      <c r="F5" s="440"/>
      <c r="G5" s="440"/>
      <c r="H5" s="440"/>
      <c r="I5" s="440"/>
      <c r="J5" s="440"/>
      <c r="K5" s="440"/>
      <c r="L5" s="440"/>
      <c r="M5" s="440"/>
      <c r="N5" s="440"/>
      <c r="O5" s="440"/>
      <c r="P5" s="440"/>
      <c r="Q5" s="440"/>
      <c r="R5" s="440"/>
      <c r="S5" s="440"/>
      <c r="T5" s="440"/>
      <c r="U5" s="440"/>
      <c r="V5" s="440"/>
      <c r="W5" s="440"/>
      <c r="X5" s="440"/>
      <c r="Y5" s="440"/>
      <c r="Z5" s="440"/>
      <c r="AA5" s="440"/>
      <c r="AB5" s="440"/>
      <c r="AC5" s="440"/>
      <c r="AD5" s="440"/>
    </row>
    <row r="6" spans="2:30" ht="7.5" customHeight="1" x14ac:dyDescent="0.4">
      <c r="B6" s="61"/>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2:30" s="64" customFormat="1" ht="60" customHeight="1" x14ac:dyDescent="0.3">
      <c r="B7" s="68"/>
      <c r="C7" s="419" t="s">
        <v>455</v>
      </c>
      <c r="D7" s="420"/>
      <c r="E7" s="433"/>
      <c r="F7" s="433"/>
      <c r="G7" s="433"/>
      <c r="H7" s="433"/>
      <c r="I7" s="433"/>
      <c r="J7" s="433"/>
      <c r="K7" s="433"/>
      <c r="L7" s="433"/>
      <c r="M7" s="69"/>
      <c r="N7" s="419" t="s">
        <v>456</v>
      </c>
      <c r="O7" s="436"/>
      <c r="P7" s="420"/>
      <c r="Q7" s="441"/>
      <c r="R7" s="441"/>
      <c r="S7" s="441"/>
      <c r="T7" s="441"/>
      <c r="U7" s="441"/>
      <c r="V7" s="441"/>
      <c r="W7" s="441"/>
      <c r="X7" s="441"/>
      <c r="Y7" s="441"/>
      <c r="Z7" s="441"/>
      <c r="AA7" s="441"/>
      <c r="AB7" s="441"/>
      <c r="AC7" s="441"/>
      <c r="AD7" s="70"/>
    </row>
    <row r="8" spans="2:30" ht="7.5" customHeight="1" x14ac:dyDescent="0.4">
      <c r="B8" s="71"/>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73"/>
    </row>
    <row r="9" spans="2:30" s="64" customFormat="1" ht="39.9" customHeight="1" x14ac:dyDescent="0.3">
      <c r="B9" s="68"/>
      <c r="C9" s="419" t="s">
        <v>481</v>
      </c>
      <c r="D9" s="420"/>
      <c r="E9" s="433"/>
      <c r="F9" s="433"/>
      <c r="G9" s="433"/>
      <c r="H9" s="433"/>
      <c r="I9" s="433"/>
      <c r="J9" s="433"/>
      <c r="K9" s="433"/>
      <c r="L9" s="433"/>
      <c r="M9" s="69"/>
      <c r="N9" s="433"/>
      <c r="O9" s="433"/>
      <c r="P9" s="433"/>
      <c r="Q9" s="433"/>
      <c r="R9" s="433"/>
      <c r="S9" s="433"/>
      <c r="T9" s="433"/>
      <c r="U9"/>
      <c r="V9" s="433"/>
      <c r="W9" s="433"/>
      <c r="X9" s="433"/>
      <c r="Y9" s="433"/>
      <c r="Z9" s="433"/>
      <c r="AA9" s="433"/>
      <c r="AB9" s="433"/>
      <c r="AC9" s="433"/>
      <c r="AD9" s="70"/>
    </row>
    <row r="10" spans="2:30" ht="7.5" customHeight="1" x14ac:dyDescent="0.4">
      <c r="B10" s="71"/>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3"/>
    </row>
    <row r="11" spans="2:30" ht="39.9" customHeight="1" x14ac:dyDescent="0.4">
      <c r="B11" s="71"/>
      <c r="C11" s="419" t="s">
        <v>482</v>
      </c>
      <c r="D11" s="420"/>
      <c r="E11" s="433"/>
      <c r="F11" s="433"/>
      <c r="G11" s="433"/>
      <c r="H11" s="433"/>
      <c r="I11" s="433"/>
      <c r="J11" s="433"/>
      <c r="K11" s="433"/>
      <c r="L11" s="433"/>
      <c r="N11" s="433"/>
      <c r="O11" s="433"/>
      <c r="P11" s="433"/>
      <c r="Q11" s="433"/>
      <c r="R11" s="433"/>
      <c r="S11" s="433"/>
      <c r="T11" s="433"/>
      <c r="V11" s="433"/>
      <c r="W11" s="433"/>
      <c r="X11" s="433"/>
      <c r="Y11" s="433"/>
      <c r="Z11" s="433"/>
      <c r="AA11" s="433"/>
      <c r="AB11" s="433"/>
      <c r="AC11" s="433"/>
      <c r="AD11" s="73"/>
    </row>
    <row r="12" spans="2:30" ht="7.5" customHeight="1" x14ac:dyDescent="0.4">
      <c r="B12" s="71"/>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3"/>
    </row>
    <row r="13" spans="2:30" s="64" customFormat="1" ht="39.9" customHeight="1" x14ac:dyDescent="0.3">
      <c r="B13" s="68"/>
      <c r="C13" s="448" t="s">
        <v>488</v>
      </c>
      <c r="D13" s="449"/>
      <c r="E13" s="69"/>
      <c r="F13" s="432" t="s">
        <v>457</v>
      </c>
      <c r="G13" s="432"/>
      <c r="H13" s="435"/>
      <c r="I13" s="435"/>
      <c r="J13" s="435"/>
      <c r="K13" s="435"/>
      <c r="L13" s="435"/>
      <c r="M13" s="69"/>
      <c r="N13" s="419" t="s">
        <v>459</v>
      </c>
      <c r="O13" s="436"/>
      <c r="P13" s="420"/>
      <c r="Q13" s="437"/>
      <c r="R13" s="437"/>
      <c r="S13" s="437"/>
      <c r="T13" s="437"/>
      <c r="U13" s="69"/>
      <c r="V13" s="438" t="s">
        <v>460</v>
      </c>
      <c r="W13" s="438"/>
      <c r="X13" s="461"/>
      <c r="Y13" s="461"/>
      <c r="Z13" s="461"/>
      <c r="AA13" s="455"/>
      <c r="AB13" s="456"/>
      <c r="AC13" s="457"/>
      <c r="AD13" s="70"/>
    </row>
    <row r="14" spans="2:30" ht="9" customHeight="1" x14ac:dyDescent="0.4">
      <c r="B14" s="71"/>
      <c r="C14" s="450"/>
      <c r="D14" s="451"/>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3"/>
    </row>
    <row r="15" spans="2:30" s="64" customFormat="1" ht="39.9" customHeight="1" x14ac:dyDescent="0.3">
      <c r="B15" s="68"/>
      <c r="C15" s="450"/>
      <c r="D15" s="451"/>
      <c r="E15" s="69"/>
      <c r="F15" s="434" t="s">
        <v>458</v>
      </c>
      <c r="G15" s="434"/>
      <c r="H15" s="435"/>
      <c r="I15" s="435"/>
      <c r="J15" s="435"/>
      <c r="K15" s="435"/>
      <c r="L15" s="435"/>
      <c r="M15" s="69"/>
      <c r="N15" s="434" t="s">
        <v>462</v>
      </c>
      <c r="O15" s="434"/>
      <c r="P15" s="435"/>
      <c r="Q15" s="435"/>
      <c r="R15" s="435"/>
      <c r="S15" s="435"/>
      <c r="T15" s="435"/>
      <c r="U15" s="69"/>
      <c r="V15" s="434" t="s">
        <v>484</v>
      </c>
      <c r="W15" s="434"/>
      <c r="X15" s="454"/>
      <c r="Y15" s="454"/>
      <c r="Z15" s="454"/>
      <c r="AA15" s="454"/>
      <c r="AB15" s="454"/>
      <c r="AC15" s="454"/>
      <c r="AD15" s="70"/>
    </row>
    <row r="16" spans="2:30" ht="7.5" customHeight="1" x14ac:dyDescent="0.4">
      <c r="B16" s="71"/>
      <c r="C16" s="450"/>
      <c r="D16" s="451"/>
      <c r="E16" s="72"/>
      <c r="F16" s="72"/>
      <c r="G16" s="72"/>
      <c r="H16" s="72"/>
      <c r="I16" s="72"/>
      <c r="J16" s="72"/>
      <c r="K16" s="72"/>
      <c r="L16" s="72"/>
      <c r="M16" s="72"/>
      <c r="N16" s="72"/>
      <c r="O16" s="72"/>
      <c r="P16" s="72"/>
      <c r="Q16" s="72"/>
      <c r="R16" s="72"/>
      <c r="S16" s="72"/>
      <c r="T16" s="72"/>
      <c r="U16" s="72"/>
      <c r="V16"/>
      <c r="W16"/>
      <c r="X16"/>
      <c r="Y16"/>
      <c r="Z16"/>
      <c r="AA16"/>
      <c r="AB16"/>
      <c r="AC16"/>
      <c r="AD16" s="73"/>
    </row>
    <row r="17" spans="2:30" s="64" customFormat="1" ht="39.9" customHeight="1" x14ac:dyDescent="0.3">
      <c r="B17" s="68"/>
      <c r="C17" s="452"/>
      <c r="D17" s="453"/>
      <c r="E17" s="69"/>
      <c r="F17" s="434" t="s">
        <v>461</v>
      </c>
      <c r="G17" s="434"/>
      <c r="H17" s="435"/>
      <c r="I17" s="435"/>
      <c r="J17" s="435"/>
      <c r="K17" s="435"/>
      <c r="L17" s="435"/>
      <c r="M17" s="69"/>
      <c r="N17" s="434" t="s">
        <v>463</v>
      </c>
      <c r="O17" s="434"/>
      <c r="P17" s="435"/>
      <c r="Q17" s="435"/>
      <c r="R17" s="435"/>
      <c r="S17" s="435"/>
      <c r="T17" s="435"/>
      <c r="U17" s="69"/>
      <c r="AC17"/>
      <c r="AD17" s="70"/>
    </row>
    <row r="18" spans="2:30" ht="6.9" customHeight="1" x14ac:dyDescent="0.4">
      <c r="B18" s="71"/>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3"/>
    </row>
    <row r="19" spans="2:30" s="64" customFormat="1" ht="39.9" customHeight="1" x14ac:dyDescent="0.3">
      <c r="B19" s="68"/>
      <c r="C19" s="419" t="s">
        <v>485</v>
      </c>
      <c r="D19" s="420"/>
      <c r="E19" s="437"/>
      <c r="F19" s="437"/>
      <c r="G19" s="437"/>
      <c r="H19" s="437"/>
      <c r="I19" s="437"/>
      <c r="J19" s="437"/>
      <c r="K19" s="437"/>
      <c r="L19" s="437"/>
      <c r="M19" s="437"/>
      <c r="N19" s="437"/>
      <c r="O19" s="74"/>
      <c r="P19" s="419" t="s">
        <v>486</v>
      </c>
      <c r="Q19" s="436"/>
      <c r="R19" s="436"/>
      <c r="S19" s="420"/>
      <c r="T19" s="437"/>
      <c r="U19" s="437"/>
      <c r="V19" s="437"/>
      <c r="W19" s="437"/>
      <c r="X19" s="437"/>
      <c r="Y19" s="437"/>
      <c r="Z19" s="437"/>
      <c r="AA19" s="437"/>
      <c r="AB19" s="437"/>
      <c r="AC19" s="437"/>
      <c r="AD19" s="70"/>
    </row>
    <row r="20" spans="2:30" ht="6.9" customHeight="1" x14ac:dyDescent="0.4">
      <c r="B20" s="75"/>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7"/>
    </row>
    <row r="21" spans="2:30" ht="9.9" customHeight="1" x14ac:dyDescent="0.4">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row>
    <row r="22" spans="2:30" ht="30" customHeight="1" x14ac:dyDescent="0.4">
      <c r="B22" s="415" t="s">
        <v>464</v>
      </c>
      <c r="C22" s="415"/>
      <c r="D22" s="415"/>
      <c r="E22" s="415"/>
      <c r="F22" s="415"/>
      <c r="G22" s="415"/>
      <c r="H22" s="415"/>
      <c r="I22" s="415"/>
      <c r="J22" s="415"/>
      <c r="K22" s="415"/>
      <c r="L22" s="415"/>
      <c r="M22" s="415"/>
      <c r="N22" s="415"/>
      <c r="O22" s="415"/>
      <c r="P22" s="415"/>
      <c r="Q22" s="415"/>
      <c r="R22" s="415"/>
      <c r="S22" s="415"/>
      <c r="T22" s="415"/>
      <c r="U22" s="415"/>
      <c r="V22" s="415"/>
      <c r="W22" s="415"/>
      <c r="X22" s="415"/>
      <c r="Y22" s="415"/>
      <c r="Z22" s="415"/>
      <c r="AA22" s="415"/>
      <c r="AB22" s="415"/>
      <c r="AC22" s="415"/>
      <c r="AD22" s="415"/>
    </row>
    <row r="23" spans="2:30" ht="9.9" customHeight="1" x14ac:dyDescent="0.4">
      <c r="B23" s="78"/>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80"/>
    </row>
    <row r="24" spans="2:30" ht="26.1" customHeight="1" x14ac:dyDescent="0.4">
      <c r="B24" s="71"/>
      <c r="C24" s="432" t="s">
        <v>487</v>
      </c>
      <c r="D24" s="432"/>
      <c r="E24" s="432"/>
      <c r="F24" s="432" t="s">
        <v>496</v>
      </c>
      <c r="G24" s="432"/>
      <c r="H24" s="432" t="s">
        <v>465</v>
      </c>
      <c r="I24" s="432"/>
      <c r="J24" s="432" t="s">
        <v>466</v>
      </c>
      <c r="K24" s="432"/>
      <c r="L24" s="432" t="s">
        <v>467</v>
      </c>
      <c r="M24" s="432"/>
      <c r="N24" s="432" t="s">
        <v>468</v>
      </c>
      <c r="O24" s="432"/>
      <c r="P24" s="432" t="s">
        <v>469</v>
      </c>
      <c r="Q24" s="432"/>
      <c r="R24" s="432" t="s">
        <v>470</v>
      </c>
      <c r="S24" s="432"/>
      <c r="T24" s="432" t="s">
        <v>471</v>
      </c>
      <c r="U24" s="432"/>
      <c r="V24" s="432" t="s">
        <v>472</v>
      </c>
      <c r="W24" s="432"/>
      <c r="X24" s="432" t="s">
        <v>473</v>
      </c>
      <c r="Y24" s="432"/>
      <c r="Z24" s="432" t="s">
        <v>474</v>
      </c>
      <c r="AA24" s="432"/>
      <c r="AB24" s="432" t="s">
        <v>475</v>
      </c>
      <c r="AC24" s="432"/>
      <c r="AD24" s="81"/>
    </row>
    <row r="25" spans="2:30" ht="26.1" customHeight="1" x14ac:dyDescent="0.4">
      <c r="B25" s="71"/>
      <c r="C25" s="430" t="s">
        <v>460</v>
      </c>
      <c r="D25" s="430"/>
      <c r="E25" s="430"/>
      <c r="F25" s="460"/>
      <c r="G25" s="460"/>
      <c r="H25" s="460"/>
      <c r="I25" s="460"/>
      <c r="J25" s="460"/>
      <c r="K25" s="460"/>
      <c r="L25" s="460"/>
      <c r="M25" s="460"/>
      <c r="N25" s="460"/>
      <c r="O25" s="460"/>
      <c r="P25" s="460"/>
      <c r="Q25" s="460"/>
      <c r="R25" s="460"/>
      <c r="S25" s="460"/>
      <c r="T25" s="460"/>
      <c r="U25" s="460"/>
      <c r="V25" s="460"/>
      <c r="W25" s="460"/>
      <c r="X25" s="460"/>
      <c r="Y25" s="460"/>
      <c r="Z25" s="460"/>
      <c r="AA25" s="460"/>
      <c r="AB25" s="460"/>
      <c r="AC25" s="460"/>
      <c r="AD25" s="81"/>
    </row>
    <row r="26" spans="2:30" ht="35.1" customHeight="1" x14ac:dyDescent="0.4">
      <c r="B26" s="71"/>
      <c r="C26" s="430" t="s">
        <v>323</v>
      </c>
      <c r="D26" s="430"/>
      <c r="E26" s="430"/>
      <c r="F26" s="431"/>
      <c r="G26" s="431"/>
      <c r="H26" s="431"/>
      <c r="I26" s="431"/>
      <c r="J26" s="431"/>
      <c r="K26" s="431"/>
      <c r="L26" s="431"/>
      <c r="M26" s="431"/>
      <c r="N26" s="431"/>
      <c r="O26" s="431"/>
      <c r="P26" s="431"/>
      <c r="Q26" s="431"/>
      <c r="R26" s="431"/>
      <c r="S26" s="431"/>
      <c r="T26" s="431"/>
      <c r="U26" s="431"/>
      <c r="V26" s="431"/>
      <c r="W26" s="431"/>
      <c r="X26" s="431"/>
      <c r="Y26" s="431"/>
      <c r="Z26" s="431"/>
      <c r="AA26" s="431"/>
      <c r="AB26" s="431"/>
      <c r="AC26" s="431"/>
      <c r="AD26" s="81"/>
    </row>
    <row r="27" spans="2:30" ht="12" customHeight="1" x14ac:dyDescent="0.4">
      <c r="B27" s="71"/>
      <c r="C27" s="84"/>
      <c r="D27" s="84"/>
      <c r="E27" s="84"/>
      <c r="F27" s="85"/>
      <c r="G27" s="85"/>
      <c r="H27" s="85"/>
      <c r="I27" s="85"/>
      <c r="J27" s="85"/>
      <c r="K27" s="85"/>
      <c r="L27" s="85"/>
      <c r="M27" s="85"/>
      <c r="N27" s="86"/>
      <c r="O27" s="86"/>
      <c r="P27" s="86"/>
      <c r="Q27" s="86"/>
      <c r="R27" s="86"/>
      <c r="S27" s="86"/>
      <c r="T27" s="86"/>
      <c r="U27" s="86"/>
      <c r="V27" s="86"/>
      <c r="W27" s="86"/>
      <c r="X27" s="86"/>
      <c r="Y27" s="86"/>
      <c r="Z27" s="86"/>
      <c r="AA27" s="86"/>
      <c r="AB27" s="86"/>
      <c r="AC27" s="86"/>
      <c r="AD27" s="81"/>
    </row>
    <row r="28" spans="2:30" ht="35.1" customHeight="1" x14ac:dyDescent="0.4">
      <c r="B28" s="71"/>
      <c r="C28" s="432" t="s">
        <v>487</v>
      </c>
      <c r="D28" s="432"/>
      <c r="E28" s="432"/>
      <c r="F28" s="432" t="s">
        <v>476</v>
      </c>
      <c r="G28" s="432"/>
      <c r="H28" s="432" t="s">
        <v>465</v>
      </c>
      <c r="I28" s="432"/>
      <c r="J28" s="432" t="s">
        <v>466</v>
      </c>
      <c r="K28" s="432"/>
      <c r="L28" s="432" t="s">
        <v>467</v>
      </c>
      <c r="M28" s="432"/>
      <c r="N28" s="432" t="s">
        <v>468</v>
      </c>
      <c r="O28" s="432"/>
      <c r="P28" s="432" t="s">
        <v>469</v>
      </c>
      <c r="Q28" s="432"/>
      <c r="R28" s="432" t="s">
        <v>470</v>
      </c>
      <c r="S28" s="432"/>
      <c r="T28" s="432" t="s">
        <v>471</v>
      </c>
      <c r="U28" s="432"/>
      <c r="V28" s="432" t="s">
        <v>472</v>
      </c>
      <c r="W28" s="432"/>
      <c r="X28" s="432" t="s">
        <v>473</v>
      </c>
      <c r="Y28" s="432"/>
      <c r="Z28" s="432" t="s">
        <v>474</v>
      </c>
      <c r="AA28" s="432"/>
      <c r="AB28" s="432" t="s">
        <v>475</v>
      </c>
      <c r="AC28" s="432"/>
      <c r="AD28" s="81"/>
    </row>
    <row r="29" spans="2:30" ht="35.1" customHeight="1" x14ac:dyDescent="0.4">
      <c r="B29" s="71"/>
      <c r="C29" s="430" t="s">
        <v>460</v>
      </c>
      <c r="D29" s="430"/>
      <c r="E29" s="430"/>
      <c r="F29" s="460"/>
      <c r="G29" s="460"/>
      <c r="H29" s="460"/>
      <c r="I29" s="460"/>
      <c r="J29" s="460"/>
      <c r="K29" s="460"/>
      <c r="L29" s="460"/>
      <c r="M29" s="460"/>
      <c r="N29" s="460"/>
      <c r="O29" s="460"/>
      <c r="P29" s="460"/>
      <c r="Q29" s="460"/>
      <c r="R29" s="460"/>
      <c r="S29" s="460"/>
      <c r="T29" s="460"/>
      <c r="U29" s="460"/>
      <c r="V29" s="460"/>
      <c r="W29" s="460"/>
      <c r="X29" s="460"/>
      <c r="Y29" s="460"/>
      <c r="Z29" s="460"/>
      <c r="AA29" s="460"/>
      <c r="AB29" s="460"/>
      <c r="AC29" s="460"/>
      <c r="AD29" s="81"/>
    </row>
    <row r="30" spans="2:30" ht="35.1" customHeight="1" x14ac:dyDescent="0.4">
      <c r="B30" s="71"/>
      <c r="C30" s="430" t="s">
        <v>323</v>
      </c>
      <c r="D30" s="430"/>
      <c r="E30" s="430"/>
      <c r="F30" s="431"/>
      <c r="G30" s="431"/>
      <c r="H30" s="431"/>
      <c r="I30" s="431"/>
      <c r="J30" s="431"/>
      <c r="K30" s="431"/>
      <c r="L30" s="431"/>
      <c r="M30" s="431"/>
      <c r="N30" s="431"/>
      <c r="O30" s="431"/>
      <c r="P30" s="431"/>
      <c r="Q30" s="431"/>
      <c r="R30" s="431"/>
      <c r="S30" s="431"/>
      <c r="T30" s="431"/>
      <c r="U30" s="431"/>
      <c r="V30" s="431"/>
      <c r="W30" s="431"/>
      <c r="X30" s="431"/>
      <c r="Y30" s="431"/>
      <c r="Z30" s="431"/>
      <c r="AA30" s="431"/>
      <c r="AB30" s="431"/>
      <c r="AC30" s="431"/>
      <c r="AD30" s="81"/>
    </row>
    <row r="31" spans="2:30" ht="9.9" customHeight="1" x14ac:dyDescent="0.4">
      <c r="B31" s="75"/>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7"/>
    </row>
    <row r="32" spans="2:30" ht="5.4" customHeight="1" x14ac:dyDescent="0.4">
      <c r="B32" s="462"/>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4"/>
    </row>
    <row r="33" spans="2:34" ht="39.9" customHeight="1" x14ac:dyDescent="0.4">
      <c r="B33" s="412"/>
      <c r="C33" s="413"/>
      <c r="D33" s="413"/>
      <c r="E33" s="413"/>
      <c r="F33" s="413"/>
      <c r="G33" s="413"/>
      <c r="H33" s="413"/>
      <c r="I33" s="413"/>
      <c r="J33" s="413"/>
      <c r="K33" s="413"/>
      <c r="L33" s="413"/>
      <c r="M33" s="413"/>
      <c r="N33" s="413"/>
      <c r="O33" s="413"/>
      <c r="P33" s="413"/>
      <c r="Q33" s="413"/>
      <c r="R33" s="413"/>
      <c r="S33" s="413"/>
      <c r="T33" s="413"/>
      <c r="U33" s="413"/>
      <c r="V33" s="413"/>
      <c r="W33" s="413"/>
      <c r="X33" s="413"/>
      <c r="Y33" s="413"/>
      <c r="Z33" s="413"/>
      <c r="AA33" s="413"/>
      <c r="AB33" s="413"/>
      <c r="AC33" s="413"/>
      <c r="AD33" s="414"/>
    </row>
    <row r="34" spans="2:34" ht="39.9" customHeight="1" x14ac:dyDescent="0.4">
      <c r="B34" s="412"/>
      <c r="C34" s="413"/>
      <c r="D34" s="413"/>
      <c r="E34" s="413"/>
      <c r="F34" s="413"/>
      <c r="G34" s="413"/>
      <c r="H34" s="413"/>
      <c r="I34" s="413"/>
      <c r="J34" s="413"/>
      <c r="K34" s="413"/>
      <c r="L34" s="413"/>
      <c r="M34" s="413"/>
      <c r="N34" s="413"/>
      <c r="O34" s="413"/>
      <c r="P34" s="413"/>
      <c r="Q34" s="413"/>
      <c r="R34" s="413"/>
      <c r="S34" s="413"/>
      <c r="T34" s="413"/>
      <c r="U34" s="413"/>
      <c r="V34" s="413"/>
      <c r="W34" s="413"/>
      <c r="X34" s="413"/>
      <c r="Y34" s="413"/>
      <c r="Z34" s="413"/>
      <c r="AA34" s="413"/>
      <c r="AB34" s="413"/>
      <c r="AC34" s="413"/>
      <c r="AD34" s="414"/>
    </row>
    <row r="35" spans="2:34" ht="39.9" customHeight="1" x14ac:dyDescent="0.4">
      <c r="B35" s="412"/>
      <c r="C35" s="413"/>
      <c r="D35" s="413"/>
      <c r="E35" s="413"/>
      <c r="F35" s="413"/>
      <c r="G35" s="413"/>
      <c r="H35" s="413"/>
      <c r="I35" s="413"/>
      <c r="J35" s="413"/>
      <c r="K35" s="413"/>
      <c r="L35" s="413"/>
      <c r="M35" s="413"/>
      <c r="N35" s="413"/>
      <c r="O35" s="413"/>
      <c r="P35" s="413"/>
      <c r="Q35" s="413"/>
      <c r="R35" s="413"/>
      <c r="S35" s="413"/>
      <c r="T35" s="413"/>
      <c r="U35" s="413"/>
      <c r="V35" s="413"/>
      <c r="W35" s="413"/>
      <c r="X35" s="413"/>
      <c r="Y35" s="413"/>
      <c r="Z35" s="413"/>
      <c r="AA35" s="413"/>
      <c r="AB35" s="413"/>
      <c r="AC35" s="413"/>
      <c r="AD35" s="414"/>
    </row>
    <row r="36" spans="2:34" ht="39.9" customHeight="1" x14ac:dyDescent="0.4">
      <c r="B36" s="412"/>
      <c r="C36" s="413"/>
      <c r="D36" s="413"/>
      <c r="E36" s="413"/>
      <c r="F36" s="413"/>
      <c r="G36" s="413"/>
      <c r="H36" s="413"/>
      <c r="I36" s="413"/>
      <c r="J36" s="413"/>
      <c r="K36" s="413"/>
      <c r="L36" s="413"/>
      <c r="M36" s="413"/>
      <c r="N36" s="413"/>
      <c r="O36" s="413"/>
      <c r="P36" s="413"/>
      <c r="Q36" s="413"/>
      <c r="R36" s="413"/>
      <c r="S36" s="413"/>
      <c r="T36" s="413"/>
      <c r="U36" s="413"/>
      <c r="V36" s="413"/>
      <c r="W36" s="413"/>
      <c r="X36" s="413"/>
      <c r="Y36" s="413"/>
      <c r="Z36" s="413"/>
      <c r="AA36" s="413"/>
      <c r="AB36" s="413"/>
      <c r="AC36" s="413"/>
      <c r="AD36" s="414"/>
    </row>
    <row r="37" spans="2:34" ht="39.9" customHeight="1" x14ac:dyDescent="0.4">
      <c r="B37" s="412"/>
      <c r="C37" s="413"/>
      <c r="D37" s="413"/>
      <c r="E37" s="413"/>
      <c r="F37" s="413"/>
      <c r="G37" s="413"/>
      <c r="H37" s="413"/>
      <c r="I37" s="413"/>
      <c r="J37" s="413"/>
      <c r="K37" s="413"/>
      <c r="L37" s="413"/>
      <c r="M37" s="413"/>
      <c r="N37" s="413"/>
      <c r="O37" s="413"/>
      <c r="P37" s="413"/>
      <c r="Q37" s="413"/>
      <c r="R37" s="413"/>
      <c r="S37" s="413"/>
      <c r="T37" s="413"/>
      <c r="U37" s="413"/>
      <c r="V37" s="413"/>
      <c r="W37" s="413"/>
      <c r="X37" s="413"/>
      <c r="Y37" s="413"/>
      <c r="Z37" s="413"/>
      <c r="AA37" s="413"/>
      <c r="AB37" s="413"/>
      <c r="AC37" s="413"/>
      <c r="AD37" s="414"/>
    </row>
    <row r="38" spans="2:34" ht="39.9" customHeight="1" x14ac:dyDescent="0.4">
      <c r="B38" s="412"/>
      <c r="C38" s="413"/>
      <c r="D38" s="413"/>
      <c r="E38" s="413"/>
      <c r="F38" s="413"/>
      <c r="G38" s="413"/>
      <c r="H38" s="413"/>
      <c r="I38" s="413"/>
      <c r="J38" s="413"/>
      <c r="K38" s="413"/>
      <c r="L38" s="413"/>
      <c r="M38" s="413"/>
      <c r="N38" s="413"/>
      <c r="O38" s="413"/>
      <c r="P38" s="413"/>
      <c r="Q38" s="413"/>
      <c r="R38" s="413"/>
      <c r="S38" s="413"/>
      <c r="T38" s="413"/>
      <c r="U38" s="413"/>
      <c r="V38" s="413"/>
      <c r="W38" s="413"/>
      <c r="X38" s="413"/>
      <c r="Y38" s="413"/>
      <c r="Z38" s="413"/>
      <c r="AA38" s="413"/>
      <c r="AB38" s="413"/>
      <c r="AC38" s="413"/>
      <c r="AD38" s="414"/>
    </row>
    <row r="39" spans="2:34" ht="39.9" customHeight="1" x14ac:dyDescent="0.4">
      <c r="B39" s="465"/>
      <c r="C39" s="466"/>
      <c r="D39" s="466"/>
      <c r="E39" s="466"/>
      <c r="F39" s="466"/>
      <c r="G39" s="466"/>
      <c r="H39" s="466"/>
      <c r="I39" s="466"/>
      <c r="J39" s="466"/>
      <c r="K39" s="466"/>
      <c r="L39" s="466"/>
      <c r="M39" s="466"/>
      <c r="N39" s="466"/>
      <c r="O39" s="466"/>
      <c r="P39" s="466"/>
      <c r="Q39" s="466"/>
      <c r="R39" s="466"/>
      <c r="S39" s="466"/>
      <c r="T39" s="466"/>
      <c r="U39" s="466"/>
      <c r="V39" s="466"/>
      <c r="W39" s="466"/>
      <c r="X39" s="466"/>
      <c r="Y39" s="466"/>
      <c r="Z39" s="466"/>
      <c r="AA39" s="466"/>
      <c r="AB39" s="466"/>
      <c r="AC39" s="466"/>
      <c r="AD39" s="467"/>
    </row>
    <row r="40" spans="2:34" ht="8.1" customHeight="1" x14ac:dyDescent="0.4">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row>
    <row r="41" spans="2:34" ht="30" customHeight="1" x14ac:dyDescent="0.4">
      <c r="B41" s="415" t="s">
        <v>477</v>
      </c>
      <c r="C41" s="415"/>
      <c r="D41" s="415"/>
      <c r="E41" s="415"/>
      <c r="F41" s="415"/>
      <c r="G41" s="415"/>
      <c r="H41" s="415"/>
      <c r="I41" s="415"/>
      <c r="J41" s="415"/>
      <c r="K41" s="415"/>
      <c r="L41" s="415"/>
      <c r="M41" s="415"/>
      <c r="N41" s="415"/>
      <c r="O41" s="415"/>
      <c r="P41" s="415"/>
      <c r="Q41" s="415"/>
      <c r="R41" s="415"/>
      <c r="S41" s="415"/>
      <c r="T41" s="415"/>
      <c r="U41" s="415"/>
      <c r="V41" s="415"/>
      <c r="W41" s="415"/>
      <c r="X41" s="415"/>
      <c r="Y41" s="415"/>
      <c r="Z41" s="415"/>
      <c r="AA41" s="415"/>
      <c r="AB41" s="415"/>
      <c r="AC41" s="415"/>
      <c r="AD41" s="415"/>
      <c r="AE41" s="415"/>
      <c r="AF41" s="415"/>
      <c r="AG41" s="415"/>
      <c r="AH41" s="415"/>
    </row>
    <row r="42" spans="2:34" ht="9.9" customHeight="1" x14ac:dyDescent="0.4">
      <c r="B42" s="412"/>
      <c r="C42" s="413"/>
      <c r="D42" s="413"/>
      <c r="E42" s="413"/>
      <c r="F42" s="413"/>
      <c r="G42" s="413"/>
      <c r="H42" s="413"/>
      <c r="I42" s="413"/>
      <c r="J42" s="413"/>
      <c r="K42" s="413"/>
      <c r="L42" s="413"/>
      <c r="M42" s="413"/>
      <c r="N42" s="413"/>
      <c r="O42" s="413"/>
      <c r="P42" s="413"/>
      <c r="Q42" s="413"/>
      <c r="R42" s="413"/>
      <c r="S42" s="413"/>
      <c r="T42" s="413"/>
      <c r="U42" s="413"/>
      <c r="V42" s="413"/>
      <c r="W42" s="413"/>
      <c r="X42" s="413"/>
      <c r="Y42" s="413"/>
      <c r="Z42" s="413"/>
      <c r="AA42" s="413"/>
      <c r="AB42" s="413"/>
      <c r="AC42" s="413"/>
      <c r="AD42" s="413"/>
      <c r="AE42" s="413"/>
      <c r="AF42" s="413"/>
      <c r="AG42" s="413"/>
      <c r="AH42" s="414"/>
    </row>
    <row r="43" spans="2:34" ht="45" customHeight="1" x14ac:dyDescent="0.4">
      <c r="B43" s="71"/>
      <c r="C43" s="83" t="s">
        <v>478</v>
      </c>
      <c r="D43" s="432" t="s">
        <v>492</v>
      </c>
      <c r="E43" s="432"/>
      <c r="F43" s="432"/>
      <c r="G43" s="432"/>
      <c r="H43" s="432"/>
      <c r="I43" s="432"/>
      <c r="J43" s="432"/>
      <c r="K43" s="432"/>
      <c r="L43" s="432" t="s">
        <v>493</v>
      </c>
      <c r="M43" s="432"/>
      <c r="N43" s="432"/>
      <c r="O43" s="432"/>
      <c r="P43" s="432"/>
      <c r="Q43" s="432"/>
      <c r="R43" s="432"/>
      <c r="S43" s="432"/>
      <c r="T43" s="432" t="s">
        <v>479</v>
      </c>
      <c r="U43" s="432"/>
      <c r="V43" s="432"/>
      <c r="W43" s="432"/>
      <c r="X43" s="432"/>
      <c r="Y43" s="432"/>
      <c r="Z43" s="432" t="s">
        <v>489</v>
      </c>
      <c r="AA43" s="432"/>
      <c r="AB43" s="432"/>
      <c r="AC43" s="432"/>
      <c r="AD43" s="419" t="s">
        <v>490</v>
      </c>
      <c r="AE43" s="420"/>
      <c r="AF43" s="419" t="s">
        <v>491</v>
      </c>
      <c r="AG43" s="420"/>
      <c r="AH43" s="87"/>
    </row>
    <row r="44" spans="2:34" ht="50.1" customHeight="1" x14ac:dyDescent="0.4">
      <c r="B44" s="71"/>
      <c r="C44" s="82" t="s">
        <v>465</v>
      </c>
      <c r="D44" s="421"/>
      <c r="E44" s="422"/>
      <c r="F44" s="422"/>
      <c r="G44" s="422"/>
      <c r="H44" s="422"/>
      <c r="I44" s="422"/>
      <c r="J44" s="422"/>
      <c r="K44" s="423"/>
      <c r="L44" s="421"/>
      <c r="M44" s="422"/>
      <c r="N44" s="422"/>
      <c r="O44" s="422"/>
      <c r="P44" s="422"/>
      <c r="Q44" s="422"/>
      <c r="R44" s="422"/>
      <c r="S44" s="423"/>
      <c r="T44" s="424"/>
      <c r="U44" s="425"/>
      <c r="V44" s="425"/>
      <c r="W44" s="425"/>
      <c r="X44" s="425"/>
      <c r="Y44" s="426"/>
      <c r="Z44" s="427"/>
      <c r="AA44" s="428"/>
      <c r="AB44" s="428"/>
      <c r="AC44" s="429"/>
      <c r="AD44" s="416"/>
      <c r="AE44" s="417"/>
      <c r="AF44" s="411"/>
      <c r="AG44" s="411"/>
      <c r="AH44" s="87"/>
    </row>
    <row r="45" spans="2:34" ht="50.1" customHeight="1" x14ac:dyDescent="0.4">
      <c r="B45" s="71"/>
      <c r="C45" s="82" t="s">
        <v>466</v>
      </c>
      <c r="D45" s="421"/>
      <c r="E45" s="422"/>
      <c r="F45" s="422"/>
      <c r="G45" s="422"/>
      <c r="H45" s="422"/>
      <c r="I45" s="422"/>
      <c r="J45" s="422"/>
      <c r="K45" s="423"/>
      <c r="L45" s="421"/>
      <c r="M45" s="422"/>
      <c r="N45" s="422"/>
      <c r="O45" s="422"/>
      <c r="P45" s="422"/>
      <c r="Q45" s="422"/>
      <c r="R45" s="422"/>
      <c r="S45" s="423"/>
      <c r="T45" s="424"/>
      <c r="U45" s="425"/>
      <c r="V45" s="425"/>
      <c r="W45" s="425"/>
      <c r="X45" s="425"/>
      <c r="Y45" s="426"/>
      <c r="Z45" s="427"/>
      <c r="AA45" s="428"/>
      <c r="AB45" s="428"/>
      <c r="AC45" s="429"/>
      <c r="AD45" s="416"/>
      <c r="AE45" s="417"/>
      <c r="AF45" s="411"/>
      <c r="AG45" s="411"/>
      <c r="AH45" s="87"/>
    </row>
    <row r="46" spans="2:34" ht="50.1" customHeight="1" x14ac:dyDescent="0.4">
      <c r="B46" s="71"/>
      <c r="C46" s="82" t="s">
        <v>467</v>
      </c>
      <c r="D46" s="421"/>
      <c r="E46" s="422"/>
      <c r="F46" s="422"/>
      <c r="G46" s="422"/>
      <c r="H46" s="422"/>
      <c r="I46" s="422"/>
      <c r="J46" s="422"/>
      <c r="K46" s="423"/>
      <c r="L46" s="421"/>
      <c r="M46" s="422"/>
      <c r="N46" s="422"/>
      <c r="O46" s="422"/>
      <c r="P46" s="422"/>
      <c r="Q46" s="422"/>
      <c r="R46" s="422"/>
      <c r="S46" s="423"/>
      <c r="T46" s="424"/>
      <c r="U46" s="425"/>
      <c r="V46" s="425"/>
      <c r="W46" s="425"/>
      <c r="X46" s="425"/>
      <c r="Y46" s="426"/>
      <c r="Z46" s="427"/>
      <c r="AA46" s="428"/>
      <c r="AB46" s="428"/>
      <c r="AC46" s="429"/>
      <c r="AD46" s="416"/>
      <c r="AE46" s="417"/>
      <c r="AF46" s="411"/>
      <c r="AG46" s="411"/>
      <c r="AH46" s="87"/>
    </row>
    <row r="47" spans="2:34" ht="50.1" customHeight="1" x14ac:dyDescent="0.4">
      <c r="B47" s="71"/>
      <c r="C47" s="82" t="s">
        <v>468</v>
      </c>
      <c r="D47" s="421"/>
      <c r="E47" s="422"/>
      <c r="F47" s="422"/>
      <c r="G47" s="422"/>
      <c r="H47" s="422"/>
      <c r="I47" s="422"/>
      <c r="J47" s="422"/>
      <c r="K47" s="423"/>
      <c r="L47" s="421"/>
      <c r="M47" s="422"/>
      <c r="N47" s="422"/>
      <c r="O47" s="422"/>
      <c r="P47" s="422"/>
      <c r="Q47" s="422"/>
      <c r="R47" s="422"/>
      <c r="S47" s="423"/>
      <c r="T47" s="424"/>
      <c r="U47" s="425"/>
      <c r="V47" s="425"/>
      <c r="W47" s="425"/>
      <c r="X47" s="425"/>
      <c r="Y47" s="426"/>
      <c r="Z47" s="427"/>
      <c r="AA47" s="428"/>
      <c r="AB47" s="428"/>
      <c r="AC47" s="429"/>
      <c r="AD47" s="416"/>
      <c r="AE47" s="417"/>
      <c r="AF47" s="411"/>
      <c r="AG47" s="411"/>
      <c r="AH47" s="87"/>
    </row>
    <row r="48" spans="2:34" ht="50.1" customHeight="1" x14ac:dyDescent="0.4">
      <c r="B48" s="71"/>
      <c r="C48" s="82" t="s">
        <v>469</v>
      </c>
      <c r="D48" s="421"/>
      <c r="E48" s="422"/>
      <c r="F48" s="422"/>
      <c r="G48" s="422"/>
      <c r="H48" s="422"/>
      <c r="I48" s="422"/>
      <c r="J48" s="422"/>
      <c r="K48" s="423"/>
      <c r="L48" s="421"/>
      <c r="M48" s="422"/>
      <c r="N48" s="422"/>
      <c r="O48" s="422"/>
      <c r="P48" s="422"/>
      <c r="Q48" s="422"/>
      <c r="R48" s="422"/>
      <c r="S48" s="423"/>
      <c r="T48" s="424"/>
      <c r="U48" s="425"/>
      <c r="V48" s="425"/>
      <c r="W48" s="425"/>
      <c r="X48" s="425"/>
      <c r="Y48" s="426"/>
      <c r="Z48" s="427"/>
      <c r="AA48" s="428"/>
      <c r="AB48" s="428"/>
      <c r="AC48" s="429"/>
      <c r="AD48" s="416"/>
      <c r="AE48" s="417"/>
      <c r="AF48" s="411"/>
      <c r="AG48" s="411"/>
      <c r="AH48" s="87"/>
    </row>
    <row r="49" spans="2:34" ht="50.1" customHeight="1" x14ac:dyDescent="0.4">
      <c r="B49" s="71"/>
      <c r="C49" s="82" t="s">
        <v>470</v>
      </c>
      <c r="D49" s="421"/>
      <c r="E49" s="422"/>
      <c r="F49" s="422"/>
      <c r="G49" s="422"/>
      <c r="H49" s="422"/>
      <c r="I49" s="422"/>
      <c r="J49" s="422"/>
      <c r="K49" s="423"/>
      <c r="L49" s="421"/>
      <c r="M49" s="422"/>
      <c r="N49" s="422"/>
      <c r="O49" s="422"/>
      <c r="P49" s="422"/>
      <c r="Q49" s="422"/>
      <c r="R49" s="422"/>
      <c r="S49" s="423"/>
      <c r="T49" s="424"/>
      <c r="U49" s="425"/>
      <c r="V49" s="425"/>
      <c r="W49" s="425"/>
      <c r="X49" s="425"/>
      <c r="Y49" s="426"/>
      <c r="Z49" s="427"/>
      <c r="AA49" s="428"/>
      <c r="AB49" s="428"/>
      <c r="AC49" s="429"/>
      <c r="AD49" s="416"/>
      <c r="AE49" s="417"/>
      <c r="AF49" s="411"/>
      <c r="AG49" s="411"/>
      <c r="AH49" s="87"/>
    </row>
    <row r="50" spans="2:34" ht="50.1" customHeight="1" x14ac:dyDescent="0.4">
      <c r="B50" s="71"/>
      <c r="C50" s="82" t="s">
        <v>471</v>
      </c>
      <c r="D50" s="421"/>
      <c r="E50" s="422"/>
      <c r="F50" s="422"/>
      <c r="G50" s="422"/>
      <c r="H50" s="422"/>
      <c r="I50" s="422"/>
      <c r="J50" s="422"/>
      <c r="K50" s="423"/>
      <c r="L50" s="421"/>
      <c r="M50" s="422"/>
      <c r="N50" s="422"/>
      <c r="O50" s="422"/>
      <c r="P50" s="422"/>
      <c r="Q50" s="422"/>
      <c r="R50" s="422"/>
      <c r="S50" s="423"/>
      <c r="T50" s="424"/>
      <c r="U50" s="425"/>
      <c r="V50" s="425"/>
      <c r="W50" s="425"/>
      <c r="X50" s="425"/>
      <c r="Y50" s="426"/>
      <c r="Z50" s="427"/>
      <c r="AA50" s="428"/>
      <c r="AB50" s="428"/>
      <c r="AC50" s="429"/>
      <c r="AD50" s="416"/>
      <c r="AE50" s="417"/>
      <c r="AF50" s="411"/>
      <c r="AG50" s="411"/>
      <c r="AH50" s="87"/>
    </row>
    <row r="51" spans="2:34" ht="50.1" customHeight="1" x14ac:dyDescent="0.4">
      <c r="B51" s="71"/>
      <c r="C51" s="82" t="s">
        <v>472</v>
      </c>
      <c r="D51" s="421"/>
      <c r="E51" s="422"/>
      <c r="F51" s="422"/>
      <c r="G51" s="422"/>
      <c r="H51" s="422"/>
      <c r="I51" s="422"/>
      <c r="J51" s="422"/>
      <c r="K51" s="423"/>
      <c r="L51" s="421"/>
      <c r="M51" s="422"/>
      <c r="N51" s="422"/>
      <c r="O51" s="422"/>
      <c r="P51" s="422"/>
      <c r="Q51" s="422"/>
      <c r="R51" s="422"/>
      <c r="S51" s="423"/>
      <c r="T51" s="424"/>
      <c r="U51" s="425"/>
      <c r="V51" s="425"/>
      <c r="W51" s="425"/>
      <c r="X51" s="425"/>
      <c r="Y51" s="426"/>
      <c r="Z51" s="427"/>
      <c r="AA51" s="428"/>
      <c r="AB51" s="428"/>
      <c r="AC51" s="429"/>
      <c r="AD51" s="416"/>
      <c r="AE51" s="417"/>
      <c r="AF51" s="411"/>
      <c r="AG51" s="411"/>
      <c r="AH51" s="87"/>
    </row>
    <row r="52" spans="2:34" ht="50.1" customHeight="1" x14ac:dyDescent="0.4">
      <c r="B52" s="71"/>
      <c r="C52" s="82" t="s">
        <v>473</v>
      </c>
      <c r="D52" s="421"/>
      <c r="E52" s="422"/>
      <c r="F52" s="422"/>
      <c r="G52" s="422"/>
      <c r="H52" s="422"/>
      <c r="I52" s="422"/>
      <c r="J52" s="422"/>
      <c r="K52" s="423"/>
      <c r="L52" s="421"/>
      <c r="M52" s="422"/>
      <c r="N52" s="422"/>
      <c r="O52" s="422"/>
      <c r="P52" s="422"/>
      <c r="Q52" s="422"/>
      <c r="R52" s="422"/>
      <c r="S52" s="423"/>
      <c r="T52" s="424"/>
      <c r="U52" s="425"/>
      <c r="V52" s="425"/>
      <c r="W52" s="425"/>
      <c r="X52" s="425"/>
      <c r="Y52" s="426"/>
      <c r="Z52" s="427"/>
      <c r="AA52" s="428"/>
      <c r="AB52" s="428"/>
      <c r="AC52" s="429"/>
      <c r="AD52" s="416"/>
      <c r="AE52" s="417"/>
      <c r="AF52" s="411"/>
      <c r="AG52" s="411"/>
      <c r="AH52" s="87"/>
    </row>
    <row r="53" spans="2:34" ht="50.1" customHeight="1" x14ac:dyDescent="0.4">
      <c r="B53" s="71"/>
      <c r="C53" s="82" t="s">
        <v>474</v>
      </c>
      <c r="D53" s="421"/>
      <c r="E53" s="422"/>
      <c r="F53" s="422"/>
      <c r="G53" s="422"/>
      <c r="H53" s="422"/>
      <c r="I53" s="422"/>
      <c r="J53" s="422"/>
      <c r="K53" s="423"/>
      <c r="L53" s="421"/>
      <c r="M53" s="422"/>
      <c r="N53" s="422"/>
      <c r="O53" s="422"/>
      <c r="P53" s="422"/>
      <c r="Q53" s="422"/>
      <c r="R53" s="422"/>
      <c r="S53" s="423"/>
      <c r="T53" s="424"/>
      <c r="U53" s="425"/>
      <c r="V53" s="425"/>
      <c r="W53" s="425"/>
      <c r="X53" s="425"/>
      <c r="Y53" s="426"/>
      <c r="Z53" s="427"/>
      <c r="AA53" s="428"/>
      <c r="AB53" s="428"/>
      <c r="AC53" s="429"/>
      <c r="AD53" s="416"/>
      <c r="AE53" s="417"/>
      <c r="AF53" s="411"/>
      <c r="AG53" s="411"/>
      <c r="AH53" s="87"/>
    </row>
    <row r="54" spans="2:34" ht="50.1" customHeight="1" x14ac:dyDescent="0.4">
      <c r="B54" s="71"/>
      <c r="C54" s="82" t="s">
        <v>476</v>
      </c>
      <c r="D54" s="421"/>
      <c r="E54" s="422"/>
      <c r="F54" s="422"/>
      <c r="G54" s="422"/>
      <c r="H54" s="422"/>
      <c r="I54" s="422"/>
      <c r="J54" s="422"/>
      <c r="K54" s="423"/>
      <c r="L54" s="421"/>
      <c r="M54" s="422"/>
      <c r="N54" s="422"/>
      <c r="O54" s="422"/>
      <c r="P54" s="422"/>
      <c r="Q54" s="422"/>
      <c r="R54" s="422"/>
      <c r="S54" s="423"/>
      <c r="T54" s="424"/>
      <c r="U54" s="425"/>
      <c r="V54" s="425"/>
      <c r="W54" s="425"/>
      <c r="X54" s="425"/>
      <c r="Y54" s="426"/>
      <c r="Z54" s="427"/>
      <c r="AA54" s="428"/>
      <c r="AB54" s="428"/>
      <c r="AC54" s="429"/>
      <c r="AD54" s="416"/>
      <c r="AE54" s="417"/>
      <c r="AF54" s="411"/>
      <c r="AG54" s="411"/>
      <c r="AH54" s="87"/>
    </row>
    <row r="55" spans="2:34" ht="50.1" customHeight="1" x14ac:dyDescent="0.4">
      <c r="B55" s="71"/>
      <c r="C55" s="82" t="s">
        <v>465</v>
      </c>
      <c r="D55" s="421"/>
      <c r="E55" s="422"/>
      <c r="F55" s="422"/>
      <c r="G55" s="422"/>
      <c r="H55" s="422"/>
      <c r="I55" s="422"/>
      <c r="J55" s="422"/>
      <c r="K55" s="423"/>
      <c r="L55" s="421"/>
      <c r="M55" s="422"/>
      <c r="N55" s="422"/>
      <c r="O55" s="422"/>
      <c r="P55" s="422"/>
      <c r="Q55" s="422"/>
      <c r="R55" s="422"/>
      <c r="S55" s="423"/>
      <c r="T55" s="424"/>
      <c r="U55" s="425"/>
      <c r="V55" s="425"/>
      <c r="W55" s="425"/>
      <c r="X55" s="425"/>
      <c r="Y55" s="426"/>
      <c r="Z55" s="427"/>
      <c r="AA55" s="428"/>
      <c r="AB55" s="428"/>
      <c r="AC55" s="429"/>
      <c r="AD55" s="416"/>
      <c r="AE55" s="417"/>
      <c r="AF55" s="411"/>
      <c r="AG55" s="411"/>
      <c r="AH55" s="87"/>
    </row>
    <row r="56" spans="2:34" ht="50.1" customHeight="1" x14ac:dyDescent="0.4">
      <c r="B56" s="71"/>
      <c r="C56" s="82" t="s">
        <v>466</v>
      </c>
      <c r="D56" s="421"/>
      <c r="E56" s="422"/>
      <c r="F56" s="422"/>
      <c r="G56" s="422"/>
      <c r="H56" s="422"/>
      <c r="I56" s="422"/>
      <c r="J56" s="422"/>
      <c r="K56" s="423"/>
      <c r="L56" s="421"/>
      <c r="M56" s="422"/>
      <c r="N56" s="422"/>
      <c r="O56" s="422"/>
      <c r="P56" s="422"/>
      <c r="Q56" s="422"/>
      <c r="R56" s="422"/>
      <c r="S56" s="423"/>
      <c r="T56" s="424"/>
      <c r="U56" s="425"/>
      <c r="V56" s="425"/>
      <c r="W56" s="425"/>
      <c r="X56" s="425"/>
      <c r="Y56" s="426"/>
      <c r="Z56" s="427"/>
      <c r="AA56" s="428"/>
      <c r="AB56" s="428"/>
      <c r="AC56" s="429"/>
      <c r="AD56" s="416"/>
      <c r="AE56" s="417"/>
      <c r="AF56" s="411"/>
      <c r="AG56" s="411"/>
      <c r="AH56" s="87"/>
    </row>
    <row r="57" spans="2:34" ht="50.1" customHeight="1" x14ac:dyDescent="0.4">
      <c r="B57" s="71"/>
      <c r="C57" s="82" t="s">
        <v>467</v>
      </c>
      <c r="D57" s="421"/>
      <c r="E57" s="422"/>
      <c r="F57" s="422"/>
      <c r="G57" s="422"/>
      <c r="H57" s="422"/>
      <c r="I57" s="422"/>
      <c r="J57" s="422"/>
      <c r="K57" s="423"/>
      <c r="L57" s="421"/>
      <c r="M57" s="422"/>
      <c r="N57" s="422"/>
      <c r="O57" s="422"/>
      <c r="P57" s="422"/>
      <c r="Q57" s="422"/>
      <c r="R57" s="422"/>
      <c r="S57" s="423"/>
      <c r="T57" s="424"/>
      <c r="U57" s="425"/>
      <c r="V57" s="425"/>
      <c r="W57" s="425"/>
      <c r="X57" s="425"/>
      <c r="Y57" s="426"/>
      <c r="Z57" s="427"/>
      <c r="AA57" s="428"/>
      <c r="AB57" s="428"/>
      <c r="AC57" s="429"/>
      <c r="AD57" s="416"/>
      <c r="AE57" s="417"/>
      <c r="AF57" s="411"/>
      <c r="AG57" s="411"/>
      <c r="AH57" s="87"/>
    </row>
    <row r="58" spans="2:34" ht="50.1" customHeight="1" x14ac:dyDescent="0.4">
      <c r="B58" s="71"/>
      <c r="C58" s="82" t="s">
        <v>468</v>
      </c>
      <c r="D58" s="421"/>
      <c r="E58" s="422"/>
      <c r="F58" s="422"/>
      <c r="G58" s="422"/>
      <c r="H58" s="422"/>
      <c r="I58" s="422"/>
      <c r="J58" s="422"/>
      <c r="K58" s="423"/>
      <c r="L58" s="421"/>
      <c r="M58" s="422"/>
      <c r="N58" s="422"/>
      <c r="O58" s="422"/>
      <c r="P58" s="422"/>
      <c r="Q58" s="422"/>
      <c r="R58" s="422"/>
      <c r="S58" s="423"/>
      <c r="T58" s="424"/>
      <c r="U58" s="425"/>
      <c r="V58" s="425"/>
      <c r="W58" s="425"/>
      <c r="X58" s="425"/>
      <c r="Y58" s="426"/>
      <c r="Z58" s="427"/>
      <c r="AA58" s="428"/>
      <c r="AB58" s="428"/>
      <c r="AC58" s="429"/>
      <c r="AD58" s="416"/>
      <c r="AE58" s="417"/>
      <c r="AF58" s="411"/>
      <c r="AG58" s="411"/>
      <c r="AH58" s="87"/>
    </row>
    <row r="59" spans="2:34" ht="50.1" customHeight="1" x14ac:dyDescent="0.4">
      <c r="B59" s="71"/>
      <c r="C59" s="82" t="s">
        <v>469</v>
      </c>
      <c r="D59" s="421"/>
      <c r="E59" s="422"/>
      <c r="F59" s="422"/>
      <c r="G59" s="422"/>
      <c r="H59" s="422"/>
      <c r="I59" s="422"/>
      <c r="J59" s="422"/>
      <c r="K59" s="423"/>
      <c r="L59" s="421"/>
      <c r="M59" s="422"/>
      <c r="N59" s="422"/>
      <c r="O59" s="422"/>
      <c r="P59" s="422"/>
      <c r="Q59" s="422"/>
      <c r="R59" s="422"/>
      <c r="S59" s="423"/>
      <c r="T59" s="424"/>
      <c r="U59" s="425"/>
      <c r="V59" s="425"/>
      <c r="W59" s="425"/>
      <c r="X59" s="425"/>
      <c r="Y59" s="426"/>
      <c r="Z59" s="427"/>
      <c r="AA59" s="428"/>
      <c r="AB59" s="428"/>
      <c r="AC59" s="429"/>
      <c r="AD59" s="416"/>
      <c r="AE59" s="417"/>
      <c r="AF59" s="411"/>
      <c r="AG59" s="411"/>
      <c r="AH59" s="87"/>
    </row>
    <row r="60" spans="2:34" ht="50.1" customHeight="1" x14ac:dyDescent="0.4">
      <c r="B60" s="71"/>
      <c r="C60" s="82" t="s">
        <v>470</v>
      </c>
      <c r="D60" s="421"/>
      <c r="E60" s="422"/>
      <c r="F60" s="422"/>
      <c r="G60" s="422"/>
      <c r="H60" s="422"/>
      <c r="I60" s="422"/>
      <c r="J60" s="422"/>
      <c r="K60" s="423"/>
      <c r="L60" s="421"/>
      <c r="M60" s="422"/>
      <c r="N60" s="422"/>
      <c r="O60" s="422"/>
      <c r="P60" s="422"/>
      <c r="Q60" s="422"/>
      <c r="R60" s="422"/>
      <c r="S60" s="423"/>
      <c r="T60" s="424"/>
      <c r="U60" s="425"/>
      <c r="V60" s="425"/>
      <c r="W60" s="425"/>
      <c r="X60" s="425"/>
      <c r="Y60" s="426"/>
      <c r="Z60" s="427"/>
      <c r="AA60" s="428"/>
      <c r="AB60" s="428"/>
      <c r="AC60" s="429"/>
      <c r="AD60" s="416"/>
      <c r="AE60" s="417"/>
      <c r="AF60" s="411"/>
      <c r="AG60" s="411"/>
      <c r="AH60" s="87"/>
    </row>
    <row r="61" spans="2:34" ht="50.1" customHeight="1" x14ac:dyDescent="0.4">
      <c r="B61" s="71"/>
      <c r="C61" s="82" t="s">
        <v>471</v>
      </c>
      <c r="D61" s="421"/>
      <c r="E61" s="422"/>
      <c r="F61" s="422"/>
      <c r="G61" s="422"/>
      <c r="H61" s="422"/>
      <c r="I61" s="422"/>
      <c r="J61" s="422"/>
      <c r="K61" s="423"/>
      <c r="L61" s="421"/>
      <c r="M61" s="422"/>
      <c r="N61" s="422"/>
      <c r="O61" s="422"/>
      <c r="P61" s="422"/>
      <c r="Q61" s="422"/>
      <c r="R61" s="422"/>
      <c r="S61" s="423"/>
      <c r="T61" s="424"/>
      <c r="U61" s="425"/>
      <c r="V61" s="425"/>
      <c r="W61" s="425"/>
      <c r="X61" s="425"/>
      <c r="Y61" s="426"/>
      <c r="Z61" s="427"/>
      <c r="AA61" s="428"/>
      <c r="AB61" s="428"/>
      <c r="AC61" s="429"/>
      <c r="AD61" s="416"/>
      <c r="AE61" s="417"/>
      <c r="AF61" s="411"/>
      <c r="AG61" s="411"/>
      <c r="AH61" s="87"/>
    </row>
    <row r="62" spans="2:34" ht="50.1" customHeight="1" x14ac:dyDescent="0.4">
      <c r="B62" s="71"/>
      <c r="C62" s="82" t="s">
        <v>472</v>
      </c>
      <c r="D62" s="421"/>
      <c r="E62" s="422"/>
      <c r="F62" s="422"/>
      <c r="G62" s="422"/>
      <c r="H62" s="422"/>
      <c r="I62" s="422"/>
      <c r="J62" s="422"/>
      <c r="K62" s="423"/>
      <c r="L62" s="421"/>
      <c r="M62" s="422"/>
      <c r="N62" s="422"/>
      <c r="O62" s="422"/>
      <c r="P62" s="422"/>
      <c r="Q62" s="422"/>
      <c r="R62" s="422"/>
      <c r="S62" s="423"/>
      <c r="T62" s="424"/>
      <c r="U62" s="425"/>
      <c r="V62" s="425"/>
      <c r="W62" s="425"/>
      <c r="X62" s="425"/>
      <c r="Y62" s="426"/>
      <c r="Z62" s="427"/>
      <c r="AA62" s="428"/>
      <c r="AB62" s="428"/>
      <c r="AC62" s="429"/>
      <c r="AD62" s="416"/>
      <c r="AE62" s="417"/>
      <c r="AF62" s="411"/>
      <c r="AG62" s="411"/>
      <c r="AH62" s="87"/>
    </row>
    <row r="63" spans="2:34" ht="50.1" customHeight="1" x14ac:dyDescent="0.4">
      <c r="B63" s="71"/>
      <c r="C63" s="82" t="s">
        <v>473</v>
      </c>
      <c r="D63" s="421"/>
      <c r="E63" s="422"/>
      <c r="F63" s="422"/>
      <c r="G63" s="422"/>
      <c r="H63" s="422"/>
      <c r="I63" s="422"/>
      <c r="J63" s="422"/>
      <c r="K63" s="423"/>
      <c r="L63" s="421"/>
      <c r="M63" s="422"/>
      <c r="N63" s="422"/>
      <c r="O63" s="422"/>
      <c r="P63" s="422"/>
      <c r="Q63" s="422"/>
      <c r="R63" s="422"/>
      <c r="S63" s="423"/>
      <c r="T63" s="424"/>
      <c r="U63" s="425"/>
      <c r="V63" s="425"/>
      <c r="W63" s="425"/>
      <c r="X63" s="425"/>
      <c r="Y63" s="426"/>
      <c r="Z63" s="427"/>
      <c r="AA63" s="428"/>
      <c r="AB63" s="428"/>
      <c r="AC63" s="429"/>
      <c r="AD63" s="416"/>
      <c r="AE63" s="417"/>
      <c r="AF63" s="411"/>
      <c r="AG63" s="411"/>
      <c r="AH63" s="87"/>
    </row>
    <row r="64" spans="2:34" ht="50.1" customHeight="1" x14ac:dyDescent="0.4">
      <c r="B64" s="71"/>
      <c r="C64" s="82" t="s">
        <v>474</v>
      </c>
      <c r="D64" s="421"/>
      <c r="E64" s="422"/>
      <c r="F64" s="422"/>
      <c r="G64" s="422"/>
      <c r="H64" s="422"/>
      <c r="I64" s="422"/>
      <c r="J64" s="422"/>
      <c r="K64" s="423"/>
      <c r="L64" s="421"/>
      <c r="M64" s="422"/>
      <c r="N64" s="422"/>
      <c r="O64" s="422"/>
      <c r="P64" s="422"/>
      <c r="Q64" s="422"/>
      <c r="R64" s="422"/>
      <c r="S64" s="423"/>
      <c r="T64" s="424"/>
      <c r="U64" s="425"/>
      <c r="V64" s="425"/>
      <c r="W64" s="425"/>
      <c r="X64" s="425"/>
      <c r="Y64" s="426"/>
      <c r="Z64" s="427"/>
      <c r="AA64" s="428"/>
      <c r="AB64" s="428"/>
      <c r="AC64" s="429"/>
      <c r="AD64" s="416"/>
      <c r="AE64" s="417"/>
      <c r="AF64" s="411"/>
      <c r="AG64" s="411"/>
      <c r="AH64" s="87"/>
    </row>
    <row r="65" spans="2:34" ht="50.1" customHeight="1" x14ac:dyDescent="0.4">
      <c r="B65" s="71"/>
      <c r="C65" s="82" t="s">
        <v>476</v>
      </c>
      <c r="D65" s="421"/>
      <c r="E65" s="422"/>
      <c r="F65" s="422"/>
      <c r="G65" s="422"/>
      <c r="H65" s="422"/>
      <c r="I65" s="422"/>
      <c r="J65" s="422"/>
      <c r="K65" s="423"/>
      <c r="L65" s="421"/>
      <c r="M65" s="422"/>
      <c r="N65" s="422"/>
      <c r="O65" s="422"/>
      <c r="P65" s="422"/>
      <c r="Q65" s="422"/>
      <c r="R65" s="422"/>
      <c r="S65" s="423"/>
      <c r="T65" s="424"/>
      <c r="U65" s="425"/>
      <c r="V65" s="425"/>
      <c r="W65" s="425"/>
      <c r="X65" s="425"/>
      <c r="Y65" s="426"/>
      <c r="Z65" s="427"/>
      <c r="AA65" s="428"/>
      <c r="AB65" s="428"/>
      <c r="AC65" s="429"/>
      <c r="AD65" s="418"/>
      <c r="AE65" s="418"/>
      <c r="AF65" s="411"/>
      <c r="AG65" s="411"/>
      <c r="AH65" s="87"/>
    </row>
    <row r="66" spans="2:34" ht="9.9" customHeight="1" x14ac:dyDescent="0.4">
      <c r="B66" s="65"/>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7"/>
    </row>
    <row r="67" spans="2:34" ht="6" customHeight="1" x14ac:dyDescent="0.4"/>
  </sheetData>
  <mergeCells count="257">
    <mergeCell ref="D65:K65"/>
    <mergeCell ref="L65:S65"/>
    <mergeCell ref="T65:Y65"/>
    <mergeCell ref="Z65:AC65"/>
    <mergeCell ref="AD65:AE65"/>
    <mergeCell ref="AF65:AG65"/>
    <mergeCell ref="D64:K64"/>
    <mergeCell ref="L64:S64"/>
    <mergeCell ref="T64:Y64"/>
    <mergeCell ref="Z64:AC64"/>
    <mergeCell ref="AD64:AE64"/>
    <mergeCell ref="AF64:AG64"/>
    <mergeCell ref="D63:K63"/>
    <mergeCell ref="L63:S63"/>
    <mergeCell ref="T63:Y63"/>
    <mergeCell ref="Z63:AC63"/>
    <mergeCell ref="AD63:AE63"/>
    <mergeCell ref="AF63:AG63"/>
    <mergeCell ref="D62:K62"/>
    <mergeCell ref="L62:S62"/>
    <mergeCell ref="T62:Y62"/>
    <mergeCell ref="Z62:AC62"/>
    <mergeCell ref="AD62:AE62"/>
    <mergeCell ref="AF62:AG62"/>
    <mergeCell ref="D61:K61"/>
    <mergeCell ref="L61:S61"/>
    <mergeCell ref="T61:Y61"/>
    <mergeCell ref="Z61:AC61"/>
    <mergeCell ref="AD61:AE61"/>
    <mergeCell ref="AF61:AG61"/>
    <mergeCell ref="D60:K60"/>
    <mergeCell ref="L60:S60"/>
    <mergeCell ref="T60:Y60"/>
    <mergeCell ref="Z60:AC60"/>
    <mergeCell ref="AD60:AE60"/>
    <mergeCell ref="AF60:AG60"/>
    <mergeCell ref="D59:K59"/>
    <mergeCell ref="L59:S59"/>
    <mergeCell ref="T59:Y59"/>
    <mergeCell ref="Z59:AC59"/>
    <mergeCell ref="AD59:AE59"/>
    <mergeCell ref="AF59:AG59"/>
    <mergeCell ref="D58:K58"/>
    <mergeCell ref="L58:S58"/>
    <mergeCell ref="T58:Y58"/>
    <mergeCell ref="Z58:AC58"/>
    <mergeCell ref="AD58:AE58"/>
    <mergeCell ref="AF58:AG58"/>
    <mergeCell ref="D57:K57"/>
    <mergeCell ref="L57:S57"/>
    <mergeCell ref="T57:Y57"/>
    <mergeCell ref="Z57:AC57"/>
    <mergeCell ref="AD57:AE57"/>
    <mergeCell ref="AF57:AG57"/>
    <mergeCell ref="D56:K56"/>
    <mergeCell ref="L56:S56"/>
    <mergeCell ref="T56:Y56"/>
    <mergeCell ref="Z56:AC56"/>
    <mergeCell ref="AD56:AE56"/>
    <mergeCell ref="AF56:AG56"/>
    <mergeCell ref="D55:K55"/>
    <mergeCell ref="L55:S55"/>
    <mergeCell ref="T55:Y55"/>
    <mergeCell ref="Z55:AC55"/>
    <mergeCell ref="AD55:AE55"/>
    <mergeCell ref="AF55:AG55"/>
    <mergeCell ref="D54:K54"/>
    <mergeCell ref="L54:S54"/>
    <mergeCell ref="T54:Y54"/>
    <mergeCell ref="Z54:AC54"/>
    <mergeCell ref="AD54:AE54"/>
    <mergeCell ref="AF54:AG54"/>
    <mergeCell ref="D53:K53"/>
    <mergeCell ref="L53:S53"/>
    <mergeCell ref="T53:Y53"/>
    <mergeCell ref="Z53:AC53"/>
    <mergeCell ref="AD53:AE53"/>
    <mergeCell ref="AF53:AG53"/>
    <mergeCell ref="D52:K52"/>
    <mergeCell ref="L52:S52"/>
    <mergeCell ref="T52:Y52"/>
    <mergeCell ref="Z52:AC52"/>
    <mergeCell ref="AD52:AE52"/>
    <mergeCell ref="AF52:AG52"/>
    <mergeCell ref="D51:K51"/>
    <mergeCell ref="L51:S51"/>
    <mergeCell ref="T51:Y51"/>
    <mergeCell ref="Z51:AC51"/>
    <mergeCell ref="AD51:AE51"/>
    <mergeCell ref="AF51:AG51"/>
    <mergeCell ref="D50:K50"/>
    <mergeCell ref="L50:S50"/>
    <mergeCell ref="T50:Y50"/>
    <mergeCell ref="Z50:AC50"/>
    <mergeCell ref="AD50:AE50"/>
    <mergeCell ref="AF50:AG50"/>
    <mergeCell ref="D49:K49"/>
    <mergeCell ref="L49:S49"/>
    <mergeCell ref="T49:Y49"/>
    <mergeCell ref="Z49:AC49"/>
    <mergeCell ref="AD49:AE49"/>
    <mergeCell ref="AF49:AG49"/>
    <mergeCell ref="D48:K48"/>
    <mergeCell ref="L48:S48"/>
    <mergeCell ref="T48:Y48"/>
    <mergeCell ref="Z48:AC48"/>
    <mergeCell ref="AD48:AE48"/>
    <mergeCell ref="AF48:AG48"/>
    <mergeCell ref="D47:K47"/>
    <mergeCell ref="L47:S47"/>
    <mergeCell ref="T47:Y47"/>
    <mergeCell ref="Z47:AC47"/>
    <mergeCell ref="AD47:AE47"/>
    <mergeCell ref="AF47:AG47"/>
    <mergeCell ref="D46:K46"/>
    <mergeCell ref="L46:S46"/>
    <mergeCell ref="T46:Y46"/>
    <mergeCell ref="Z46:AC46"/>
    <mergeCell ref="AD46:AE46"/>
    <mergeCell ref="AF46:AG46"/>
    <mergeCell ref="D45:K45"/>
    <mergeCell ref="L45:S45"/>
    <mergeCell ref="T45:Y45"/>
    <mergeCell ref="Z45:AC45"/>
    <mergeCell ref="AD45:AE45"/>
    <mergeCell ref="AF45:AG45"/>
    <mergeCell ref="D44:K44"/>
    <mergeCell ref="L44:S44"/>
    <mergeCell ref="T44:Y44"/>
    <mergeCell ref="Z44:AC44"/>
    <mergeCell ref="AD44:AE44"/>
    <mergeCell ref="AF44:AG44"/>
    <mergeCell ref="B41:AH41"/>
    <mergeCell ref="B42:AH42"/>
    <mergeCell ref="D43:K43"/>
    <mergeCell ref="L43:S43"/>
    <mergeCell ref="T43:Y43"/>
    <mergeCell ref="Z43:AC43"/>
    <mergeCell ref="AD43:AE43"/>
    <mergeCell ref="AF43:AG43"/>
    <mergeCell ref="T30:U30"/>
    <mergeCell ref="V30:W30"/>
    <mergeCell ref="X30:Y30"/>
    <mergeCell ref="Z30:AA30"/>
    <mergeCell ref="AB30:AC30"/>
    <mergeCell ref="B32:AD39"/>
    <mergeCell ref="C30:E30"/>
    <mergeCell ref="F30:G30"/>
    <mergeCell ref="H30:I30"/>
    <mergeCell ref="J30:K30"/>
    <mergeCell ref="L30:M30"/>
    <mergeCell ref="N30:O30"/>
    <mergeCell ref="P30:Q30"/>
    <mergeCell ref="R30:S30"/>
    <mergeCell ref="N29:O29"/>
    <mergeCell ref="P29:Q29"/>
    <mergeCell ref="R29:S29"/>
    <mergeCell ref="T28:U28"/>
    <mergeCell ref="V28:W28"/>
    <mergeCell ref="X28:Y28"/>
    <mergeCell ref="Z28:AA28"/>
    <mergeCell ref="AB28:AC28"/>
    <mergeCell ref="C29:E29"/>
    <mergeCell ref="F29:G29"/>
    <mergeCell ref="H29:I29"/>
    <mergeCell ref="J29:K29"/>
    <mergeCell ref="L29:M29"/>
    <mergeCell ref="Z29:AA29"/>
    <mergeCell ref="AB29:AC29"/>
    <mergeCell ref="T29:U29"/>
    <mergeCell ref="V29:W29"/>
    <mergeCell ref="X29:Y29"/>
    <mergeCell ref="C28:E28"/>
    <mergeCell ref="F28:G28"/>
    <mergeCell ref="H28:I28"/>
    <mergeCell ref="J28:K28"/>
    <mergeCell ref="L28:M28"/>
    <mergeCell ref="N28:O28"/>
    <mergeCell ref="P28:Q28"/>
    <mergeCell ref="R28:S28"/>
    <mergeCell ref="N26:O26"/>
    <mergeCell ref="P26:Q26"/>
    <mergeCell ref="R26:S26"/>
    <mergeCell ref="T25:U25"/>
    <mergeCell ref="V25:W25"/>
    <mergeCell ref="X25:Y25"/>
    <mergeCell ref="Z25:AA25"/>
    <mergeCell ref="AB25:AC25"/>
    <mergeCell ref="C26:E26"/>
    <mergeCell ref="F26:G26"/>
    <mergeCell ref="H26:I26"/>
    <mergeCell ref="J26:K26"/>
    <mergeCell ref="L26:M26"/>
    <mergeCell ref="Z26:AA26"/>
    <mergeCell ref="AB26:AC26"/>
    <mergeCell ref="T26:U26"/>
    <mergeCell ref="V26:W26"/>
    <mergeCell ref="X26:Y26"/>
    <mergeCell ref="C25:E25"/>
    <mergeCell ref="F25:G25"/>
    <mergeCell ref="H25:I25"/>
    <mergeCell ref="J25:K25"/>
    <mergeCell ref="L25:M25"/>
    <mergeCell ref="N25:O25"/>
    <mergeCell ref="P25:Q25"/>
    <mergeCell ref="R25:S25"/>
    <mergeCell ref="N24:O24"/>
    <mergeCell ref="P24:Q24"/>
    <mergeCell ref="R24:S24"/>
    <mergeCell ref="C19:D19"/>
    <mergeCell ref="E19:N19"/>
    <mergeCell ref="P19:S19"/>
    <mergeCell ref="T19:AC19"/>
    <mergeCell ref="B22:AD22"/>
    <mergeCell ref="C24:E24"/>
    <mergeCell ref="F24:G24"/>
    <mergeCell ref="H24:I24"/>
    <mergeCell ref="J24:K24"/>
    <mergeCell ref="L24:M24"/>
    <mergeCell ref="Z24:AA24"/>
    <mergeCell ref="AB24:AC24"/>
    <mergeCell ref="T24:U24"/>
    <mergeCell ref="V24:W24"/>
    <mergeCell ref="X24:Y24"/>
    <mergeCell ref="X13:Z13"/>
    <mergeCell ref="AA13:AC13"/>
    <mergeCell ref="F15:G15"/>
    <mergeCell ref="H15:L15"/>
    <mergeCell ref="N15:O15"/>
    <mergeCell ref="P15:T15"/>
    <mergeCell ref="V15:W15"/>
    <mergeCell ref="X15:AC15"/>
    <mergeCell ref="C13:D17"/>
    <mergeCell ref="F13:G13"/>
    <mergeCell ref="H13:L13"/>
    <mergeCell ref="N13:P13"/>
    <mergeCell ref="Q13:T13"/>
    <mergeCell ref="V13:W13"/>
    <mergeCell ref="F17:G17"/>
    <mergeCell ref="H17:L17"/>
    <mergeCell ref="N17:O17"/>
    <mergeCell ref="P17:T17"/>
    <mergeCell ref="C9:D9"/>
    <mergeCell ref="E9:L9"/>
    <mergeCell ref="N9:T9"/>
    <mergeCell ref="V9:AC9"/>
    <mergeCell ref="C11:D11"/>
    <mergeCell ref="E11:L11"/>
    <mergeCell ref="N11:T11"/>
    <mergeCell ref="V11:AC11"/>
    <mergeCell ref="B2:G3"/>
    <mergeCell ref="H2:AD3"/>
    <mergeCell ref="B5:AD5"/>
    <mergeCell ref="C7:D7"/>
    <mergeCell ref="E7:L7"/>
    <mergeCell ref="N7:P7"/>
    <mergeCell ref="Q7:AC7"/>
  </mergeCells>
  <dataValidations count="2">
    <dataValidation type="list" allowBlank="1" showInputMessage="1" showErrorMessage="1" sqref="X13" xr:uid="{17C84B42-6EB4-4C07-962D-4C5381959D56}">
      <formula1>"Mayor o igual que,Menor o igual que,Igual,Mayor que,Menor que"</formula1>
    </dataValidation>
    <dataValidation type="list" allowBlank="1" showInputMessage="1" showErrorMessage="1" sqref="AD44:AE65" xr:uid="{52351A48-D4DD-4D41-A80E-40E72BD51051}">
      <formula1>"Abierta,En ejecución,Cerrada,Cancelada"</formula1>
    </dataValidation>
  </dataValidations>
  <pageMargins left="0.25" right="0.25"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FC8DB166-E418-48BA-9B1D-0F972C238B75}">
          <x14:formula1>
            <xm:f>Datos!$L$2:$L$51</xm:f>
          </x14:formula1>
          <xm:sqref>N9:T9 E9 V9:AC9</xm:sqref>
        </x14:dataValidation>
        <x14:dataValidation type="list" allowBlank="1" showInputMessage="1" showErrorMessage="1" xr:uid="{9D9C9947-8F5D-4B59-A4B8-6F1FBF7DB5CC}">
          <x14:formula1>
            <xm:f>Datos!$P$2:$P$205</xm:f>
          </x14:formula1>
          <xm:sqref>E11:L11 N11:T11 V11:AC11</xm:sqref>
        </x14:dataValidation>
      </x14:dataValidations>
    </ext>
  </extLst>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D2ED3-946A-4037-8C40-758B05334838}">
  <sheetPr codeName="Hoja35"/>
  <dimension ref="B1:AH67"/>
  <sheetViews>
    <sheetView showGridLines="0" zoomScale="85" zoomScaleNormal="85" workbookViewId="0">
      <selection activeCell="E7" sqref="E7:L7"/>
    </sheetView>
  </sheetViews>
  <sheetFormatPr baseColWidth="10" defaultColWidth="0" defaultRowHeight="0" customHeight="1" zeroHeight="1" x14ac:dyDescent="0.4"/>
  <cols>
    <col min="1" max="1" width="1.77734375" style="60" customWidth="1"/>
    <col min="2" max="2" width="1.88671875" style="60" customWidth="1"/>
    <col min="3" max="4" width="11.21875" style="60" customWidth="1"/>
    <col min="5" max="5" width="1.77734375" style="60" customWidth="1"/>
    <col min="6" max="6" width="13.6640625" style="60" customWidth="1"/>
    <col min="7" max="7" width="1.77734375" style="60" customWidth="1"/>
    <col min="8" max="8" width="9.6640625" style="60" customWidth="1"/>
    <col min="9" max="9" width="1.77734375" style="60" customWidth="1"/>
    <col min="10" max="10" width="9.6640625" style="60" customWidth="1"/>
    <col min="11" max="11" width="1.77734375" style="60" customWidth="1"/>
    <col min="12" max="12" width="12.6640625" style="60" customWidth="1"/>
    <col min="13" max="13" width="1.77734375" style="60" customWidth="1"/>
    <col min="14" max="14" width="12.109375" style="60" customWidth="1"/>
    <col min="15" max="15" width="1.77734375" style="60" customWidth="1"/>
    <col min="16" max="16" width="12.6640625" style="60" customWidth="1"/>
    <col min="17" max="17" width="1.77734375" style="60" customWidth="1"/>
    <col min="18" max="18" width="9.6640625" style="60" customWidth="1"/>
    <col min="19" max="19" width="1.77734375" style="60" customWidth="1"/>
    <col min="20" max="20" width="12.6640625" style="60" customWidth="1"/>
    <col min="21" max="21" width="1.77734375" style="60" customWidth="1"/>
    <col min="22" max="22" width="9.6640625" style="60" customWidth="1"/>
    <col min="23" max="23" width="1.77734375" style="60" customWidth="1"/>
    <col min="24" max="24" width="9.6640625" style="60" customWidth="1"/>
    <col min="25" max="25" width="1.77734375" style="60" customWidth="1"/>
    <col min="26" max="26" width="9.6640625" style="60" customWidth="1"/>
    <col min="27" max="27" width="1.77734375" style="60" customWidth="1"/>
    <col min="28" max="28" width="9.6640625" style="60" customWidth="1"/>
    <col min="29" max="29" width="1.77734375" style="60" customWidth="1"/>
    <col min="30" max="30" width="1.88671875" style="60" customWidth="1"/>
    <col min="31" max="31" width="10.77734375" style="60" customWidth="1"/>
    <col min="32" max="33" width="12.33203125" style="60" customWidth="1"/>
    <col min="34" max="34" width="1.77734375" style="60" customWidth="1"/>
    <col min="35" max="35" width="2.21875" style="60" customWidth="1"/>
    <col min="36" max="36" width="0" style="60" hidden="1" customWidth="1"/>
    <col min="37" max="16384" width="0" style="60" hidden="1"/>
  </cols>
  <sheetData>
    <row r="1" spans="2:30" ht="8.1" customHeight="1" x14ac:dyDescent="0.4"/>
    <row r="2" spans="2:30" ht="37.5" customHeight="1" x14ac:dyDescent="0.4">
      <c r="B2" s="439"/>
      <c r="C2" s="439"/>
      <c r="D2" s="439"/>
      <c r="E2" s="439"/>
      <c r="F2" s="439"/>
      <c r="G2" s="439"/>
      <c r="H2" s="442" t="s">
        <v>480</v>
      </c>
      <c r="I2" s="443"/>
      <c r="J2" s="443"/>
      <c r="K2" s="443"/>
      <c r="L2" s="443"/>
      <c r="M2" s="443"/>
      <c r="N2" s="443"/>
      <c r="O2" s="443"/>
      <c r="P2" s="443"/>
      <c r="Q2" s="443"/>
      <c r="R2" s="443"/>
      <c r="S2" s="443"/>
      <c r="T2" s="443"/>
      <c r="U2" s="443"/>
      <c r="V2" s="443"/>
      <c r="W2" s="443"/>
      <c r="X2" s="443"/>
      <c r="Y2" s="443"/>
      <c r="Z2" s="443"/>
      <c r="AA2" s="443"/>
      <c r="AB2" s="443"/>
      <c r="AC2" s="443"/>
      <c r="AD2" s="444"/>
    </row>
    <row r="3" spans="2:30" ht="37.5" customHeight="1" x14ac:dyDescent="0.4">
      <c r="B3" s="439"/>
      <c r="C3" s="439"/>
      <c r="D3" s="439"/>
      <c r="E3" s="439"/>
      <c r="F3" s="439"/>
      <c r="G3" s="439"/>
      <c r="H3" s="445"/>
      <c r="I3" s="446"/>
      <c r="J3" s="446"/>
      <c r="K3" s="446"/>
      <c r="L3" s="446"/>
      <c r="M3" s="446"/>
      <c r="N3" s="446"/>
      <c r="O3" s="446"/>
      <c r="P3" s="446"/>
      <c r="Q3" s="446"/>
      <c r="R3" s="446"/>
      <c r="S3" s="446"/>
      <c r="T3" s="446"/>
      <c r="U3" s="446"/>
      <c r="V3" s="446"/>
      <c r="W3" s="446"/>
      <c r="X3" s="446"/>
      <c r="Y3" s="446"/>
      <c r="Z3" s="446"/>
      <c r="AA3" s="446"/>
      <c r="AB3" s="446"/>
      <c r="AC3" s="446"/>
      <c r="AD3" s="447"/>
    </row>
    <row r="4" spans="2:30" ht="8.1" customHeight="1" x14ac:dyDescent="0.4"/>
    <row r="5" spans="2:30" ht="30" customHeight="1" x14ac:dyDescent="0.4">
      <c r="B5" s="440" t="s">
        <v>454</v>
      </c>
      <c r="C5" s="440"/>
      <c r="D5" s="440"/>
      <c r="E5" s="440"/>
      <c r="F5" s="440"/>
      <c r="G5" s="440"/>
      <c r="H5" s="440"/>
      <c r="I5" s="440"/>
      <c r="J5" s="440"/>
      <c r="K5" s="440"/>
      <c r="L5" s="440"/>
      <c r="M5" s="440"/>
      <c r="N5" s="440"/>
      <c r="O5" s="440"/>
      <c r="P5" s="440"/>
      <c r="Q5" s="440"/>
      <c r="R5" s="440"/>
      <c r="S5" s="440"/>
      <c r="T5" s="440"/>
      <c r="U5" s="440"/>
      <c r="V5" s="440"/>
      <c r="W5" s="440"/>
      <c r="X5" s="440"/>
      <c r="Y5" s="440"/>
      <c r="Z5" s="440"/>
      <c r="AA5" s="440"/>
      <c r="AB5" s="440"/>
      <c r="AC5" s="440"/>
      <c r="AD5" s="440"/>
    </row>
    <row r="6" spans="2:30" ht="7.5" customHeight="1" x14ac:dyDescent="0.4">
      <c r="B6" s="61"/>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2:30" s="64" customFormat="1" ht="60" customHeight="1" x14ac:dyDescent="0.3">
      <c r="B7" s="68"/>
      <c r="C7" s="419" t="s">
        <v>455</v>
      </c>
      <c r="D7" s="420"/>
      <c r="E7" s="433"/>
      <c r="F7" s="433"/>
      <c r="G7" s="433"/>
      <c r="H7" s="433"/>
      <c r="I7" s="433"/>
      <c r="J7" s="433"/>
      <c r="K7" s="433"/>
      <c r="L7" s="433"/>
      <c r="M7" s="69"/>
      <c r="N7" s="419" t="s">
        <v>456</v>
      </c>
      <c r="O7" s="436"/>
      <c r="P7" s="420"/>
      <c r="Q7" s="441"/>
      <c r="R7" s="441"/>
      <c r="S7" s="441"/>
      <c r="T7" s="441"/>
      <c r="U7" s="441"/>
      <c r="V7" s="441"/>
      <c r="W7" s="441"/>
      <c r="X7" s="441"/>
      <c r="Y7" s="441"/>
      <c r="Z7" s="441"/>
      <c r="AA7" s="441"/>
      <c r="AB7" s="441"/>
      <c r="AC7" s="441"/>
      <c r="AD7" s="70"/>
    </row>
    <row r="8" spans="2:30" ht="7.5" customHeight="1" x14ac:dyDescent="0.4">
      <c r="B8" s="71"/>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73"/>
    </row>
    <row r="9" spans="2:30" s="64" customFormat="1" ht="39.9" customHeight="1" x14ac:dyDescent="0.3">
      <c r="B9" s="68"/>
      <c r="C9" s="419" t="s">
        <v>481</v>
      </c>
      <c r="D9" s="420"/>
      <c r="E9" s="433"/>
      <c r="F9" s="433"/>
      <c r="G9" s="433"/>
      <c r="H9" s="433"/>
      <c r="I9" s="433"/>
      <c r="J9" s="433"/>
      <c r="K9" s="433"/>
      <c r="L9" s="433"/>
      <c r="M9" s="69"/>
      <c r="N9" s="433"/>
      <c r="O9" s="433"/>
      <c r="P9" s="433"/>
      <c r="Q9" s="433"/>
      <c r="R9" s="433"/>
      <c r="S9" s="433"/>
      <c r="T9" s="433"/>
      <c r="U9"/>
      <c r="V9" s="433"/>
      <c r="W9" s="433"/>
      <c r="X9" s="433"/>
      <c r="Y9" s="433"/>
      <c r="Z9" s="433"/>
      <c r="AA9" s="433"/>
      <c r="AB9" s="433"/>
      <c r="AC9" s="433"/>
      <c r="AD9" s="70"/>
    </row>
    <row r="10" spans="2:30" ht="7.5" customHeight="1" x14ac:dyDescent="0.4">
      <c r="B10" s="71"/>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3"/>
    </row>
    <row r="11" spans="2:30" ht="39.9" customHeight="1" x14ac:dyDescent="0.4">
      <c r="B11" s="71"/>
      <c r="C11" s="419" t="s">
        <v>482</v>
      </c>
      <c r="D11" s="420"/>
      <c r="E11" s="433"/>
      <c r="F11" s="433"/>
      <c r="G11" s="433"/>
      <c r="H11" s="433"/>
      <c r="I11" s="433"/>
      <c r="J11" s="433"/>
      <c r="K11" s="433"/>
      <c r="L11" s="433"/>
      <c r="N11" s="433"/>
      <c r="O11" s="433"/>
      <c r="P11" s="433"/>
      <c r="Q11" s="433"/>
      <c r="R11" s="433"/>
      <c r="S11" s="433"/>
      <c r="T11" s="433"/>
      <c r="V11" s="433"/>
      <c r="W11" s="433"/>
      <c r="X11" s="433"/>
      <c r="Y11" s="433"/>
      <c r="Z11" s="433"/>
      <c r="AA11" s="433"/>
      <c r="AB11" s="433"/>
      <c r="AC11" s="433"/>
      <c r="AD11" s="73"/>
    </row>
    <row r="12" spans="2:30" ht="7.5" customHeight="1" x14ac:dyDescent="0.4">
      <c r="B12" s="71"/>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3"/>
    </row>
    <row r="13" spans="2:30" s="64" customFormat="1" ht="39.9" customHeight="1" x14ac:dyDescent="0.3">
      <c r="B13" s="68"/>
      <c r="C13" s="448" t="s">
        <v>488</v>
      </c>
      <c r="D13" s="449"/>
      <c r="E13" s="69"/>
      <c r="F13" s="432" t="s">
        <v>457</v>
      </c>
      <c r="G13" s="432"/>
      <c r="H13" s="435"/>
      <c r="I13" s="435"/>
      <c r="J13" s="435"/>
      <c r="K13" s="435"/>
      <c r="L13" s="435"/>
      <c r="M13" s="69"/>
      <c r="N13" s="419" t="s">
        <v>459</v>
      </c>
      <c r="O13" s="436"/>
      <c r="P13" s="420"/>
      <c r="Q13" s="437"/>
      <c r="R13" s="437"/>
      <c r="S13" s="437"/>
      <c r="T13" s="437"/>
      <c r="U13" s="69"/>
      <c r="V13" s="438" t="s">
        <v>460</v>
      </c>
      <c r="W13" s="438"/>
      <c r="X13" s="461"/>
      <c r="Y13" s="461"/>
      <c r="Z13" s="461"/>
      <c r="AA13" s="455"/>
      <c r="AB13" s="456"/>
      <c r="AC13" s="457"/>
      <c r="AD13" s="70"/>
    </row>
    <row r="14" spans="2:30" ht="9" customHeight="1" x14ac:dyDescent="0.4">
      <c r="B14" s="71"/>
      <c r="C14" s="450"/>
      <c r="D14" s="451"/>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3"/>
    </row>
    <row r="15" spans="2:30" s="64" customFormat="1" ht="39.9" customHeight="1" x14ac:dyDescent="0.3">
      <c r="B15" s="68"/>
      <c r="C15" s="450"/>
      <c r="D15" s="451"/>
      <c r="E15" s="69"/>
      <c r="F15" s="434" t="s">
        <v>458</v>
      </c>
      <c r="G15" s="434"/>
      <c r="H15" s="435"/>
      <c r="I15" s="435"/>
      <c r="J15" s="435"/>
      <c r="K15" s="435"/>
      <c r="L15" s="435"/>
      <c r="M15" s="69"/>
      <c r="N15" s="434" t="s">
        <v>462</v>
      </c>
      <c r="O15" s="434"/>
      <c r="P15" s="435"/>
      <c r="Q15" s="435"/>
      <c r="R15" s="435"/>
      <c r="S15" s="435"/>
      <c r="T15" s="435"/>
      <c r="U15" s="69"/>
      <c r="V15" s="434" t="s">
        <v>484</v>
      </c>
      <c r="W15" s="434"/>
      <c r="X15" s="454"/>
      <c r="Y15" s="454"/>
      <c r="Z15" s="454"/>
      <c r="AA15" s="454"/>
      <c r="AB15" s="454"/>
      <c r="AC15" s="454"/>
      <c r="AD15" s="70"/>
    </row>
    <row r="16" spans="2:30" ht="7.5" customHeight="1" x14ac:dyDescent="0.4">
      <c r="B16" s="71"/>
      <c r="C16" s="450"/>
      <c r="D16" s="451"/>
      <c r="E16" s="72"/>
      <c r="F16" s="72"/>
      <c r="G16" s="72"/>
      <c r="H16" s="72"/>
      <c r="I16" s="72"/>
      <c r="J16" s="72"/>
      <c r="K16" s="72"/>
      <c r="L16" s="72"/>
      <c r="M16" s="72"/>
      <c r="N16" s="72"/>
      <c r="O16" s="72"/>
      <c r="P16" s="72"/>
      <c r="Q16" s="72"/>
      <c r="R16" s="72"/>
      <c r="S16" s="72"/>
      <c r="T16" s="72"/>
      <c r="U16" s="72"/>
      <c r="V16"/>
      <c r="W16"/>
      <c r="X16"/>
      <c r="Y16"/>
      <c r="Z16"/>
      <c r="AA16"/>
      <c r="AB16"/>
      <c r="AC16"/>
      <c r="AD16" s="73"/>
    </row>
    <row r="17" spans="2:30" s="64" customFormat="1" ht="39.9" customHeight="1" x14ac:dyDescent="0.3">
      <c r="B17" s="68"/>
      <c r="C17" s="452"/>
      <c r="D17" s="453"/>
      <c r="E17" s="69"/>
      <c r="F17" s="434" t="s">
        <v>461</v>
      </c>
      <c r="G17" s="434"/>
      <c r="H17" s="435"/>
      <c r="I17" s="435"/>
      <c r="J17" s="435"/>
      <c r="K17" s="435"/>
      <c r="L17" s="435"/>
      <c r="M17" s="69"/>
      <c r="N17" s="434" t="s">
        <v>463</v>
      </c>
      <c r="O17" s="434"/>
      <c r="P17" s="435"/>
      <c r="Q17" s="435"/>
      <c r="R17" s="435"/>
      <c r="S17" s="435"/>
      <c r="T17" s="435"/>
      <c r="U17" s="69"/>
      <c r="AC17"/>
      <c r="AD17" s="70"/>
    </row>
    <row r="18" spans="2:30" ht="6.9" customHeight="1" x14ac:dyDescent="0.4">
      <c r="B18" s="71"/>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3"/>
    </row>
    <row r="19" spans="2:30" s="64" customFormat="1" ht="39.9" customHeight="1" x14ac:dyDescent="0.3">
      <c r="B19" s="68"/>
      <c r="C19" s="419" t="s">
        <v>485</v>
      </c>
      <c r="D19" s="420"/>
      <c r="E19" s="437"/>
      <c r="F19" s="437"/>
      <c r="G19" s="437"/>
      <c r="H19" s="437"/>
      <c r="I19" s="437"/>
      <c r="J19" s="437"/>
      <c r="K19" s="437"/>
      <c r="L19" s="437"/>
      <c r="M19" s="437"/>
      <c r="N19" s="437"/>
      <c r="O19" s="74"/>
      <c r="P19" s="419" t="s">
        <v>486</v>
      </c>
      <c r="Q19" s="436"/>
      <c r="R19" s="436"/>
      <c r="S19" s="420"/>
      <c r="T19" s="437"/>
      <c r="U19" s="437"/>
      <c r="V19" s="437"/>
      <c r="W19" s="437"/>
      <c r="X19" s="437"/>
      <c r="Y19" s="437"/>
      <c r="Z19" s="437"/>
      <c r="AA19" s="437"/>
      <c r="AB19" s="437"/>
      <c r="AC19" s="437"/>
      <c r="AD19" s="70"/>
    </row>
    <row r="20" spans="2:30" ht="6.9" customHeight="1" x14ac:dyDescent="0.4">
      <c r="B20" s="75"/>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7"/>
    </row>
    <row r="21" spans="2:30" ht="9.9" customHeight="1" x14ac:dyDescent="0.4">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row>
    <row r="22" spans="2:30" ht="30" customHeight="1" x14ac:dyDescent="0.4">
      <c r="B22" s="415" t="s">
        <v>464</v>
      </c>
      <c r="C22" s="415"/>
      <c r="D22" s="415"/>
      <c r="E22" s="415"/>
      <c r="F22" s="415"/>
      <c r="G22" s="415"/>
      <c r="H22" s="415"/>
      <c r="I22" s="415"/>
      <c r="J22" s="415"/>
      <c r="K22" s="415"/>
      <c r="L22" s="415"/>
      <c r="M22" s="415"/>
      <c r="N22" s="415"/>
      <c r="O22" s="415"/>
      <c r="P22" s="415"/>
      <c r="Q22" s="415"/>
      <c r="R22" s="415"/>
      <c r="S22" s="415"/>
      <c r="T22" s="415"/>
      <c r="U22" s="415"/>
      <c r="V22" s="415"/>
      <c r="W22" s="415"/>
      <c r="X22" s="415"/>
      <c r="Y22" s="415"/>
      <c r="Z22" s="415"/>
      <c r="AA22" s="415"/>
      <c r="AB22" s="415"/>
      <c r="AC22" s="415"/>
      <c r="AD22" s="415"/>
    </row>
    <row r="23" spans="2:30" ht="9.9" customHeight="1" x14ac:dyDescent="0.4">
      <c r="B23" s="78"/>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80"/>
    </row>
    <row r="24" spans="2:30" ht="26.1" customHeight="1" x14ac:dyDescent="0.4">
      <c r="B24" s="71"/>
      <c r="C24" s="432" t="s">
        <v>487</v>
      </c>
      <c r="D24" s="432"/>
      <c r="E24" s="432"/>
      <c r="F24" s="432" t="s">
        <v>496</v>
      </c>
      <c r="G24" s="432"/>
      <c r="H24" s="432" t="s">
        <v>465</v>
      </c>
      <c r="I24" s="432"/>
      <c r="J24" s="432" t="s">
        <v>466</v>
      </c>
      <c r="K24" s="432"/>
      <c r="L24" s="432" t="s">
        <v>467</v>
      </c>
      <c r="M24" s="432"/>
      <c r="N24" s="432" t="s">
        <v>468</v>
      </c>
      <c r="O24" s="432"/>
      <c r="P24" s="432" t="s">
        <v>469</v>
      </c>
      <c r="Q24" s="432"/>
      <c r="R24" s="432" t="s">
        <v>470</v>
      </c>
      <c r="S24" s="432"/>
      <c r="T24" s="432" t="s">
        <v>471</v>
      </c>
      <c r="U24" s="432"/>
      <c r="V24" s="432" t="s">
        <v>472</v>
      </c>
      <c r="W24" s="432"/>
      <c r="X24" s="432" t="s">
        <v>473</v>
      </c>
      <c r="Y24" s="432"/>
      <c r="Z24" s="432" t="s">
        <v>474</v>
      </c>
      <c r="AA24" s="432"/>
      <c r="AB24" s="432" t="s">
        <v>475</v>
      </c>
      <c r="AC24" s="432"/>
      <c r="AD24" s="81"/>
    </row>
    <row r="25" spans="2:30" ht="26.1" customHeight="1" x14ac:dyDescent="0.4">
      <c r="B25" s="71"/>
      <c r="C25" s="430" t="s">
        <v>460</v>
      </c>
      <c r="D25" s="430"/>
      <c r="E25" s="430"/>
      <c r="F25" s="460"/>
      <c r="G25" s="460"/>
      <c r="H25" s="460"/>
      <c r="I25" s="460"/>
      <c r="J25" s="460"/>
      <c r="K25" s="460"/>
      <c r="L25" s="460"/>
      <c r="M25" s="460"/>
      <c r="N25" s="460"/>
      <c r="O25" s="460"/>
      <c r="P25" s="460"/>
      <c r="Q25" s="460"/>
      <c r="R25" s="460"/>
      <c r="S25" s="460"/>
      <c r="T25" s="460"/>
      <c r="U25" s="460"/>
      <c r="V25" s="460"/>
      <c r="W25" s="460"/>
      <c r="X25" s="460"/>
      <c r="Y25" s="460"/>
      <c r="Z25" s="460"/>
      <c r="AA25" s="460"/>
      <c r="AB25" s="460"/>
      <c r="AC25" s="460"/>
      <c r="AD25" s="81"/>
    </row>
    <row r="26" spans="2:30" ht="35.1" customHeight="1" x14ac:dyDescent="0.4">
      <c r="B26" s="71"/>
      <c r="C26" s="430" t="s">
        <v>323</v>
      </c>
      <c r="D26" s="430"/>
      <c r="E26" s="430"/>
      <c r="F26" s="431"/>
      <c r="G26" s="431"/>
      <c r="H26" s="431"/>
      <c r="I26" s="431"/>
      <c r="J26" s="431"/>
      <c r="K26" s="431"/>
      <c r="L26" s="431"/>
      <c r="M26" s="431"/>
      <c r="N26" s="431"/>
      <c r="O26" s="431"/>
      <c r="P26" s="431"/>
      <c r="Q26" s="431"/>
      <c r="R26" s="431"/>
      <c r="S26" s="431"/>
      <c r="T26" s="431"/>
      <c r="U26" s="431"/>
      <c r="V26" s="431"/>
      <c r="W26" s="431"/>
      <c r="X26" s="431"/>
      <c r="Y26" s="431"/>
      <c r="Z26" s="431"/>
      <c r="AA26" s="431"/>
      <c r="AB26" s="431"/>
      <c r="AC26" s="431"/>
      <c r="AD26" s="81"/>
    </row>
    <row r="27" spans="2:30" ht="12" customHeight="1" x14ac:dyDescent="0.4">
      <c r="B27" s="71"/>
      <c r="C27" s="84"/>
      <c r="D27" s="84"/>
      <c r="E27" s="84"/>
      <c r="F27" s="85"/>
      <c r="G27" s="85"/>
      <c r="H27" s="85"/>
      <c r="I27" s="85"/>
      <c r="J27" s="85"/>
      <c r="K27" s="85"/>
      <c r="L27" s="85"/>
      <c r="M27" s="85"/>
      <c r="N27" s="86"/>
      <c r="O27" s="86"/>
      <c r="P27" s="86"/>
      <c r="Q27" s="86"/>
      <c r="R27" s="86"/>
      <c r="S27" s="86"/>
      <c r="T27" s="86"/>
      <c r="U27" s="86"/>
      <c r="V27" s="86"/>
      <c r="W27" s="86"/>
      <c r="X27" s="86"/>
      <c r="Y27" s="86"/>
      <c r="Z27" s="86"/>
      <c r="AA27" s="86"/>
      <c r="AB27" s="86"/>
      <c r="AC27" s="86"/>
      <c r="AD27" s="81"/>
    </row>
    <row r="28" spans="2:30" ht="35.1" customHeight="1" x14ac:dyDescent="0.4">
      <c r="B28" s="71"/>
      <c r="C28" s="432" t="s">
        <v>487</v>
      </c>
      <c r="D28" s="432"/>
      <c r="E28" s="432"/>
      <c r="F28" s="432" t="s">
        <v>476</v>
      </c>
      <c r="G28" s="432"/>
      <c r="H28" s="432" t="s">
        <v>465</v>
      </c>
      <c r="I28" s="432"/>
      <c r="J28" s="432" t="s">
        <v>466</v>
      </c>
      <c r="K28" s="432"/>
      <c r="L28" s="432" t="s">
        <v>467</v>
      </c>
      <c r="M28" s="432"/>
      <c r="N28" s="432" t="s">
        <v>468</v>
      </c>
      <c r="O28" s="432"/>
      <c r="P28" s="432" t="s">
        <v>469</v>
      </c>
      <c r="Q28" s="432"/>
      <c r="R28" s="432" t="s">
        <v>470</v>
      </c>
      <c r="S28" s="432"/>
      <c r="T28" s="432" t="s">
        <v>471</v>
      </c>
      <c r="U28" s="432"/>
      <c r="V28" s="432" t="s">
        <v>472</v>
      </c>
      <c r="W28" s="432"/>
      <c r="X28" s="432" t="s">
        <v>473</v>
      </c>
      <c r="Y28" s="432"/>
      <c r="Z28" s="432" t="s">
        <v>474</v>
      </c>
      <c r="AA28" s="432"/>
      <c r="AB28" s="432" t="s">
        <v>475</v>
      </c>
      <c r="AC28" s="432"/>
      <c r="AD28" s="81"/>
    </row>
    <row r="29" spans="2:30" ht="35.1" customHeight="1" x14ac:dyDescent="0.4">
      <c r="B29" s="71"/>
      <c r="C29" s="430" t="s">
        <v>460</v>
      </c>
      <c r="D29" s="430"/>
      <c r="E29" s="430"/>
      <c r="F29" s="460"/>
      <c r="G29" s="460"/>
      <c r="H29" s="460"/>
      <c r="I29" s="460"/>
      <c r="J29" s="460"/>
      <c r="K29" s="460"/>
      <c r="L29" s="460"/>
      <c r="M29" s="460"/>
      <c r="N29" s="460"/>
      <c r="O29" s="460"/>
      <c r="P29" s="460"/>
      <c r="Q29" s="460"/>
      <c r="R29" s="460"/>
      <c r="S29" s="460"/>
      <c r="T29" s="460"/>
      <c r="U29" s="460"/>
      <c r="V29" s="460"/>
      <c r="W29" s="460"/>
      <c r="X29" s="460"/>
      <c r="Y29" s="460"/>
      <c r="Z29" s="460"/>
      <c r="AA29" s="460"/>
      <c r="AB29" s="460"/>
      <c r="AC29" s="460"/>
      <c r="AD29" s="81"/>
    </row>
    <row r="30" spans="2:30" ht="35.1" customHeight="1" x14ac:dyDescent="0.4">
      <c r="B30" s="71"/>
      <c r="C30" s="430" t="s">
        <v>323</v>
      </c>
      <c r="D30" s="430"/>
      <c r="E30" s="430"/>
      <c r="F30" s="431"/>
      <c r="G30" s="431"/>
      <c r="H30" s="431"/>
      <c r="I30" s="431"/>
      <c r="J30" s="431"/>
      <c r="K30" s="431"/>
      <c r="L30" s="431"/>
      <c r="M30" s="431"/>
      <c r="N30" s="431"/>
      <c r="O30" s="431"/>
      <c r="P30" s="431"/>
      <c r="Q30" s="431"/>
      <c r="R30" s="431"/>
      <c r="S30" s="431"/>
      <c r="T30" s="431"/>
      <c r="U30" s="431"/>
      <c r="V30" s="431"/>
      <c r="W30" s="431"/>
      <c r="X30" s="431"/>
      <c r="Y30" s="431"/>
      <c r="Z30" s="431"/>
      <c r="AA30" s="431"/>
      <c r="AB30" s="431"/>
      <c r="AC30" s="431"/>
      <c r="AD30" s="81"/>
    </row>
    <row r="31" spans="2:30" ht="9.9" customHeight="1" x14ac:dyDescent="0.4">
      <c r="B31" s="75"/>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7"/>
    </row>
    <row r="32" spans="2:30" ht="5.4" customHeight="1" x14ac:dyDescent="0.4">
      <c r="B32" s="462"/>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4"/>
    </row>
    <row r="33" spans="2:34" ht="39.9" customHeight="1" x14ac:dyDescent="0.4">
      <c r="B33" s="412"/>
      <c r="C33" s="413"/>
      <c r="D33" s="413"/>
      <c r="E33" s="413"/>
      <c r="F33" s="413"/>
      <c r="G33" s="413"/>
      <c r="H33" s="413"/>
      <c r="I33" s="413"/>
      <c r="J33" s="413"/>
      <c r="K33" s="413"/>
      <c r="L33" s="413"/>
      <c r="M33" s="413"/>
      <c r="N33" s="413"/>
      <c r="O33" s="413"/>
      <c r="P33" s="413"/>
      <c r="Q33" s="413"/>
      <c r="R33" s="413"/>
      <c r="S33" s="413"/>
      <c r="T33" s="413"/>
      <c r="U33" s="413"/>
      <c r="V33" s="413"/>
      <c r="W33" s="413"/>
      <c r="X33" s="413"/>
      <c r="Y33" s="413"/>
      <c r="Z33" s="413"/>
      <c r="AA33" s="413"/>
      <c r="AB33" s="413"/>
      <c r="AC33" s="413"/>
      <c r="AD33" s="414"/>
    </row>
    <row r="34" spans="2:34" ht="39.9" customHeight="1" x14ac:dyDescent="0.4">
      <c r="B34" s="412"/>
      <c r="C34" s="413"/>
      <c r="D34" s="413"/>
      <c r="E34" s="413"/>
      <c r="F34" s="413"/>
      <c r="G34" s="413"/>
      <c r="H34" s="413"/>
      <c r="I34" s="413"/>
      <c r="J34" s="413"/>
      <c r="K34" s="413"/>
      <c r="L34" s="413"/>
      <c r="M34" s="413"/>
      <c r="N34" s="413"/>
      <c r="O34" s="413"/>
      <c r="P34" s="413"/>
      <c r="Q34" s="413"/>
      <c r="R34" s="413"/>
      <c r="S34" s="413"/>
      <c r="T34" s="413"/>
      <c r="U34" s="413"/>
      <c r="V34" s="413"/>
      <c r="W34" s="413"/>
      <c r="X34" s="413"/>
      <c r="Y34" s="413"/>
      <c r="Z34" s="413"/>
      <c r="AA34" s="413"/>
      <c r="AB34" s="413"/>
      <c r="AC34" s="413"/>
      <c r="AD34" s="414"/>
    </row>
    <row r="35" spans="2:34" ht="39.9" customHeight="1" x14ac:dyDescent="0.4">
      <c r="B35" s="412"/>
      <c r="C35" s="413"/>
      <c r="D35" s="413"/>
      <c r="E35" s="413"/>
      <c r="F35" s="413"/>
      <c r="G35" s="413"/>
      <c r="H35" s="413"/>
      <c r="I35" s="413"/>
      <c r="J35" s="413"/>
      <c r="K35" s="413"/>
      <c r="L35" s="413"/>
      <c r="M35" s="413"/>
      <c r="N35" s="413"/>
      <c r="O35" s="413"/>
      <c r="P35" s="413"/>
      <c r="Q35" s="413"/>
      <c r="R35" s="413"/>
      <c r="S35" s="413"/>
      <c r="T35" s="413"/>
      <c r="U35" s="413"/>
      <c r="V35" s="413"/>
      <c r="W35" s="413"/>
      <c r="X35" s="413"/>
      <c r="Y35" s="413"/>
      <c r="Z35" s="413"/>
      <c r="AA35" s="413"/>
      <c r="AB35" s="413"/>
      <c r="AC35" s="413"/>
      <c r="AD35" s="414"/>
    </row>
    <row r="36" spans="2:34" ht="39.9" customHeight="1" x14ac:dyDescent="0.4">
      <c r="B36" s="412"/>
      <c r="C36" s="413"/>
      <c r="D36" s="413"/>
      <c r="E36" s="413"/>
      <c r="F36" s="413"/>
      <c r="G36" s="413"/>
      <c r="H36" s="413"/>
      <c r="I36" s="413"/>
      <c r="J36" s="413"/>
      <c r="K36" s="413"/>
      <c r="L36" s="413"/>
      <c r="M36" s="413"/>
      <c r="N36" s="413"/>
      <c r="O36" s="413"/>
      <c r="P36" s="413"/>
      <c r="Q36" s="413"/>
      <c r="R36" s="413"/>
      <c r="S36" s="413"/>
      <c r="T36" s="413"/>
      <c r="U36" s="413"/>
      <c r="V36" s="413"/>
      <c r="W36" s="413"/>
      <c r="X36" s="413"/>
      <c r="Y36" s="413"/>
      <c r="Z36" s="413"/>
      <c r="AA36" s="413"/>
      <c r="AB36" s="413"/>
      <c r="AC36" s="413"/>
      <c r="AD36" s="414"/>
    </row>
    <row r="37" spans="2:34" ht="39.9" customHeight="1" x14ac:dyDescent="0.4">
      <c r="B37" s="412"/>
      <c r="C37" s="413"/>
      <c r="D37" s="413"/>
      <c r="E37" s="413"/>
      <c r="F37" s="413"/>
      <c r="G37" s="413"/>
      <c r="H37" s="413"/>
      <c r="I37" s="413"/>
      <c r="J37" s="413"/>
      <c r="K37" s="413"/>
      <c r="L37" s="413"/>
      <c r="M37" s="413"/>
      <c r="N37" s="413"/>
      <c r="O37" s="413"/>
      <c r="P37" s="413"/>
      <c r="Q37" s="413"/>
      <c r="R37" s="413"/>
      <c r="S37" s="413"/>
      <c r="T37" s="413"/>
      <c r="U37" s="413"/>
      <c r="V37" s="413"/>
      <c r="W37" s="413"/>
      <c r="X37" s="413"/>
      <c r="Y37" s="413"/>
      <c r="Z37" s="413"/>
      <c r="AA37" s="413"/>
      <c r="AB37" s="413"/>
      <c r="AC37" s="413"/>
      <c r="AD37" s="414"/>
    </row>
    <row r="38" spans="2:34" ht="39.9" customHeight="1" x14ac:dyDescent="0.4">
      <c r="B38" s="412"/>
      <c r="C38" s="413"/>
      <c r="D38" s="413"/>
      <c r="E38" s="413"/>
      <c r="F38" s="413"/>
      <c r="G38" s="413"/>
      <c r="H38" s="413"/>
      <c r="I38" s="413"/>
      <c r="J38" s="413"/>
      <c r="K38" s="413"/>
      <c r="L38" s="413"/>
      <c r="M38" s="413"/>
      <c r="N38" s="413"/>
      <c r="O38" s="413"/>
      <c r="P38" s="413"/>
      <c r="Q38" s="413"/>
      <c r="R38" s="413"/>
      <c r="S38" s="413"/>
      <c r="T38" s="413"/>
      <c r="U38" s="413"/>
      <c r="V38" s="413"/>
      <c r="W38" s="413"/>
      <c r="X38" s="413"/>
      <c r="Y38" s="413"/>
      <c r="Z38" s="413"/>
      <c r="AA38" s="413"/>
      <c r="AB38" s="413"/>
      <c r="AC38" s="413"/>
      <c r="AD38" s="414"/>
    </row>
    <row r="39" spans="2:34" ht="39.9" customHeight="1" x14ac:dyDescent="0.4">
      <c r="B39" s="465"/>
      <c r="C39" s="466"/>
      <c r="D39" s="466"/>
      <c r="E39" s="466"/>
      <c r="F39" s="466"/>
      <c r="G39" s="466"/>
      <c r="H39" s="466"/>
      <c r="I39" s="466"/>
      <c r="J39" s="466"/>
      <c r="K39" s="466"/>
      <c r="L39" s="466"/>
      <c r="M39" s="466"/>
      <c r="N39" s="466"/>
      <c r="O39" s="466"/>
      <c r="P39" s="466"/>
      <c r="Q39" s="466"/>
      <c r="R39" s="466"/>
      <c r="S39" s="466"/>
      <c r="T39" s="466"/>
      <c r="U39" s="466"/>
      <c r="V39" s="466"/>
      <c r="W39" s="466"/>
      <c r="X39" s="466"/>
      <c r="Y39" s="466"/>
      <c r="Z39" s="466"/>
      <c r="AA39" s="466"/>
      <c r="AB39" s="466"/>
      <c r="AC39" s="466"/>
      <c r="AD39" s="467"/>
    </row>
    <row r="40" spans="2:34" ht="8.1" customHeight="1" x14ac:dyDescent="0.4">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row>
    <row r="41" spans="2:34" ht="30" customHeight="1" x14ac:dyDescent="0.4">
      <c r="B41" s="415" t="s">
        <v>477</v>
      </c>
      <c r="C41" s="415"/>
      <c r="D41" s="415"/>
      <c r="E41" s="415"/>
      <c r="F41" s="415"/>
      <c r="G41" s="415"/>
      <c r="H41" s="415"/>
      <c r="I41" s="415"/>
      <c r="J41" s="415"/>
      <c r="K41" s="415"/>
      <c r="L41" s="415"/>
      <c r="M41" s="415"/>
      <c r="N41" s="415"/>
      <c r="O41" s="415"/>
      <c r="P41" s="415"/>
      <c r="Q41" s="415"/>
      <c r="R41" s="415"/>
      <c r="S41" s="415"/>
      <c r="T41" s="415"/>
      <c r="U41" s="415"/>
      <c r="V41" s="415"/>
      <c r="W41" s="415"/>
      <c r="X41" s="415"/>
      <c r="Y41" s="415"/>
      <c r="Z41" s="415"/>
      <c r="AA41" s="415"/>
      <c r="AB41" s="415"/>
      <c r="AC41" s="415"/>
      <c r="AD41" s="415"/>
      <c r="AE41" s="415"/>
      <c r="AF41" s="415"/>
      <c r="AG41" s="415"/>
      <c r="AH41" s="415"/>
    </row>
    <row r="42" spans="2:34" ht="9.9" customHeight="1" x14ac:dyDescent="0.4">
      <c r="B42" s="412"/>
      <c r="C42" s="413"/>
      <c r="D42" s="413"/>
      <c r="E42" s="413"/>
      <c r="F42" s="413"/>
      <c r="G42" s="413"/>
      <c r="H42" s="413"/>
      <c r="I42" s="413"/>
      <c r="J42" s="413"/>
      <c r="K42" s="413"/>
      <c r="L42" s="413"/>
      <c r="M42" s="413"/>
      <c r="N42" s="413"/>
      <c r="O42" s="413"/>
      <c r="P42" s="413"/>
      <c r="Q42" s="413"/>
      <c r="R42" s="413"/>
      <c r="S42" s="413"/>
      <c r="T42" s="413"/>
      <c r="U42" s="413"/>
      <c r="V42" s="413"/>
      <c r="W42" s="413"/>
      <c r="X42" s="413"/>
      <c r="Y42" s="413"/>
      <c r="Z42" s="413"/>
      <c r="AA42" s="413"/>
      <c r="AB42" s="413"/>
      <c r="AC42" s="413"/>
      <c r="AD42" s="413"/>
      <c r="AE42" s="413"/>
      <c r="AF42" s="413"/>
      <c r="AG42" s="413"/>
      <c r="AH42" s="414"/>
    </row>
    <row r="43" spans="2:34" ht="45" customHeight="1" x14ac:dyDescent="0.4">
      <c r="B43" s="71"/>
      <c r="C43" s="83" t="s">
        <v>478</v>
      </c>
      <c r="D43" s="432" t="s">
        <v>492</v>
      </c>
      <c r="E43" s="432"/>
      <c r="F43" s="432"/>
      <c r="G43" s="432"/>
      <c r="H43" s="432"/>
      <c r="I43" s="432"/>
      <c r="J43" s="432"/>
      <c r="K43" s="432"/>
      <c r="L43" s="432" t="s">
        <v>493</v>
      </c>
      <c r="M43" s="432"/>
      <c r="N43" s="432"/>
      <c r="O43" s="432"/>
      <c r="P43" s="432"/>
      <c r="Q43" s="432"/>
      <c r="R43" s="432"/>
      <c r="S43" s="432"/>
      <c r="T43" s="432" t="s">
        <v>479</v>
      </c>
      <c r="U43" s="432"/>
      <c r="V43" s="432"/>
      <c r="W43" s="432"/>
      <c r="X43" s="432"/>
      <c r="Y43" s="432"/>
      <c r="Z43" s="432" t="s">
        <v>489</v>
      </c>
      <c r="AA43" s="432"/>
      <c r="AB43" s="432"/>
      <c r="AC43" s="432"/>
      <c r="AD43" s="419" t="s">
        <v>490</v>
      </c>
      <c r="AE43" s="420"/>
      <c r="AF43" s="419" t="s">
        <v>491</v>
      </c>
      <c r="AG43" s="420"/>
      <c r="AH43" s="87"/>
    </row>
    <row r="44" spans="2:34" ht="50.1" customHeight="1" x14ac:dyDescent="0.4">
      <c r="B44" s="71"/>
      <c r="C44" s="82" t="s">
        <v>465</v>
      </c>
      <c r="D44" s="421"/>
      <c r="E44" s="422"/>
      <c r="F44" s="422"/>
      <c r="G44" s="422"/>
      <c r="H44" s="422"/>
      <c r="I44" s="422"/>
      <c r="J44" s="422"/>
      <c r="K44" s="423"/>
      <c r="L44" s="421"/>
      <c r="M44" s="422"/>
      <c r="N44" s="422"/>
      <c r="O44" s="422"/>
      <c r="P44" s="422"/>
      <c r="Q44" s="422"/>
      <c r="R44" s="422"/>
      <c r="S44" s="423"/>
      <c r="T44" s="424"/>
      <c r="U44" s="425"/>
      <c r="V44" s="425"/>
      <c r="W44" s="425"/>
      <c r="X44" s="425"/>
      <c r="Y44" s="426"/>
      <c r="Z44" s="427"/>
      <c r="AA44" s="428"/>
      <c r="AB44" s="428"/>
      <c r="AC44" s="429"/>
      <c r="AD44" s="416"/>
      <c r="AE44" s="417"/>
      <c r="AF44" s="411"/>
      <c r="AG44" s="411"/>
      <c r="AH44" s="87"/>
    </row>
    <row r="45" spans="2:34" ht="50.1" customHeight="1" x14ac:dyDescent="0.4">
      <c r="B45" s="71"/>
      <c r="C45" s="82" t="s">
        <v>466</v>
      </c>
      <c r="D45" s="421"/>
      <c r="E45" s="422"/>
      <c r="F45" s="422"/>
      <c r="G45" s="422"/>
      <c r="H45" s="422"/>
      <c r="I45" s="422"/>
      <c r="J45" s="422"/>
      <c r="K45" s="423"/>
      <c r="L45" s="421"/>
      <c r="M45" s="422"/>
      <c r="N45" s="422"/>
      <c r="O45" s="422"/>
      <c r="P45" s="422"/>
      <c r="Q45" s="422"/>
      <c r="R45" s="422"/>
      <c r="S45" s="423"/>
      <c r="T45" s="424"/>
      <c r="U45" s="425"/>
      <c r="V45" s="425"/>
      <c r="W45" s="425"/>
      <c r="X45" s="425"/>
      <c r="Y45" s="426"/>
      <c r="Z45" s="427"/>
      <c r="AA45" s="428"/>
      <c r="AB45" s="428"/>
      <c r="AC45" s="429"/>
      <c r="AD45" s="416"/>
      <c r="AE45" s="417"/>
      <c r="AF45" s="411"/>
      <c r="AG45" s="411"/>
      <c r="AH45" s="87"/>
    </row>
    <row r="46" spans="2:34" ht="50.1" customHeight="1" x14ac:dyDescent="0.4">
      <c r="B46" s="71"/>
      <c r="C46" s="82" t="s">
        <v>467</v>
      </c>
      <c r="D46" s="421"/>
      <c r="E46" s="422"/>
      <c r="F46" s="422"/>
      <c r="G46" s="422"/>
      <c r="H46" s="422"/>
      <c r="I46" s="422"/>
      <c r="J46" s="422"/>
      <c r="K46" s="423"/>
      <c r="L46" s="421"/>
      <c r="M46" s="422"/>
      <c r="N46" s="422"/>
      <c r="O46" s="422"/>
      <c r="P46" s="422"/>
      <c r="Q46" s="422"/>
      <c r="R46" s="422"/>
      <c r="S46" s="423"/>
      <c r="T46" s="424"/>
      <c r="U46" s="425"/>
      <c r="V46" s="425"/>
      <c r="W46" s="425"/>
      <c r="X46" s="425"/>
      <c r="Y46" s="426"/>
      <c r="Z46" s="427"/>
      <c r="AA46" s="428"/>
      <c r="AB46" s="428"/>
      <c r="AC46" s="429"/>
      <c r="AD46" s="416"/>
      <c r="AE46" s="417"/>
      <c r="AF46" s="411"/>
      <c r="AG46" s="411"/>
      <c r="AH46" s="87"/>
    </row>
    <row r="47" spans="2:34" ht="50.1" customHeight="1" x14ac:dyDescent="0.4">
      <c r="B47" s="71"/>
      <c r="C47" s="82" t="s">
        <v>468</v>
      </c>
      <c r="D47" s="421"/>
      <c r="E47" s="422"/>
      <c r="F47" s="422"/>
      <c r="G47" s="422"/>
      <c r="H47" s="422"/>
      <c r="I47" s="422"/>
      <c r="J47" s="422"/>
      <c r="K47" s="423"/>
      <c r="L47" s="421"/>
      <c r="M47" s="422"/>
      <c r="N47" s="422"/>
      <c r="O47" s="422"/>
      <c r="P47" s="422"/>
      <c r="Q47" s="422"/>
      <c r="R47" s="422"/>
      <c r="S47" s="423"/>
      <c r="T47" s="424"/>
      <c r="U47" s="425"/>
      <c r="V47" s="425"/>
      <c r="W47" s="425"/>
      <c r="X47" s="425"/>
      <c r="Y47" s="426"/>
      <c r="Z47" s="427"/>
      <c r="AA47" s="428"/>
      <c r="AB47" s="428"/>
      <c r="AC47" s="429"/>
      <c r="AD47" s="416"/>
      <c r="AE47" s="417"/>
      <c r="AF47" s="411"/>
      <c r="AG47" s="411"/>
      <c r="AH47" s="87"/>
    </row>
    <row r="48" spans="2:34" ht="50.1" customHeight="1" x14ac:dyDescent="0.4">
      <c r="B48" s="71"/>
      <c r="C48" s="82" t="s">
        <v>469</v>
      </c>
      <c r="D48" s="421"/>
      <c r="E48" s="422"/>
      <c r="F48" s="422"/>
      <c r="G48" s="422"/>
      <c r="H48" s="422"/>
      <c r="I48" s="422"/>
      <c r="J48" s="422"/>
      <c r="K48" s="423"/>
      <c r="L48" s="421"/>
      <c r="M48" s="422"/>
      <c r="N48" s="422"/>
      <c r="O48" s="422"/>
      <c r="P48" s="422"/>
      <c r="Q48" s="422"/>
      <c r="R48" s="422"/>
      <c r="S48" s="423"/>
      <c r="T48" s="424"/>
      <c r="U48" s="425"/>
      <c r="V48" s="425"/>
      <c r="W48" s="425"/>
      <c r="X48" s="425"/>
      <c r="Y48" s="426"/>
      <c r="Z48" s="427"/>
      <c r="AA48" s="428"/>
      <c r="AB48" s="428"/>
      <c r="AC48" s="429"/>
      <c r="AD48" s="416"/>
      <c r="AE48" s="417"/>
      <c r="AF48" s="411"/>
      <c r="AG48" s="411"/>
      <c r="AH48" s="87"/>
    </row>
    <row r="49" spans="2:34" ht="50.1" customHeight="1" x14ac:dyDescent="0.4">
      <c r="B49" s="71"/>
      <c r="C49" s="82" t="s">
        <v>470</v>
      </c>
      <c r="D49" s="421"/>
      <c r="E49" s="422"/>
      <c r="F49" s="422"/>
      <c r="G49" s="422"/>
      <c r="H49" s="422"/>
      <c r="I49" s="422"/>
      <c r="J49" s="422"/>
      <c r="K49" s="423"/>
      <c r="L49" s="421"/>
      <c r="M49" s="422"/>
      <c r="N49" s="422"/>
      <c r="O49" s="422"/>
      <c r="P49" s="422"/>
      <c r="Q49" s="422"/>
      <c r="R49" s="422"/>
      <c r="S49" s="423"/>
      <c r="T49" s="424"/>
      <c r="U49" s="425"/>
      <c r="V49" s="425"/>
      <c r="W49" s="425"/>
      <c r="X49" s="425"/>
      <c r="Y49" s="426"/>
      <c r="Z49" s="427"/>
      <c r="AA49" s="428"/>
      <c r="AB49" s="428"/>
      <c r="AC49" s="429"/>
      <c r="AD49" s="416"/>
      <c r="AE49" s="417"/>
      <c r="AF49" s="411"/>
      <c r="AG49" s="411"/>
      <c r="AH49" s="87"/>
    </row>
    <row r="50" spans="2:34" ht="50.1" customHeight="1" x14ac:dyDescent="0.4">
      <c r="B50" s="71"/>
      <c r="C50" s="82" t="s">
        <v>471</v>
      </c>
      <c r="D50" s="421"/>
      <c r="E50" s="422"/>
      <c r="F50" s="422"/>
      <c r="G50" s="422"/>
      <c r="H50" s="422"/>
      <c r="I50" s="422"/>
      <c r="J50" s="422"/>
      <c r="K50" s="423"/>
      <c r="L50" s="421"/>
      <c r="M50" s="422"/>
      <c r="N50" s="422"/>
      <c r="O50" s="422"/>
      <c r="P50" s="422"/>
      <c r="Q50" s="422"/>
      <c r="R50" s="422"/>
      <c r="S50" s="423"/>
      <c r="T50" s="424"/>
      <c r="U50" s="425"/>
      <c r="V50" s="425"/>
      <c r="W50" s="425"/>
      <c r="X50" s="425"/>
      <c r="Y50" s="426"/>
      <c r="Z50" s="427"/>
      <c r="AA50" s="428"/>
      <c r="AB50" s="428"/>
      <c r="AC50" s="429"/>
      <c r="AD50" s="416"/>
      <c r="AE50" s="417"/>
      <c r="AF50" s="411"/>
      <c r="AG50" s="411"/>
      <c r="AH50" s="87"/>
    </row>
    <row r="51" spans="2:34" ht="50.1" customHeight="1" x14ac:dyDescent="0.4">
      <c r="B51" s="71"/>
      <c r="C51" s="82" t="s">
        <v>472</v>
      </c>
      <c r="D51" s="421"/>
      <c r="E51" s="422"/>
      <c r="F51" s="422"/>
      <c r="G51" s="422"/>
      <c r="H51" s="422"/>
      <c r="I51" s="422"/>
      <c r="J51" s="422"/>
      <c r="K51" s="423"/>
      <c r="L51" s="421"/>
      <c r="M51" s="422"/>
      <c r="N51" s="422"/>
      <c r="O51" s="422"/>
      <c r="P51" s="422"/>
      <c r="Q51" s="422"/>
      <c r="R51" s="422"/>
      <c r="S51" s="423"/>
      <c r="T51" s="424"/>
      <c r="U51" s="425"/>
      <c r="V51" s="425"/>
      <c r="W51" s="425"/>
      <c r="X51" s="425"/>
      <c r="Y51" s="426"/>
      <c r="Z51" s="427"/>
      <c r="AA51" s="428"/>
      <c r="AB51" s="428"/>
      <c r="AC51" s="429"/>
      <c r="AD51" s="416"/>
      <c r="AE51" s="417"/>
      <c r="AF51" s="411"/>
      <c r="AG51" s="411"/>
      <c r="AH51" s="87"/>
    </row>
    <row r="52" spans="2:34" ht="50.1" customHeight="1" x14ac:dyDescent="0.4">
      <c r="B52" s="71"/>
      <c r="C52" s="82" t="s">
        <v>473</v>
      </c>
      <c r="D52" s="421"/>
      <c r="E52" s="422"/>
      <c r="F52" s="422"/>
      <c r="G52" s="422"/>
      <c r="H52" s="422"/>
      <c r="I52" s="422"/>
      <c r="J52" s="422"/>
      <c r="K52" s="423"/>
      <c r="L52" s="421"/>
      <c r="M52" s="422"/>
      <c r="N52" s="422"/>
      <c r="O52" s="422"/>
      <c r="P52" s="422"/>
      <c r="Q52" s="422"/>
      <c r="R52" s="422"/>
      <c r="S52" s="423"/>
      <c r="T52" s="424"/>
      <c r="U52" s="425"/>
      <c r="V52" s="425"/>
      <c r="W52" s="425"/>
      <c r="X52" s="425"/>
      <c r="Y52" s="426"/>
      <c r="Z52" s="427"/>
      <c r="AA52" s="428"/>
      <c r="AB52" s="428"/>
      <c r="AC52" s="429"/>
      <c r="AD52" s="416"/>
      <c r="AE52" s="417"/>
      <c r="AF52" s="411"/>
      <c r="AG52" s="411"/>
      <c r="AH52" s="87"/>
    </row>
    <row r="53" spans="2:34" ht="50.1" customHeight="1" x14ac:dyDescent="0.4">
      <c r="B53" s="71"/>
      <c r="C53" s="82" t="s">
        <v>474</v>
      </c>
      <c r="D53" s="421"/>
      <c r="E53" s="422"/>
      <c r="F53" s="422"/>
      <c r="G53" s="422"/>
      <c r="H53" s="422"/>
      <c r="I53" s="422"/>
      <c r="J53" s="422"/>
      <c r="K53" s="423"/>
      <c r="L53" s="421"/>
      <c r="M53" s="422"/>
      <c r="N53" s="422"/>
      <c r="O53" s="422"/>
      <c r="P53" s="422"/>
      <c r="Q53" s="422"/>
      <c r="R53" s="422"/>
      <c r="S53" s="423"/>
      <c r="T53" s="424"/>
      <c r="U53" s="425"/>
      <c r="V53" s="425"/>
      <c r="W53" s="425"/>
      <c r="X53" s="425"/>
      <c r="Y53" s="426"/>
      <c r="Z53" s="427"/>
      <c r="AA53" s="428"/>
      <c r="AB53" s="428"/>
      <c r="AC53" s="429"/>
      <c r="AD53" s="416"/>
      <c r="AE53" s="417"/>
      <c r="AF53" s="411"/>
      <c r="AG53" s="411"/>
      <c r="AH53" s="87"/>
    </row>
    <row r="54" spans="2:34" ht="50.1" customHeight="1" x14ac:dyDescent="0.4">
      <c r="B54" s="71"/>
      <c r="C54" s="82" t="s">
        <v>476</v>
      </c>
      <c r="D54" s="421"/>
      <c r="E54" s="422"/>
      <c r="F54" s="422"/>
      <c r="G54" s="422"/>
      <c r="H54" s="422"/>
      <c r="I54" s="422"/>
      <c r="J54" s="422"/>
      <c r="K54" s="423"/>
      <c r="L54" s="421"/>
      <c r="M54" s="422"/>
      <c r="N54" s="422"/>
      <c r="O54" s="422"/>
      <c r="P54" s="422"/>
      <c r="Q54" s="422"/>
      <c r="R54" s="422"/>
      <c r="S54" s="423"/>
      <c r="T54" s="424"/>
      <c r="U54" s="425"/>
      <c r="V54" s="425"/>
      <c r="W54" s="425"/>
      <c r="X54" s="425"/>
      <c r="Y54" s="426"/>
      <c r="Z54" s="427"/>
      <c r="AA54" s="428"/>
      <c r="AB54" s="428"/>
      <c r="AC54" s="429"/>
      <c r="AD54" s="416"/>
      <c r="AE54" s="417"/>
      <c r="AF54" s="411"/>
      <c r="AG54" s="411"/>
      <c r="AH54" s="87"/>
    </row>
    <row r="55" spans="2:34" ht="50.1" customHeight="1" x14ac:dyDescent="0.4">
      <c r="B55" s="71"/>
      <c r="C55" s="82" t="s">
        <v>465</v>
      </c>
      <c r="D55" s="421"/>
      <c r="E55" s="422"/>
      <c r="F55" s="422"/>
      <c r="G55" s="422"/>
      <c r="H55" s="422"/>
      <c r="I55" s="422"/>
      <c r="J55" s="422"/>
      <c r="K55" s="423"/>
      <c r="L55" s="421"/>
      <c r="M55" s="422"/>
      <c r="N55" s="422"/>
      <c r="O55" s="422"/>
      <c r="P55" s="422"/>
      <c r="Q55" s="422"/>
      <c r="R55" s="422"/>
      <c r="S55" s="423"/>
      <c r="T55" s="424"/>
      <c r="U55" s="425"/>
      <c r="V55" s="425"/>
      <c r="W55" s="425"/>
      <c r="X55" s="425"/>
      <c r="Y55" s="426"/>
      <c r="Z55" s="427"/>
      <c r="AA55" s="428"/>
      <c r="AB55" s="428"/>
      <c r="AC55" s="429"/>
      <c r="AD55" s="416"/>
      <c r="AE55" s="417"/>
      <c r="AF55" s="411"/>
      <c r="AG55" s="411"/>
      <c r="AH55" s="87"/>
    </row>
    <row r="56" spans="2:34" ht="50.1" customHeight="1" x14ac:dyDescent="0.4">
      <c r="B56" s="71"/>
      <c r="C56" s="82" t="s">
        <v>466</v>
      </c>
      <c r="D56" s="421"/>
      <c r="E56" s="422"/>
      <c r="F56" s="422"/>
      <c r="G56" s="422"/>
      <c r="H56" s="422"/>
      <c r="I56" s="422"/>
      <c r="J56" s="422"/>
      <c r="K56" s="423"/>
      <c r="L56" s="421"/>
      <c r="M56" s="422"/>
      <c r="N56" s="422"/>
      <c r="O56" s="422"/>
      <c r="P56" s="422"/>
      <c r="Q56" s="422"/>
      <c r="R56" s="422"/>
      <c r="S56" s="423"/>
      <c r="T56" s="424"/>
      <c r="U56" s="425"/>
      <c r="V56" s="425"/>
      <c r="W56" s="425"/>
      <c r="X56" s="425"/>
      <c r="Y56" s="426"/>
      <c r="Z56" s="427"/>
      <c r="AA56" s="428"/>
      <c r="AB56" s="428"/>
      <c r="AC56" s="429"/>
      <c r="AD56" s="416"/>
      <c r="AE56" s="417"/>
      <c r="AF56" s="411"/>
      <c r="AG56" s="411"/>
      <c r="AH56" s="87"/>
    </row>
    <row r="57" spans="2:34" ht="50.1" customHeight="1" x14ac:dyDescent="0.4">
      <c r="B57" s="71"/>
      <c r="C57" s="82" t="s">
        <v>467</v>
      </c>
      <c r="D57" s="421"/>
      <c r="E57" s="422"/>
      <c r="F57" s="422"/>
      <c r="G57" s="422"/>
      <c r="H57" s="422"/>
      <c r="I57" s="422"/>
      <c r="J57" s="422"/>
      <c r="K57" s="423"/>
      <c r="L57" s="421"/>
      <c r="M57" s="422"/>
      <c r="N57" s="422"/>
      <c r="O57" s="422"/>
      <c r="P57" s="422"/>
      <c r="Q57" s="422"/>
      <c r="R57" s="422"/>
      <c r="S57" s="423"/>
      <c r="T57" s="424"/>
      <c r="U57" s="425"/>
      <c r="V57" s="425"/>
      <c r="W57" s="425"/>
      <c r="X57" s="425"/>
      <c r="Y57" s="426"/>
      <c r="Z57" s="427"/>
      <c r="AA57" s="428"/>
      <c r="AB57" s="428"/>
      <c r="AC57" s="429"/>
      <c r="AD57" s="416"/>
      <c r="AE57" s="417"/>
      <c r="AF57" s="411"/>
      <c r="AG57" s="411"/>
      <c r="AH57" s="87"/>
    </row>
    <row r="58" spans="2:34" ht="50.1" customHeight="1" x14ac:dyDescent="0.4">
      <c r="B58" s="71"/>
      <c r="C58" s="82" t="s">
        <v>468</v>
      </c>
      <c r="D58" s="421"/>
      <c r="E58" s="422"/>
      <c r="F58" s="422"/>
      <c r="G58" s="422"/>
      <c r="H58" s="422"/>
      <c r="I58" s="422"/>
      <c r="J58" s="422"/>
      <c r="K58" s="423"/>
      <c r="L58" s="421"/>
      <c r="M58" s="422"/>
      <c r="N58" s="422"/>
      <c r="O58" s="422"/>
      <c r="P58" s="422"/>
      <c r="Q58" s="422"/>
      <c r="R58" s="422"/>
      <c r="S58" s="423"/>
      <c r="T58" s="424"/>
      <c r="U58" s="425"/>
      <c r="V58" s="425"/>
      <c r="W58" s="425"/>
      <c r="X58" s="425"/>
      <c r="Y58" s="426"/>
      <c r="Z58" s="427"/>
      <c r="AA58" s="428"/>
      <c r="AB58" s="428"/>
      <c r="AC58" s="429"/>
      <c r="AD58" s="416"/>
      <c r="AE58" s="417"/>
      <c r="AF58" s="411"/>
      <c r="AG58" s="411"/>
      <c r="AH58" s="87"/>
    </row>
    <row r="59" spans="2:34" ht="50.1" customHeight="1" x14ac:dyDescent="0.4">
      <c r="B59" s="71"/>
      <c r="C59" s="82" t="s">
        <v>469</v>
      </c>
      <c r="D59" s="421"/>
      <c r="E59" s="422"/>
      <c r="F59" s="422"/>
      <c r="G59" s="422"/>
      <c r="H59" s="422"/>
      <c r="I59" s="422"/>
      <c r="J59" s="422"/>
      <c r="K59" s="423"/>
      <c r="L59" s="421"/>
      <c r="M59" s="422"/>
      <c r="N59" s="422"/>
      <c r="O59" s="422"/>
      <c r="P59" s="422"/>
      <c r="Q59" s="422"/>
      <c r="R59" s="422"/>
      <c r="S59" s="423"/>
      <c r="T59" s="424"/>
      <c r="U59" s="425"/>
      <c r="V59" s="425"/>
      <c r="W59" s="425"/>
      <c r="X59" s="425"/>
      <c r="Y59" s="426"/>
      <c r="Z59" s="427"/>
      <c r="AA59" s="428"/>
      <c r="AB59" s="428"/>
      <c r="AC59" s="429"/>
      <c r="AD59" s="416"/>
      <c r="AE59" s="417"/>
      <c r="AF59" s="411"/>
      <c r="AG59" s="411"/>
      <c r="AH59" s="87"/>
    </row>
    <row r="60" spans="2:34" ht="50.1" customHeight="1" x14ac:dyDescent="0.4">
      <c r="B60" s="71"/>
      <c r="C60" s="82" t="s">
        <v>470</v>
      </c>
      <c r="D60" s="421"/>
      <c r="E60" s="422"/>
      <c r="F60" s="422"/>
      <c r="G60" s="422"/>
      <c r="H60" s="422"/>
      <c r="I60" s="422"/>
      <c r="J60" s="422"/>
      <c r="K60" s="423"/>
      <c r="L60" s="421"/>
      <c r="M60" s="422"/>
      <c r="N60" s="422"/>
      <c r="O60" s="422"/>
      <c r="P60" s="422"/>
      <c r="Q60" s="422"/>
      <c r="R60" s="422"/>
      <c r="S60" s="423"/>
      <c r="T60" s="424"/>
      <c r="U60" s="425"/>
      <c r="V60" s="425"/>
      <c r="W60" s="425"/>
      <c r="X60" s="425"/>
      <c r="Y60" s="426"/>
      <c r="Z60" s="427"/>
      <c r="AA60" s="428"/>
      <c r="AB60" s="428"/>
      <c r="AC60" s="429"/>
      <c r="AD60" s="416"/>
      <c r="AE60" s="417"/>
      <c r="AF60" s="411"/>
      <c r="AG60" s="411"/>
      <c r="AH60" s="87"/>
    </row>
    <row r="61" spans="2:34" ht="50.1" customHeight="1" x14ac:dyDescent="0.4">
      <c r="B61" s="71"/>
      <c r="C61" s="82" t="s">
        <v>471</v>
      </c>
      <c r="D61" s="421"/>
      <c r="E61" s="422"/>
      <c r="F61" s="422"/>
      <c r="G61" s="422"/>
      <c r="H61" s="422"/>
      <c r="I61" s="422"/>
      <c r="J61" s="422"/>
      <c r="K61" s="423"/>
      <c r="L61" s="421"/>
      <c r="M61" s="422"/>
      <c r="N61" s="422"/>
      <c r="O61" s="422"/>
      <c r="P61" s="422"/>
      <c r="Q61" s="422"/>
      <c r="R61" s="422"/>
      <c r="S61" s="423"/>
      <c r="T61" s="424"/>
      <c r="U61" s="425"/>
      <c r="V61" s="425"/>
      <c r="W61" s="425"/>
      <c r="X61" s="425"/>
      <c r="Y61" s="426"/>
      <c r="Z61" s="427"/>
      <c r="AA61" s="428"/>
      <c r="AB61" s="428"/>
      <c r="AC61" s="429"/>
      <c r="AD61" s="416"/>
      <c r="AE61" s="417"/>
      <c r="AF61" s="411"/>
      <c r="AG61" s="411"/>
      <c r="AH61" s="87"/>
    </row>
    <row r="62" spans="2:34" ht="50.1" customHeight="1" x14ac:dyDescent="0.4">
      <c r="B62" s="71"/>
      <c r="C62" s="82" t="s">
        <v>472</v>
      </c>
      <c r="D62" s="421"/>
      <c r="E62" s="422"/>
      <c r="F62" s="422"/>
      <c r="G62" s="422"/>
      <c r="H62" s="422"/>
      <c r="I62" s="422"/>
      <c r="J62" s="422"/>
      <c r="K62" s="423"/>
      <c r="L62" s="421"/>
      <c r="M62" s="422"/>
      <c r="N62" s="422"/>
      <c r="O62" s="422"/>
      <c r="P62" s="422"/>
      <c r="Q62" s="422"/>
      <c r="R62" s="422"/>
      <c r="S62" s="423"/>
      <c r="T62" s="424"/>
      <c r="U62" s="425"/>
      <c r="V62" s="425"/>
      <c r="W62" s="425"/>
      <c r="X62" s="425"/>
      <c r="Y62" s="426"/>
      <c r="Z62" s="427"/>
      <c r="AA62" s="428"/>
      <c r="AB62" s="428"/>
      <c r="AC62" s="429"/>
      <c r="AD62" s="416"/>
      <c r="AE62" s="417"/>
      <c r="AF62" s="411"/>
      <c r="AG62" s="411"/>
      <c r="AH62" s="87"/>
    </row>
    <row r="63" spans="2:34" ht="50.1" customHeight="1" x14ac:dyDescent="0.4">
      <c r="B63" s="71"/>
      <c r="C63" s="82" t="s">
        <v>473</v>
      </c>
      <c r="D63" s="421"/>
      <c r="E63" s="422"/>
      <c r="F63" s="422"/>
      <c r="G63" s="422"/>
      <c r="H63" s="422"/>
      <c r="I63" s="422"/>
      <c r="J63" s="422"/>
      <c r="K63" s="423"/>
      <c r="L63" s="421"/>
      <c r="M63" s="422"/>
      <c r="N63" s="422"/>
      <c r="O63" s="422"/>
      <c r="P63" s="422"/>
      <c r="Q63" s="422"/>
      <c r="R63" s="422"/>
      <c r="S63" s="423"/>
      <c r="T63" s="424"/>
      <c r="U63" s="425"/>
      <c r="V63" s="425"/>
      <c r="W63" s="425"/>
      <c r="X63" s="425"/>
      <c r="Y63" s="426"/>
      <c r="Z63" s="427"/>
      <c r="AA63" s="428"/>
      <c r="AB63" s="428"/>
      <c r="AC63" s="429"/>
      <c r="AD63" s="416"/>
      <c r="AE63" s="417"/>
      <c r="AF63" s="411"/>
      <c r="AG63" s="411"/>
      <c r="AH63" s="87"/>
    </row>
    <row r="64" spans="2:34" ht="50.1" customHeight="1" x14ac:dyDescent="0.4">
      <c r="B64" s="71"/>
      <c r="C64" s="82" t="s">
        <v>474</v>
      </c>
      <c r="D64" s="421"/>
      <c r="E64" s="422"/>
      <c r="F64" s="422"/>
      <c r="G64" s="422"/>
      <c r="H64" s="422"/>
      <c r="I64" s="422"/>
      <c r="J64" s="422"/>
      <c r="K64" s="423"/>
      <c r="L64" s="421"/>
      <c r="M64" s="422"/>
      <c r="N64" s="422"/>
      <c r="O64" s="422"/>
      <c r="P64" s="422"/>
      <c r="Q64" s="422"/>
      <c r="R64" s="422"/>
      <c r="S64" s="423"/>
      <c r="T64" s="424"/>
      <c r="U64" s="425"/>
      <c r="V64" s="425"/>
      <c r="W64" s="425"/>
      <c r="X64" s="425"/>
      <c r="Y64" s="426"/>
      <c r="Z64" s="427"/>
      <c r="AA64" s="428"/>
      <c r="AB64" s="428"/>
      <c r="AC64" s="429"/>
      <c r="AD64" s="416"/>
      <c r="AE64" s="417"/>
      <c r="AF64" s="411"/>
      <c r="AG64" s="411"/>
      <c r="AH64" s="87"/>
    </row>
    <row r="65" spans="2:34" ht="50.1" customHeight="1" x14ac:dyDescent="0.4">
      <c r="B65" s="71"/>
      <c r="C65" s="82" t="s">
        <v>476</v>
      </c>
      <c r="D65" s="421"/>
      <c r="E65" s="422"/>
      <c r="F65" s="422"/>
      <c r="G65" s="422"/>
      <c r="H65" s="422"/>
      <c r="I65" s="422"/>
      <c r="J65" s="422"/>
      <c r="K65" s="423"/>
      <c r="L65" s="421"/>
      <c r="M65" s="422"/>
      <c r="N65" s="422"/>
      <c r="O65" s="422"/>
      <c r="P65" s="422"/>
      <c r="Q65" s="422"/>
      <c r="R65" s="422"/>
      <c r="S65" s="423"/>
      <c r="T65" s="424"/>
      <c r="U65" s="425"/>
      <c r="V65" s="425"/>
      <c r="W65" s="425"/>
      <c r="X65" s="425"/>
      <c r="Y65" s="426"/>
      <c r="Z65" s="427"/>
      <c r="AA65" s="428"/>
      <c r="AB65" s="428"/>
      <c r="AC65" s="429"/>
      <c r="AD65" s="418"/>
      <c r="AE65" s="418"/>
      <c r="AF65" s="411"/>
      <c r="AG65" s="411"/>
      <c r="AH65" s="87"/>
    </row>
    <row r="66" spans="2:34" ht="9.9" customHeight="1" x14ac:dyDescent="0.4">
      <c r="B66" s="65"/>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7"/>
    </row>
    <row r="67" spans="2:34" ht="6" customHeight="1" x14ac:dyDescent="0.4"/>
  </sheetData>
  <mergeCells count="257">
    <mergeCell ref="D65:K65"/>
    <mergeCell ref="L65:S65"/>
    <mergeCell ref="T65:Y65"/>
    <mergeCell ref="Z65:AC65"/>
    <mergeCell ref="AD65:AE65"/>
    <mergeCell ref="AF65:AG65"/>
    <mergeCell ref="D64:K64"/>
    <mergeCell ref="L64:S64"/>
    <mergeCell ref="T64:Y64"/>
    <mergeCell ref="Z64:AC64"/>
    <mergeCell ref="AD64:AE64"/>
    <mergeCell ref="AF64:AG64"/>
    <mergeCell ref="D63:K63"/>
    <mergeCell ref="L63:S63"/>
    <mergeCell ref="T63:Y63"/>
    <mergeCell ref="Z63:AC63"/>
    <mergeCell ref="AD63:AE63"/>
    <mergeCell ref="AF63:AG63"/>
    <mergeCell ref="D62:K62"/>
    <mergeCell ref="L62:S62"/>
    <mergeCell ref="T62:Y62"/>
    <mergeCell ref="Z62:AC62"/>
    <mergeCell ref="AD62:AE62"/>
    <mergeCell ref="AF62:AG62"/>
    <mergeCell ref="D61:K61"/>
    <mergeCell ref="L61:S61"/>
    <mergeCell ref="T61:Y61"/>
    <mergeCell ref="Z61:AC61"/>
    <mergeCell ref="AD61:AE61"/>
    <mergeCell ref="AF61:AG61"/>
    <mergeCell ref="D60:K60"/>
    <mergeCell ref="L60:S60"/>
    <mergeCell ref="T60:Y60"/>
    <mergeCell ref="Z60:AC60"/>
    <mergeCell ref="AD60:AE60"/>
    <mergeCell ref="AF60:AG60"/>
    <mergeCell ref="D59:K59"/>
    <mergeCell ref="L59:S59"/>
    <mergeCell ref="T59:Y59"/>
    <mergeCell ref="Z59:AC59"/>
    <mergeCell ref="AD59:AE59"/>
    <mergeCell ref="AF59:AG59"/>
    <mergeCell ref="D58:K58"/>
    <mergeCell ref="L58:S58"/>
    <mergeCell ref="T58:Y58"/>
    <mergeCell ref="Z58:AC58"/>
    <mergeCell ref="AD58:AE58"/>
    <mergeCell ref="AF58:AG58"/>
    <mergeCell ref="D57:K57"/>
    <mergeCell ref="L57:S57"/>
    <mergeCell ref="T57:Y57"/>
    <mergeCell ref="Z57:AC57"/>
    <mergeCell ref="AD57:AE57"/>
    <mergeCell ref="AF57:AG57"/>
    <mergeCell ref="D56:K56"/>
    <mergeCell ref="L56:S56"/>
    <mergeCell ref="T56:Y56"/>
    <mergeCell ref="Z56:AC56"/>
    <mergeCell ref="AD56:AE56"/>
    <mergeCell ref="AF56:AG56"/>
    <mergeCell ref="D55:K55"/>
    <mergeCell ref="L55:S55"/>
    <mergeCell ref="T55:Y55"/>
    <mergeCell ref="Z55:AC55"/>
    <mergeCell ref="AD55:AE55"/>
    <mergeCell ref="AF55:AG55"/>
    <mergeCell ref="D54:K54"/>
    <mergeCell ref="L54:S54"/>
    <mergeCell ref="T54:Y54"/>
    <mergeCell ref="Z54:AC54"/>
    <mergeCell ref="AD54:AE54"/>
    <mergeCell ref="AF54:AG54"/>
    <mergeCell ref="D53:K53"/>
    <mergeCell ref="L53:S53"/>
    <mergeCell ref="T53:Y53"/>
    <mergeCell ref="Z53:AC53"/>
    <mergeCell ref="AD53:AE53"/>
    <mergeCell ref="AF53:AG53"/>
    <mergeCell ref="D52:K52"/>
    <mergeCell ref="L52:S52"/>
    <mergeCell ref="T52:Y52"/>
    <mergeCell ref="Z52:AC52"/>
    <mergeCell ref="AD52:AE52"/>
    <mergeCell ref="AF52:AG52"/>
    <mergeCell ref="D51:K51"/>
    <mergeCell ref="L51:S51"/>
    <mergeCell ref="T51:Y51"/>
    <mergeCell ref="Z51:AC51"/>
    <mergeCell ref="AD51:AE51"/>
    <mergeCell ref="AF51:AG51"/>
    <mergeCell ref="D50:K50"/>
    <mergeCell ref="L50:S50"/>
    <mergeCell ref="T50:Y50"/>
    <mergeCell ref="Z50:AC50"/>
    <mergeCell ref="AD50:AE50"/>
    <mergeCell ref="AF50:AG50"/>
    <mergeCell ref="D49:K49"/>
    <mergeCell ref="L49:S49"/>
    <mergeCell ref="T49:Y49"/>
    <mergeCell ref="Z49:AC49"/>
    <mergeCell ref="AD49:AE49"/>
    <mergeCell ref="AF49:AG49"/>
    <mergeCell ref="D48:K48"/>
    <mergeCell ref="L48:S48"/>
    <mergeCell ref="T48:Y48"/>
    <mergeCell ref="Z48:AC48"/>
    <mergeCell ref="AD48:AE48"/>
    <mergeCell ref="AF48:AG48"/>
    <mergeCell ref="D47:K47"/>
    <mergeCell ref="L47:S47"/>
    <mergeCell ref="T47:Y47"/>
    <mergeCell ref="Z47:AC47"/>
    <mergeCell ref="AD47:AE47"/>
    <mergeCell ref="AF47:AG47"/>
    <mergeCell ref="D46:K46"/>
    <mergeCell ref="L46:S46"/>
    <mergeCell ref="T46:Y46"/>
    <mergeCell ref="Z46:AC46"/>
    <mergeCell ref="AD46:AE46"/>
    <mergeCell ref="AF46:AG46"/>
    <mergeCell ref="D45:K45"/>
    <mergeCell ref="L45:S45"/>
    <mergeCell ref="T45:Y45"/>
    <mergeCell ref="Z45:AC45"/>
    <mergeCell ref="AD45:AE45"/>
    <mergeCell ref="AF45:AG45"/>
    <mergeCell ref="D44:K44"/>
    <mergeCell ref="L44:S44"/>
    <mergeCell ref="T44:Y44"/>
    <mergeCell ref="Z44:AC44"/>
    <mergeCell ref="AD44:AE44"/>
    <mergeCell ref="AF44:AG44"/>
    <mergeCell ref="B41:AH41"/>
    <mergeCell ref="B42:AH42"/>
    <mergeCell ref="D43:K43"/>
    <mergeCell ref="L43:S43"/>
    <mergeCell ref="T43:Y43"/>
    <mergeCell ref="Z43:AC43"/>
    <mergeCell ref="AD43:AE43"/>
    <mergeCell ref="AF43:AG43"/>
    <mergeCell ref="T30:U30"/>
    <mergeCell ref="V30:W30"/>
    <mergeCell ref="X30:Y30"/>
    <mergeCell ref="Z30:AA30"/>
    <mergeCell ref="AB30:AC30"/>
    <mergeCell ref="B32:AD39"/>
    <mergeCell ref="C30:E30"/>
    <mergeCell ref="F30:G30"/>
    <mergeCell ref="H30:I30"/>
    <mergeCell ref="J30:K30"/>
    <mergeCell ref="L30:M30"/>
    <mergeCell ref="N30:O30"/>
    <mergeCell ref="P30:Q30"/>
    <mergeCell ref="R30:S30"/>
    <mergeCell ref="N29:O29"/>
    <mergeCell ref="P29:Q29"/>
    <mergeCell ref="R29:S29"/>
    <mergeCell ref="T28:U28"/>
    <mergeCell ref="V28:W28"/>
    <mergeCell ref="X28:Y28"/>
    <mergeCell ref="Z28:AA28"/>
    <mergeCell ref="AB28:AC28"/>
    <mergeCell ref="C29:E29"/>
    <mergeCell ref="F29:G29"/>
    <mergeCell ref="H29:I29"/>
    <mergeCell ref="J29:K29"/>
    <mergeCell ref="L29:M29"/>
    <mergeCell ref="Z29:AA29"/>
    <mergeCell ref="AB29:AC29"/>
    <mergeCell ref="T29:U29"/>
    <mergeCell ref="V29:W29"/>
    <mergeCell ref="X29:Y29"/>
    <mergeCell ref="C28:E28"/>
    <mergeCell ref="F28:G28"/>
    <mergeCell ref="H28:I28"/>
    <mergeCell ref="J28:K28"/>
    <mergeCell ref="L28:M28"/>
    <mergeCell ref="N28:O28"/>
    <mergeCell ref="P28:Q28"/>
    <mergeCell ref="R28:S28"/>
    <mergeCell ref="N26:O26"/>
    <mergeCell ref="P26:Q26"/>
    <mergeCell ref="R26:S26"/>
    <mergeCell ref="T25:U25"/>
    <mergeCell ref="V25:W25"/>
    <mergeCell ref="X25:Y25"/>
    <mergeCell ref="Z25:AA25"/>
    <mergeCell ref="AB25:AC25"/>
    <mergeCell ref="C26:E26"/>
    <mergeCell ref="F26:G26"/>
    <mergeCell ref="H26:I26"/>
    <mergeCell ref="J26:K26"/>
    <mergeCell ref="L26:M26"/>
    <mergeCell ref="Z26:AA26"/>
    <mergeCell ref="AB26:AC26"/>
    <mergeCell ref="T26:U26"/>
    <mergeCell ref="V26:W26"/>
    <mergeCell ref="X26:Y26"/>
    <mergeCell ref="C25:E25"/>
    <mergeCell ref="F25:G25"/>
    <mergeCell ref="H25:I25"/>
    <mergeCell ref="J25:K25"/>
    <mergeCell ref="L25:M25"/>
    <mergeCell ref="N25:O25"/>
    <mergeCell ref="P25:Q25"/>
    <mergeCell ref="R25:S25"/>
    <mergeCell ref="N24:O24"/>
    <mergeCell ref="P24:Q24"/>
    <mergeCell ref="R24:S24"/>
    <mergeCell ref="C19:D19"/>
    <mergeCell ref="E19:N19"/>
    <mergeCell ref="P19:S19"/>
    <mergeCell ref="T19:AC19"/>
    <mergeCell ref="B22:AD22"/>
    <mergeCell ref="C24:E24"/>
    <mergeCell ref="F24:G24"/>
    <mergeCell ref="H24:I24"/>
    <mergeCell ref="J24:K24"/>
    <mergeCell ref="L24:M24"/>
    <mergeCell ref="Z24:AA24"/>
    <mergeCell ref="AB24:AC24"/>
    <mergeCell ref="T24:U24"/>
    <mergeCell ref="V24:W24"/>
    <mergeCell ref="X24:Y24"/>
    <mergeCell ref="X13:Z13"/>
    <mergeCell ref="AA13:AC13"/>
    <mergeCell ref="F15:G15"/>
    <mergeCell ref="H15:L15"/>
    <mergeCell ref="N15:O15"/>
    <mergeCell ref="P15:T15"/>
    <mergeCell ref="V15:W15"/>
    <mergeCell ref="X15:AC15"/>
    <mergeCell ref="C13:D17"/>
    <mergeCell ref="F13:G13"/>
    <mergeCell ref="H13:L13"/>
    <mergeCell ref="N13:P13"/>
    <mergeCell ref="Q13:T13"/>
    <mergeCell ref="V13:W13"/>
    <mergeCell ref="F17:G17"/>
    <mergeCell ref="H17:L17"/>
    <mergeCell ref="N17:O17"/>
    <mergeCell ref="P17:T17"/>
    <mergeCell ref="C9:D9"/>
    <mergeCell ref="E9:L9"/>
    <mergeCell ref="N9:T9"/>
    <mergeCell ref="V9:AC9"/>
    <mergeCell ref="C11:D11"/>
    <mergeCell ref="E11:L11"/>
    <mergeCell ref="N11:T11"/>
    <mergeCell ref="V11:AC11"/>
    <mergeCell ref="B2:G3"/>
    <mergeCell ref="H2:AD3"/>
    <mergeCell ref="B5:AD5"/>
    <mergeCell ref="C7:D7"/>
    <mergeCell ref="E7:L7"/>
    <mergeCell ref="N7:P7"/>
    <mergeCell ref="Q7:AC7"/>
  </mergeCells>
  <dataValidations count="2">
    <dataValidation type="list" allowBlank="1" showInputMessage="1" showErrorMessage="1" sqref="X13" xr:uid="{9A015652-7591-46A9-8188-EB4CABD42E16}">
      <formula1>"Mayor o igual que,Menor o igual que,Igual,Mayor que,Menor que"</formula1>
    </dataValidation>
    <dataValidation type="list" allowBlank="1" showInputMessage="1" showErrorMessage="1" sqref="AD44:AE65" xr:uid="{1DDE46EC-4142-47D2-A993-0D8890F0F986}">
      <formula1>"Abierta,En ejecución,Cerrada,Cancelada"</formula1>
    </dataValidation>
  </dataValidations>
  <pageMargins left="0.25" right="0.25"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C6EC0869-AD44-4679-B657-C0A8F7634002}">
          <x14:formula1>
            <xm:f>Datos!$L$2:$L$51</xm:f>
          </x14:formula1>
          <xm:sqref>N9:T9 E9 V9:AC9</xm:sqref>
        </x14:dataValidation>
        <x14:dataValidation type="list" allowBlank="1" showInputMessage="1" showErrorMessage="1" xr:uid="{2D8C850C-BC9F-4AE8-AC6C-E1F2BBD453BD}">
          <x14:formula1>
            <xm:f>Datos!$P$2:$P$205</xm:f>
          </x14:formula1>
          <xm:sqref>E11:L11 N11:T11 V11:AC11</xm:sqref>
        </x14:dataValidation>
      </x14:dataValidations>
    </ext>
  </extLst>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8E0F5-A2B1-48B6-906B-D754F8712E07}">
  <sheetPr codeName="Hoja36"/>
  <dimension ref="B1:AH67"/>
  <sheetViews>
    <sheetView showGridLines="0" zoomScale="85" zoomScaleNormal="85" workbookViewId="0">
      <selection activeCell="E7" sqref="E7:L7"/>
    </sheetView>
  </sheetViews>
  <sheetFormatPr baseColWidth="10" defaultColWidth="0" defaultRowHeight="0" customHeight="1" zeroHeight="1" x14ac:dyDescent="0.4"/>
  <cols>
    <col min="1" max="1" width="1.77734375" style="60" customWidth="1"/>
    <col min="2" max="2" width="1.88671875" style="60" customWidth="1"/>
    <col min="3" max="4" width="11.21875" style="60" customWidth="1"/>
    <col min="5" max="5" width="1.77734375" style="60" customWidth="1"/>
    <col min="6" max="6" width="13.6640625" style="60" customWidth="1"/>
    <col min="7" max="7" width="1.77734375" style="60" customWidth="1"/>
    <col min="8" max="8" width="9.6640625" style="60" customWidth="1"/>
    <col min="9" max="9" width="1.77734375" style="60" customWidth="1"/>
    <col min="10" max="10" width="9.6640625" style="60" customWidth="1"/>
    <col min="11" max="11" width="1.77734375" style="60" customWidth="1"/>
    <col min="12" max="12" width="12.6640625" style="60" customWidth="1"/>
    <col min="13" max="13" width="1.77734375" style="60" customWidth="1"/>
    <col min="14" max="14" width="12.109375" style="60" customWidth="1"/>
    <col min="15" max="15" width="1.77734375" style="60" customWidth="1"/>
    <col min="16" max="16" width="12.6640625" style="60" customWidth="1"/>
    <col min="17" max="17" width="1.77734375" style="60" customWidth="1"/>
    <col min="18" max="18" width="9.6640625" style="60" customWidth="1"/>
    <col min="19" max="19" width="1.77734375" style="60" customWidth="1"/>
    <col min="20" max="20" width="12.6640625" style="60" customWidth="1"/>
    <col min="21" max="21" width="1.77734375" style="60" customWidth="1"/>
    <col min="22" max="22" width="9.6640625" style="60" customWidth="1"/>
    <col min="23" max="23" width="1.77734375" style="60" customWidth="1"/>
    <col min="24" max="24" width="9.6640625" style="60" customWidth="1"/>
    <col min="25" max="25" width="1.77734375" style="60" customWidth="1"/>
    <col min="26" max="26" width="9.6640625" style="60" customWidth="1"/>
    <col min="27" max="27" width="1.77734375" style="60" customWidth="1"/>
    <col min="28" max="28" width="9.6640625" style="60" customWidth="1"/>
    <col min="29" max="29" width="1.77734375" style="60" customWidth="1"/>
    <col min="30" max="30" width="1.88671875" style="60" customWidth="1"/>
    <col min="31" max="31" width="10.77734375" style="60" customWidth="1"/>
    <col min="32" max="33" width="12.33203125" style="60" customWidth="1"/>
    <col min="34" max="34" width="1.77734375" style="60" customWidth="1"/>
    <col min="35" max="35" width="2.21875" style="60" customWidth="1"/>
    <col min="36" max="36" width="0" style="60" hidden="1" customWidth="1"/>
    <col min="37" max="16384" width="0" style="60" hidden="1"/>
  </cols>
  <sheetData>
    <row r="1" spans="2:30" ht="8.1" customHeight="1" x14ac:dyDescent="0.4"/>
    <row r="2" spans="2:30" ht="37.5" customHeight="1" x14ac:dyDescent="0.4">
      <c r="B2" s="439"/>
      <c r="C2" s="439"/>
      <c r="D2" s="439"/>
      <c r="E2" s="439"/>
      <c r="F2" s="439"/>
      <c r="G2" s="439"/>
      <c r="H2" s="442" t="s">
        <v>480</v>
      </c>
      <c r="I2" s="443"/>
      <c r="J2" s="443"/>
      <c r="K2" s="443"/>
      <c r="L2" s="443"/>
      <c r="M2" s="443"/>
      <c r="N2" s="443"/>
      <c r="O2" s="443"/>
      <c r="P2" s="443"/>
      <c r="Q2" s="443"/>
      <c r="R2" s="443"/>
      <c r="S2" s="443"/>
      <c r="T2" s="443"/>
      <c r="U2" s="443"/>
      <c r="V2" s="443"/>
      <c r="W2" s="443"/>
      <c r="X2" s="443"/>
      <c r="Y2" s="443"/>
      <c r="Z2" s="443"/>
      <c r="AA2" s="443"/>
      <c r="AB2" s="443"/>
      <c r="AC2" s="443"/>
      <c r="AD2" s="444"/>
    </row>
    <row r="3" spans="2:30" ht="37.5" customHeight="1" x14ac:dyDescent="0.4">
      <c r="B3" s="439"/>
      <c r="C3" s="439"/>
      <c r="D3" s="439"/>
      <c r="E3" s="439"/>
      <c r="F3" s="439"/>
      <c r="G3" s="439"/>
      <c r="H3" s="445"/>
      <c r="I3" s="446"/>
      <c r="J3" s="446"/>
      <c r="K3" s="446"/>
      <c r="L3" s="446"/>
      <c r="M3" s="446"/>
      <c r="N3" s="446"/>
      <c r="O3" s="446"/>
      <c r="P3" s="446"/>
      <c r="Q3" s="446"/>
      <c r="R3" s="446"/>
      <c r="S3" s="446"/>
      <c r="T3" s="446"/>
      <c r="U3" s="446"/>
      <c r="V3" s="446"/>
      <c r="W3" s="446"/>
      <c r="X3" s="446"/>
      <c r="Y3" s="446"/>
      <c r="Z3" s="446"/>
      <c r="AA3" s="446"/>
      <c r="AB3" s="446"/>
      <c r="AC3" s="446"/>
      <c r="AD3" s="447"/>
    </row>
    <row r="4" spans="2:30" ht="8.1" customHeight="1" x14ac:dyDescent="0.4"/>
    <row r="5" spans="2:30" ht="30" customHeight="1" x14ac:dyDescent="0.4">
      <c r="B5" s="440" t="s">
        <v>454</v>
      </c>
      <c r="C5" s="440"/>
      <c r="D5" s="440"/>
      <c r="E5" s="440"/>
      <c r="F5" s="440"/>
      <c r="G5" s="440"/>
      <c r="H5" s="440"/>
      <c r="I5" s="440"/>
      <c r="J5" s="440"/>
      <c r="K5" s="440"/>
      <c r="L5" s="440"/>
      <c r="M5" s="440"/>
      <c r="N5" s="440"/>
      <c r="O5" s="440"/>
      <c r="P5" s="440"/>
      <c r="Q5" s="440"/>
      <c r="R5" s="440"/>
      <c r="S5" s="440"/>
      <c r="T5" s="440"/>
      <c r="U5" s="440"/>
      <c r="V5" s="440"/>
      <c r="W5" s="440"/>
      <c r="X5" s="440"/>
      <c r="Y5" s="440"/>
      <c r="Z5" s="440"/>
      <c r="AA5" s="440"/>
      <c r="AB5" s="440"/>
      <c r="AC5" s="440"/>
      <c r="AD5" s="440"/>
    </row>
    <row r="6" spans="2:30" ht="7.5" customHeight="1" x14ac:dyDescent="0.4">
      <c r="B6" s="61"/>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2:30" s="64" customFormat="1" ht="60" customHeight="1" x14ac:dyDescent="0.3">
      <c r="B7" s="68"/>
      <c r="C7" s="419" t="s">
        <v>455</v>
      </c>
      <c r="D7" s="420"/>
      <c r="E7" s="433"/>
      <c r="F7" s="433"/>
      <c r="G7" s="433"/>
      <c r="H7" s="433"/>
      <c r="I7" s="433"/>
      <c r="J7" s="433"/>
      <c r="K7" s="433"/>
      <c r="L7" s="433"/>
      <c r="M7" s="69"/>
      <c r="N7" s="419" t="s">
        <v>456</v>
      </c>
      <c r="O7" s="436"/>
      <c r="P7" s="420"/>
      <c r="Q7" s="441"/>
      <c r="R7" s="441"/>
      <c r="S7" s="441"/>
      <c r="T7" s="441"/>
      <c r="U7" s="441"/>
      <c r="V7" s="441"/>
      <c r="W7" s="441"/>
      <c r="X7" s="441"/>
      <c r="Y7" s="441"/>
      <c r="Z7" s="441"/>
      <c r="AA7" s="441"/>
      <c r="AB7" s="441"/>
      <c r="AC7" s="441"/>
      <c r="AD7" s="70"/>
    </row>
    <row r="8" spans="2:30" ht="7.5" customHeight="1" x14ac:dyDescent="0.4">
      <c r="B8" s="71"/>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73"/>
    </row>
    <row r="9" spans="2:30" s="64" customFormat="1" ht="39.9" customHeight="1" x14ac:dyDescent="0.3">
      <c r="B9" s="68"/>
      <c r="C9" s="419" t="s">
        <v>481</v>
      </c>
      <c r="D9" s="420"/>
      <c r="E9" s="433"/>
      <c r="F9" s="433"/>
      <c r="G9" s="433"/>
      <c r="H9" s="433"/>
      <c r="I9" s="433"/>
      <c r="J9" s="433"/>
      <c r="K9" s="433"/>
      <c r="L9" s="433"/>
      <c r="M9" s="69"/>
      <c r="N9" s="433"/>
      <c r="O9" s="433"/>
      <c r="P9" s="433"/>
      <c r="Q9" s="433"/>
      <c r="R9" s="433"/>
      <c r="S9" s="433"/>
      <c r="T9" s="433"/>
      <c r="U9"/>
      <c r="V9" s="433"/>
      <c r="W9" s="433"/>
      <c r="X9" s="433"/>
      <c r="Y9" s="433"/>
      <c r="Z9" s="433"/>
      <c r="AA9" s="433"/>
      <c r="AB9" s="433"/>
      <c r="AC9" s="433"/>
      <c r="AD9" s="70"/>
    </row>
    <row r="10" spans="2:30" ht="7.5" customHeight="1" x14ac:dyDescent="0.4">
      <c r="B10" s="71"/>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3"/>
    </row>
    <row r="11" spans="2:30" ht="39.9" customHeight="1" x14ac:dyDescent="0.4">
      <c r="B11" s="71"/>
      <c r="C11" s="419" t="s">
        <v>482</v>
      </c>
      <c r="D11" s="420"/>
      <c r="E11" s="433"/>
      <c r="F11" s="433"/>
      <c r="G11" s="433"/>
      <c r="H11" s="433"/>
      <c r="I11" s="433"/>
      <c r="J11" s="433"/>
      <c r="K11" s="433"/>
      <c r="L11" s="433"/>
      <c r="N11" s="433"/>
      <c r="O11" s="433"/>
      <c r="P11" s="433"/>
      <c r="Q11" s="433"/>
      <c r="R11" s="433"/>
      <c r="S11" s="433"/>
      <c r="T11" s="433"/>
      <c r="V11" s="433"/>
      <c r="W11" s="433"/>
      <c r="X11" s="433"/>
      <c r="Y11" s="433"/>
      <c r="Z11" s="433"/>
      <c r="AA11" s="433"/>
      <c r="AB11" s="433"/>
      <c r="AC11" s="433"/>
      <c r="AD11" s="73"/>
    </row>
    <row r="12" spans="2:30" ht="7.5" customHeight="1" x14ac:dyDescent="0.4">
      <c r="B12" s="71"/>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3"/>
    </row>
    <row r="13" spans="2:30" s="64" customFormat="1" ht="39.9" customHeight="1" x14ac:dyDescent="0.3">
      <c r="B13" s="68"/>
      <c r="C13" s="448" t="s">
        <v>488</v>
      </c>
      <c r="D13" s="449"/>
      <c r="E13" s="69"/>
      <c r="F13" s="432" t="s">
        <v>457</v>
      </c>
      <c r="G13" s="432"/>
      <c r="H13" s="435"/>
      <c r="I13" s="435"/>
      <c r="J13" s="435"/>
      <c r="K13" s="435"/>
      <c r="L13" s="435"/>
      <c r="M13" s="69"/>
      <c r="N13" s="419" t="s">
        <v>459</v>
      </c>
      <c r="O13" s="436"/>
      <c r="P13" s="420"/>
      <c r="Q13" s="437"/>
      <c r="R13" s="437"/>
      <c r="S13" s="437"/>
      <c r="T13" s="437"/>
      <c r="U13" s="69"/>
      <c r="V13" s="438" t="s">
        <v>460</v>
      </c>
      <c r="W13" s="438"/>
      <c r="X13" s="461"/>
      <c r="Y13" s="461"/>
      <c r="Z13" s="461"/>
      <c r="AA13" s="455"/>
      <c r="AB13" s="456"/>
      <c r="AC13" s="457"/>
      <c r="AD13" s="70"/>
    </row>
    <row r="14" spans="2:30" ht="9" customHeight="1" x14ac:dyDescent="0.4">
      <c r="B14" s="71"/>
      <c r="C14" s="450"/>
      <c r="D14" s="451"/>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3"/>
    </row>
    <row r="15" spans="2:30" s="64" customFormat="1" ht="39.9" customHeight="1" x14ac:dyDescent="0.3">
      <c r="B15" s="68"/>
      <c r="C15" s="450"/>
      <c r="D15" s="451"/>
      <c r="E15" s="69"/>
      <c r="F15" s="434" t="s">
        <v>458</v>
      </c>
      <c r="G15" s="434"/>
      <c r="H15" s="435"/>
      <c r="I15" s="435"/>
      <c r="J15" s="435"/>
      <c r="K15" s="435"/>
      <c r="L15" s="435"/>
      <c r="M15" s="69"/>
      <c r="N15" s="434" t="s">
        <v>462</v>
      </c>
      <c r="O15" s="434"/>
      <c r="P15" s="435"/>
      <c r="Q15" s="435"/>
      <c r="R15" s="435"/>
      <c r="S15" s="435"/>
      <c r="T15" s="435"/>
      <c r="U15" s="69"/>
      <c r="V15" s="434" t="s">
        <v>484</v>
      </c>
      <c r="W15" s="434"/>
      <c r="X15" s="454"/>
      <c r="Y15" s="454"/>
      <c r="Z15" s="454"/>
      <c r="AA15" s="454"/>
      <c r="AB15" s="454"/>
      <c r="AC15" s="454"/>
      <c r="AD15" s="70"/>
    </row>
    <row r="16" spans="2:30" ht="7.5" customHeight="1" x14ac:dyDescent="0.4">
      <c r="B16" s="71"/>
      <c r="C16" s="450"/>
      <c r="D16" s="451"/>
      <c r="E16" s="72"/>
      <c r="F16" s="72"/>
      <c r="G16" s="72"/>
      <c r="H16" s="72"/>
      <c r="I16" s="72"/>
      <c r="J16" s="72"/>
      <c r="K16" s="72"/>
      <c r="L16" s="72"/>
      <c r="M16" s="72"/>
      <c r="N16" s="72"/>
      <c r="O16" s="72"/>
      <c r="P16" s="72"/>
      <c r="Q16" s="72"/>
      <c r="R16" s="72"/>
      <c r="S16" s="72"/>
      <c r="T16" s="72"/>
      <c r="U16" s="72"/>
      <c r="V16"/>
      <c r="W16"/>
      <c r="X16"/>
      <c r="Y16"/>
      <c r="Z16"/>
      <c r="AA16"/>
      <c r="AB16"/>
      <c r="AC16"/>
      <c r="AD16" s="73"/>
    </row>
    <row r="17" spans="2:30" s="64" customFormat="1" ht="39.9" customHeight="1" x14ac:dyDescent="0.3">
      <c r="B17" s="68"/>
      <c r="C17" s="452"/>
      <c r="D17" s="453"/>
      <c r="E17" s="69"/>
      <c r="F17" s="434" t="s">
        <v>461</v>
      </c>
      <c r="G17" s="434"/>
      <c r="H17" s="435"/>
      <c r="I17" s="435"/>
      <c r="J17" s="435"/>
      <c r="K17" s="435"/>
      <c r="L17" s="435"/>
      <c r="M17" s="69"/>
      <c r="N17" s="434" t="s">
        <v>463</v>
      </c>
      <c r="O17" s="434"/>
      <c r="P17" s="435"/>
      <c r="Q17" s="435"/>
      <c r="R17" s="435"/>
      <c r="S17" s="435"/>
      <c r="T17" s="435"/>
      <c r="U17" s="69"/>
      <c r="AC17"/>
      <c r="AD17" s="70"/>
    </row>
    <row r="18" spans="2:30" ht="6.9" customHeight="1" x14ac:dyDescent="0.4">
      <c r="B18" s="71"/>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3"/>
    </row>
    <row r="19" spans="2:30" s="64" customFormat="1" ht="39.9" customHeight="1" x14ac:dyDescent="0.3">
      <c r="B19" s="68"/>
      <c r="C19" s="419" t="s">
        <v>485</v>
      </c>
      <c r="D19" s="420"/>
      <c r="E19" s="437"/>
      <c r="F19" s="437"/>
      <c r="G19" s="437"/>
      <c r="H19" s="437"/>
      <c r="I19" s="437"/>
      <c r="J19" s="437"/>
      <c r="K19" s="437"/>
      <c r="L19" s="437"/>
      <c r="M19" s="437"/>
      <c r="N19" s="437"/>
      <c r="O19" s="74"/>
      <c r="P19" s="419" t="s">
        <v>486</v>
      </c>
      <c r="Q19" s="436"/>
      <c r="R19" s="436"/>
      <c r="S19" s="420"/>
      <c r="T19" s="437"/>
      <c r="U19" s="437"/>
      <c r="V19" s="437"/>
      <c r="W19" s="437"/>
      <c r="X19" s="437"/>
      <c r="Y19" s="437"/>
      <c r="Z19" s="437"/>
      <c r="AA19" s="437"/>
      <c r="AB19" s="437"/>
      <c r="AC19" s="437"/>
      <c r="AD19" s="70"/>
    </row>
    <row r="20" spans="2:30" ht="6.9" customHeight="1" x14ac:dyDescent="0.4">
      <c r="B20" s="75"/>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7"/>
    </row>
    <row r="21" spans="2:30" ht="9.9" customHeight="1" x14ac:dyDescent="0.4">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row>
    <row r="22" spans="2:30" ht="30" customHeight="1" x14ac:dyDescent="0.4">
      <c r="B22" s="415" t="s">
        <v>464</v>
      </c>
      <c r="C22" s="415"/>
      <c r="D22" s="415"/>
      <c r="E22" s="415"/>
      <c r="F22" s="415"/>
      <c r="G22" s="415"/>
      <c r="H22" s="415"/>
      <c r="I22" s="415"/>
      <c r="J22" s="415"/>
      <c r="K22" s="415"/>
      <c r="L22" s="415"/>
      <c r="M22" s="415"/>
      <c r="N22" s="415"/>
      <c r="O22" s="415"/>
      <c r="P22" s="415"/>
      <c r="Q22" s="415"/>
      <c r="R22" s="415"/>
      <c r="S22" s="415"/>
      <c r="T22" s="415"/>
      <c r="U22" s="415"/>
      <c r="V22" s="415"/>
      <c r="W22" s="415"/>
      <c r="X22" s="415"/>
      <c r="Y22" s="415"/>
      <c r="Z22" s="415"/>
      <c r="AA22" s="415"/>
      <c r="AB22" s="415"/>
      <c r="AC22" s="415"/>
      <c r="AD22" s="415"/>
    </row>
    <row r="23" spans="2:30" ht="9.9" customHeight="1" x14ac:dyDescent="0.4">
      <c r="B23" s="78"/>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80"/>
    </row>
    <row r="24" spans="2:30" ht="26.1" customHeight="1" x14ac:dyDescent="0.4">
      <c r="B24" s="71"/>
      <c r="C24" s="432" t="s">
        <v>487</v>
      </c>
      <c r="D24" s="432"/>
      <c r="E24" s="432"/>
      <c r="F24" s="432" t="s">
        <v>496</v>
      </c>
      <c r="G24" s="432"/>
      <c r="H24" s="432" t="s">
        <v>465</v>
      </c>
      <c r="I24" s="432"/>
      <c r="J24" s="432" t="s">
        <v>466</v>
      </c>
      <c r="K24" s="432"/>
      <c r="L24" s="432" t="s">
        <v>467</v>
      </c>
      <c r="M24" s="432"/>
      <c r="N24" s="432" t="s">
        <v>468</v>
      </c>
      <c r="O24" s="432"/>
      <c r="P24" s="432" t="s">
        <v>469</v>
      </c>
      <c r="Q24" s="432"/>
      <c r="R24" s="432" t="s">
        <v>470</v>
      </c>
      <c r="S24" s="432"/>
      <c r="T24" s="432" t="s">
        <v>471</v>
      </c>
      <c r="U24" s="432"/>
      <c r="V24" s="432" t="s">
        <v>472</v>
      </c>
      <c r="W24" s="432"/>
      <c r="X24" s="432" t="s">
        <v>473</v>
      </c>
      <c r="Y24" s="432"/>
      <c r="Z24" s="432" t="s">
        <v>474</v>
      </c>
      <c r="AA24" s="432"/>
      <c r="AB24" s="432" t="s">
        <v>475</v>
      </c>
      <c r="AC24" s="432"/>
      <c r="AD24" s="81"/>
    </row>
    <row r="25" spans="2:30" ht="26.1" customHeight="1" x14ac:dyDescent="0.4">
      <c r="B25" s="71"/>
      <c r="C25" s="430" t="s">
        <v>460</v>
      </c>
      <c r="D25" s="430"/>
      <c r="E25" s="430"/>
      <c r="F25" s="460"/>
      <c r="G25" s="460"/>
      <c r="H25" s="460"/>
      <c r="I25" s="460"/>
      <c r="J25" s="460"/>
      <c r="K25" s="460"/>
      <c r="L25" s="460"/>
      <c r="M25" s="460"/>
      <c r="N25" s="460"/>
      <c r="O25" s="460"/>
      <c r="P25" s="460"/>
      <c r="Q25" s="460"/>
      <c r="R25" s="460"/>
      <c r="S25" s="460"/>
      <c r="T25" s="460"/>
      <c r="U25" s="460"/>
      <c r="V25" s="460"/>
      <c r="W25" s="460"/>
      <c r="X25" s="460"/>
      <c r="Y25" s="460"/>
      <c r="Z25" s="460"/>
      <c r="AA25" s="460"/>
      <c r="AB25" s="460"/>
      <c r="AC25" s="460"/>
      <c r="AD25" s="81"/>
    </row>
    <row r="26" spans="2:30" ht="35.1" customHeight="1" x14ac:dyDescent="0.4">
      <c r="B26" s="71"/>
      <c r="C26" s="430" t="s">
        <v>323</v>
      </c>
      <c r="D26" s="430"/>
      <c r="E26" s="430"/>
      <c r="F26" s="431"/>
      <c r="G26" s="431"/>
      <c r="H26" s="431"/>
      <c r="I26" s="431"/>
      <c r="J26" s="431"/>
      <c r="K26" s="431"/>
      <c r="L26" s="431"/>
      <c r="M26" s="431"/>
      <c r="N26" s="431"/>
      <c r="O26" s="431"/>
      <c r="P26" s="431"/>
      <c r="Q26" s="431"/>
      <c r="R26" s="431"/>
      <c r="S26" s="431"/>
      <c r="T26" s="431"/>
      <c r="U26" s="431"/>
      <c r="V26" s="431"/>
      <c r="W26" s="431"/>
      <c r="X26" s="431"/>
      <c r="Y26" s="431"/>
      <c r="Z26" s="431"/>
      <c r="AA26" s="431"/>
      <c r="AB26" s="431"/>
      <c r="AC26" s="431"/>
      <c r="AD26" s="81"/>
    </row>
    <row r="27" spans="2:30" ht="12" customHeight="1" x14ac:dyDescent="0.4">
      <c r="B27" s="71"/>
      <c r="C27" s="84"/>
      <c r="D27" s="84"/>
      <c r="E27" s="84"/>
      <c r="F27" s="85"/>
      <c r="G27" s="85"/>
      <c r="H27" s="85"/>
      <c r="I27" s="85"/>
      <c r="J27" s="85"/>
      <c r="K27" s="85"/>
      <c r="L27" s="85"/>
      <c r="M27" s="85"/>
      <c r="N27" s="86"/>
      <c r="O27" s="86"/>
      <c r="P27" s="86"/>
      <c r="Q27" s="86"/>
      <c r="R27" s="86"/>
      <c r="S27" s="86"/>
      <c r="T27" s="86"/>
      <c r="U27" s="86"/>
      <c r="V27" s="86"/>
      <c r="W27" s="86"/>
      <c r="X27" s="86"/>
      <c r="Y27" s="86"/>
      <c r="Z27" s="86"/>
      <c r="AA27" s="86"/>
      <c r="AB27" s="86"/>
      <c r="AC27" s="86"/>
      <c r="AD27" s="81"/>
    </row>
    <row r="28" spans="2:30" ht="35.1" customHeight="1" x14ac:dyDescent="0.4">
      <c r="B28" s="71"/>
      <c r="C28" s="432" t="s">
        <v>487</v>
      </c>
      <c r="D28" s="432"/>
      <c r="E28" s="432"/>
      <c r="F28" s="432" t="s">
        <v>476</v>
      </c>
      <c r="G28" s="432"/>
      <c r="H28" s="432" t="s">
        <v>465</v>
      </c>
      <c r="I28" s="432"/>
      <c r="J28" s="432" t="s">
        <v>466</v>
      </c>
      <c r="K28" s="432"/>
      <c r="L28" s="432" t="s">
        <v>467</v>
      </c>
      <c r="M28" s="432"/>
      <c r="N28" s="432" t="s">
        <v>468</v>
      </c>
      <c r="O28" s="432"/>
      <c r="P28" s="432" t="s">
        <v>469</v>
      </c>
      <c r="Q28" s="432"/>
      <c r="R28" s="432" t="s">
        <v>470</v>
      </c>
      <c r="S28" s="432"/>
      <c r="T28" s="432" t="s">
        <v>471</v>
      </c>
      <c r="U28" s="432"/>
      <c r="V28" s="432" t="s">
        <v>472</v>
      </c>
      <c r="W28" s="432"/>
      <c r="X28" s="432" t="s">
        <v>473</v>
      </c>
      <c r="Y28" s="432"/>
      <c r="Z28" s="432" t="s">
        <v>474</v>
      </c>
      <c r="AA28" s="432"/>
      <c r="AB28" s="432" t="s">
        <v>475</v>
      </c>
      <c r="AC28" s="432"/>
      <c r="AD28" s="81"/>
    </row>
    <row r="29" spans="2:30" ht="35.1" customHeight="1" x14ac:dyDescent="0.4">
      <c r="B29" s="71"/>
      <c r="C29" s="430" t="s">
        <v>460</v>
      </c>
      <c r="D29" s="430"/>
      <c r="E29" s="430"/>
      <c r="F29" s="460"/>
      <c r="G29" s="460"/>
      <c r="H29" s="460"/>
      <c r="I29" s="460"/>
      <c r="J29" s="460"/>
      <c r="K29" s="460"/>
      <c r="L29" s="460"/>
      <c r="M29" s="460"/>
      <c r="N29" s="460"/>
      <c r="O29" s="460"/>
      <c r="P29" s="460"/>
      <c r="Q29" s="460"/>
      <c r="R29" s="460"/>
      <c r="S29" s="460"/>
      <c r="T29" s="460"/>
      <c r="U29" s="460"/>
      <c r="V29" s="460"/>
      <c r="W29" s="460"/>
      <c r="X29" s="460"/>
      <c r="Y29" s="460"/>
      <c r="Z29" s="460"/>
      <c r="AA29" s="460"/>
      <c r="AB29" s="460"/>
      <c r="AC29" s="460"/>
      <c r="AD29" s="81"/>
    </row>
    <row r="30" spans="2:30" ht="35.1" customHeight="1" x14ac:dyDescent="0.4">
      <c r="B30" s="71"/>
      <c r="C30" s="430" t="s">
        <v>323</v>
      </c>
      <c r="D30" s="430"/>
      <c r="E30" s="430"/>
      <c r="F30" s="431"/>
      <c r="G30" s="431"/>
      <c r="H30" s="431"/>
      <c r="I30" s="431"/>
      <c r="J30" s="431"/>
      <c r="K30" s="431"/>
      <c r="L30" s="431"/>
      <c r="M30" s="431"/>
      <c r="N30" s="431"/>
      <c r="O30" s="431"/>
      <c r="P30" s="431"/>
      <c r="Q30" s="431"/>
      <c r="R30" s="431"/>
      <c r="S30" s="431"/>
      <c r="T30" s="431"/>
      <c r="U30" s="431"/>
      <c r="V30" s="431"/>
      <c r="W30" s="431"/>
      <c r="X30" s="431"/>
      <c r="Y30" s="431"/>
      <c r="Z30" s="431"/>
      <c r="AA30" s="431"/>
      <c r="AB30" s="431"/>
      <c r="AC30" s="431"/>
      <c r="AD30" s="81"/>
    </row>
    <row r="31" spans="2:30" ht="9.9" customHeight="1" x14ac:dyDescent="0.4">
      <c r="B31" s="75"/>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7"/>
    </row>
    <row r="32" spans="2:30" ht="5.4" customHeight="1" x14ac:dyDescent="0.4">
      <c r="B32" s="462"/>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4"/>
    </row>
    <row r="33" spans="2:34" ht="39.9" customHeight="1" x14ac:dyDescent="0.4">
      <c r="B33" s="412"/>
      <c r="C33" s="413"/>
      <c r="D33" s="413"/>
      <c r="E33" s="413"/>
      <c r="F33" s="413"/>
      <c r="G33" s="413"/>
      <c r="H33" s="413"/>
      <c r="I33" s="413"/>
      <c r="J33" s="413"/>
      <c r="K33" s="413"/>
      <c r="L33" s="413"/>
      <c r="M33" s="413"/>
      <c r="N33" s="413"/>
      <c r="O33" s="413"/>
      <c r="P33" s="413"/>
      <c r="Q33" s="413"/>
      <c r="R33" s="413"/>
      <c r="S33" s="413"/>
      <c r="T33" s="413"/>
      <c r="U33" s="413"/>
      <c r="V33" s="413"/>
      <c r="W33" s="413"/>
      <c r="X33" s="413"/>
      <c r="Y33" s="413"/>
      <c r="Z33" s="413"/>
      <c r="AA33" s="413"/>
      <c r="AB33" s="413"/>
      <c r="AC33" s="413"/>
      <c r="AD33" s="414"/>
    </row>
    <row r="34" spans="2:34" ht="39.9" customHeight="1" x14ac:dyDescent="0.4">
      <c r="B34" s="412"/>
      <c r="C34" s="413"/>
      <c r="D34" s="413"/>
      <c r="E34" s="413"/>
      <c r="F34" s="413"/>
      <c r="G34" s="413"/>
      <c r="H34" s="413"/>
      <c r="I34" s="413"/>
      <c r="J34" s="413"/>
      <c r="K34" s="413"/>
      <c r="L34" s="413"/>
      <c r="M34" s="413"/>
      <c r="N34" s="413"/>
      <c r="O34" s="413"/>
      <c r="P34" s="413"/>
      <c r="Q34" s="413"/>
      <c r="R34" s="413"/>
      <c r="S34" s="413"/>
      <c r="T34" s="413"/>
      <c r="U34" s="413"/>
      <c r="V34" s="413"/>
      <c r="W34" s="413"/>
      <c r="X34" s="413"/>
      <c r="Y34" s="413"/>
      <c r="Z34" s="413"/>
      <c r="AA34" s="413"/>
      <c r="AB34" s="413"/>
      <c r="AC34" s="413"/>
      <c r="AD34" s="414"/>
    </row>
    <row r="35" spans="2:34" ht="39.9" customHeight="1" x14ac:dyDescent="0.4">
      <c r="B35" s="412"/>
      <c r="C35" s="413"/>
      <c r="D35" s="413"/>
      <c r="E35" s="413"/>
      <c r="F35" s="413"/>
      <c r="G35" s="413"/>
      <c r="H35" s="413"/>
      <c r="I35" s="413"/>
      <c r="J35" s="413"/>
      <c r="K35" s="413"/>
      <c r="L35" s="413"/>
      <c r="M35" s="413"/>
      <c r="N35" s="413"/>
      <c r="O35" s="413"/>
      <c r="P35" s="413"/>
      <c r="Q35" s="413"/>
      <c r="R35" s="413"/>
      <c r="S35" s="413"/>
      <c r="T35" s="413"/>
      <c r="U35" s="413"/>
      <c r="V35" s="413"/>
      <c r="W35" s="413"/>
      <c r="X35" s="413"/>
      <c r="Y35" s="413"/>
      <c r="Z35" s="413"/>
      <c r="AA35" s="413"/>
      <c r="AB35" s="413"/>
      <c r="AC35" s="413"/>
      <c r="AD35" s="414"/>
    </row>
    <row r="36" spans="2:34" ht="39.9" customHeight="1" x14ac:dyDescent="0.4">
      <c r="B36" s="412"/>
      <c r="C36" s="413"/>
      <c r="D36" s="413"/>
      <c r="E36" s="413"/>
      <c r="F36" s="413"/>
      <c r="G36" s="413"/>
      <c r="H36" s="413"/>
      <c r="I36" s="413"/>
      <c r="J36" s="413"/>
      <c r="K36" s="413"/>
      <c r="L36" s="413"/>
      <c r="M36" s="413"/>
      <c r="N36" s="413"/>
      <c r="O36" s="413"/>
      <c r="P36" s="413"/>
      <c r="Q36" s="413"/>
      <c r="R36" s="413"/>
      <c r="S36" s="413"/>
      <c r="T36" s="413"/>
      <c r="U36" s="413"/>
      <c r="V36" s="413"/>
      <c r="W36" s="413"/>
      <c r="X36" s="413"/>
      <c r="Y36" s="413"/>
      <c r="Z36" s="413"/>
      <c r="AA36" s="413"/>
      <c r="AB36" s="413"/>
      <c r="AC36" s="413"/>
      <c r="AD36" s="414"/>
    </row>
    <row r="37" spans="2:34" ht="39.9" customHeight="1" x14ac:dyDescent="0.4">
      <c r="B37" s="412"/>
      <c r="C37" s="413"/>
      <c r="D37" s="413"/>
      <c r="E37" s="413"/>
      <c r="F37" s="413"/>
      <c r="G37" s="413"/>
      <c r="H37" s="413"/>
      <c r="I37" s="413"/>
      <c r="J37" s="413"/>
      <c r="K37" s="413"/>
      <c r="L37" s="413"/>
      <c r="M37" s="413"/>
      <c r="N37" s="413"/>
      <c r="O37" s="413"/>
      <c r="P37" s="413"/>
      <c r="Q37" s="413"/>
      <c r="R37" s="413"/>
      <c r="S37" s="413"/>
      <c r="T37" s="413"/>
      <c r="U37" s="413"/>
      <c r="V37" s="413"/>
      <c r="W37" s="413"/>
      <c r="X37" s="413"/>
      <c r="Y37" s="413"/>
      <c r="Z37" s="413"/>
      <c r="AA37" s="413"/>
      <c r="AB37" s="413"/>
      <c r="AC37" s="413"/>
      <c r="AD37" s="414"/>
    </row>
    <row r="38" spans="2:34" ht="39.9" customHeight="1" x14ac:dyDescent="0.4">
      <c r="B38" s="412"/>
      <c r="C38" s="413"/>
      <c r="D38" s="413"/>
      <c r="E38" s="413"/>
      <c r="F38" s="413"/>
      <c r="G38" s="413"/>
      <c r="H38" s="413"/>
      <c r="I38" s="413"/>
      <c r="J38" s="413"/>
      <c r="K38" s="413"/>
      <c r="L38" s="413"/>
      <c r="M38" s="413"/>
      <c r="N38" s="413"/>
      <c r="O38" s="413"/>
      <c r="P38" s="413"/>
      <c r="Q38" s="413"/>
      <c r="R38" s="413"/>
      <c r="S38" s="413"/>
      <c r="T38" s="413"/>
      <c r="U38" s="413"/>
      <c r="V38" s="413"/>
      <c r="W38" s="413"/>
      <c r="X38" s="413"/>
      <c r="Y38" s="413"/>
      <c r="Z38" s="413"/>
      <c r="AA38" s="413"/>
      <c r="AB38" s="413"/>
      <c r="AC38" s="413"/>
      <c r="AD38" s="414"/>
    </row>
    <row r="39" spans="2:34" ht="39.9" customHeight="1" x14ac:dyDescent="0.4">
      <c r="B39" s="465"/>
      <c r="C39" s="466"/>
      <c r="D39" s="466"/>
      <c r="E39" s="466"/>
      <c r="F39" s="466"/>
      <c r="G39" s="466"/>
      <c r="H39" s="466"/>
      <c r="I39" s="466"/>
      <c r="J39" s="466"/>
      <c r="K39" s="466"/>
      <c r="L39" s="466"/>
      <c r="M39" s="466"/>
      <c r="N39" s="466"/>
      <c r="O39" s="466"/>
      <c r="P39" s="466"/>
      <c r="Q39" s="466"/>
      <c r="R39" s="466"/>
      <c r="S39" s="466"/>
      <c r="T39" s="466"/>
      <c r="U39" s="466"/>
      <c r="V39" s="466"/>
      <c r="W39" s="466"/>
      <c r="X39" s="466"/>
      <c r="Y39" s="466"/>
      <c r="Z39" s="466"/>
      <c r="AA39" s="466"/>
      <c r="AB39" s="466"/>
      <c r="AC39" s="466"/>
      <c r="AD39" s="467"/>
    </row>
    <row r="40" spans="2:34" ht="8.1" customHeight="1" x14ac:dyDescent="0.4">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row>
    <row r="41" spans="2:34" ht="30" customHeight="1" x14ac:dyDescent="0.4">
      <c r="B41" s="415" t="s">
        <v>477</v>
      </c>
      <c r="C41" s="415"/>
      <c r="D41" s="415"/>
      <c r="E41" s="415"/>
      <c r="F41" s="415"/>
      <c r="G41" s="415"/>
      <c r="H41" s="415"/>
      <c r="I41" s="415"/>
      <c r="J41" s="415"/>
      <c r="K41" s="415"/>
      <c r="L41" s="415"/>
      <c r="M41" s="415"/>
      <c r="N41" s="415"/>
      <c r="O41" s="415"/>
      <c r="P41" s="415"/>
      <c r="Q41" s="415"/>
      <c r="R41" s="415"/>
      <c r="S41" s="415"/>
      <c r="T41" s="415"/>
      <c r="U41" s="415"/>
      <c r="V41" s="415"/>
      <c r="W41" s="415"/>
      <c r="X41" s="415"/>
      <c r="Y41" s="415"/>
      <c r="Z41" s="415"/>
      <c r="AA41" s="415"/>
      <c r="AB41" s="415"/>
      <c r="AC41" s="415"/>
      <c r="AD41" s="415"/>
      <c r="AE41" s="415"/>
      <c r="AF41" s="415"/>
      <c r="AG41" s="415"/>
      <c r="AH41" s="415"/>
    </row>
    <row r="42" spans="2:34" ht="9.9" customHeight="1" x14ac:dyDescent="0.4">
      <c r="B42" s="412"/>
      <c r="C42" s="413"/>
      <c r="D42" s="413"/>
      <c r="E42" s="413"/>
      <c r="F42" s="413"/>
      <c r="G42" s="413"/>
      <c r="H42" s="413"/>
      <c r="I42" s="413"/>
      <c r="J42" s="413"/>
      <c r="K42" s="413"/>
      <c r="L42" s="413"/>
      <c r="M42" s="413"/>
      <c r="N42" s="413"/>
      <c r="O42" s="413"/>
      <c r="P42" s="413"/>
      <c r="Q42" s="413"/>
      <c r="R42" s="413"/>
      <c r="S42" s="413"/>
      <c r="T42" s="413"/>
      <c r="U42" s="413"/>
      <c r="V42" s="413"/>
      <c r="W42" s="413"/>
      <c r="X42" s="413"/>
      <c r="Y42" s="413"/>
      <c r="Z42" s="413"/>
      <c r="AA42" s="413"/>
      <c r="AB42" s="413"/>
      <c r="AC42" s="413"/>
      <c r="AD42" s="413"/>
      <c r="AE42" s="413"/>
      <c r="AF42" s="413"/>
      <c r="AG42" s="413"/>
      <c r="AH42" s="414"/>
    </row>
    <row r="43" spans="2:34" ht="45" customHeight="1" x14ac:dyDescent="0.4">
      <c r="B43" s="71"/>
      <c r="C43" s="83" t="s">
        <v>478</v>
      </c>
      <c r="D43" s="432" t="s">
        <v>492</v>
      </c>
      <c r="E43" s="432"/>
      <c r="F43" s="432"/>
      <c r="G43" s="432"/>
      <c r="H43" s="432"/>
      <c r="I43" s="432"/>
      <c r="J43" s="432"/>
      <c r="K43" s="432"/>
      <c r="L43" s="432" t="s">
        <v>493</v>
      </c>
      <c r="M43" s="432"/>
      <c r="N43" s="432"/>
      <c r="O43" s="432"/>
      <c r="P43" s="432"/>
      <c r="Q43" s="432"/>
      <c r="R43" s="432"/>
      <c r="S43" s="432"/>
      <c r="T43" s="432" t="s">
        <v>479</v>
      </c>
      <c r="U43" s="432"/>
      <c r="V43" s="432"/>
      <c r="W43" s="432"/>
      <c r="X43" s="432"/>
      <c r="Y43" s="432"/>
      <c r="Z43" s="432" t="s">
        <v>489</v>
      </c>
      <c r="AA43" s="432"/>
      <c r="AB43" s="432"/>
      <c r="AC43" s="432"/>
      <c r="AD43" s="419" t="s">
        <v>490</v>
      </c>
      <c r="AE43" s="420"/>
      <c r="AF43" s="419" t="s">
        <v>491</v>
      </c>
      <c r="AG43" s="420"/>
      <c r="AH43" s="87"/>
    </row>
    <row r="44" spans="2:34" ht="50.1" customHeight="1" x14ac:dyDescent="0.4">
      <c r="B44" s="71"/>
      <c r="C44" s="82" t="s">
        <v>465</v>
      </c>
      <c r="D44" s="421"/>
      <c r="E44" s="422"/>
      <c r="F44" s="422"/>
      <c r="G44" s="422"/>
      <c r="H44" s="422"/>
      <c r="I44" s="422"/>
      <c r="J44" s="422"/>
      <c r="K44" s="423"/>
      <c r="L44" s="421"/>
      <c r="M44" s="422"/>
      <c r="N44" s="422"/>
      <c r="O44" s="422"/>
      <c r="P44" s="422"/>
      <c r="Q44" s="422"/>
      <c r="R44" s="422"/>
      <c r="S44" s="423"/>
      <c r="T44" s="424"/>
      <c r="U44" s="425"/>
      <c r="V44" s="425"/>
      <c r="W44" s="425"/>
      <c r="X44" s="425"/>
      <c r="Y44" s="426"/>
      <c r="Z44" s="427"/>
      <c r="AA44" s="428"/>
      <c r="AB44" s="428"/>
      <c r="AC44" s="429"/>
      <c r="AD44" s="416"/>
      <c r="AE44" s="417"/>
      <c r="AF44" s="411"/>
      <c r="AG44" s="411"/>
      <c r="AH44" s="87"/>
    </row>
    <row r="45" spans="2:34" ht="50.1" customHeight="1" x14ac:dyDescent="0.4">
      <c r="B45" s="71"/>
      <c r="C45" s="82" t="s">
        <v>466</v>
      </c>
      <c r="D45" s="421"/>
      <c r="E45" s="422"/>
      <c r="F45" s="422"/>
      <c r="G45" s="422"/>
      <c r="H45" s="422"/>
      <c r="I45" s="422"/>
      <c r="J45" s="422"/>
      <c r="K45" s="423"/>
      <c r="L45" s="421"/>
      <c r="M45" s="422"/>
      <c r="N45" s="422"/>
      <c r="O45" s="422"/>
      <c r="P45" s="422"/>
      <c r="Q45" s="422"/>
      <c r="R45" s="422"/>
      <c r="S45" s="423"/>
      <c r="T45" s="424"/>
      <c r="U45" s="425"/>
      <c r="V45" s="425"/>
      <c r="W45" s="425"/>
      <c r="X45" s="425"/>
      <c r="Y45" s="426"/>
      <c r="Z45" s="427"/>
      <c r="AA45" s="428"/>
      <c r="AB45" s="428"/>
      <c r="AC45" s="429"/>
      <c r="AD45" s="416"/>
      <c r="AE45" s="417"/>
      <c r="AF45" s="411"/>
      <c r="AG45" s="411"/>
      <c r="AH45" s="87"/>
    </row>
    <row r="46" spans="2:34" ht="50.1" customHeight="1" x14ac:dyDescent="0.4">
      <c r="B46" s="71"/>
      <c r="C46" s="82" t="s">
        <v>467</v>
      </c>
      <c r="D46" s="421"/>
      <c r="E46" s="422"/>
      <c r="F46" s="422"/>
      <c r="G46" s="422"/>
      <c r="H46" s="422"/>
      <c r="I46" s="422"/>
      <c r="J46" s="422"/>
      <c r="K46" s="423"/>
      <c r="L46" s="421"/>
      <c r="M46" s="422"/>
      <c r="N46" s="422"/>
      <c r="O46" s="422"/>
      <c r="P46" s="422"/>
      <c r="Q46" s="422"/>
      <c r="R46" s="422"/>
      <c r="S46" s="423"/>
      <c r="T46" s="424"/>
      <c r="U46" s="425"/>
      <c r="V46" s="425"/>
      <c r="W46" s="425"/>
      <c r="X46" s="425"/>
      <c r="Y46" s="426"/>
      <c r="Z46" s="427"/>
      <c r="AA46" s="428"/>
      <c r="AB46" s="428"/>
      <c r="AC46" s="429"/>
      <c r="AD46" s="416"/>
      <c r="AE46" s="417"/>
      <c r="AF46" s="411"/>
      <c r="AG46" s="411"/>
      <c r="AH46" s="87"/>
    </row>
    <row r="47" spans="2:34" ht="50.1" customHeight="1" x14ac:dyDescent="0.4">
      <c r="B47" s="71"/>
      <c r="C47" s="82" t="s">
        <v>468</v>
      </c>
      <c r="D47" s="421"/>
      <c r="E47" s="422"/>
      <c r="F47" s="422"/>
      <c r="G47" s="422"/>
      <c r="H47" s="422"/>
      <c r="I47" s="422"/>
      <c r="J47" s="422"/>
      <c r="K47" s="423"/>
      <c r="L47" s="421"/>
      <c r="M47" s="422"/>
      <c r="N47" s="422"/>
      <c r="O47" s="422"/>
      <c r="P47" s="422"/>
      <c r="Q47" s="422"/>
      <c r="R47" s="422"/>
      <c r="S47" s="423"/>
      <c r="T47" s="424"/>
      <c r="U47" s="425"/>
      <c r="V47" s="425"/>
      <c r="W47" s="425"/>
      <c r="X47" s="425"/>
      <c r="Y47" s="426"/>
      <c r="Z47" s="427"/>
      <c r="AA47" s="428"/>
      <c r="AB47" s="428"/>
      <c r="AC47" s="429"/>
      <c r="AD47" s="416"/>
      <c r="AE47" s="417"/>
      <c r="AF47" s="411"/>
      <c r="AG47" s="411"/>
      <c r="AH47" s="87"/>
    </row>
    <row r="48" spans="2:34" ht="50.1" customHeight="1" x14ac:dyDescent="0.4">
      <c r="B48" s="71"/>
      <c r="C48" s="82" t="s">
        <v>469</v>
      </c>
      <c r="D48" s="421"/>
      <c r="E48" s="422"/>
      <c r="F48" s="422"/>
      <c r="G48" s="422"/>
      <c r="H48" s="422"/>
      <c r="I48" s="422"/>
      <c r="J48" s="422"/>
      <c r="K48" s="423"/>
      <c r="L48" s="421"/>
      <c r="M48" s="422"/>
      <c r="N48" s="422"/>
      <c r="O48" s="422"/>
      <c r="P48" s="422"/>
      <c r="Q48" s="422"/>
      <c r="R48" s="422"/>
      <c r="S48" s="423"/>
      <c r="T48" s="424"/>
      <c r="U48" s="425"/>
      <c r="V48" s="425"/>
      <c r="W48" s="425"/>
      <c r="X48" s="425"/>
      <c r="Y48" s="426"/>
      <c r="Z48" s="427"/>
      <c r="AA48" s="428"/>
      <c r="AB48" s="428"/>
      <c r="AC48" s="429"/>
      <c r="AD48" s="416"/>
      <c r="AE48" s="417"/>
      <c r="AF48" s="411"/>
      <c r="AG48" s="411"/>
      <c r="AH48" s="87"/>
    </row>
    <row r="49" spans="2:34" ht="50.1" customHeight="1" x14ac:dyDescent="0.4">
      <c r="B49" s="71"/>
      <c r="C49" s="82" t="s">
        <v>470</v>
      </c>
      <c r="D49" s="421"/>
      <c r="E49" s="422"/>
      <c r="F49" s="422"/>
      <c r="G49" s="422"/>
      <c r="H49" s="422"/>
      <c r="I49" s="422"/>
      <c r="J49" s="422"/>
      <c r="K49" s="423"/>
      <c r="L49" s="421"/>
      <c r="M49" s="422"/>
      <c r="N49" s="422"/>
      <c r="O49" s="422"/>
      <c r="P49" s="422"/>
      <c r="Q49" s="422"/>
      <c r="R49" s="422"/>
      <c r="S49" s="423"/>
      <c r="T49" s="424"/>
      <c r="U49" s="425"/>
      <c r="V49" s="425"/>
      <c r="W49" s="425"/>
      <c r="X49" s="425"/>
      <c r="Y49" s="426"/>
      <c r="Z49" s="427"/>
      <c r="AA49" s="428"/>
      <c r="AB49" s="428"/>
      <c r="AC49" s="429"/>
      <c r="AD49" s="416"/>
      <c r="AE49" s="417"/>
      <c r="AF49" s="411"/>
      <c r="AG49" s="411"/>
      <c r="AH49" s="87"/>
    </row>
    <row r="50" spans="2:34" ht="50.1" customHeight="1" x14ac:dyDescent="0.4">
      <c r="B50" s="71"/>
      <c r="C50" s="82" t="s">
        <v>471</v>
      </c>
      <c r="D50" s="421"/>
      <c r="E50" s="422"/>
      <c r="F50" s="422"/>
      <c r="G50" s="422"/>
      <c r="H50" s="422"/>
      <c r="I50" s="422"/>
      <c r="J50" s="422"/>
      <c r="K50" s="423"/>
      <c r="L50" s="421"/>
      <c r="M50" s="422"/>
      <c r="N50" s="422"/>
      <c r="O50" s="422"/>
      <c r="P50" s="422"/>
      <c r="Q50" s="422"/>
      <c r="R50" s="422"/>
      <c r="S50" s="423"/>
      <c r="T50" s="424"/>
      <c r="U50" s="425"/>
      <c r="V50" s="425"/>
      <c r="W50" s="425"/>
      <c r="X50" s="425"/>
      <c r="Y50" s="426"/>
      <c r="Z50" s="427"/>
      <c r="AA50" s="428"/>
      <c r="AB50" s="428"/>
      <c r="AC50" s="429"/>
      <c r="AD50" s="416"/>
      <c r="AE50" s="417"/>
      <c r="AF50" s="411"/>
      <c r="AG50" s="411"/>
      <c r="AH50" s="87"/>
    </row>
    <row r="51" spans="2:34" ht="50.1" customHeight="1" x14ac:dyDescent="0.4">
      <c r="B51" s="71"/>
      <c r="C51" s="82" t="s">
        <v>472</v>
      </c>
      <c r="D51" s="421"/>
      <c r="E51" s="422"/>
      <c r="F51" s="422"/>
      <c r="G51" s="422"/>
      <c r="H51" s="422"/>
      <c r="I51" s="422"/>
      <c r="J51" s="422"/>
      <c r="K51" s="423"/>
      <c r="L51" s="421"/>
      <c r="M51" s="422"/>
      <c r="N51" s="422"/>
      <c r="O51" s="422"/>
      <c r="P51" s="422"/>
      <c r="Q51" s="422"/>
      <c r="R51" s="422"/>
      <c r="S51" s="423"/>
      <c r="T51" s="424"/>
      <c r="U51" s="425"/>
      <c r="V51" s="425"/>
      <c r="W51" s="425"/>
      <c r="X51" s="425"/>
      <c r="Y51" s="426"/>
      <c r="Z51" s="427"/>
      <c r="AA51" s="428"/>
      <c r="AB51" s="428"/>
      <c r="AC51" s="429"/>
      <c r="AD51" s="416"/>
      <c r="AE51" s="417"/>
      <c r="AF51" s="411"/>
      <c r="AG51" s="411"/>
      <c r="AH51" s="87"/>
    </row>
    <row r="52" spans="2:34" ht="50.1" customHeight="1" x14ac:dyDescent="0.4">
      <c r="B52" s="71"/>
      <c r="C52" s="82" t="s">
        <v>473</v>
      </c>
      <c r="D52" s="421"/>
      <c r="E52" s="422"/>
      <c r="F52" s="422"/>
      <c r="G52" s="422"/>
      <c r="H52" s="422"/>
      <c r="I52" s="422"/>
      <c r="J52" s="422"/>
      <c r="K52" s="423"/>
      <c r="L52" s="421"/>
      <c r="M52" s="422"/>
      <c r="N52" s="422"/>
      <c r="O52" s="422"/>
      <c r="P52" s="422"/>
      <c r="Q52" s="422"/>
      <c r="R52" s="422"/>
      <c r="S52" s="423"/>
      <c r="T52" s="424"/>
      <c r="U52" s="425"/>
      <c r="V52" s="425"/>
      <c r="W52" s="425"/>
      <c r="X52" s="425"/>
      <c r="Y52" s="426"/>
      <c r="Z52" s="427"/>
      <c r="AA52" s="428"/>
      <c r="AB52" s="428"/>
      <c r="AC52" s="429"/>
      <c r="AD52" s="416"/>
      <c r="AE52" s="417"/>
      <c r="AF52" s="411"/>
      <c r="AG52" s="411"/>
      <c r="AH52" s="87"/>
    </row>
    <row r="53" spans="2:34" ht="50.1" customHeight="1" x14ac:dyDescent="0.4">
      <c r="B53" s="71"/>
      <c r="C53" s="82" t="s">
        <v>474</v>
      </c>
      <c r="D53" s="421"/>
      <c r="E53" s="422"/>
      <c r="F53" s="422"/>
      <c r="G53" s="422"/>
      <c r="H53" s="422"/>
      <c r="I53" s="422"/>
      <c r="J53" s="422"/>
      <c r="K53" s="423"/>
      <c r="L53" s="421"/>
      <c r="M53" s="422"/>
      <c r="N53" s="422"/>
      <c r="O53" s="422"/>
      <c r="P53" s="422"/>
      <c r="Q53" s="422"/>
      <c r="R53" s="422"/>
      <c r="S53" s="423"/>
      <c r="T53" s="424"/>
      <c r="U53" s="425"/>
      <c r="V53" s="425"/>
      <c r="W53" s="425"/>
      <c r="X53" s="425"/>
      <c r="Y53" s="426"/>
      <c r="Z53" s="427"/>
      <c r="AA53" s="428"/>
      <c r="AB53" s="428"/>
      <c r="AC53" s="429"/>
      <c r="AD53" s="416"/>
      <c r="AE53" s="417"/>
      <c r="AF53" s="411"/>
      <c r="AG53" s="411"/>
      <c r="AH53" s="87"/>
    </row>
    <row r="54" spans="2:34" ht="50.1" customHeight="1" x14ac:dyDescent="0.4">
      <c r="B54" s="71"/>
      <c r="C54" s="82" t="s">
        <v>476</v>
      </c>
      <c r="D54" s="421"/>
      <c r="E54" s="422"/>
      <c r="F54" s="422"/>
      <c r="G54" s="422"/>
      <c r="H54" s="422"/>
      <c r="I54" s="422"/>
      <c r="J54" s="422"/>
      <c r="K54" s="423"/>
      <c r="L54" s="421"/>
      <c r="M54" s="422"/>
      <c r="N54" s="422"/>
      <c r="O54" s="422"/>
      <c r="P54" s="422"/>
      <c r="Q54" s="422"/>
      <c r="R54" s="422"/>
      <c r="S54" s="423"/>
      <c r="T54" s="424"/>
      <c r="U54" s="425"/>
      <c r="V54" s="425"/>
      <c r="W54" s="425"/>
      <c r="X54" s="425"/>
      <c r="Y54" s="426"/>
      <c r="Z54" s="427"/>
      <c r="AA54" s="428"/>
      <c r="AB54" s="428"/>
      <c r="AC54" s="429"/>
      <c r="AD54" s="416"/>
      <c r="AE54" s="417"/>
      <c r="AF54" s="411"/>
      <c r="AG54" s="411"/>
      <c r="AH54" s="87"/>
    </row>
    <row r="55" spans="2:34" ht="50.1" customHeight="1" x14ac:dyDescent="0.4">
      <c r="B55" s="71"/>
      <c r="C55" s="82" t="s">
        <v>465</v>
      </c>
      <c r="D55" s="421"/>
      <c r="E55" s="422"/>
      <c r="F55" s="422"/>
      <c r="G55" s="422"/>
      <c r="H55" s="422"/>
      <c r="I55" s="422"/>
      <c r="J55" s="422"/>
      <c r="K55" s="423"/>
      <c r="L55" s="421"/>
      <c r="M55" s="422"/>
      <c r="N55" s="422"/>
      <c r="O55" s="422"/>
      <c r="P55" s="422"/>
      <c r="Q55" s="422"/>
      <c r="R55" s="422"/>
      <c r="S55" s="423"/>
      <c r="T55" s="424"/>
      <c r="U55" s="425"/>
      <c r="V55" s="425"/>
      <c r="W55" s="425"/>
      <c r="X55" s="425"/>
      <c r="Y55" s="426"/>
      <c r="Z55" s="427"/>
      <c r="AA55" s="428"/>
      <c r="AB55" s="428"/>
      <c r="AC55" s="429"/>
      <c r="AD55" s="416"/>
      <c r="AE55" s="417"/>
      <c r="AF55" s="411"/>
      <c r="AG55" s="411"/>
      <c r="AH55" s="87"/>
    </row>
    <row r="56" spans="2:34" ht="50.1" customHeight="1" x14ac:dyDescent="0.4">
      <c r="B56" s="71"/>
      <c r="C56" s="82" t="s">
        <v>466</v>
      </c>
      <c r="D56" s="421"/>
      <c r="E56" s="422"/>
      <c r="F56" s="422"/>
      <c r="G56" s="422"/>
      <c r="H56" s="422"/>
      <c r="I56" s="422"/>
      <c r="J56" s="422"/>
      <c r="K56" s="423"/>
      <c r="L56" s="421"/>
      <c r="M56" s="422"/>
      <c r="N56" s="422"/>
      <c r="O56" s="422"/>
      <c r="P56" s="422"/>
      <c r="Q56" s="422"/>
      <c r="R56" s="422"/>
      <c r="S56" s="423"/>
      <c r="T56" s="424"/>
      <c r="U56" s="425"/>
      <c r="V56" s="425"/>
      <c r="W56" s="425"/>
      <c r="X56" s="425"/>
      <c r="Y56" s="426"/>
      <c r="Z56" s="427"/>
      <c r="AA56" s="428"/>
      <c r="AB56" s="428"/>
      <c r="AC56" s="429"/>
      <c r="AD56" s="416"/>
      <c r="AE56" s="417"/>
      <c r="AF56" s="411"/>
      <c r="AG56" s="411"/>
      <c r="AH56" s="87"/>
    </row>
    <row r="57" spans="2:34" ht="50.1" customHeight="1" x14ac:dyDescent="0.4">
      <c r="B57" s="71"/>
      <c r="C57" s="82" t="s">
        <v>467</v>
      </c>
      <c r="D57" s="421"/>
      <c r="E57" s="422"/>
      <c r="F57" s="422"/>
      <c r="G57" s="422"/>
      <c r="H57" s="422"/>
      <c r="I57" s="422"/>
      <c r="J57" s="422"/>
      <c r="K57" s="423"/>
      <c r="L57" s="421"/>
      <c r="M57" s="422"/>
      <c r="N57" s="422"/>
      <c r="O57" s="422"/>
      <c r="P57" s="422"/>
      <c r="Q57" s="422"/>
      <c r="R57" s="422"/>
      <c r="S57" s="423"/>
      <c r="T57" s="424"/>
      <c r="U57" s="425"/>
      <c r="V57" s="425"/>
      <c r="W57" s="425"/>
      <c r="X57" s="425"/>
      <c r="Y57" s="426"/>
      <c r="Z57" s="427"/>
      <c r="AA57" s="428"/>
      <c r="AB57" s="428"/>
      <c r="AC57" s="429"/>
      <c r="AD57" s="416"/>
      <c r="AE57" s="417"/>
      <c r="AF57" s="411"/>
      <c r="AG57" s="411"/>
      <c r="AH57" s="87"/>
    </row>
    <row r="58" spans="2:34" ht="50.1" customHeight="1" x14ac:dyDescent="0.4">
      <c r="B58" s="71"/>
      <c r="C58" s="82" t="s">
        <v>468</v>
      </c>
      <c r="D58" s="421"/>
      <c r="E58" s="422"/>
      <c r="F58" s="422"/>
      <c r="G58" s="422"/>
      <c r="H58" s="422"/>
      <c r="I58" s="422"/>
      <c r="J58" s="422"/>
      <c r="K58" s="423"/>
      <c r="L58" s="421"/>
      <c r="M58" s="422"/>
      <c r="N58" s="422"/>
      <c r="O58" s="422"/>
      <c r="P58" s="422"/>
      <c r="Q58" s="422"/>
      <c r="R58" s="422"/>
      <c r="S58" s="423"/>
      <c r="T58" s="424"/>
      <c r="U58" s="425"/>
      <c r="V58" s="425"/>
      <c r="W58" s="425"/>
      <c r="X58" s="425"/>
      <c r="Y58" s="426"/>
      <c r="Z58" s="427"/>
      <c r="AA58" s="428"/>
      <c r="AB58" s="428"/>
      <c r="AC58" s="429"/>
      <c r="AD58" s="416"/>
      <c r="AE58" s="417"/>
      <c r="AF58" s="411"/>
      <c r="AG58" s="411"/>
      <c r="AH58" s="87"/>
    </row>
    <row r="59" spans="2:34" ht="50.1" customHeight="1" x14ac:dyDescent="0.4">
      <c r="B59" s="71"/>
      <c r="C59" s="82" t="s">
        <v>469</v>
      </c>
      <c r="D59" s="421"/>
      <c r="E59" s="422"/>
      <c r="F59" s="422"/>
      <c r="G59" s="422"/>
      <c r="H59" s="422"/>
      <c r="I59" s="422"/>
      <c r="J59" s="422"/>
      <c r="K59" s="423"/>
      <c r="L59" s="421"/>
      <c r="M59" s="422"/>
      <c r="N59" s="422"/>
      <c r="O59" s="422"/>
      <c r="P59" s="422"/>
      <c r="Q59" s="422"/>
      <c r="R59" s="422"/>
      <c r="S59" s="423"/>
      <c r="T59" s="424"/>
      <c r="U59" s="425"/>
      <c r="V59" s="425"/>
      <c r="W59" s="425"/>
      <c r="X59" s="425"/>
      <c r="Y59" s="426"/>
      <c r="Z59" s="427"/>
      <c r="AA59" s="428"/>
      <c r="AB59" s="428"/>
      <c r="AC59" s="429"/>
      <c r="AD59" s="416"/>
      <c r="AE59" s="417"/>
      <c r="AF59" s="411"/>
      <c r="AG59" s="411"/>
      <c r="AH59" s="87"/>
    </row>
    <row r="60" spans="2:34" ht="50.1" customHeight="1" x14ac:dyDescent="0.4">
      <c r="B60" s="71"/>
      <c r="C60" s="82" t="s">
        <v>470</v>
      </c>
      <c r="D60" s="421"/>
      <c r="E60" s="422"/>
      <c r="F60" s="422"/>
      <c r="G60" s="422"/>
      <c r="H60" s="422"/>
      <c r="I60" s="422"/>
      <c r="J60" s="422"/>
      <c r="K60" s="423"/>
      <c r="L60" s="421"/>
      <c r="M60" s="422"/>
      <c r="N60" s="422"/>
      <c r="O60" s="422"/>
      <c r="P60" s="422"/>
      <c r="Q60" s="422"/>
      <c r="R60" s="422"/>
      <c r="S60" s="423"/>
      <c r="T60" s="424"/>
      <c r="U60" s="425"/>
      <c r="V60" s="425"/>
      <c r="W60" s="425"/>
      <c r="X60" s="425"/>
      <c r="Y60" s="426"/>
      <c r="Z60" s="427"/>
      <c r="AA60" s="428"/>
      <c r="AB60" s="428"/>
      <c r="AC60" s="429"/>
      <c r="AD60" s="416"/>
      <c r="AE60" s="417"/>
      <c r="AF60" s="411"/>
      <c r="AG60" s="411"/>
      <c r="AH60" s="87"/>
    </row>
    <row r="61" spans="2:34" ht="50.1" customHeight="1" x14ac:dyDescent="0.4">
      <c r="B61" s="71"/>
      <c r="C61" s="82" t="s">
        <v>471</v>
      </c>
      <c r="D61" s="421"/>
      <c r="E61" s="422"/>
      <c r="F61" s="422"/>
      <c r="G61" s="422"/>
      <c r="H61" s="422"/>
      <c r="I61" s="422"/>
      <c r="J61" s="422"/>
      <c r="K61" s="423"/>
      <c r="L61" s="421"/>
      <c r="M61" s="422"/>
      <c r="N61" s="422"/>
      <c r="O61" s="422"/>
      <c r="P61" s="422"/>
      <c r="Q61" s="422"/>
      <c r="R61" s="422"/>
      <c r="S61" s="423"/>
      <c r="T61" s="424"/>
      <c r="U61" s="425"/>
      <c r="V61" s="425"/>
      <c r="W61" s="425"/>
      <c r="X61" s="425"/>
      <c r="Y61" s="426"/>
      <c r="Z61" s="427"/>
      <c r="AA61" s="428"/>
      <c r="AB61" s="428"/>
      <c r="AC61" s="429"/>
      <c r="AD61" s="416"/>
      <c r="AE61" s="417"/>
      <c r="AF61" s="411"/>
      <c r="AG61" s="411"/>
      <c r="AH61" s="87"/>
    </row>
    <row r="62" spans="2:34" ht="50.1" customHeight="1" x14ac:dyDescent="0.4">
      <c r="B62" s="71"/>
      <c r="C62" s="82" t="s">
        <v>472</v>
      </c>
      <c r="D62" s="421"/>
      <c r="E62" s="422"/>
      <c r="F62" s="422"/>
      <c r="G62" s="422"/>
      <c r="H62" s="422"/>
      <c r="I62" s="422"/>
      <c r="J62" s="422"/>
      <c r="K62" s="423"/>
      <c r="L62" s="421"/>
      <c r="M62" s="422"/>
      <c r="N62" s="422"/>
      <c r="O62" s="422"/>
      <c r="P62" s="422"/>
      <c r="Q62" s="422"/>
      <c r="R62" s="422"/>
      <c r="S62" s="423"/>
      <c r="T62" s="424"/>
      <c r="U62" s="425"/>
      <c r="V62" s="425"/>
      <c r="W62" s="425"/>
      <c r="X62" s="425"/>
      <c r="Y62" s="426"/>
      <c r="Z62" s="427"/>
      <c r="AA62" s="428"/>
      <c r="AB62" s="428"/>
      <c r="AC62" s="429"/>
      <c r="AD62" s="416"/>
      <c r="AE62" s="417"/>
      <c r="AF62" s="411"/>
      <c r="AG62" s="411"/>
      <c r="AH62" s="87"/>
    </row>
    <row r="63" spans="2:34" ht="50.1" customHeight="1" x14ac:dyDescent="0.4">
      <c r="B63" s="71"/>
      <c r="C63" s="82" t="s">
        <v>473</v>
      </c>
      <c r="D63" s="421"/>
      <c r="E63" s="422"/>
      <c r="F63" s="422"/>
      <c r="G63" s="422"/>
      <c r="H63" s="422"/>
      <c r="I63" s="422"/>
      <c r="J63" s="422"/>
      <c r="K63" s="423"/>
      <c r="L63" s="421"/>
      <c r="M63" s="422"/>
      <c r="N63" s="422"/>
      <c r="O63" s="422"/>
      <c r="P63" s="422"/>
      <c r="Q63" s="422"/>
      <c r="R63" s="422"/>
      <c r="S63" s="423"/>
      <c r="T63" s="424"/>
      <c r="U63" s="425"/>
      <c r="V63" s="425"/>
      <c r="W63" s="425"/>
      <c r="X63" s="425"/>
      <c r="Y63" s="426"/>
      <c r="Z63" s="427"/>
      <c r="AA63" s="428"/>
      <c r="AB63" s="428"/>
      <c r="AC63" s="429"/>
      <c r="AD63" s="416"/>
      <c r="AE63" s="417"/>
      <c r="AF63" s="411"/>
      <c r="AG63" s="411"/>
      <c r="AH63" s="87"/>
    </row>
    <row r="64" spans="2:34" ht="50.1" customHeight="1" x14ac:dyDescent="0.4">
      <c r="B64" s="71"/>
      <c r="C64" s="82" t="s">
        <v>474</v>
      </c>
      <c r="D64" s="421"/>
      <c r="E64" s="422"/>
      <c r="F64" s="422"/>
      <c r="G64" s="422"/>
      <c r="H64" s="422"/>
      <c r="I64" s="422"/>
      <c r="J64" s="422"/>
      <c r="K64" s="423"/>
      <c r="L64" s="421"/>
      <c r="M64" s="422"/>
      <c r="N64" s="422"/>
      <c r="O64" s="422"/>
      <c r="P64" s="422"/>
      <c r="Q64" s="422"/>
      <c r="R64" s="422"/>
      <c r="S64" s="423"/>
      <c r="T64" s="424"/>
      <c r="U64" s="425"/>
      <c r="V64" s="425"/>
      <c r="W64" s="425"/>
      <c r="X64" s="425"/>
      <c r="Y64" s="426"/>
      <c r="Z64" s="427"/>
      <c r="AA64" s="428"/>
      <c r="AB64" s="428"/>
      <c r="AC64" s="429"/>
      <c r="AD64" s="416"/>
      <c r="AE64" s="417"/>
      <c r="AF64" s="411"/>
      <c r="AG64" s="411"/>
      <c r="AH64" s="87"/>
    </row>
    <row r="65" spans="2:34" ht="50.1" customHeight="1" x14ac:dyDescent="0.4">
      <c r="B65" s="71"/>
      <c r="C65" s="82" t="s">
        <v>476</v>
      </c>
      <c r="D65" s="421"/>
      <c r="E65" s="422"/>
      <c r="F65" s="422"/>
      <c r="G65" s="422"/>
      <c r="H65" s="422"/>
      <c r="I65" s="422"/>
      <c r="J65" s="422"/>
      <c r="K65" s="423"/>
      <c r="L65" s="421"/>
      <c r="M65" s="422"/>
      <c r="N65" s="422"/>
      <c r="O65" s="422"/>
      <c r="P65" s="422"/>
      <c r="Q65" s="422"/>
      <c r="R65" s="422"/>
      <c r="S65" s="423"/>
      <c r="T65" s="424"/>
      <c r="U65" s="425"/>
      <c r="V65" s="425"/>
      <c r="W65" s="425"/>
      <c r="X65" s="425"/>
      <c r="Y65" s="426"/>
      <c r="Z65" s="427"/>
      <c r="AA65" s="428"/>
      <c r="AB65" s="428"/>
      <c r="AC65" s="429"/>
      <c r="AD65" s="418"/>
      <c r="AE65" s="418"/>
      <c r="AF65" s="411"/>
      <c r="AG65" s="411"/>
      <c r="AH65" s="87"/>
    </row>
    <row r="66" spans="2:34" ht="9.9" customHeight="1" x14ac:dyDescent="0.4">
      <c r="B66" s="65"/>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7"/>
    </row>
    <row r="67" spans="2:34" ht="6" customHeight="1" x14ac:dyDescent="0.4"/>
  </sheetData>
  <mergeCells count="257">
    <mergeCell ref="D65:K65"/>
    <mergeCell ref="L65:S65"/>
    <mergeCell ref="T65:Y65"/>
    <mergeCell ref="Z65:AC65"/>
    <mergeCell ref="AD65:AE65"/>
    <mergeCell ref="AF65:AG65"/>
    <mergeCell ref="D64:K64"/>
    <mergeCell ref="L64:S64"/>
    <mergeCell ref="T64:Y64"/>
    <mergeCell ref="Z64:AC64"/>
    <mergeCell ref="AD64:AE64"/>
    <mergeCell ref="AF64:AG64"/>
    <mergeCell ref="D63:K63"/>
    <mergeCell ref="L63:S63"/>
    <mergeCell ref="T63:Y63"/>
    <mergeCell ref="Z63:AC63"/>
    <mergeCell ref="AD63:AE63"/>
    <mergeCell ref="AF63:AG63"/>
    <mergeCell ref="D62:K62"/>
    <mergeCell ref="L62:S62"/>
    <mergeCell ref="T62:Y62"/>
    <mergeCell ref="Z62:AC62"/>
    <mergeCell ref="AD62:AE62"/>
    <mergeCell ref="AF62:AG62"/>
    <mergeCell ref="D61:K61"/>
    <mergeCell ref="L61:S61"/>
    <mergeCell ref="T61:Y61"/>
    <mergeCell ref="Z61:AC61"/>
    <mergeCell ref="AD61:AE61"/>
    <mergeCell ref="AF61:AG61"/>
    <mergeCell ref="D60:K60"/>
    <mergeCell ref="L60:S60"/>
    <mergeCell ref="T60:Y60"/>
    <mergeCell ref="Z60:AC60"/>
    <mergeCell ref="AD60:AE60"/>
    <mergeCell ref="AF60:AG60"/>
    <mergeCell ref="D59:K59"/>
    <mergeCell ref="L59:S59"/>
    <mergeCell ref="T59:Y59"/>
    <mergeCell ref="Z59:AC59"/>
    <mergeCell ref="AD59:AE59"/>
    <mergeCell ref="AF59:AG59"/>
    <mergeCell ref="D58:K58"/>
    <mergeCell ref="L58:S58"/>
    <mergeCell ref="T58:Y58"/>
    <mergeCell ref="Z58:AC58"/>
    <mergeCell ref="AD58:AE58"/>
    <mergeCell ref="AF58:AG58"/>
    <mergeCell ref="D57:K57"/>
    <mergeCell ref="L57:S57"/>
    <mergeCell ref="T57:Y57"/>
    <mergeCell ref="Z57:AC57"/>
    <mergeCell ref="AD57:AE57"/>
    <mergeCell ref="AF57:AG57"/>
    <mergeCell ref="D56:K56"/>
    <mergeCell ref="L56:S56"/>
    <mergeCell ref="T56:Y56"/>
    <mergeCell ref="Z56:AC56"/>
    <mergeCell ref="AD56:AE56"/>
    <mergeCell ref="AF56:AG56"/>
    <mergeCell ref="D55:K55"/>
    <mergeCell ref="L55:S55"/>
    <mergeCell ref="T55:Y55"/>
    <mergeCell ref="Z55:AC55"/>
    <mergeCell ref="AD55:AE55"/>
    <mergeCell ref="AF55:AG55"/>
    <mergeCell ref="D54:K54"/>
    <mergeCell ref="L54:S54"/>
    <mergeCell ref="T54:Y54"/>
    <mergeCell ref="Z54:AC54"/>
    <mergeCell ref="AD54:AE54"/>
    <mergeCell ref="AF54:AG54"/>
    <mergeCell ref="D53:K53"/>
    <mergeCell ref="L53:S53"/>
    <mergeCell ref="T53:Y53"/>
    <mergeCell ref="Z53:AC53"/>
    <mergeCell ref="AD53:AE53"/>
    <mergeCell ref="AF53:AG53"/>
    <mergeCell ref="D52:K52"/>
    <mergeCell ref="L52:S52"/>
    <mergeCell ref="T52:Y52"/>
    <mergeCell ref="Z52:AC52"/>
    <mergeCell ref="AD52:AE52"/>
    <mergeCell ref="AF52:AG52"/>
    <mergeCell ref="D51:K51"/>
    <mergeCell ref="L51:S51"/>
    <mergeCell ref="T51:Y51"/>
    <mergeCell ref="Z51:AC51"/>
    <mergeCell ref="AD51:AE51"/>
    <mergeCell ref="AF51:AG51"/>
    <mergeCell ref="D50:K50"/>
    <mergeCell ref="L50:S50"/>
    <mergeCell ref="T50:Y50"/>
    <mergeCell ref="Z50:AC50"/>
    <mergeCell ref="AD50:AE50"/>
    <mergeCell ref="AF50:AG50"/>
    <mergeCell ref="D49:K49"/>
    <mergeCell ref="L49:S49"/>
    <mergeCell ref="T49:Y49"/>
    <mergeCell ref="Z49:AC49"/>
    <mergeCell ref="AD49:AE49"/>
    <mergeCell ref="AF49:AG49"/>
    <mergeCell ref="D48:K48"/>
    <mergeCell ref="L48:S48"/>
    <mergeCell ref="T48:Y48"/>
    <mergeCell ref="Z48:AC48"/>
    <mergeCell ref="AD48:AE48"/>
    <mergeCell ref="AF48:AG48"/>
    <mergeCell ref="D47:K47"/>
    <mergeCell ref="L47:S47"/>
    <mergeCell ref="T47:Y47"/>
    <mergeCell ref="Z47:AC47"/>
    <mergeCell ref="AD47:AE47"/>
    <mergeCell ref="AF47:AG47"/>
    <mergeCell ref="D46:K46"/>
    <mergeCell ref="L46:S46"/>
    <mergeCell ref="T46:Y46"/>
    <mergeCell ref="Z46:AC46"/>
    <mergeCell ref="AD46:AE46"/>
    <mergeCell ref="AF46:AG46"/>
    <mergeCell ref="D45:K45"/>
    <mergeCell ref="L45:S45"/>
    <mergeCell ref="T45:Y45"/>
    <mergeCell ref="Z45:AC45"/>
    <mergeCell ref="AD45:AE45"/>
    <mergeCell ref="AF45:AG45"/>
    <mergeCell ref="D44:K44"/>
    <mergeCell ref="L44:S44"/>
    <mergeCell ref="T44:Y44"/>
    <mergeCell ref="Z44:AC44"/>
    <mergeCell ref="AD44:AE44"/>
    <mergeCell ref="AF44:AG44"/>
    <mergeCell ref="B41:AH41"/>
    <mergeCell ref="B42:AH42"/>
    <mergeCell ref="D43:K43"/>
    <mergeCell ref="L43:S43"/>
    <mergeCell ref="T43:Y43"/>
    <mergeCell ref="Z43:AC43"/>
    <mergeCell ref="AD43:AE43"/>
    <mergeCell ref="AF43:AG43"/>
    <mergeCell ref="T30:U30"/>
    <mergeCell ref="V30:W30"/>
    <mergeCell ref="X30:Y30"/>
    <mergeCell ref="Z30:AA30"/>
    <mergeCell ref="AB30:AC30"/>
    <mergeCell ref="B32:AD39"/>
    <mergeCell ref="C30:E30"/>
    <mergeCell ref="F30:G30"/>
    <mergeCell ref="H30:I30"/>
    <mergeCell ref="J30:K30"/>
    <mergeCell ref="L30:M30"/>
    <mergeCell ref="N30:O30"/>
    <mergeCell ref="P30:Q30"/>
    <mergeCell ref="R30:S30"/>
    <mergeCell ref="N29:O29"/>
    <mergeCell ref="P29:Q29"/>
    <mergeCell ref="R29:S29"/>
    <mergeCell ref="T28:U28"/>
    <mergeCell ref="V28:W28"/>
    <mergeCell ref="X28:Y28"/>
    <mergeCell ref="Z28:AA28"/>
    <mergeCell ref="AB28:AC28"/>
    <mergeCell ref="C29:E29"/>
    <mergeCell ref="F29:G29"/>
    <mergeCell ref="H29:I29"/>
    <mergeCell ref="J29:K29"/>
    <mergeCell ref="L29:M29"/>
    <mergeCell ref="Z29:AA29"/>
    <mergeCell ref="AB29:AC29"/>
    <mergeCell ref="T29:U29"/>
    <mergeCell ref="V29:W29"/>
    <mergeCell ref="X29:Y29"/>
    <mergeCell ref="C28:E28"/>
    <mergeCell ref="F28:G28"/>
    <mergeCell ref="H28:I28"/>
    <mergeCell ref="J28:K28"/>
    <mergeCell ref="L28:M28"/>
    <mergeCell ref="N28:O28"/>
    <mergeCell ref="P28:Q28"/>
    <mergeCell ref="R28:S28"/>
    <mergeCell ref="N26:O26"/>
    <mergeCell ref="P26:Q26"/>
    <mergeCell ref="R26:S26"/>
    <mergeCell ref="T25:U25"/>
    <mergeCell ref="V25:W25"/>
    <mergeCell ref="X25:Y25"/>
    <mergeCell ref="Z25:AA25"/>
    <mergeCell ref="AB25:AC25"/>
    <mergeCell ref="C26:E26"/>
    <mergeCell ref="F26:G26"/>
    <mergeCell ref="H26:I26"/>
    <mergeCell ref="J26:K26"/>
    <mergeCell ref="L26:M26"/>
    <mergeCell ref="Z26:AA26"/>
    <mergeCell ref="AB26:AC26"/>
    <mergeCell ref="T26:U26"/>
    <mergeCell ref="V26:W26"/>
    <mergeCell ref="X26:Y26"/>
    <mergeCell ref="C25:E25"/>
    <mergeCell ref="F25:G25"/>
    <mergeCell ref="H25:I25"/>
    <mergeCell ref="J25:K25"/>
    <mergeCell ref="L25:M25"/>
    <mergeCell ref="N25:O25"/>
    <mergeCell ref="P25:Q25"/>
    <mergeCell ref="R25:S25"/>
    <mergeCell ref="N24:O24"/>
    <mergeCell ref="P24:Q24"/>
    <mergeCell ref="R24:S24"/>
    <mergeCell ref="C19:D19"/>
    <mergeCell ref="E19:N19"/>
    <mergeCell ref="P19:S19"/>
    <mergeCell ref="T19:AC19"/>
    <mergeCell ref="B22:AD22"/>
    <mergeCell ref="C24:E24"/>
    <mergeCell ref="F24:G24"/>
    <mergeCell ref="H24:I24"/>
    <mergeCell ref="J24:K24"/>
    <mergeCell ref="L24:M24"/>
    <mergeCell ref="Z24:AA24"/>
    <mergeCell ref="AB24:AC24"/>
    <mergeCell ref="T24:U24"/>
    <mergeCell ref="V24:W24"/>
    <mergeCell ref="X24:Y24"/>
    <mergeCell ref="X13:Z13"/>
    <mergeCell ref="AA13:AC13"/>
    <mergeCell ref="F15:G15"/>
    <mergeCell ref="H15:L15"/>
    <mergeCell ref="N15:O15"/>
    <mergeCell ref="P15:T15"/>
    <mergeCell ref="V15:W15"/>
    <mergeCell ref="X15:AC15"/>
    <mergeCell ref="C13:D17"/>
    <mergeCell ref="F13:G13"/>
    <mergeCell ref="H13:L13"/>
    <mergeCell ref="N13:P13"/>
    <mergeCell ref="Q13:T13"/>
    <mergeCell ref="V13:W13"/>
    <mergeCell ref="F17:G17"/>
    <mergeCell ref="H17:L17"/>
    <mergeCell ref="N17:O17"/>
    <mergeCell ref="P17:T17"/>
    <mergeCell ref="C9:D9"/>
    <mergeCell ref="E9:L9"/>
    <mergeCell ref="N9:T9"/>
    <mergeCell ref="V9:AC9"/>
    <mergeCell ref="C11:D11"/>
    <mergeCell ref="E11:L11"/>
    <mergeCell ref="N11:T11"/>
    <mergeCell ref="V11:AC11"/>
    <mergeCell ref="B2:G3"/>
    <mergeCell ref="H2:AD3"/>
    <mergeCell ref="B5:AD5"/>
    <mergeCell ref="C7:D7"/>
    <mergeCell ref="E7:L7"/>
    <mergeCell ref="N7:P7"/>
    <mergeCell ref="Q7:AC7"/>
  </mergeCells>
  <dataValidations count="2">
    <dataValidation type="list" allowBlank="1" showInputMessage="1" showErrorMessage="1" sqref="AD44:AE65" xr:uid="{F233875C-ABF7-44AD-A124-D41D9C605644}">
      <formula1>"Abierta,En ejecución,Cerrada,Cancelada"</formula1>
    </dataValidation>
    <dataValidation type="list" allowBlank="1" showInputMessage="1" showErrorMessage="1" sqref="X13" xr:uid="{E764F9C2-4984-45FD-814F-27AB227E24D0}">
      <formula1>"Mayor o igual que,Menor o igual que,Igual,Mayor que,Menor que"</formula1>
    </dataValidation>
  </dataValidations>
  <pageMargins left="0.25" right="0.25"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032F9DBE-8843-4F37-9CD6-DF5B4C8C338F}">
          <x14:formula1>
            <xm:f>Datos!$P$2:$P$205</xm:f>
          </x14:formula1>
          <xm:sqref>E11:L11 N11:T11 V11:AC11</xm:sqref>
        </x14:dataValidation>
        <x14:dataValidation type="list" allowBlank="1" showInputMessage="1" showErrorMessage="1" xr:uid="{CA978721-213B-4521-88C5-6AF85A268C60}">
          <x14:formula1>
            <xm:f>Datos!$L$2:$L$51</xm:f>
          </x14:formula1>
          <xm:sqref>N9:T9 E9 V9:AC9</xm:sqref>
        </x14:dataValidation>
      </x14:dataValidations>
    </ext>
  </extLst>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CA85F-6213-416B-971E-F73B65BC6F1A}">
  <sheetPr codeName="Hoja38"/>
  <dimension ref="B1:AH67"/>
  <sheetViews>
    <sheetView showGridLines="0" zoomScale="85" zoomScaleNormal="85" workbookViewId="0">
      <selection activeCell="X13" sqref="X13:Z13"/>
    </sheetView>
  </sheetViews>
  <sheetFormatPr baseColWidth="10" defaultColWidth="0" defaultRowHeight="0" customHeight="1" zeroHeight="1" x14ac:dyDescent="0.4"/>
  <cols>
    <col min="1" max="1" width="1.77734375" style="60" customWidth="1"/>
    <col min="2" max="2" width="1.88671875" style="60" customWidth="1"/>
    <col min="3" max="4" width="11.21875" style="60" customWidth="1"/>
    <col min="5" max="5" width="1.77734375" style="60" customWidth="1"/>
    <col min="6" max="6" width="13.6640625" style="60" customWidth="1"/>
    <col min="7" max="7" width="1.77734375" style="60" customWidth="1"/>
    <col min="8" max="8" width="9.6640625" style="60" customWidth="1"/>
    <col min="9" max="9" width="1.77734375" style="60" customWidth="1"/>
    <col min="10" max="10" width="9.6640625" style="60" customWidth="1"/>
    <col min="11" max="11" width="1.77734375" style="60" customWidth="1"/>
    <col min="12" max="12" width="12.6640625" style="60" customWidth="1"/>
    <col min="13" max="13" width="1.77734375" style="60" customWidth="1"/>
    <col min="14" max="14" width="12.109375" style="60" customWidth="1"/>
    <col min="15" max="15" width="1.77734375" style="60" customWidth="1"/>
    <col min="16" max="16" width="12.6640625" style="60" customWidth="1"/>
    <col min="17" max="17" width="1.77734375" style="60" customWidth="1"/>
    <col min="18" max="18" width="9.6640625" style="60" customWidth="1"/>
    <col min="19" max="19" width="1.77734375" style="60" customWidth="1"/>
    <col min="20" max="20" width="12.6640625" style="60" customWidth="1"/>
    <col min="21" max="21" width="1.77734375" style="60" customWidth="1"/>
    <col min="22" max="22" width="9.6640625" style="60" customWidth="1"/>
    <col min="23" max="23" width="1.77734375" style="60" customWidth="1"/>
    <col min="24" max="24" width="9.6640625" style="60" customWidth="1"/>
    <col min="25" max="25" width="1.77734375" style="60" customWidth="1"/>
    <col min="26" max="26" width="9.6640625" style="60" customWidth="1"/>
    <col min="27" max="27" width="1.77734375" style="60" customWidth="1"/>
    <col min="28" max="28" width="9.6640625" style="60" customWidth="1"/>
    <col min="29" max="29" width="1.77734375" style="60" customWidth="1"/>
    <col min="30" max="30" width="1.88671875" style="60" customWidth="1"/>
    <col min="31" max="31" width="10.77734375" style="60" customWidth="1"/>
    <col min="32" max="33" width="12.33203125" style="60" customWidth="1"/>
    <col min="34" max="34" width="1.77734375" style="60" customWidth="1"/>
    <col min="35" max="35" width="2.21875" style="60" customWidth="1"/>
    <col min="36" max="36" width="0" style="60" hidden="1" customWidth="1"/>
    <col min="37" max="16384" width="0" style="60" hidden="1"/>
  </cols>
  <sheetData>
    <row r="1" spans="2:30" ht="8.1" customHeight="1" x14ac:dyDescent="0.4"/>
    <row r="2" spans="2:30" ht="37.5" customHeight="1" x14ac:dyDescent="0.4">
      <c r="B2" s="439"/>
      <c r="C2" s="439"/>
      <c r="D2" s="439"/>
      <c r="E2" s="439"/>
      <c r="F2" s="439"/>
      <c r="G2" s="439"/>
      <c r="H2" s="442" t="s">
        <v>480</v>
      </c>
      <c r="I2" s="443"/>
      <c r="J2" s="443"/>
      <c r="K2" s="443"/>
      <c r="L2" s="443"/>
      <c r="M2" s="443"/>
      <c r="N2" s="443"/>
      <c r="O2" s="443"/>
      <c r="P2" s="443"/>
      <c r="Q2" s="443"/>
      <c r="R2" s="443"/>
      <c r="S2" s="443"/>
      <c r="T2" s="443"/>
      <c r="U2" s="443"/>
      <c r="V2" s="443"/>
      <c r="W2" s="443"/>
      <c r="X2" s="443"/>
      <c r="Y2" s="443"/>
      <c r="Z2" s="443"/>
      <c r="AA2" s="443"/>
      <c r="AB2" s="443"/>
      <c r="AC2" s="443"/>
      <c r="AD2" s="444"/>
    </row>
    <row r="3" spans="2:30" ht="37.5" customHeight="1" x14ac:dyDescent="0.4">
      <c r="B3" s="439"/>
      <c r="C3" s="439"/>
      <c r="D3" s="439"/>
      <c r="E3" s="439"/>
      <c r="F3" s="439"/>
      <c r="G3" s="439"/>
      <c r="H3" s="445"/>
      <c r="I3" s="446"/>
      <c r="J3" s="446"/>
      <c r="K3" s="446"/>
      <c r="L3" s="446"/>
      <c r="M3" s="446"/>
      <c r="N3" s="446"/>
      <c r="O3" s="446"/>
      <c r="P3" s="446"/>
      <c r="Q3" s="446"/>
      <c r="R3" s="446"/>
      <c r="S3" s="446"/>
      <c r="T3" s="446"/>
      <c r="U3" s="446"/>
      <c r="V3" s="446"/>
      <c r="W3" s="446"/>
      <c r="X3" s="446"/>
      <c r="Y3" s="446"/>
      <c r="Z3" s="446"/>
      <c r="AA3" s="446"/>
      <c r="AB3" s="446"/>
      <c r="AC3" s="446"/>
      <c r="AD3" s="447"/>
    </row>
    <row r="4" spans="2:30" ht="8.1" customHeight="1" x14ac:dyDescent="0.4"/>
    <row r="5" spans="2:30" ht="30" customHeight="1" x14ac:dyDescent="0.4">
      <c r="B5" s="440" t="s">
        <v>454</v>
      </c>
      <c r="C5" s="440"/>
      <c r="D5" s="440"/>
      <c r="E5" s="440"/>
      <c r="F5" s="440"/>
      <c r="G5" s="440"/>
      <c r="H5" s="440"/>
      <c r="I5" s="440"/>
      <c r="J5" s="440"/>
      <c r="K5" s="440"/>
      <c r="L5" s="440"/>
      <c r="M5" s="440"/>
      <c r="N5" s="440"/>
      <c r="O5" s="440"/>
      <c r="P5" s="440"/>
      <c r="Q5" s="440"/>
      <c r="R5" s="440"/>
      <c r="S5" s="440"/>
      <c r="T5" s="440"/>
      <c r="U5" s="440"/>
      <c r="V5" s="440"/>
      <c r="W5" s="440"/>
      <c r="X5" s="440"/>
      <c r="Y5" s="440"/>
      <c r="Z5" s="440"/>
      <c r="AA5" s="440"/>
      <c r="AB5" s="440"/>
      <c r="AC5" s="440"/>
      <c r="AD5" s="440"/>
    </row>
    <row r="6" spans="2:30" ht="7.5" customHeight="1" x14ac:dyDescent="0.4">
      <c r="B6" s="61"/>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2:30" s="64" customFormat="1" ht="60" customHeight="1" x14ac:dyDescent="0.3">
      <c r="B7" s="68"/>
      <c r="C7" s="419" t="s">
        <v>455</v>
      </c>
      <c r="D7" s="420"/>
      <c r="E7" s="433"/>
      <c r="F7" s="433"/>
      <c r="G7" s="433"/>
      <c r="H7" s="433"/>
      <c r="I7" s="433"/>
      <c r="J7" s="433"/>
      <c r="K7" s="433"/>
      <c r="L7" s="433"/>
      <c r="M7" s="69"/>
      <c r="N7" s="419" t="s">
        <v>456</v>
      </c>
      <c r="O7" s="436"/>
      <c r="P7" s="420"/>
      <c r="Q7" s="441"/>
      <c r="R7" s="441"/>
      <c r="S7" s="441"/>
      <c r="T7" s="441"/>
      <c r="U7" s="441"/>
      <c r="V7" s="441"/>
      <c r="W7" s="441"/>
      <c r="X7" s="441"/>
      <c r="Y7" s="441"/>
      <c r="Z7" s="441"/>
      <c r="AA7" s="441"/>
      <c r="AB7" s="441"/>
      <c r="AC7" s="441"/>
      <c r="AD7" s="70"/>
    </row>
    <row r="8" spans="2:30" ht="7.5" customHeight="1" x14ac:dyDescent="0.4">
      <c r="B8" s="71"/>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73"/>
    </row>
    <row r="9" spans="2:30" s="64" customFormat="1" ht="39.9" customHeight="1" x14ac:dyDescent="0.3">
      <c r="B9" s="68"/>
      <c r="C9" s="419" t="s">
        <v>481</v>
      </c>
      <c r="D9" s="420"/>
      <c r="E9" s="433"/>
      <c r="F9" s="433"/>
      <c r="G9" s="433"/>
      <c r="H9" s="433"/>
      <c r="I9" s="433"/>
      <c r="J9" s="433"/>
      <c r="K9" s="433"/>
      <c r="L9" s="433"/>
      <c r="M9" s="69"/>
      <c r="N9" s="433"/>
      <c r="O9" s="433"/>
      <c r="P9" s="433"/>
      <c r="Q9" s="433"/>
      <c r="R9" s="433"/>
      <c r="S9" s="433"/>
      <c r="T9" s="433"/>
      <c r="U9"/>
      <c r="V9" s="433"/>
      <c r="W9" s="433"/>
      <c r="X9" s="433"/>
      <c r="Y9" s="433"/>
      <c r="Z9" s="433"/>
      <c r="AA9" s="433"/>
      <c r="AB9" s="433"/>
      <c r="AC9" s="433"/>
      <c r="AD9" s="70"/>
    </row>
    <row r="10" spans="2:30" ht="7.5" customHeight="1" x14ac:dyDescent="0.4">
      <c r="B10" s="71"/>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3"/>
    </row>
    <row r="11" spans="2:30" ht="39.9" customHeight="1" x14ac:dyDescent="0.4">
      <c r="B11" s="71"/>
      <c r="C11" s="419" t="s">
        <v>482</v>
      </c>
      <c r="D11" s="420"/>
      <c r="E11" s="433"/>
      <c r="F11" s="433"/>
      <c r="G11" s="433"/>
      <c r="H11" s="433"/>
      <c r="I11" s="433"/>
      <c r="J11" s="433"/>
      <c r="K11" s="433"/>
      <c r="L11" s="433"/>
      <c r="N11" s="433"/>
      <c r="O11" s="433"/>
      <c r="P11" s="433"/>
      <c r="Q11" s="433"/>
      <c r="R11" s="433"/>
      <c r="S11" s="433"/>
      <c r="T11" s="433"/>
      <c r="V11" s="433"/>
      <c r="W11" s="433"/>
      <c r="X11" s="433"/>
      <c r="Y11" s="433"/>
      <c r="Z11" s="433"/>
      <c r="AA11" s="433"/>
      <c r="AB11" s="433"/>
      <c r="AC11" s="433"/>
      <c r="AD11" s="73"/>
    </row>
    <row r="12" spans="2:30" ht="7.5" customHeight="1" x14ac:dyDescent="0.4">
      <c r="B12" s="71"/>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3"/>
    </row>
    <row r="13" spans="2:30" s="64" customFormat="1" ht="39.9" customHeight="1" x14ac:dyDescent="0.3">
      <c r="B13" s="68"/>
      <c r="C13" s="448" t="s">
        <v>488</v>
      </c>
      <c r="D13" s="449"/>
      <c r="E13" s="69"/>
      <c r="F13" s="432" t="s">
        <v>457</v>
      </c>
      <c r="G13" s="432"/>
      <c r="H13" s="435"/>
      <c r="I13" s="435"/>
      <c r="J13" s="435"/>
      <c r="K13" s="435"/>
      <c r="L13" s="435"/>
      <c r="M13" s="69"/>
      <c r="N13" s="419" t="s">
        <v>459</v>
      </c>
      <c r="O13" s="436"/>
      <c r="P13" s="420"/>
      <c r="Q13" s="437"/>
      <c r="R13" s="437"/>
      <c r="S13" s="437"/>
      <c r="T13" s="437"/>
      <c r="U13" s="69"/>
      <c r="V13" s="438" t="s">
        <v>460</v>
      </c>
      <c r="W13" s="438"/>
      <c r="X13" s="461"/>
      <c r="Y13" s="461"/>
      <c r="Z13" s="461"/>
      <c r="AA13" s="455"/>
      <c r="AB13" s="456"/>
      <c r="AC13" s="457"/>
      <c r="AD13" s="70"/>
    </row>
    <row r="14" spans="2:30" ht="9" customHeight="1" x14ac:dyDescent="0.4">
      <c r="B14" s="71"/>
      <c r="C14" s="450"/>
      <c r="D14" s="451"/>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3"/>
    </row>
    <row r="15" spans="2:30" s="64" customFormat="1" ht="39.9" customHeight="1" x14ac:dyDescent="0.3">
      <c r="B15" s="68"/>
      <c r="C15" s="450"/>
      <c r="D15" s="451"/>
      <c r="E15" s="69"/>
      <c r="F15" s="434" t="s">
        <v>458</v>
      </c>
      <c r="G15" s="434"/>
      <c r="H15" s="435"/>
      <c r="I15" s="435"/>
      <c r="J15" s="435"/>
      <c r="K15" s="435"/>
      <c r="L15" s="435"/>
      <c r="M15" s="69"/>
      <c r="N15" s="434" t="s">
        <v>462</v>
      </c>
      <c r="O15" s="434"/>
      <c r="P15" s="435"/>
      <c r="Q15" s="435"/>
      <c r="R15" s="435"/>
      <c r="S15" s="435"/>
      <c r="T15" s="435"/>
      <c r="U15" s="69"/>
      <c r="V15" s="434" t="s">
        <v>484</v>
      </c>
      <c r="W15" s="434"/>
      <c r="X15" s="454"/>
      <c r="Y15" s="454"/>
      <c r="Z15" s="454"/>
      <c r="AA15" s="454"/>
      <c r="AB15" s="454"/>
      <c r="AC15" s="454"/>
      <c r="AD15" s="70"/>
    </row>
    <row r="16" spans="2:30" ht="7.5" customHeight="1" x14ac:dyDescent="0.4">
      <c r="B16" s="71"/>
      <c r="C16" s="450"/>
      <c r="D16" s="451"/>
      <c r="E16" s="72"/>
      <c r="F16" s="72"/>
      <c r="G16" s="72"/>
      <c r="H16" s="72"/>
      <c r="I16" s="72"/>
      <c r="J16" s="72"/>
      <c r="K16" s="72"/>
      <c r="L16" s="72"/>
      <c r="M16" s="72"/>
      <c r="N16" s="72"/>
      <c r="O16" s="72"/>
      <c r="P16" s="72"/>
      <c r="Q16" s="72"/>
      <c r="R16" s="72"/>
      <c r="S16" s="72"/>
      <c r="T16" s="72"/>
      <c r="U16" s="72"/>
      <c r="V16"/>
      <c r="W16"/>
      <c r="X16"/>
      <c r="Y16"/>
      <c r="Z16"/>
      <c r="AA16"/>
      <c r="AB16"/>
      <c r="AC16"/>
      <c r="AD16" s="73"/>
    </row>
    <row r="17" spans="2:30" s="64" customFormat="1" ht="39.9" customHeight="1" x14ac:dyDescent="0.3">
      <c r="B17" s="68"/>
      <c r="C17" s="452"/>
      <c r="D17" s="453"/>
      <c r="E17" s="69"/>
      <c r="F17" s="434" t="s">
        <v>461</v>
      </c>
      <c r="G17" s="434"/>
      <c r="H17" s="435"/>
      <c r="I17" s="435"/>
      <c r="J17" s="435"/>
      <c r="K17" s="435"/>
      <c r="L17" s="435"/>
      <c r="M17" s="69"/>
      <c r="N17" s="434" t="s">
        <v>463</v>
      </c>
      <c r="O17" s="434"/>
      <c r="P17" s="435"/>
      <c r="Q17" s="435"/>
      <c r="R17" s="435"/>
      <c r="S17" s="435"/>
      <c r="T17" s="435"/>
      <c r="U17" s="69"/>
      <c r="AC17"/>
      <c r="AD17" s="70"/>
    </row>
    <row r="18" spans="2:30" ht="6.9" customHeight="1" x14ac:dyDescent="0.4">
      <c r="B18" s="71"/>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3"/>
    </row>
    <row r="19" spans="2:30" s="64" customFormat="1" ht="39.9" customHeight="1" x14ac:dyDescent="0.3">
      <c r="B19" s="68"/>
      <c r="C19" s="419" t="s">
        <v>485</v>
      </c>
      <c r="D19" s="420"/>
      <c r="E19" s="437"/>
      <c r="F19" s="437"/>
      <c r="G19" s="437"/>
      <c r="H19" s="437"/>
      <c r="I19" s="437"/>
      <c r="J19" s="437"/>
      <c r="K19" s="437"/>
      <c r="L19" s="437"/>
      <c r="M19" s="437"/>
      <c r="N19" s="437"/>
      <c r="O19" s="74"/>
      <c r="P19" s="419" t="s">
        <v>486</v>
      </c>
      <c r="Q19" s="436"/>
      <c r="R19" s="436"/>
      <c r="S19" s="420"/>
      <c r="T19" s="437"/>
      <c r="U19" s="437"/>
      <c r="V19" s="437"/>
      <c r="W19" s="437"/>
      <c r="X19" s="437"/>
      <c r="Y19" s="437"/>
      <c r="Z19" s="437"/>
      <c r="AA19" s="437"/>
      <c r="AB19" s="437"/>
      <c r="AC19" s="437"/>
      <c r="AD19" s="70"/>
    </row>
    <row r="20" spans="2:30" ht="6.9" customHeight="1" x14ac:dyDescent="0.4">
      <c r="B20" s="75"/>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7"/>
    </row>
    <row r="21" spans="2:30" ht="9.9" customHeight="1" x14ac:dyDescent="0.4">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row>
    <row r="22" spans="2:30" ht="30" customHeight="1" x14ac:dyDescent="0.4">
      <c r="B22" s="415" t="s">
        <v>464</v>
      </c>
      <c r="C22" s="415"/>
      <c r="D22" s="415"/>
      <c r="E22" s="415"/>
      <c r="F22" s="415"/>
      <c r="G22" s="415"/>
      <c r="H22" s="415"/>
      <c r="I22" s="415"/>
      <c r="J22" s="415"/>
      <c r="K22" s="415"/>
      <c r="L22" s="415"/>
      <c r="M22" s="415"/>
      <c r="N22" s="415"/>
      <c r="O22" s="415"/>
      <c r="P22" s="415"/>
      <c r="Q22" s="415"/>
      <c r="R22" s="415"/>
      <c r="S22" s="415"/>
      <c r="T22" s="415"/>
      <c r="U22" s="415"/>
      <c r="V22" s="415"/>
      <c r="W22" s="415"/>
      <c r="X22" s="415"/>
      <c r="Y22" s="415"/>
      <c r="Z22" s="415"/>
      <c r="AA22" s="415"/>
      <c r="AB22" s="415"/>
      <c r="AC22" s="415"/>
      <c r="AD22" s="415"/>
    </row>
    <row r="23" spans="2:30" ht="9.9" customHeight="1" x14ac:dyDescent="0.4">
      <c r="B23" s="78"/>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80"/>
    </row>
    <row r="24" spans="2:30" ht="26.1" customHeight="1" x14ac:dyDescent="0.4">
      <c r="B24" s="71"/>
      <c r="C24" s="432" t="s">
        <v>487</v>
      </c>
      <c r="D24" s="432"/>
      <c r="E24" s="432"/>
      <c r="F24" s="432" t="s">
        <v>496</v>
      </c>
      <c r="G24" s="432"/>
      <c r="H24" s="432" t="s">
        <v>465</v>
      </c>
      <c r="I24" s="432"/>
      <c r="J24" s="432" t="s">
        <v>466</v>
      </c>
      <c r="K24" s="432"/>
      <c r="L24" s="432" t="s">
        <v>467</v>
      </c>
      <c r="M24" s="432"/>
      <c r="N24" s="432" t="s">
        <v>468</v>
      </c>
      <c r="O24" s="432"/>
      <c r="P24" s="432" t="s">
        <v>469</v>
      </c>
      <c r="Q24" s="432"/>
      <c r="R24" s="432" t="s">
        <v>470</v>
      </c>
      <c r="S24" s="432"/>
      <c r="T24" s="432" t="s">
        <v>471</v>
      </c>
      <c r="U24" s="432"/>
      <c r="V24" s="432" t="s">
        <v>472</v>
      </c>
      <c r="W24" s="432"/>
      <c r="X24" s="432" t="s">
        <v>473</v>
      </c>
      <c r="Y24" s="432"/>
      <c r="Z24" s="432" t="s">
        <v>474</v>
      </c>
      <c r="AA24" s="432"/>
      <c r="AB24" s="432" t="s">
        <v>475</v>
      </c>
      <c r="AC24" s="432"/>
      <c r="AD24" s="81"/>
    </row>
    <row r="25" spans="2:30" ht="26.1" customHeight="1" x14ac:dyDescent="0.4">
      <c r="B25" s="71"/>
      <c r="C25" s="430" t="s">
        <v>460</v>
      </c>
      <c r="D25" s="430"/>
      <c r="E25" s="430"/>
      <c r="F25" s="460"/>
      <c r="G25" s="460"/>
      <c r="H25" s="460"/>
      <c r="I25" s="460"/>
      <c r="J25" s="460"/>
      <c r="K25" s="460"/>
      <c r="L25" s="460"/>
      <c r="M25" s="460"/>
      <c r="N25" s="460"/>
      <c r="O25" s="460"/>
      <c r="P25" s="460"/>
      <c r="Q25" s="460"/>
      <c r="R25" s="460"/>
      <c r="S25" s="460"/>
      <c r="T25" s="460"/>
      <c r="U25" s="460"/>
      <c r="V25" s="460"/>
      <c r="W25" s="460"/>
      <c r="X25" s="460"/>
      <c r="Y25" s="460"/>
      <c r="Z25" s="460"/>
      <c r="AA25" s="460"/>
      <c r="AB25" s="460"/>
      <c r="AC25" s="460"/>
      <c r="AD25" s="81"/>
    </row>
    <row r="26" spans="2:30" ht="35.1" customHeight="1" x14ac:dyDescent="0.4">
      <c r="B26" s="71"/>
      <c r="C26" s="430" t="s">
        <v>323</v>
      </c>
      <c r="D26" s="430"/>
      <c r="E26" s="430"/>
      <c r="F26" s="431"/>
      <c r="G26" s="431"/>
      <c r="H26" s="431"/>
      <c r="I26" s="431"/>
      <c r="J26" s="431"/>
      <c r="K26" s="431"/>
      <c r="L26" s="431"/>
      <c r="M26" s="431"/>
      <c r="N26" s="431"/>
      <c r="O26" s="431"/>
      <c r="P26" s="431"/>
      <c r="Q26" s="431"/>
      <c r="R26" s="431"/>
      <c r="S26" s="431"/>
      <c r="T26" s="431"/>
      <c r="U26" s="431"/>
      <c r="V26" s="431"/>
      <c r="W26" s="431"/>
      <c r="X26" s="431"/>
      <c r="Y26" s="431"/>
      <c r="Z26" s="431"/>
      <c r="AA26" s="431"/>
      <c r="AB26" s="431"/>
      <c r="AC26" s="431"/>
      <c r="AD26" s="81"/>
    </row>
    <row r="27" spans="2:30" ht="12" customHeight="1" x14ac:dyDescent="0.4">
      <c r="B27" s="71"/>
      <c r="C27" s="84"/>
      <c r="D27" s="84"/>
      <c r="E27" s="84"/>
      <c r="F27" s="85"/>
      <c r="G27" s="85"/>
      <c r="H27" s="85"/>
      <c r="I27" s="85"/>
      <c r="J27" s="85"/>
      <c r="K27" s="85"/>
      <c r="L27" s="85"/>
      <c r="M27" s="85"/>
      <c r="N27" s="86"/>
      <c r="O27" s="86"/>
      <c r="P27" s="86"/>
      <c r="Q27" s="86"/>
      <c r="R27" s="86"/>
      <c r="S27" s="86"/>
      <c r="T27" s="86"/>
      <c r="U27" s="86"/>
      <c r="V27" s="86"/>
      <c r="W27" s="86"/>
      <c r="X27" s="86"/>
      <c r="Y27" s="86"/>
      <c r="Z27" s="86"/>
      <c r="AA27" s="86"/>
      <c r="AB27" s="86"/>
      <c r="AC27" s="86"/>
      <c r="AD27" s="81"/>
    </row>
    <row r="28" spans="2:30" ht="35.1" customHeight="1" x14ac:dyDescent="0.4">
      <c r="B28" s="71"/>
      <c r="C28" s="432" t="s">
        <v>487</v>
      </c>
      <c r="D28" s="432"/>
      <c r="E28" s="432"/>
      <c r="F28" s="432" t="s">
        <v>476</v>
      </c>
      <c r="G28" s="432"/>
      <c r="H28" s="432" t="s">
        <v>465</v>
      </c>
      <c r="I28" s="432"/>
      <c r="J28" s="432" t="s">
        <v>466</v>
      </c>
      <c r="K28" s="432"/>
      <c r="L28" s="432" t="s">
        <v>467</v>
      </c>
      <c r="M28" s="432"/>
      <c r="N28" s="432" t="s">
        <v>468</v>
      </c>
      <c r="O28" s="432"/>
      <c r="P28" s="432" t="s">
        <v>469</v>
      </c>
      <c r="Q28" s="432"/>
      <c r="R28" s="432" t="s">
        <v>470</v>
      </c>
      <c r="S28" s="432"/>
      <c r="T28" s="432" t="s">
        <v>471</v>
      </c>
      <c r="U28" s="432"/>
      <c r="V28" s="432" t="s">
        <v>472</v>
      </c>
      <c r="W28" s="432"/>
      <c r="X28" s="432" t="s">
        <v>473</v>
      </c>
      <c r="Y28" s="432"/>
      <c r="Z28" s="432" t="s">
        <v>474</v>
      </c>
      <c r="AA28" s="432"/>
      <c r="AB28" s="432" t="s">
        <v>475</v>
      </c>
      <c r="AC28" s="432"/>
      <c r="AD28" s="81"/>
    </row>
    <row r="29" spans="2:30" ht="35.1" customHeight="1" x14ac:dyDescent="0.4">
      <c r="B29" s="71"/>
      <c r="C29" s="430" t="s">
        <v>460</v>
      </c>
      <c r="D29" s="430"/>
      <c r="E29" s="430"/>
      <c r="F29" s="460"/>
      <c r="G29" s="460"/>
      <c r="H29" s="460"/>
      <c r="I29" s="460"/>
      <c r="J29" s="460"/>
      <c r="K29" s="460"/>
      <c r="L29" s="460"/>
      <c r="M29" s="460"/>
      <c r="N29" s="460"/>
      <c r="O29" s="460"/>
      <c r="P29" s="460"/>
      <c r="Q29" s="460"/>
      <c r="R29" s="460"/>
      <c r="S29" s="460"/>
      <c r="T29" s="460"/>
      <c r="U29" s="460"/>
      <c r="V29" s="460"/>
      <c r="W29" s="460"/>
      <c r="X29" s="460"/>
      <c r="Y29" s="460"/>
      <c r="Z29" s="460"/>
      <c r="AA29" s="460"/>
      <c r="AB29" s="460"/>
      <c r="AC29" s="460"/>
      <c r="AD29" s="81"/>
    </row>
    <row r="30" spans="2:30" ht="35.1" customHeight="1" x14ac:dyDescent="0.4">
      <c r="B30" s="71"/>
      <c r="C30" s="430" t="s">
        <v>323</v>
      </c>
      <c r="D30" s="430"/>
      <c r="E30" s="430"/>
      <c r="F30" s="431"/>
      <c r="G30" s="431"/>
      <c r="H30" s="431"/>
      <c r="I30" s="431"/>
      <c r="J30" s="431"/>
      <c r="K30" s="431"/>
      <c r="L30" s="431"/>
      <c r="M30" s="431"/>
      <c r="N30" s="431"/>
      <c r="O30" s="431"/>
      <c r="P30" s="431"/>
      <c r="Q30" s="431"/>
      <c r="R30" s="431"/>
      <c r="S30" s="431"/>
      <c r="T30" s="431"/>
      <c r="U30" s="431"/>
      <c r="V30" s="431"/>
      <c r="W30" s="431"/>
      <c r="X30" s="431"/>
      <c r="Y30" s="431"/>
      <c r="Z30" s="431"/>
      <c r="AA30" s="431"/>
      <c r="AB30" s="431"/>
      <c r="AC30" s="431"/>
      <c r="AD30" s="81"/>
    </row>
    <row r="31" spans="2:30" ht="9.9" customHeight="1" x14ac:dyDescent="0.4">
      <c r="B31" s="75"/>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7"/>
    </row>
    <row r="32" spans="2:30" ht="5.4" customHeight="1" x14ac:dyDescent="0.4">
      <c r="B32" s="462"/>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4"/>
    </row>
    <row r="33" spans="2:34" ht="39.9" customHeight="1" x14ac:dyDescent="0.4">
      <c r="B33" s="412"/>
      <c r="C33" s="413"/>
      <c r="D33" s="413"/>
      <c r="E33" s="413"/>
      <c r="F33" s="413"/>
      <c r="G33" s="413"/>
      <c r="H33" s="413"/>
      <c r="I33" s="413"/>
      <c r="J33" s="413"/>
      <c r="K33" s="413"/>
      <c r="L33" s="413"/>
      <c r="M33" s="413"/>
      <c r="N33" s="413"/>
      <c r="O33" s="413"/>
      <c r="P33" s="413"/>
      <c r="Q33" s="413"/>
      <c r="R33" s="413"/>
      <c r="S33" s="413"/>
      <c r="T33" s="413"/>
      <c r="U33" s="413"/>
      <c r="V33" s="413"/>
      <c r="W33" s="413"/>
      <c r="X33" s="413"/>
      <c r="Y33" s="413"/>
      <c r="Z33" s="413"/>
      <c r="AA33" s="413"/>
      <c r="AB33" s="413"/>
      <c r="AC33" s="413"/>
      <c r="AD33" s="414"/>
    </row>
    <row r="34" spans="2:34" ht="39.9" customHeight="1" x14ac:dyDescent="0.4">
      <c r="B34" s="412"/>
      <c r="C34" s="413"/>
      <c r="D34" s="413"/>
      <c r="E34" s="413"/>
      <c r="F34" s="413"/>
      <c r="G34" s="413"/>
      <c r="H34" s="413"/>
      <c r="I34" s="413"/>
      <c r="J34" s="413"/>
      <c r="K34" s="413"/>
      <c r="L34" s="413"/>
      <c r="M34" s="413"/>
      <c r="N34" s="413"/>
      <c r="O34" s="413"/>
      <c r="P34" s="413"/>
      <c r="Q34" s="413"/>
      <c r="R34" s="413"/>
      <c r="S34" s="413"/>
      <c r="T34" s="413"/>
      <c r="U34" s="413"/>
      <c r="V34" s="413"/>
      <c r="W34" s="413"/>
      <c r="X34" s="413"/>
      <c r="Y34" s="413"/>
      <c r="Z34" s="413"/>
      <c r="AA34" s="413"/>
      <c r="AB34" s="413"/>
      <c r="AC34" s="413"/>
      <c r="AD34" s="414"/>
    </row>
    <row r="35" spans="2:34" ht="39.9" customHeight="1" x14ac:dyDescent="0.4">
      <c r="B35" s="412"/>
      <c r="C35" s="413"/>
      <c r="D35" s="413"/>
      <c r="E35" s="413"/>
      <c r="F35" s="413"/>
      <c r="G35" s="413"/>
      <c r="H35" s="413"/>
      <c r="I35" s="413"/>
      <c r="J35" s="413"/>
      <c r="K35" s="413"/>
      <c r="L35" s="413"/>
      <c r="M35" s="413"/>
      <c r="N35" s="413"/>
      <c r="O35" s="413"/>
      <c r="P35" s="413"/>
      <c r="Q35" s="413"/>
      <c r="R35" s="413"/>
      <c r="S35" s="413"/>
      <c r="T35" s="413"/>
      <c r="U35" s="413"/>
      <c r="V35" s="413"/>
      <c r="W35" s="413"/>
      <c r="X35" s="413"/>
      <c r="Y35" s="413"/>
      <c r="Z35" s="413"/>
      <c r="AA35" s="413"/>
      <c r="AB35" s="413"/>
      <c r="AC35" s="413"/>
      <c r="AD35" s="414"/>
    </row>
    <row r="36" spans="2:34" ht="39.9" customHeight="1" x14ac:dyDescent="0.4">
      <c r="B36" s="412"/>
      <c r="C36" s="413"/>
      <c r="D36" s="413"/>
      <c r="E36" s="413"/>
      <c r="F36" s="413"/>
      <c r="G36" s="413"/>
      <c r="H36" s="413"/>
      <c r="I36" s="413"/>
      <c r="J36" s="413"/>
      <c r="K36" s="413"/>
      <c r="L36" s="413"/>
      <c r="M36" s="413"/>
      <c r="N36" s="413"/>
      <c r="O36" s="413"/>
      <c r="P36" s="413"/>
      <c r="Q36" s="413"/>
      <c r="R36" s="413"/>
      <c r="S36" s="413"/>
      <c r="T36" s="413"/>
      <c r="U36" s="413"/>
      <c r="V36" s="413"/>
      <c r="W36" s="413"/>
      <c r="X36" s="413"/>
      <c r="Y36" s="413"/>
      <c r="Z36" s="413"/>
      <c r="AA36" s="413"/>
      <c r="AB36" s="413"/>
      <c r="AC36" s="413"/>
      <c r="AD36" s="414"/>
    </row>
    <row r="37" spans="2:34" ht="39.9" customHeight="1" x14ac:dyDescent="0.4">
      <c r="B37" s="412"/>
      <c r="C37" s="413"/>
      <c r="D37" s="413"/>
      <c r="E37" s="413"/>
      <c r="F37" s="413"/>
      <c r="G37" s="413"/>
      <c r="H37" s="413"/>
      <c r="I37" s="413"/>
      <c r="J37" s="413"/>
      <c r="K37" s="413"/>
      <c r="L37" s="413"/>
      <c r="M37" s="413"/>
      <c r="N37" s="413"/>
      <c r="O37" s="413"/>
      <c r="P37" s="413"/>
      <c r="Q37" s="413"/>
      <c r="R37" s="413"/>
      <c r="S37" s="413"/>
      <c r="T37" s="413"/>
      <c r="U37" s="413"/>
      <c r="V37" s="413"/>
      <c r="W37" s="413"/>
      <c r="X37" s="413"/>
      <c r="Y37" s="413"/>
      <c r="Z37" s="413"/>
      <c r="AA37" s="413"/>
      <c r="AB37" s="413"/>
      <c r="AC37" s="413"/>
      <c r="AD37" s="414"/>
    </row>
    <row r="38" spans="2:34" ht="39.9" customHeight="1" x14ac:dyDescent="0.4">
      <c r="B38" s="412"/>
      <c r="C38" s="413"/>
      <c r="D38" s="413"/>
      <c r="E38" s="413"/>
      <c r="F38" s="413"/>
      <c r="G38" s="413"/>
      <c r="H38" s="413"/>
      <c r="I38" s="413"/>
      <c r="J38" s="413"/>
      <c r="K38" s="413"/>
      <c r="L38" s="413"/>
      <c r="M38" s="413"/>
      <c r="N38" s="413"/>
      <c r="O38" s="413"/>
      <c r="P38" s="413"/>
      <c r="Q38" s="413"/>
      <c r="R38" s="413"/>
      <c r="S38" s="413"/>
      <c r="T38" s="413"/>
      <c r="U38" s="413"/>
      <c r="V38" s="413"/>
      <c r="W38" s="413"/>
      <c r="X38" s="413"/>
      <c r="Y38" s="413"/>
      <c r="Z38" s="413"/>
      <c r="AA38" s="413"/>
      <c r="AB38" s="413"/>
      <c r="AC38" s="413"/>
      <c r="AD38" s="414"/>
    </row>
    <row r="39" spans="2:34" ht="39.9" customHeight="1" x14ac:dyDescent="0.4">
      <c r="B39" s="465"/>
      <c r="C39" s="466"/>
      <c r="D39" s="466"/>
      <c r="E39" s="466"/>
      <c r="F39" s="466"/>
      <c r="G39" s="466"/>
      <c r="H39" s="466"/>
      <c r="I39" s="466"/>
      <c r="J39" s="466"/>
      <c r="K39" s="466"/>
      <c r="L39" s="466"/>
      <c r="M39" s="466"/>
      <c r="N39" s="466"/>
      <c r="O39" s="466"/>
      <c r="P39" s="466"/>
      <c r="Q39" s="466"/>
      <c r="R39" s="466"/>
      <c r="S39" s="466"/>
      <c r="T39" s="466"/>
      <c r="U39" s="466"/>
      <c r="V39" s="466"/>
      <c r="W39" s="466"/>
      <c r="X39" s="466"/>
      <c r="Y39" s="466"/>
      <c r="Z39" s="466"/>
      <c r="AA39" s="466"/>
      <c r="AB39" s="466"/>
      <c r="AC39" s="466"/>
      <c r="AD39" s="467"/>
    </row>
    <row r="40" spans="2:34" ht="8.1" customHeight="1" x14ac:dyDescent="0.4">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row>
    <row r="41" spans="2:34" ht="30" customHeight="1" x14ac:dyDescent="0.4">
      <c r="B41" s="415" t="s">
        <v>477</v>
      </c>
      <c r="C41" s="415"/>
      <c r="D41" s="415"/>
      <c r="E41" s="415"/>
      <c r="F41" s="415"/>
      <c r="G41" s="415"/>
      <c r="H41" s="415"/>
      <c r="I41" s="415"/>
      <c r="J41" s="415"/>
      <c r="K41" s="415"/>
      <c r="L41" s="415"/>
      <c r="M41" s="415"/>
      <c r="N41" s="415"/>
      <c r="O41" s="415"/>
      <c r="P41" s="415"/>
      <c r="Q41" s="415"/>
      <c r="R41" s="415"/>
      <c r="S41" s="415"/>
      <c r="T41" s="415"/>
      <c r="U41" s="415"/>
      <c r="V41" s="415"/>
      <c r="W41" s="415"/>
      <c r="X41" s="415"/>
      <c r="Y41" s="415"/>
      <c r="Z41" s="415"/>
      <c r="AA41" s="415"/>
      <c r="AB41" s="415"/>
      <c r="AC41" s="415"/>
      <c r="AD41" s="415"/>
      <c r="AE41" s="415"/>
      <c r="AF41" s="415"/>
      <c r="AG41" s="415"/>
      <c r="AH41" s="415"/>
    </row>
    <row r="42" spans="2:34" ht="9.9" customHeight="1" x14ac:dyDescent="0.4">
      <c r="B42" s="412"/>
      <c r="C42" s="413"/>
      <c r="D42" s="413"/>
      <c r="E42" s="413"/>
      <c r="F42" s="413"/>
      <c r="G42" s="413"/>
      <c r="H42" s="413"/>
      <c r="I42" s="413"/>
      <c r="J42" s="413"/>
      <c r="K42" s="413"/>
      <c r="L42" s="413"/>
      <c r="M42" s="413"/>
      <c r="N42" s="413"/>
      <c r="O42" s="413"/>
      <c r="P42" s="413"/>
      <c r="Q42" s="413"/>
      <c r="R42" s="413"/>
      <c r="S42" s="413"/>
      <c r="T42" s="413"/>
      <c r="U42" s="413"/>
      <c r="V42" s="413"/>
      <c r="W42" s="413"/>
      <c r="X42" s="413"/>
      <c r="Y42" s="413"/>
      <c r="Z42" s="413"/>
      <c r="AA42" s="413"/>
      <c r="AB42" s="413"/>
      <c r="AC42" s="413"/>
      <c r="AD42" s="413"/>
      <c r="AE42" s="413"/>
      <c r="AF42" s="413"/>
      <c r="AG42" s="413"/>
      <c r="AH42" s="414"/>
    </row>
    <row r="43" spans="2:34" ht="45" customHeight="1" x14ac:dyDescent="0.4">
      <c r="B43" s="71"/>
      <c r="C43" s="83" t="s">
        <v>478</v>
      </c>
      <c r="D43" s="432" t="s">
        <v>492</v>
      </c>
      <c r="E43" s="432"/>
      <c r="F43" s="432"/>
      <c r="G43" s="432"/>
      <c r="H43" s="432"/>
      <c r="I43" s="432"/>
      <c r="J43" s="432"/>
      <c r="K43" s="432"/>
      <c r="L43" s="432" t="s">
        <v>493</v>
      </c>
      <c r="M43" s="432"/>
      <c r="N43" s="432"/>
      <c r="O43" s="432"/>
      <c r="P43" s="432"/>
      <c r="Q43" s="432"/>
      <c r="R43" s="432"/>
      <c r="S43" s="432"/>
      <c r="T43" s="432" t="s">
        <v>479</v>
      </c>
      <c r="U43" s="432"/>
      <c r="V43" s="432"/>
      <c r="W43" s="432"/>
      <c r="X43" s="432"/>
      <c r="Y43" s="432"/>
      <c r="Z43" s="432" t="s">
        <v>489</v>
      </c>
      <c r="AA43" s="432"/>
      <c r="AB43" s="432"/>
      <c r="AC43" s="432"/>
      <c r="AD43" s="419" t="s">
        <v>490</v>
      </c>
      <c r="AE43" s="420"/>
      <c r="AF43" s="419" t="s">
        <v>491</v>
      </c>
      <c r="AG43" s="420"/>
      <c r="AH43" s="87"/>
    </row>
    <row r="44" spans="2:34" ht="50.1" customHeight="1" x14ac:dyDescent="0.4">
      <c r="B44" s="71"/>
      <c r="C44" s="82" t="s">
        <v>465</v>
      </c>
      <c r="D44" s="421"/>
      <c r="E44" s="422"/>
      <c r="F44" s="422"/>
      <c r="G44" s="422"/>
      <c r="H44" s="422"/>
      <c r="I44" s="422"/>
      <c r="J44" s="422"/>
      <c r="K44" s="423"/>
      <c r="L44" s="421"/>
      <c r="M44" s="422"/>
      <c r="N44" s="422"/>
      <c r="O44" s="422"/>
      <c r="P44" s="422"/>
      <c r="Q44" s="422"/>
      <c r="R44" s="422"/>
      <c r="S44" s="423"/>
      <c r="T44" s="424"/>
      <c r="U44" s="425"/>
      <c r="V44" s="425"/>
      <c r="W44" s="425"/>
      <c r="X44" s="425"/>
      <c r="Y44" s="426"/>
      <c r="Z44" s="427"/>
      <c r="AA44" s="428"/>
      <c r="AB44" s="428"/>
      <c r="AC44" s="429"/>
      <c r="AD44" s="416"/>
      <c r="AE44" s="417"/>
      <c r="AF44" s="411"/>
      <c r="AG44" s="411"/>
      <c r="AH44" s="87"/>
    </row>
    <row r="45" spans="2:34" ht="50.1" customHeight="1" x14ac:dyDescent="0.4">
      <c r="B45" s="71"/>
      <c r="C45" s="82" t="s">
        <v>466</v>
      </c>
      <c r="D45" s="421"/>
      <c r="E45" s="422"/>
      <c r="F45" s="422"/>
      <c r="G45" s="422"/>
      <c r="H45" s="422"/>
      <c r="I45" s="422"/>
      <c r="J45" s="422"/>
      <c r="K45" s="423"/>
      <c r="L45" s="421"/>
      <c r="M45" s="422"/>
      <c r="N45" s="422"/>
      <c r="O45" s="422"/>
      <c r="P45" s="422"/>
      <c r="Q45" s="422"/>
      <c r="R45" s="422"/>
      <c r="S45" s="423"/>
      <c r="T45" s="424"/>
      <c r="U45" s="425"/>
      <c r="V45" s="425"/>
      <c r="W45" s="425"/>
      <c r="X45" s="425"/>
      <c r="Y45" s="426"/>
      <c r="Z45" s="427"/>
      <c r="AA45" s="428"/>
      <c r="AB45" s="428"/>
      <c r="AC45" s="429"/>
      <c r="AD45" s="416"/>
      <c r="AE45" s="417"/>
      <c r="AF45" s="411"/>
      <c r="AG45" s="411"/>
      <c r="AH45" s="87"/>
    </row>
    <row r="46" spans="2:34" ht="50.1" customHeight="1" x14ac:dyDescent="0.4">
      <c r="B46" s="71"/>
      <c r="C46" s="82" t="s">
        <v>467</v>
      </c>
      <c r="D46" s="421"/>
      <c r="E46" s="422"/>
      <c r="F46" s="422"/>
      <c r="G46" s="422"/>
      <c r="H46" s="422"/>
      <c r="I46" s="422"/>
      <c r="J46" s="422"/>
      <c r="K46" s="423"/>
      <c r="L46" s="421"/>
      <c r="M46" s="422"/>
      <c r="N46" s="422"/>
      <c r="O46" s="422"/>
      <c r="P46" s="422"/>
      <c r="Q46" s="422"/>
      <c r="R46" s="422"/>
      <c r="S46" s="423"/>
      <c r="T46" s="424"/>
      <c r="U46" s="425"/>
      <c r="V46" s="425"/>
      <c r="W46" s="425"/>
      <c r="X46" s="425"/>
      <c r="Y46" s="426"/>
      <c r="Z46" s="427"/>
      <c r="AA46" s="428"/>
      <c r="AB46" s="428"/>
      <c r="AC46" s="429"/>
      <c r="AD46" s="416"/>
      <c r="AE46" s="417"/>
      <c r="AF46" s="411"/>
      <c r="AG46" s="411"/>
      <c r="AH46" s="87"/>
    </row>
    <row r="47" spans="2:34" ht="50.1" customHeight="1" x14ac:dyDescent="0.4">
      <c r="B47" s="71"/>
      <c r="C47" s="82" t="s">
        <v>468</v>
      </c>
      <c r="D47" s="421"/>
      <c r="E47" s="422"/>
      <c r="F47" s="422"/>
      <c r="G47" s="422"/>
      <c r="H47" s="422"/>
      <c r="I47" s="422"/>
      <c r="J47" s="422"/>
      <c r="K47" s="423"/>
      <c r="L47" s="421"/>
      <c r="M47" s="422"/>
      <c r="N47" s="422"/>
      <c r="O47" s="422"/>
      <c r="P47" s="422"/>
      <c r="Q47" s="422"/>
      <c r="R47" s="422"/>
      <c r="S47" s="423"/>
      <c r="T47" s="424"/>
      <c r="U47" s="425"/>
      <c r="V47" s="425"/>
      <c r="W47" s="425"/>
      <c r="X47" s="425"/>
      <c r="Y47" s="426"/>
      <c r="Z47" s="427"/>
      <c r="AA47" s="428"/>
      <c r="AB47" s="428"/>
      <c r="AC47" s="429"/>
      <c r="AD47" s="416"/>
      <c r="AE47" s="417"/>
      <c r="AF47" s="411"/>
      <c r="AG47" s="411"/>
      <c r="AH47" s="87"/>
    </row>
    <row r="48" spans="2:34" ht="50.1" customHeight="1" x14ac:dyDescent="0.4">
      <c r="B48" s="71"/>
      <c r="C48" s="82" t="s">
        <v>469</v>
      </c>
      <c r="D48" s="421"/>
      <c r="E48" s="422"/>
      <c r="F48" s="422"/>
      <c r="G48" s="422"/>
      <c r="H48" s="422"/>
      <c r="I48" s="422"/>
      <c r="J48" s="422"/>
      <c r="K48" s="423"/>
      <c r="L48" s="421"/>
      <c r="M48" s="422"/>
      <c r="N48" s="422"/>
      <c r="O48" s="422"/>
      <c r="P48" s="422"/>
      <c r="Q48" s="422"/>
      <c r="R48" s="422"/>
      <c r="S48" s="423"/>
      <c r="T48" s="424"/>
      <c r="U48" s="425"/>
      <c r="V48" s="425"/>
      <c r="W48" s="425"/>
      <c r="X48" s="425"/>
      <c r="Y48" s="426"/>
      <c r="Z48" s="427"/>
      <c r="AA48" s="428"/>
      <c r="AB48" s="428"/>
      <c r="AC48" s="429"/>
      <c r="AD48" s="416"/>
      <c r="AE48" s="417"/>
      <c r="AF48" s="411"/>
      <c r="AG48" s="411"/>
      <c r="AH48" s="87"/>
    </row>
    <row r="49" spans="2:34" ht="50.1" customHeight="1" x14ac:dyDescent="0.4">
      <c r="B49" s="71"/>
      <c r="C49" s="82" t="s">
        <v>470</v>
      </c>
      <c r="D49" s="421"/>
      <c r="E49" s="422"/>
      <c r="F49" s="422"/>
      <c r="G49" s="422"/>
      <c r="H49" s="422"/>
      <c r="I49" s="422"/>
      <c r="J49" s="422"/>
      <c r="K49" s="423"/>
      <c r="L49" s="421"/>
      <c r="M49" s="422"/>
      <c r="N49" s="422"/>
      <c r="O49" s="422"/>
      <c r="P49" s="422"/>
      <c r="Q49" s="422"/>
      <c r="R49" s="422"/>
      <c r="S49" s="423"/>
      <c r="T49" s="424"/>
      <c r="U49" s="425"/>
      <c r="V49" s="425"/>
      <c r="W49" s="425"/>
      <c r="X49" s="425"/>
      <c r="Y49" s="426"/>
      <c r="Z49" s="427"/>
      <c r="AA49" s="428"/>
      <c r="AB49" s="428"/>
      <c r="AC49" s="429"/>
      <c r="AD49" s="416"/>
      <c r="AE49" s="417"/>
      <c r="AF49" s="411"/>
      <c r="AG49" s="411"/>
      <c r="AH49" s="87"/>
    </row>
    <row r="50" spans="2:34" ht="50.1" customHeight="1" x14ac:dyDescent="0.4">
      <c r="B50" s="71"/>
      <c r="C50" s="82" t="s">
        <v>471</v>
      </c>
      <c r="D50" s="421"/>
      <c r="E50" s="422"/>
      <c r="F50" s="422"/>
      <c r="G50" s="422"/>
      <c r="H50" s="422"/>
      <c r="I50" s="422"/>
      <c r="J50" s="422"/>
      <c r="K50" s="423"/>
      <c r="L50" s="421"/>
      <c r="M50" s="422"/>
      <c r="N50" s="422"/>
      <c r="O50" s="422"/>
      <c r="P50" s="422"/>
      <c r="Q50" s="422"/>
      <c r="R50" s="422"/>
      <c r="S50" s="423"/>
      <c r="T50" s="424"/>
      <c r="U50" s="425"/>
      <c r="V50" s="425"/>
      <c r="W50" s="425"/>
      <c r="X50" s="425"/>
      <c r="Y50" s="426"/>
      <c r="Z50" s="427"/>
      <c r="AA50" s="428"/>
      <c r="AB50" s="428"/>
      <c r="AC50" s="429"/>
      <c r="AD50" s="416"/>
      <c r="AE50" s="417"/>
      <c r="AF50" s="411"/>
      <c r="AG50" s="411"/>
      <c r="AH50" s="87"/>
    </row>
    <row r="51" spans="2:34" ht="50.1" customHeight="1" x14ac:dyDescent="0.4">
      <c r="B51" s="71"/>
      <c r="C51" s="82" t="s">
        <v>472</v>
      </c>
      <c r="D51" s="421"/>
      <c r="E51" s="422"/>
      <c r="F51" s="422"/>
      <c r="G51" s="422"/>
      <c r="H51" s="422"/>
      <c r="I51" s="422"/>
      <c r="J51" s="422"/>
      <c r="K51" s="423"/>
      <c r="L51" s="421"/>
      <c r="M51" s="422"/>
      <c r="N51" s="422"/>
      <c r="O51" s="422"/>
      <c r="P51" s="422"/>
      <c r="Q51" s="422"/>
      <c r="R51" s="422"/>
      <c r="S51" s="423"/>
      <c r="T51" s="424"/>
      <c r="U51" s="425"/>
      <c r="V51" s="425"/>
      <c r="W51" s="425"/>
      <c r="X51" s="425"/>
      <c r="Y51" s="426"/>
      <c r="Z51" s="427"/>
      <c r="AA51" s="428"/>
      <c r="AB51" s="428"/>
      <c r="AC51" s="429"/>
      <c r="AD51" s="416"/>
      <c r="AE51" s="417"/>
      <c r="AF51" s="411"/>
      <c r="AG51" s="411"/>
      <c r="AH51" s="87"/>
    </row>
    <row r="52" spans="2:34" ht="50.1" customHeight="1" x14ac:dyDescent="0.4">
      <c r="B52" s="71"/>
      <c r="C52" s="82" t="s">
        <v>473</v>
      </c>
      <c r="D52" s="421"/>
      <c r="E52" s="422"/>
      <c r="F52" s="422"/>
      <c r="G52" s="422"/>
      <c r="H52" s="422"/>
      <c r="I52" s="422"/>
      <c r="J52" s="422"/>
      <c r="K52" s="423"/>
      <c r="L52" s="421"/>
      <c r="M52" s="422"/>
      <c r="N52" s="422"/>
      <c r="O52" s="422"/>
      <c r="P52" s="422"/>
      <c r="Q52" s="422"/>
      <c r="R52" s="422"/>
      <c r="S52" s="423"/>
      <c r="T52" s="424"/>
      <c r="U52" s="425"/>
      <c r="V52" s="425"/>
      <c r="W52" s="425"/>
      <c r="X52" s="425"/>
      <c r="Y52" s="426"/>
      <c r="Z52" s="427"/>
      <c r="AA52" s="428"/>
      <c r="AB52" s="428"/>
      <c r="AC52" s="429"/>
      <c r="AD52" s="416"/>
      <c r="AE52" s="417"/>
      <c r="AF52" s="411"/>
      <c r="AG52" s="411"/>
      <c r="AH52" s="87"/>
    </row>
    <row r="53" spans="2:34" ht="50.1" customHeight="1" x14ac:dyDescent="0.4">
      <c r="B53" s="71"/>
      <c r="C53" s="82" t="s">
        <v>474</v>
      </c>
      <c r="D53" s="421"/>
      <c r="E53" s="422"/>
      <c r="F53" s="422"/>
      <c r="G53" s="422"/>
      <c r="H53" s="422"/>
      <c r="I53" s="422"/>
      <c r="J53" s="422"/>
      <c r="K53" s="423"/>
      <c r="L53" s="421"/>
      <c r="M53" s="422"/>
      <c r="N53" s="422"/>
      <c r="O53" s="422"/>
      <c r="P53" s="422"/>
      <c r="Q53" s="422"/>
      <c r="R53" s="422"/>
      <c r="S53" s="423"/>
      <c r="T53" s="424"/>
      <c r="U53" s="425"/>
      <c r="V53" s="425"/>
      <c r="W53" s="425"/>
      <c r="X53" s="425"/>
      <c r="Y53" s="426"/>
      <c r="Z53" s="427"/>
      <c r="AA53" s="428"/>
      <c r="AB53" s="428"/>
      <c r="AC53" s="429"/>
      <c r="AD53" s="416"/>
      <c r="AE53" s="417"/>
      <c r="AF53" s="411"/>
      <c r="AG53" s="411"/>
      <c r="AH53" s="87"/>
    </row>
    <row r="54" spans="2:34" ht="50.1" customHeight="1" x14ac:dyDescent="0.4">
      <c r="B54" s="71"/>
      <c r="C54" s="82" t="s">
        <v>476</v>
      </c>
      <c r="D54" s="421"/>
      <c r="E54" s="422"/>
      <c r="F54" s="422"/>
      <c r="G54" s="422"/>
      <c r="H54" s="422"/>
      <c r="I54" s="422"/>
      <c r="J54" s="422"/>
      <c r="K54" s="423"/>
      <c r="L54" s="421"/>
      <c r="M54" s="422"/>
      <c r="N54" s="422"/>
      <c r="O54" s="422"/>
      <c r="P54" s="422"/>
      <c r="Q54" s="422"/>
      <c r="R54" s="422"/>
      <c r="S54" s="423"/>
      <c r="T54" s="424"/>
      <c r="U54" s="425"/>
      <c r="V54" s="425"/>
      <c r="W54" s="425"/>
      <c r="X54" s="425"/>
      <c r="Y54" s="426"/>
      <c r="Z54" s="427"/>
      <c r="AA54" s="428"/>
      <c r="AB54" s="428"/>
      <c r="AC54" s="429"/>
      <c r="AD54" s="416"/>
      <c r="AE54" s="417"/>
      <c r="AF54" s="411"/>
      <c r="AG54" s="411"/>
      <c r="AH54" s="87"/>
    </row>
    <row r="55" spans="2:34" ht="50.1" customHeight="1" x14ac:dyDescent="0.4">
      <c r="B55" s="71"/>
      <c r="C55" s="82" t="s">
        <v>465</v>
      </c>
      <c r="D55" s="421"/>
      <c r="E55" s="422"/>
      <c r="F55" s="422"/>
      <c r="G55" s="422"/>
      <c r="H55" s="422"/>
      <c r="I55" s="422"/>
      <c r="J55" s="422"/>
      <c r="K55" s="423"/>
      <c r="L55" s="421"/>
      <c r="M55" s="422"/>
      <c r="N55" s="422"/>
      <c r="O55" s="422"/>
      <c r="P55" s="422"/>
      <c r="Q55" s="422"/>
      <c r="R55" s="422"/>
      <c r="S55" s="423"/>
      <c r="T55" s="424"/>
      <c r="U55" s="425"/>
      <c r="V55" s="425"/>
      <c r="W55" s="425"/>
      <c r="X55" s="425"/>
      <c r="Y55" s="426"/>
      <c r="Z55" s="427"/>
      <c r="AA55" s="428"/>
      <c r="AB55" s="428"/>
      <c r="AC55" s="429"/>
      <c r="AD55" s="416"/>
      <c r="AE55" s="417"/>
      <c r="AF55" s="411"/>
      <c r="AG55" s="411"/>
      <c r="AH55" s="87"/>
    </row>
    <row r="56" spans="2:34" ht="50.1" customHeight="1" x14ac:dyDescent="0.4">
      <c r="B56" s="71"/>
      <c r="C56" s="82" t="s">
        <v>466</v>
      </c>
      <c r="D56" s="421"/>
      <c r="E56" s="422"/>
      <c r="F56" s="422"/>
      <c r="G56" s="422"/>
      <c r="H56" s="422"/>
      <c r="I56" s="422"/>
      <c r="J56" s="422"/>
      <c r="K56" s="423"/>
      <c r="L56" s="421"/>
      <c r="M56" s="422"/>
      <c r="N56" s="422"/>
      <c r="O56" s="422"/>
      <c r="P56" s="422"/>
      <c r="Q56" s="422"/>
      <c r="R56" s="422"/>
      <c r="S56" s="423"/>
      <c r="T56" s="424"/>
      <c r="U56" s="425"/>
      <c r="V56" s="425"/>
      <c r="W56" s="425"/>
      <c r="X56" s="425"/>
      <c r="Y56" s="426"/>
      <c r="Z56" s="427"/>
      <c r="AA56" s="428"/>
      <c r="AB56" s="428"/>
      <c r="AC56" s="429"/>
      <c r="AD56" s="416"/>
      <c r="AE56" s="417"/>
      <c r="AF56" s="411"/>
      <c r="AG56" s="411"/>
      <c r="AH56" s="87"/>
    </row>
    <row r="57" spans="2:34" ht="50.1" customHeight="1" x14ac:dyDescent="0.4">
      <c r="B57" s="71"/>
      <c r="C57" s="82" t="s">
        <v>467</v>
      </c>
      <c r="D57" s="421"/>
      <c r="E57" s="422"/>
      <c r="F57" s="422"/>
      <c r="G57" s="422"/>
      <c r="H57" s="422"/>
      <c r="I57" s="422"/>
      <c r="J57" s="422"/>
      <c r="K57" s="423"/>
      <c r="L57" s="421"/>
      <c r="M57" s="422"/>
      <c r="N57" s="422"/>
      <c r="O57" s="422"/>
      <c r="P57" s="422"/>
      <c r="Q57" s="422"/>
      <c r="R57" s="422"/>
      <c r="S57" s="423"/>
      <c r="T57" s="424"/>
      <c r="U57" s="425"/>
      <c r="V57" s="425"/>
      <c r="W57" s="425"/>
      <c r="X57" s="425"/>
      <c r="Y57" s="426"/>
      <c r="Z57" s="427"/>
      <c r="AA57" s="428"/>
      <c r="AB57" s="428"/>
      <c r="AC57" s="429"/>
      <c r="AD57" s="416"/>
      <c r="AE57" s="417"/>
      <c r="AF57" s="411"/>
      <c r="AG57" s="411"/>
      <c r="AH57" s="87"/>
    </row>
    <row r="58" spans="2:34" ht="50.1" customHeight="1" x14ac:dyDescent="0.4">
      <c r="B58" s="71"/>
      <c r="C58" s="82" t="s">
        <v>468</v>
      </c>
      <c r="D58" s="421"/>
      <c r="E58" s="422"/>
      <c r="F58" s="422"/>
      <c r="G58" s="422"/>
      <c r="H58" s="422"/>
      <c r="I58" s="422"/>
      <c r="J58" s="422"/>
      <c r="K58" s="423"/>
      <c r="L58" s="421"/>
      <c r="M58" s="422"/>
      <c r="N58" s="422"/>
      <c r="O58" s="422"/>
      <c r="P58" s="422"/>
      <c r="Q58" s="422"/>
      <c r="R58" s="422"/>
      <c r="S58" s="423"/>
      <c r="T58" s="424"/>
      <c r="U58" s="425"/>
      <c r="V58" s="425"/>
      <c r="W58" s="425"/>
      <c r="X58" s="425"/>
      <c r="Y58" s="426"/>
      <c r="Z58" s="427"/>
      <c r="AA58" s="428"/>
      <c r="AB58" s="428"/>
      <c r="AC58" s="429"/>
      <c r="AD58" s="416"/>
      <c r="AE58" s="417"/>
      <c r="AF58" s="411"/>
      <c r="AG58" s="411"/>
      <c r="AH58" s="87"/>
    </row>
    <row r="59" spans="2:34" ht="50.1" customHeight="1" x14ac:dyDescent="0.4">
      <c r="B59" s="71"/>
      <c r="C59" s="82" t="s">
        <v>469</v>
      </c>
      <c r="D59" s="421"/>
      <c r="E59" s="422"/>
      <c r="F59" s="422"/>
      <c r="G59" s="422"/>
      <c r="H59" s="422"/>
      <c r="I59" s="422"/>
      <c r="J59" s="422"/>
      <c r="K59" s="423"/>
      <c r="L59" s="421"/>
      <c r="M59" s="422"/>
      <c r="N59" s="422"/>
      <c r="O59" s="422"/>
      <c r="P59" s="422"/>
      <c r="Q59" s="422"/>
      <c r="R59" s="422"/>
      <c r="S59" s="423"/>
      <c r="T59" s="424"/>
      <c r="U59" s="425"/>
      <c r="V59" s="425"/>
      <c r="W59" s="425"/>
      <c r="X59" s="425"/>
      <c r="Y59" s="426"/>
      <c r="Z59" s="427"/>
      <c r="AA59" s="428"/>
      <c r="AB59" s="428"/>
      <c r="AC59" s="429"/>
      <c r="AD59" s="416"/>
      <c r="AE59" s="417"/>
      <c r="AF59" s="411"/>
      <c r="AG59" s="411"/>
      <c r="AH59" s="87"/>
    </row>
    <row r="60" spans="2:34" ht="50.1" customHeight="1" x14ac:dyDescent="0.4">
      <c r="B60" s="71"/>
      <c r="C60" s="82" t="s">
        <v>470</v>
      </c>
      <c r="D60" s="421"/>
      <c r="E60" s="422"/>
      <c r="F60" s="422"/>
      <c r="G60" s="422"/>
      <c r="H60" s="422"/>
      <c r="I60" s="422"/>
      <c r="J60" s="422"/>
      <c r="K60" s="423"/>
      <c r="L60" s="421"/>
      <c r="M60" s="422"/>
      <c r="N60" s="422"/>
      <c r="O60" s="422"/>
      <c r="P60" s="422"/>
      <c r="Q60" s="422"/>
      <c r="R60" s="422"/>
      <c r="S60" s="423"/>
      <c r="T60" s="424"/>
      <c r="U60" s="425"/>
      <c r="V60" s="425"/>
      <c r="W60" s="425"/>
      <c r="X60" s="425"/>
      <c r="Y60" s="426"/>
      <c r="Z60" s="427"/>
      <c r="AA60" s="428"/>
      <c r="AB60" s="428"/>
      <c r="AC60" s="429"/>
      <c r="AD60" s="416"/>
      <c r="AE60" s="417"/>
      <c r="AF60" s="411"/>
      <c r="AG60" s="411"/>
      <c r="AH60" s="87"/>
    </row>
    <row r="61" spans="2:34" ht="50.1" customHeight="1" x14ac:dyDescent="0.4">
      <c r="B61" s="71"/>
      <c r="C61" s="82" t="s">
        <v>471</v>
      </c>
      <c r="D61" s="421"/>
      <c r="E61" s="422"/>
      <c r="F61" s="422"/>
      <c r="G61" s="422"/>
      <c r="H61" s="422"/>
      <c r="I61" s="422"/>
      <c r="J61" s="422"/>
      <c r="K61" s="423"/>
      <c r="L61" s="421"/>
      <c r="M61" s="422"/>
      <c r="N61" s="422"/>
      <c r="O61" s="422"/>
      <c r="P61" s="422"/>
      <c r="Q61" s="422"/>
      <c r="R61" s="422"/>
      <c r="S61" s="423"/>
      <c r="T61" s="424"/>
      <c r="U61" s="425"/>
      <c r="V61" s="425"/>
      <c r="W61" s="425"/>
      <c r="X61" s="425"/>
      <c r="Y61" s="426"/>
      <c r="Z61" s="427"/>
      <c r="AA61" s="428"/>
      <c r="AB61" s="428"/>
      <c r="AC61" s="429"/>
      <c r="AD61" s="416"/>
      <c r="AE61" s="417"/>
      <c r="AF61" s="411"/>
      <c r="AG61" s="411"/>
      <c r="AH61" s="87"/>
    </row>
    <row r="62" spans="2:34" ht="50.1" customHeight="1" x14ac:dyDescent="0.4">
      <c r="B62" s="71"/>
      <c r="C62" s="82" t="s">
        <v>472</v>
      </c>
      <c r="D62" s="421"/>
      <c r="E62" s="422"/>
      <c r="F62" s="422"/>
      <c r="G62" s="422"/>
      <c r="H62" s="422"/>
      <c r="I62" s="422"/>
      <c r="J62" s="422"/>
      <c r="K62" s="423"/>
      <c r="L62" s="421"/>
      <c r="M62" s="422"/>
      <c r="N62" s="422"/>
      <c r="O62" s="422"/>
      <c r="P62" s="422"/>
      <c r="Q62" s="422"/>
      <c r="R62" s="422"/>
      <c r="S62" s="423"/>
      <c r="T62" s="424"/>
      <c r="U62" s="425"/>
      <c r="V62" s="425"/>
      <c r="W62" s="425"/>
      <c r="X62" s="425"/>
      <c r="Y62" s="426"/>
      <c r="Z62" s="427"/>
      <c r="AA62" s="428"/>
      <c r="AB62" s="428"/>
      <c r="AC62" s="429"/>
      <c r="AD62" s="416"/>
      <c r="AE62" s="417"/>
      <c r="AF62" s="411"/>
      <c r="AG62" s="411"/>
      <c r="AH62" s="87"/>
    </row>
    <row r="63" spans="2:34" ht="50.1" customHeight="1" x14ac:dyDescent="0.4">
      <c r="B63" s="71"/>
      <c r="C63" s="82" t="s">
        <v>473</v>
      </c>
      <c r="D63" s="421"/>
      <c r="E63" s="422"/>
      <c r="F63" s="422"/>
      <c r="G63" s="422"/>
      <c r="H63" s="422"/>
      <c r="I63" s="422"/>
      <c r="J63" s="422"/>
      <c r="K63" s="423"/>
      <c r="L63" s="421"/>
      <c r="M63" s="422"/>
      <c r="N63" s="422"/>
      <c r="O63" s="422"/>
      <c r="P63" s="422"/>
      <c r="Q63" s="422"/>
      <c r="R63" s="422"/>
      <c r="S63" s="423"/>
      <c r="T63" s="424"/>
      <c r="U63" s="425"/>
      <c r="V63" s="425"/>
      <c r="W63" s="425"/>
      <c r="X63" s="425"/>
      <c r="Y63" s="426"/>
      <c r="Z63" s="427"/>
      <c r="AA63" s="428"/>
      <c r="AB63" s="428"/>
      <c r="AC63" s="429"/>
      <c r="AD63" s="416"/>
      <c r="AE63" s="417"/>
      <c r="AF63" s="411"/>
      <c r="AG63" s="411"/>
      <c r="AH63" s="87"/>
    </row>
    <row r="64" spans="2:34" ht="50.1" customHeight="1" x14ac:dyDescent="0.4">
      <c r="B64" s="71"/>
      <c r="C64" s="82" t="s">
        <v>474</v>
      </c>
      <c r="D64" s="421"/>
      <c r="E64" s="422"/>
      <c r="F64" s="422"/>
      <c r="G64" s="422"/>
      <c r="H64" s="422"/>
      <c r="I64" s="422"/>
      <c r="J64" s="422"/>
      <c r="K64" s="423"/>
      <c r="L64" s="421"/>
      <c r="M64" s="422"/>
      <c r="N64" s="422"/>
      <c r="O64" s="422"/>
      <c r="P64" s="422"/>
      <c r="Q64" s="422"/>
      <c r="R64" s="422"/>
      <c r="S64" s="423"/>
      <c r="T64" s="424"/>
      <c r="U64" s="425"/>
      <c r="V64" s="425"/>
      <c r="W64" s="425"/>
      <c r="X64" s="425"/>
      <c r="Y64" s="426"/>
      <c r="Z64" s="427"/>
      <c r="AA64" s="428"/>
      <c r="AB64" s="428"/>
      <c r="AC64" s="429"/>
      <c r="AD64" s="416"/>
      <c r="AE64" s="417"/>
      <c r="AF64" s="411"/>
      <c r="AG64" s="411"/>
      <c r="AH64" s="87"/>
    </row>
    <row r="65" spans="2:34" ht="50.1" customHeight="1" x14ac:dyDescent="0.4">
      <c r="B65" s="71"/>
      <c r="C65" s="82" t="s">
        <v>476</v>
      </c>
      <c r="D65" s="421"/>
      <c r="E65" s="422"/>
      <c r="F65" s="422"/>
      <c r="G65" s="422"/>
      <c r="H65" s="422"/>
      <c r="I65" s="422"/>
      <c r="J65" s="422"/>
      <c r="K65" s="423"/>
      <c r="L65" s="421"/>
      <c r="M65" s="422"/>
      <c r="N65" s="422"/>
      <c r="O65" s="422"/>
      <c r="P65" s="422"/>
      <c r="Q65" s="422"/>
      <c r="R65" s="422"/>
      <c r="S65" s="423"/>
      <c r="T65" s="424"/>
      <c r="U65" s="425"/>
      <c r="V65" s="425"/>
      <c r="W65" s="425"/>
      <c r="X65" s="425"/>
      <c r="Y65" s="426"/>
      <c r="Z65" s="427"/>
      <c r="AA65" s="428"/>
      <c r="AB65" s="428"/>
      <c r="AC65" s="429"/>
      <c r="AD65" s="418"/>
      <c r="AE65" s="418"/>
      <c r="AF65" s="411"/>
      <c r="AG65" s="411"/>
      <c r="AH65" s="87"/>
    </row>
    <row r="66" spans="2:34" ht="9.9" customHeight="1" x14ac:dyDescent="0.4">
      <c r="B66" s="65"/>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7"/>
    </row>
    <row r="67" spans="2:34" ht="6" customHeight="1" x14ac:dyDescent="0.4"/>
  </sheetData>
  <mergeCells count="257">
    <mergeCell ref="D65:K65"/>
    <mergeCell ref="L65:S65"/>
    <mergeCell ref="T65:Y65"/>
    <mergeCell ref="Z65:AC65"/>
    <mergeCell ref="AD65:AE65"/>
    <mergeCell ref="AF65:AG65"/>
    <mergeCell ref="D64:K64"/>
    <mergeCell ref="L64:S64"/>
    <mergeCell ref="T64:Y64"/>
    <mergeCell ref="Z64:AC64"/>
    <mergeCell ref="AD64:AE64"/>
    <mergeCell ref="AF64:AG64"/>
    <mergeCell ref="D63:K63"/>
    <mergeCell ref="L63:S63"/>
    <mergeCell ref="T63:Y63"/>
    <mergeCell ref="Z63:AC63"/>
    <mergeCell ref="AD63:AE63"/>
    <mergeCell ref="AF63:AG63"/>
    <mergeCell ref="D62:K62"/>
    <mergeCell ref="L62:S62"/>
    <mergeCell ref="T62:Y62"/>
    <mergeCell ref="Z62:AC62"/>
    <mergeCell ref="AD62:AE62"/>
    <mergeCell ref="AF62:AG62"/>
    <mergeCell ref="D61:K61"/>
    <mergeCell ref="L61:S61"/>
    <mergeCell ref="T61:Y61"/>
    <mergeCell ref="Z61:AC61"/>
    <mergeCell ref="AD61:AE61"/>
    <mergeCell ref="AF61:AG61"/>
    <mergeCell ref="D60:K60"/>
    <mergeCell ref="L60:S60"/>
    <mergeCell ref="T60:Y60"/>
    <mergeCell ref="Z60:AC60"/>
    <mergeCell ref="AD60:AE60"/>
    <mergeCell ref="AF60:AG60"/>
    <mergeCell ref="D59:K59"/>
    <mergeCell ref="L59:S59"/>
    <mergeCell ref="T59:Y59"/>
    <mergeCell ref="Z59:AC59"/>
    <mergeCell ref="AD59:AE59"/>
    <mergeCell ref="AF59:AG59"/>
    <mergeCell ref="D58:K58"/>
    <mergeCell ref="L58:S58"/>
    <mergeCell ref="T58:Y58"/>
    <mergeCell ref="Z58:AC58"/>
    <mergeCell ref="AD58:AE58"/>
    <mergeCell ref="AF58:AG58"/>
    <mergeCell ref="D57:K57"/>
    <mergeCell ref="L57:S57"/>
    <mergeCell ref="T57:Y57"/>
    <mergeCell ref="Z57:AC57"/>
    <mergeCell ref="AD57:AE57"/>
    <mergeCell ref="AF57:AG57"/>
    <mergeCell ref="D56:K56"/>
    <mergeCell ref="L56:S56"/>
    <mergeCell ref="T56:Y56"/>
    <mergeCell ref="Z56:AC56"/>
    <mergeCell ref="AD56:AE56"/>
    <mergeCell ref="AF56:AG56"/>
    <mergeCell ref="D55:K55"/>
    <mergeCell ref="L55:S55"/>
    <mergeCell ref="T55:Y55"/>
    <mergeCell ref="Z55:AC55"/>
    <mergeCell ref="AD55:AE55"/>
    <mergeCell ref="AF55:AG55"/>
    <mergeCell ref="D54:K54"/>
    <mergeCell ref="L54:S54"/>
    <mergeCell ref="T54:Y54"/>
    <mergeCell ref="Z54:AC54"/>
    <mergeCell ref="AD54:AE54"/>
    <mergeCell ref="AF54:AG54"/>
    <mergeCell ref="D53:K53"/>
    <mergeCell ref="L53:S53"/>
    <mergeCell ref="T53:Y53"/>
    <mergeCell ref="Z53:AC53"/>
    <mergeCell ref="AD53:AE53"/>
    <mergeCell ref="AF53:AG53"/>
    <mergeCell ref="D52:K52"/>
    <mergeCell ref="L52:S52"/>
    <mergeCell ref="T52:Y52"/>
    <mergeCell ref="Z52:AC52"/>
    <mergeCell ref="AD52:AE52"/>
    <mergeCell ref="AF52:AG52"/>
    <mergeCell ref="D51:K51"/>
    <mergeCell ref="L51:S51"/>
    <mergeCell ref="T51:Y51"/>
    <mergeCell ref="Z51:AC51"/>
    <mergeCell ref="AD51:AE51"/>
    <mergeCell ref="AF51:AG51"/>
    <mergeCell ref="D50:K50"/>
    <mergeCell ref="L50:S50"/>
    <mergeCell ref="T50:Y50"/>
    <mergeCell ref="Z50:AC50"/>
    <mergeCell ref="AD50:AE50"/>
    <mergeCell ref="AF50:AG50"/>
    <mergeCell ref="D49:K49"/>
    <mergeCell ref="L49:S49"/>
    <mergeCell ref="T49:Y49"/>
    <mergeCell ref="Z49:AC49"/>
    <mergeCell ref="AD49:AE49"/>
    <mergeCell ref="AF49:AG49"/>
    <mergeCell ref="D48:K48"/>
    <mergeCell ref="L48:S48"/>
    <mergeCell ref="T48:Y48"/>
    <mergeCell ref="Z48:AC48"/>
    <mergeCell ref="AD48:AE48"/>
    <mergeCell ref="AF48:AG48"/>
    <mergeCell ref="D47:K47"/>
    <mergeCell ref="L47:S47"/>
    <mergeCell ref="T47:Y47"/>
    <mergeCell ref="Z47:AC47"/>
    <mergeCell ref="AD47:AE47"/>
    <mergeCell ref="AF47:AG47"/>
    <mergeCell ref="D46:K46"/>
    <mergeCell ref="L46:S46"/>
    <mergeCell ref="T46:Y46"/>
    <mergeCell ref="Z46:AC46"/>
    <mergeCell ref="AD46:AE46"/>
    <mergeCell ref="AF46:AG46"/>
    <mergeCell ref="D45:K45"/>
    <mergeCell ref="L45:S45"/>
    <mergeCell ref="T45:Y45"/>
    <mergeCell ref="Z45:AC45"/>
    <mergeCell ref="AD45:AE45"/>
    <mergeCell ref="AF45:AG45"/>
    <mergeCell ref="D44:K44"/>
    <mergeCell ref="L44:S44"/>
    <mergeCell ref="T44:Y44"/>
    <mergeCell ref="Z44:AC44"/>
    <mergeCell ref="AD44:AE44"/>
    <mergeCell ref="AF44:AG44"/>
    <mergeCell ref="B41:AH41"/>
    <mergeCell ref="B42:AH42"/>
    <mergeCell ref="D43:K43"/>
    <mergeCell ref="L43:S43"/>
    <mergeCell ref="T43:Y43"/>
    <mergeCell ref="Z43:AC43"/>
    <mergeCell ref="AD43:AE43"/>
    <mergeCell ref="AF43:AG43"/>
    <mergeCell ref="T30:U30"/>
    <mergeCell ref="V30:W30"/>
    <mergeCell ref="X30:Y30"/>
    <mergeCell ref="Z30:AA30"/>
    <mergeCell ref="AB30:AC30"/>
    <mergeCell ref="B32:AD39"/>
    <mergeCell ref="C30:E30"/>
    <mergeCell ref="F30:G30"/>
    <mergeCell ref="H30:I30"/>
    <mergeCell ref="J30:K30"/>
    <mergeCell ref="L30:M30"/>
    <mergeCell ref="N30:O30"/>
    <mergeCell ref="P30:Q30"/>
    <mergeCell ref="R30:S30"/>
    <mergeCell ref="N29:O29"/>
    <mergeCell ref="P29:Q29"/>
    <mergeCell ref="R29:S29"/>
    <mergeCell ref="T28:U28"/>
    <mergeCell ref="V28:W28"/>
    <mergeCell ref="X28:Y28"/>
    <mergeCell ref="Z28:AA28"/>
    <mergeCell ref="AB28:AC28"/>
    <mergeCell ref="C29:E29"/>
    <mergeCell ref="F29:G29"/>
    <mergeCell ref="H29:I29"/>
    <mergeCell ref="J29:K29"/>
    <mergeCell ref="L29:M29"/>
    <mergeCell ref="Z29:AA29"/>
    <mergeCell ref="AB29:AC29"/>
    <mergeCell ref="T29:U29"/>
    <mergeCell ref="V29:W29"/>
    <mergeCell ref="X29:Y29"/>
    <mergeCell ref="C28:E28"/>
    <mergeCell ref="F28:G28"/>
    <mergeCell ref="H28:I28"/>
    <mergeCell ref="J28:K28"/>
    <mergeCell ref="L28:M28"/>
    <mergeCell ref="N28:O28"/>
    <mergeCell ref="P28:Q28"/>
    <mergeCell ref="R28:S28"/>
    <mergeCell ref="N26:O26"/>
    <mergeCell ref="P26:Q26"/>
    <mergeCell ref="R26:S26"/>
    <mergeCell ref="T25:U25"/>
    <mergeCell ref="V25:W25"/>
    <mergeCell ref="X25:Y25"/>
    <mergeCell ref="Z25:AA25"/>
    <mergeCell ref="AB25:AC25"/>
    <mergeCell ref="C26:E26"/>
    <mergeCell ref="F26:G26"/>
    <mergeCell ref="H26:I26"/>
    <mergeCell ref="J26:K26"/>
    <mergeCell ref="L26:M26"/>
    <mergeCell ref="Z26:AA26"/>
    <mergeCell ref="AB26:AC26"/>
    <mergeCell ref="T26:U26"/>
    <mergeCell ref="V26:W26"/>
    <mergeCell ref="X26:Y26"/>
    <mergeCell ref="C25:E25"/>
    <mergeCell ref="F25:G25"/>
    <mergeCell ref="H25:I25"/>
    <mergeCell ref="J25:K25"/>
    <mergeCell ref="L25:M25"/>
    <mergeCell ref="N25:O25"/>
    <mergeCell ref="P25:Q25"/>
    <mergeCell ref="R25:S25"/>
    <mergeCell ref="N24:O24"/>
    <mergeCell ref="P24:Q24"/>
    <mergeCell ref="R24:S24"/>
    <mergeCell ref="C19:D19"/>
    <mergeCell ref="E19:N19"/>
    <mergeCell ref="P19:S19"/>
    <mergeCell ref="T19:AC19"/>
    <mergeCell ref="B22:AD22"/>
    <mergeCell ref="C24:E24"/>
    <mergeCell ref="F24:G24"/>
    <mergeCell ref="H24:I24"/>
    <mergeCell ref="J24:K24"/>
    <mergeCell ref="L24:M24"/>
    <mergeCell ref="Z24:AA24"/>
    <mergeCell ref="AB24:AC24"/>
    <mergeCell ref="T24:U24"/>
    <mergeCell ref="V24:W24"/>
    <mergeCell ref="X24:Y24"/>
    <mergeCell ref="X13:Z13"/>
    <mergeCell ref="AA13:AC13"/>
    <mergeCell ref="F15:G15"/>
    <mergeCell ref="H15:L15"/>
    <mergeCell ref="N15:O15"/>
    <mergeCell ref="P15:T15"/>
    <mergeCell ref="V15:W15"/>
    <mergeCell ref="X15:AC15"/>
    <mergeCell ref="C13:D17"/>
    <mergeCell ref="F13:G13"/>
    <mergeCell ref="H13:L13"/>
    <mergeCell ref="N13:P13"/>
    <mergeCell ref="Q13:T13"/>
    <mergeCell ref="V13:W13"/>
    <mergeCell ref="F17:G17"/>
    <mergeCell ref="H17:L17"/>
    <mergeCell ref="N17:O17"/>
    <mergeCell ref="P17:T17"/>
    <mergeCell ref="C9:D9"/>
    <mergeCell ref="E9:L9"/>
    <mergeCell ref="N9:T9"/>
    <mergeCell ref="V9:AC9"/>
    <mergeCell ref="C11:D11"/>
    <mergeCell ref="E11:L11"/>
    <mergeCell ref="N11:T11"/>
    <mergeCell ref="V11:AC11"/>
    <mergeCell ref="B2:G3"/>
    <mergeCell ref="H2:AD3"/>
    <mergeCell ref="B5:AD5"/>
    <mergeCell ref="C7:D7"/>
    <mergeCell ref="E7:L7"/>
    <mergeCell ref="N7:P7"/>
    <mergeCell ref="Q7:AC7"/>
  </mergeCells>
  <dataValidations count="2">
    <dataValidation type="list" allowBlank="1" showInputMessage="1" showErrorMessage="1" sqref="X13" xr:uid="{17EB7320-6198-46D0-8A1C-B75225BD37E0}">
      <formula1>"Mayor o igual que,Menor o igual que,Igual,Mayor que,Menor que"</formula1>
    </dataValidation>
    <dataValidation type="list" allowBlank="1" showInputMessage="1" showErrorMessage="1" sqref="AD44:AE65" xr:uid="{440D628E-2065-41F5-B16B-FBA39323077A}">
      <formula1>"Abierta,En ejecución,Cerrada,Cancelada"</formula1>
    </dataValidation>
  </dataValidations>
  <pageMargins left="0.25" right="0.25"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81F48861-DDD8-48F8-8462-0B70AB81241C}">
          <x14:formula1>
            <xm:f>Datos!$L$2:$L$51</xm:f>
          </x14:formula1>
          <xm:sqref>N9:T9 E9 V9:AC9</xm:sqref>
        </x14:dataValidation>
        <x14:dataValidation type="list" allowBlank="1" showInputMessage="1" showErrorMessage="1" xr:uid="{65F1C5AC-BD0E-4FBD-9547-96B6E69B927A}">
          <x14:formula1>
            <xm:f>Datos!$P$2:$P$205</xm:f>
          </x14:formula1>
          <xm:sqref>E11:L11 N11:T11 V11:AC11</xm:sqref>
        </x14:dataValidation>
      </x14:dataValidations>
    </ext>
  </extLst>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7CD81-6451-433E-8641-094607DC95D1}">
  <sheetPr codeName="Hoja39"/>
  <dimension ref="B1:AH67"/>
  <sheetViews>
    <sheetView showGridLines="0" zoomScale="85" zoomScaleNormal="85" workbookViewId="0">
      <selection activeCell="E7" sqref="E7:L7"/>
    </sheetView>
  </sheetViews>
  <sheetFormatPr baseColWidth="10" defaultColWidth="0" defaultRowHeight="0" customHeight="1" zeroHeight="1" x14ac:dyDescent="0.4"/>
  <cols>
    <col min="1" max="1" width="1.77734375" style="60" customWidth="1"/>
    <col min="2" max="2" width="1.88671875" style="60" customWidth="1"/>
    <col min="3" max="4" width="11.21875" style="60" customWidth="1"/>
    <col min="5" max="5" width="1.77734375" style="60" customWidth="1"/>
    <col min="6" max="6" width="13.6640625" style="60" customWidth="1"/>
    <col min="7" max="7" width="1.77734375" style="60" customWidth="1"/>
    <col min="8" max="8" width="9.6640625" style="60" customWidth="1"/>
    <col min="9" max="9" width="1.77734375" style="60" customWidth="1"/>
    <col min="10" max="10" width="9.6640625" style="60" customWidth="1"/>
    <col min="11" max="11" width="1.77734375" style="60" customWidth="1"/>
    <col min="12" max="12" width="12.6640625" style="60" customWidth="1"/>
    <col min="13" max="13" width="1.77734375" style="60" customWidth="1"/>
    <col min="14" max="14" width="12.109375" style="60" customWidth="1"/>
    <col min="15" max="15" width="1.77734375" style="60" customWidth="1"/>
    <col min="16" max="16" width="12.6640625" style="60" customWidth="1"/>
    <col min="17" max="17" width="1.77734375" style="60" customWidth="1"/>
    <col min="18" max="18" width="9.6640625" style="60" customWidth="1"/>
    <col min="19" max="19" width="1.77734375" style="60" customWidth="1"/>
    <col min="20" max="20" width="12.6640625" style="60" customWidth="1"/>
    <col min="21" max="21" width="1.77734375" style="60" customWidth="1"/>
    <col min="22" max="22" width="9.6640625" style="60" customWidth="1"/>
    <col min="23" max="23" width="1.77734375" style="60" customWidth="1"/>
    <col min="24" max="24" width="9.6640625" style="60" customWidth="1"/>
    <col min="25" max="25" width="1.77734375" style="60" customWidth="1"/>
    <col min="26" max="26" width="9.6640625" style="60" customWidth="1"/>
    <col min="27" max="27" width="1.77734375" style="60" customWidth="1"/>
    <col min="28" max="28" width="9.6640625" style="60" customWidth="1"/>
    <col min="29" max="29" width="1.77734375" style="60" customWidth="1"/>
    <col min="30" max="30" width="1.88671875" style="60" customWidth="1"/>
    <col min="31" max="31" width="10.77734375" style="60" customWidth="1"/>
    <col min="32" max="33" width="12.33203125" style="60" customWidth="1"/>
    <col min="34" max="34" width="1.77734375" style="60" customWidth="1"/>
    <col min="35" max="35" width="2.21875" style="60" customWidth="1"/>
    <col min="36" max="36" width="0" style="60" hidden="1" customWidth="1"/>
    <col min="37" max="16384" width="0" style="60" hidden="1"/>
  </cols>
  <sheetData>
    <row r="1" spans="2:30" ht="8.1" customHeight="1" x14ac:dyDescent="0.4"/>
    <row r="2" spans="2:30" ht="37.5" customHeight="1" x14ac:dyDescent="0.4">
      <c r="B2" s="439"/>
      <c r="C2" s="439"/>
      <c r="D2" s="439"/>
      <c r="E2" s="439"/>
      <c r="F2" s="439"/>
      <c r="G2" s="439"/>
      <c r="H2" s="442" t="s">
        <v>480</v>
      </c>
      <c r="I2" s="443"/>
      <c r="J2" s="443"/>
      <c r="K2" s="443"/>
      <c r="L2" s="443"/>
      <c r="M2" s="443"/>
      <c r="N2" s="443"/>
      <c r="O2" s="443"/>
      <c r="P2" s="443"/>
      <c r="Q2" s="443"/>
      <c r="R2" s="443"/>
      <c r="S2" s="443"/>
      <c r="T2" s="443"/>
      <c r="U2" s="443"/>
      <c r="V2" s="443"/>
      <c r="W2" s="443"/>
      <c r="X2" s="443"/>
      <c r="Y2" s="443"/>
      <c r="Z2" s="443"/>
      <c r="AA2" s="443"/>
      <c r="AB2" s="443"/>
      <c r="AC2" s="443"/>
      <c r="AD2" s="444"/>
    </row>
    <row r="3" spans="2:30" ht="37.5" customHeight="1" x14ac:dyDescent="0.4">
      <c r="B3" s="439"/>
      <c r="C3" s="439"/>
      <c r="D3" s="439"/>
      <c r="E3" s="439"/>
      <c r="F3" s="439"/>
      <c r="G3" s="439"/>
      <c r="H3" s="445"/>
      <c r="I3" s="446"/>
      <c r="J3" s="446"/>
      <c r="K3" s="446"/>
      <c r="L3" s="446"/>
      <c r="M3" s="446"/>
      <c r="N3" s="446"/>
      <c r="O3" s="446"/>
      <c r="P3" s="446"/>
      <c r="Q3" s="446"/>
      <c r="R3" s="446"/>
      <c r="S3" s="446"/>
      <c r="T3" s="446"/>
      <c r="U3" s="446"/>
      <c r="V3" s="446"/>
      <c r="W3" s="446"/>
      <c r="X3" s="446"/>
      <c r="Y3" s="446"/>
      <c r="Z3" s="446"/>
      <c r="AA3" s="446"/>
      <c r="AB3" s="446"/>
      <c r="AC3" s="446"/>
      <c r="AD3" s="447"/>
    </row>
    <row r="4" spans="2:30" ht="8.1" customHeight="1" x14ac:dyDescent="0.4"/>
    <row r="5" spans="2:30" ht="30" customHeight="1" x14ac:dyDescent="0.4">
      <c r="B5" s="440" t="s">
        <v>454</v>
      </c>
      <c r="C5" s="440"/>
      <c r="D5" s="440"/>
      <c r="E5" s="440"/>
      <c r="F5" s="440"/>
      <c r="G5" s="440"/>
      <c r="H5" s="440"/>
      <c r="I5" s="440"/>
      <c r="J5" s="440"/>
      <c r="K5" s="440"/>
      <c r="L5" s="440"/>
      <c r="M5" s="440"/>
      <c r="N5" s="440"/>
      <c r="O5" s="440"/>
      <c r="P5" s="440"/>
      <c r="Q5" s="440"/>
      <c r="R5" s="440"/>
      <c r="S5" s="440"/>
      <c r="T5" s="440"/>
      <c r="U5" s="440"/>
      <c r="V5" s="440"/>
      <c r="W5" s="440"/>
      <c r="X5" s="440"/>
      <c r="Y5" s="440"/>
      <c r="Z5" s="440"/>
      <c r="AA5" s="440"/>
      <c r="AB5" s="440"/>
      <c r="AC5" s="440"/>
      <c r="AD5" s="440"/>
    </row>
    <row r="6" spans="2:30" ht="7.5" customHeight="1" x14ac:dyDescent="0.4">
      <c r="B6" s="61"/>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2:30" s="64" customFormat="1" ht="60" customHeight="1" x14ac:dyDescent="0.3">
      <c r="B7" s="68"/>
      <c r="C7" s="419" t="s">
        <v>455</v>
      </c>
      <c r="D7" s="420"/>
      <c r="E7" s="433"/>
      <c r="F7" s="433"/>
      <c r="G7" s="433"/>
      <c r="H7" s="433"/>
      <c r="I7" s="433"/>
      <c r="J7" s="433"/>
      <c r="K7" s="433"/>
      <c r="L7" s="433"/>
      <c r="M7" s="69"/>
      <c r="N7" s="419" t="s">
        <v>456</v>
      </c>
      <c r="O7" s="436"/>
      <c r="P7" s="420"/>
      <c r="Q7" s="441"/>
      <c r="R7" s="441"/>
      <c r="S7" s="441"/>
      <c r="T7" s="441"/>
      <c r="U7" s="441"/>
      <c r="V7" s="441"/>
      <c r="W7" s="441"/>
      <c r="X7" s="441"/>
      <c r="Y7" s="441"/>
      <c r="Z7" s="441"/>
      <c r="AA7" s="441"/>
      <c r="AB7" s="441"/>
      <c r="AC7" s="441"/>
      <c r="AD7" s="70"/>
    </row>
    <row r="8" spans="2:30" ht="7.5" customHeight="1" x14ac:dyDescent="0.4">
      <c r="B8" s="71"/>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73"/>
    </row>
    <row r="9" spans="2:30" s="64" customFormat="1" ht="39.9" customHeight="1" x14ac:dyDescent="0.3">
      <c r="B9" s="68"/>
      <c r="C9" s="419" t="s">
        <v>481</v>
      </c>
      <c r="D9" s="420"/>
      <c r="E9" s="433"/>
      <c r="F9" s="433"/>
      <c r="G9" s="433"/>
      <c r="H9" s="433"/>
      <c r="I9" s="433"/>
      <c r="J9" s="433"/>
      <c r="K9" s="433"/>
      <c r="L9" s="433"/>
      <c r="M9" s="69"/>
      <c r="N9" s="433"/>
      <c r="O9" s="433"/>
      <c r="P9" s="433"/>
      <c r="Q9" s="433"/>
      <c r="R9" s="433"/>
      <c r="S9" s="433"/>
      <c r="T9" s="433"/>
      <c r="U9"/>
      <c r="V9" s="433"/>
      <c r="W9" s="433"/>
      <c r="X9" s="433"/>
      <c r="Y9" s="433"/>
      <c r="Z9" s="433"/>
      <c r="AA9" s="433"/>
      <c r="AB9" s="433"/>
      <c r="AC9" s="433"/>
      <c r="AD9" s="70"/>
    </row>
    <row r="10" spans="2:30" ht="7.5" customHeight="1" x14ac:dyDescent="0.4">
      <c r="B10" s="71"/>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3"/>
    </row>
    <row r="11" spans="2:30" ht="39.9" customHeight="1" x14ac:dyDescent="0.4">
      <c r="B11" s="71"/>
      <c r="C11" s="419" t="s">
        <v>482</v>
      </c>
      <c r="D11" s="420"/>
      <c r="E11" s="433"/>
      <c r="F11" s="433"/>
      <c r="G11" s="433"/>
      <c r="H11" s="433"/>
      <c r="I11" s="433"/>
      <c r="J11" s="433"/>
      <c r="K11" s="433"/>
      <c r="L11" s="433"/>
      <c r="N11" s="433"/>
      <c r="O11" s="433"/>
      <c r="P11" s="433"/>
      <c r="Q11" s="433"/>
      <c r="R11" s="433"/>
      <c r="S11" s="433"/>
      <c r="T11" s="433"/>
      <c r="V11" s="433"/>
      <c r="W11" s="433"/>
      <c r="X11" s="433"/>
      <c r="Y11" s="433"/>
      <c r="Z11" s="433"/>
      <c r="AA11" s="433"/>
      <c r="AB11" s="433"/>
      <c r="AC11" s="433"/>
      <c r="AD11" s="73"/>
    </row>
    <row r="12" spans="2:30" ht="7.5" customHeight="1" x14ac:dyDescent="0.4">
      <c r="B12" s="71"/>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3"/>
    </row>
    <row r="13" spans="2:30" s="64" customFormat="1" ht="39.9" customHeight="1" x14ac:dyDescent="0.3">
      <c r="B13" s="68"/>
      <c r="C13" s="448" t="s">
        <v>488</v>
      </c>
      <c r="D13" s="449"/>
      <c r="E13" s="69"/>
      <c r="F13" s="432" t="s">
        <v>457</v>
      </c>
      <c r="G13" s="432"/>
      <c r="H13" s="435"/>
      <c r="I13" s="435"/>
      <c r="J13" s="435"/>
      <c r="K13" s="435"/>
      <c r="L13" s="435"/>
      <c r="M13" s="69"/>
      <c r="N13" s="419" t="s">
        <v>459</v>
      </c>
      <c r="O13" s="436"/>
      <c r="P13" s="420"/>
      <c r="Q13" s="437"/>
      <c r="R13" s="437"/>
      <c r="S13" s="437"/>
      <c r="T13" s="437"/>
      <c r="U13" s="69"/>
      <c r="V13" s="438" t="s">
        <v>460</v>
      </c>
      <c r="W13" s="438"/>
      <c r="X13" s="461"/>
      <c r="Y13" s="461"/>
      <c r="Z13" s="461"/>
      <c r="AA13" s="455"/>
      <c r="AB13" s="456"/>
      <c r="AC13" s="457"/>
      <c r="AD13" s="70"/>
    </row>
    <row r="14" spans="2:30" ht="9" customHeight="1" x14ac:dyDescent="0.4">
      <c r="B14" s="71"/>
      <c r="C14" s="450"/>
      <c r="D14" s="451"/>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3"/>
    </row>
    <row r="15" spans="2:30" s="64" customFormat="1" ht="39.9" customHeight="1" x14ac:dyDescent="0.3">
      <c r="B15" s="68"/>
      <c r="C15" s="450"/>
      <c r="D15" s="451"/>
      <c r="E15" s="69"/>
      <c r="F15" s="434" t="s">
        <v>458</v>
      </c>
      <c r="G15" s="434"/>
      <c r="H15" s="435"/>
      <c r="I15" s="435"/>
      <c r="J15" s="435"/>
      <c r="K15" s="435"/>
      <c r="L15" s="435"/>
      <c r="M15" s="69"/>
      <c r="N15" s="434" t="s">
        <v>462</v>
      </c>
      <c r="O15" s="434"/>
      <c r="P15" s="435"/>
      <c r="Q15" s="435"/>
      <c r="R15" s="435"/>
      <c r="S15" s="435"/>
      <c r="T15" s="435"/>
      <c r="U15" s="69"/>
      <c r="V15" s="434" t="s">
        <v>484</v>
      </c>
      <c r="W15" s="434"/>
      <c r="X15" s="454"/>
      <c r="Y15" s="454"/>
      <c r="Z15" s="454"/>
      <c r="AA15" s="454"/>
      <c r="AB15" s="454"/>
      <c r="AC15" s="454"/>
      <c r="AD15" s="70"/>
    </row>
    <row r="16" spans="2:30" ht="7.5" customHeight="1" x14ac:dyDescent="0.4">
      <c r="B16" s="71"/>
      <c r="C16" s="450"/>
      <c r="D16" s="451"/>
      <c r="E16" s="72"/>
      <c r="F16" s="72"/>
      <c r="G16" s="72"/>
      <c r="H16" s="72"/>
      <c r="I16" s="72"/>
      <c r="J16" s="72"/>
      <c r="K16" s="72"/>
      <c r="L16" s="72"/>
      <c r="M16" s="72"/>
      <c r="N16" s="72"/>
      <c r="O16" s="72"/>
      <c r="P16" s="72"/>
      <c r="Q16" s="72"/>
      <c r="R16" s="72"/>
      <c r="S16" s="72"/>
      <c r="T16" s="72"/>
      <c r="U16" s="72"/>
      <c r="V16"/>
      <c r="W16"/>
      <c r="X16"/>
      <c r="Y16"/>
      <c r="Z16"/>
      <c r="AA16"/>
      <c r="AB16"/>
      <c r="AC16"/>
      <c r="AD16" s="73"/>
    </row>
    <row r="17" spans="2:30" s="64" customFormat="1" ht="39.9" customHeight="1" x14ac:dyDescent="0.3">
      <c r="B17" s="68"/>
      <c r="C17" s="452"/>
      <c r="D17" s="453"/>
      <c r="E17" s="69"/>
      <c r="F17" s="434" t="s">
        <v>461</v>
      </c>
      <c r="G17" s="434"/>
      <c r="H17" s="435"/>
      <c r="I17" s="435"/>
      <c r="J17" s="435"/>
      <c r="K17" s="435"/>
      <c r="L17" s="435"/>
      <c r="M17" s="69"/>
      <c r="N17" s="434" t="s">
        <v>463</v>
      </c>
      <c r="O17" s="434"/>
      <c r="P17" s="435"/>
      <c r="Q17" s="435"/>
      <c r="R17" s="435"/>
      <c r="S17" s="435"/>
      <c r="T17" s="435"/>
      <c r="U17" s="69"/>
      <c r="AC17"/>
      <c r="AD17" s="70"/>
    </row>
    <row r="18" spans="2:30" ht="6.9" customHeight="1" x14ac:dyDescent="0.4">
      <c r="B18" s="71"/>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3"/>
    </row>
    <row r="19" spans="2:30" s="64" customFormat="1" ht="39.9" customHeight="1" x14ac:dyDescent="0.3">
      <c r="B19" s="68"/>
      <c r="C19" s="419" t="s">
        <v>485</v>
      </c>
      <c r="D19" s="420"/>
      <c r="E19" s="437"/>
      <c r="F19" s="437"/>
      <c r="G19" s="437"/>
      <c r="H19" s="437"/>
      <c r="I19" s="437"/>
      <c r="J19" s="437"/>
      <c r="K19" s="437"/>
      <c r="L19" s="437"/>
      <c r="M19" s="437"/>
      <c r="N19" s="437"/>
      <c r="O19" s="74"/>
      <c r="P19" s="419" t="s">
        <v>486</v>
      </c>
      <c r="Q19" s="436"/>
      <c r="R19" s="436"/>
      <c r="S19" s="420"/>
      <c r="T19" s="437"/>
      <c r="U19" s="437"/>
      <c r="V19" s="437"/>
      <c r="W19" s="437"/>
      <c r="X19" s="437"/>
      <c r="Y19" s="437"/>
      <c r="Z19" s="437"/>
      <c r="AA19" s="437"/>
      <c r="AB19" s="437"/>
      <c r="AC19" s="437"/>
      <c r="AD19" s="70"/>
    </row>
    <row r="20" spans="2:30" ht="6.9" customHeight="1" x14ac:dyDescent="0.4">
      <c r="B20" s="75"/>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7"/>
    </row>
    <row r="21" spans="2:30" ht="9.9" customHeight="1" x14ac:dyDescent="0.4">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row>
    <row r="22" spans="2:30" ht="30" customHeight="1" x14ac:dyDescent="0.4">
      <c r="B22" s="415" t="s">
        <v>464</v>
      </c>
      <c r="C22" s="415"/>
      <c r="D22" s="415"/>
      <c r="E22" s="415"/>
      <c r="F22" s="415"/>
      <c r="G22" s="415"/>
      <c r="H22" s="415"/>
      <c r="I22" s="415"/>
      <c r="J22" s="415"/>
      <c r="K22" s="415"/>
      <c r="L22" s="415"/>
      <c r="M22" s="415"/>
      <c r="N22" s="415"/>
      <c r="O22" s="415"/>
      <c r="P22" s="415"/>
      <c r="Q22" s="415"/>
      <c r="R22" s="415"/>
      <c r="S22" s="415"/>
      <c r="T22" s="415"/>
      <c r="U22" s="415"/>
      <c r="V22" s="415"/>
      <c r="W22" s="415"/>
      <c r="X22" s="415"/>
      <c r="Y22" s="415"/>
      <c r="Z22" s="415"/>
      <c r="AA22" s="415"/>
      <c r="AB22" s="415"/>
      <c r="AC22" s="415"/>
      <c r="AD22" s="415"/>
    </row>
    <row r="23" spans="2:30" ht="9.9" customHeight="1" x14ac:dyDescent="0.4">
      <c r="B23" s="78"/>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80"/>
    </row>
    <row r="24" spans="2:30" ht="26.1" customHeight="1" x14ac:dyDescent="0.4">
      <c r="B24" s="71"/>
      <c r="C24" s="432" t="s">
        <v>487</v>
      </c>
      <c r="D24" s="432"/>
      <c r="E24" s="432"/>
      <c r="F24" s="432" t="s">
        <v>496</v>
      </c>
      <c r="G24" s="432"/>
      <c r="H24" s="432" t="s">
        <v>465</v>
      </c>
      <c r="I24" s="432"/>
      <c r="J24" s="432" t="s">
        <v>466</v>
      </c>
      <c r="K24" s="432"/>
      <c r="L24" s="432" t="s">
        <v>467</v>
      </c>
      <c r="M24" s="432"/>
      <c r="N24" s="432" t="s">
        <v>468</v>
      </c>
      <c r="O24" s="432"/>
      <c r="P24" s="432" t="s">
        <v>469</v>
      </c>
      <c r="Q24" s="432"/>
      <c r="R24" s="432" t="s">
        <v>470</v>
      </c>
      <c r="S24" s="432"/>
      <c r="T24" s="432" t="s">
        <v>471</v>
      </c>
      <c r="U24" s="432"/>
      <c r="V24" s="432" t="s">
        <v>472</v>
      </c>
      <c r="W24" s="432"/>
      <c r="X24" s="432" t="s">
        <v>473</v>
      </c>
      <c r="Y24" s="432"/>
      <c r="Z24" s="432" t="s">
        <v>474</v>
      </c>
      <c r="AA24" s="432"/>
      <c r="AB24" s="432" t="s">
        <v>475</v>
      </c>
      <c r="AC24" s="432"/>
      <c r="AD24" s="81"/>
    </row>
    <row r="25" spans="2:30" ht="26.1" customHeight="1" x14ac:dyDescent="0.4">
      <c r="B25" s="71"/>
      <c r="C25" s="430" t="s">
        <v>460</v>
      </c>
      <c r="D25" s="430"/>
      <c r="E25" s="430"/>
      <c r="F25" s="460"/>
      <c r="G25" s="460"/>
      <c r="H25" s="460"/>
      <c r="I25" s="460"/>
      <c r="J25" s="460"/>
      <c r="K25" s="460"/>
      <c r="L25" s="460"/>
      <c r="M25" s="460"/>
      <c r="N25" s="460"/>
      <c r="O25" s="460"/>
      <c r="P25" s="460"/>
      <c r="Q25" s="460"/>
      <c r="R25" s="460"/>
      <c r="S25" s="460"/>
      <c r="T25" s="460"/>
      <c r="U25" s="460"/>
      <c r="V25" s="460"/>
      <c r="W25" s="460"/>
      <c r="X25" s="460"/>
      <c r="Y25" s="460"/>
      <c r="Z25" s="460"/>
      <c r="AA25" s="460"/>
      <c r="AB25" s="460"/>
      <c r="AC25" s="460"/>
      <c r="AD25" s="81"/>
    </row>
    <row r="26" spans="2:30" ht="35.1" customHeight="1" x14ac:dyDescent="0.4">
      <c r="B26" s="71"/>
      <c r="C26" s="430" t="s">
        <v>323</v>
      </c>
      <c r="D26" s="430"/>
      <c r="E26" s="430"/>
      <c r="F26" s="431"/>
      <c r="G26" s="431"/>
      <c r="H26" s="431"/>
      <c r="I26" s="431"/>
      <c r="J26" s="431"/>
      <c r="K26" s="431"/>
      <c r="L26" s="431"/>
      <c r="M26" s="431"/>
      <c r="N26" s="431"/>
      <c r="O26" s="431"/>
      <c r="P26" s="431"/>
      <c r="Q26" s="431"/>
      <c r="R26" s="431"/>
      <c r="S26" s="431"/>
      <c r="T26" s="431"/>
      <c r="U26" s="431"/>
      <c r="V26" s="431"/>
      <c r="W26" s="431"/>
      <c r="X26" s="431"/>
      <c r="Y26" s="431"/>
      <c r="Z26" s="431"/>
      <c r="AA26" s="431"/>
      <c r="AB26" s="431"/>
      <c r="AC26" s="431"/>
      <c r="AD26" s="81"/>
    </row>
    <row r="27" spans="2:30" ht="12" customHeight="1" x14ac:dyDescent="0.4">
      <c r="B27" s="71"/>
      <c r="C27" s="84"/>
      <c r="D27" s="84"/>
      <c r="E27" s="84"/>
      <c r="F27" s="85"/>
      <c r="G27" s="85"/>
      <c r="H27" s="85"/>
      <c r="I27" s="85"/>
      <c r="J27" s="85"/>
      <c r="K27" s="85"/>
      <c r="L27" s="85"/>
      <c r="M27" s="85"/>
      <c r="N27" s="86"/>
      <c r="O27" s="86"/>
      <c r="P27" s="86"/>
      <c r="Q27" s="86"/>
      <c r="R27" s="86"/>
      <c r="S27" s="86"/>
      <c r="T27" s="86"/>
      <c r="U27" s="86"/>
      <c r="V27" s="86"/>
      <c r="W27" s="86"/>
      <c r="X27" s="86"/>
      <c r="Y27" s="86"/>
      <c r="Z27" s="86"/>
      <c r="AA27" s="86"/>
      <c r="AB27" s="86"/>
      <c r="AC27" s="86"/>
      <c r="AD27" s="81"/>
    </row>
    <row r="28" spans="2:30" ht="35.1" customHeight="1" x14ac:dyDescent="0.4">
      <c r="B28" s="71"/>
      <c r="C28" s="432" t="s">
        <v>487</v>
      </c>
      <c r="D28" s="432"/>
      <c r="E28" s="432"/>
      <c r="F28" s="432" t="s">
        <v>476</v>
      </c>
      <c r="G28" s="432"/>
      <c r="H28" s="432" t="s">
        <v>465</v>
      </c>
      <c r="I28" s="432"/>
      <c r="J28" s="432" t="s">
        <v>466</v>
      </c>
      <c r="K28" s="432"/>
      <c r="L28" s="432" t="s">
        <v>467</v>
      </c>
      <c r="M28" s="432"/>
      <c r="N28" s="432" t="s">
        <v>468</v>
      </c>
      <c r="O28" s="432"/>
      <c r="P28" s="432" t="s">
        <v>469</v>
      </c>
      <c r="Q28" s="432"/>
      <c r="R28" s="432" t="s">
        <v>470</v>
      </c>
      <c r="S28" s="432"/>
      <c r="T28" s="432" t="s">
        <v>471</v>
      </c>
      <c r="U28" s="432"/>
      <c r="V28" s="432" t="s">
        <v>472</v>
      </c>
      <c r="W28" s="432"/>
      <c r="X28" s="432" t="s">
        <v>473</v>
      </c>
      <c r="Y28" s="432"/>
      <c r="Z28" s="432" t="s">
        <v>474</v>
      </c>
      <c r="AA28" s="432"/>
      <c r="AB28" s="432" t="s">
        <v>475</v>
      </c>
      <c r="AC28" s="432"/>
      <c r="AD28" s="81"/>
    </row>
    <row r="29" spans="2:30" ht="35.1" customHeight="1" x14ac:dyDescent="0.4">
      <c r="B29" s="71"/>
      <c r="C29" s="430" t="s">
        <v>460</v>
      </c>
      <c r="D29" s="430"/>
      <c r="E29" s="430"/>
      <c r="F29" s="460"/>
      <c r="G29" s="460"/>
      <c r="H29" s="460"/>
      <c r="I29" s="460"/>
      <c r="J29" s="460"/>
      <c r="K29" s="460"/>
      <c r="L29" s="460"/>
      <c r="M29" s="460"/>
      <c r="N29" s="460"/>
      <c r="O29" s="460"/>
      <c r="P29" s="460"/>
      <c r="Q29" s="460"/>
      <c r="R29" s="460"/>
      <c r="S29" s="460"/>
      <c r="T29" s="460"/>
      <c r="U29" s="460"/>
      <c r="V29" s="460"/>
      <c r="W29" s="460"/>
      <c r="X29" s="460"/>
      <c r="Y29" s="460"/>
      <c r="Z29" s="460"/>
      <c r="AA29" s="460"/>
      <c r="AB29" s="460"/>
      <c r="AC29" s="460"/>
      <c r="AD29" s="81"/>
    </row>
    <row r="30" spans="2:30" ht="35.1" customHeight="1" x14ac:dyDescent="0.4">
      <c r="B30" s="71"/>
      <c r="C30" s="430" t="s">
        <v>323</v>
      </c>
      <c r="D30" s="430"/>
      <c r="E30" s="430"/>
      <c r="F30" s="431"/>
      <c r="G30" s="431"/>
      <c r="H30" s="431"/>
      <c r="I30" s="431"/>
      <c r="J30" s="431"/>
      <c r="K30" s="431"/>
      <c r="L30" s="431"/>
      <c r="M30" s="431"/>
      <c r="N30" s="431"/>
      <c r="O30" s="431"/>
      <c r="P30" s="431"/>
      <c r="Q30" s="431"/>
      <c r="R30" s="431"/>
      <c r="S30" s="431"/>
      <c r="T30" s="431"/>
      <c r="U30" s="431"/>
      <c r="V30" s="431"/>
      <c r="W30" s="431"/>
      <c r="X30" s="431"/>
      <c r="Y30" s="431"/>
      <c r="Z30" s="431"/>
      <c r="AA30" s="431"/>
      <c r="AB30" s="431"/>
      <c r="AC30" s="431"/>
      <c r="AD30" s="81"/>
    </row>
    <row r="31" spans="2:30" ht="9.9" customHeight="1" x14ac:dyDescent="0.4">
      <c r="B31" s="75"/>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7"/>
    </row>
    <row r="32" spans="2:30" ht="5.4" customHeight="1" x14ac:dyDescent="0.4">
      <c r="B32" s="462"/>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4"/>
    </row>
    <row r="33" spans="2:34" ht="39.9" customHeight="1" x14ac:dyDescent="0.4">
      <c r="B33" s="412"/>
      <c r="C33" s="413"/>
      <c r="D33" s="413"/>
      <c r="E33" s="413"/>
      <c r="F33" s="413"/>
      <c r="G33" s="413"/>
      <c r="H33" s="413"/>
      <c r="I33" s="413"/>
      <c r="J33" s="413"/>
      <c r="K33" s="413"/>
      <c r="L33" s="413"/>
      <c r="M33" s="413"/>
      <c r="N33" s="413"/>
      <c r="O33" s="413"/>
      <c r="P33" s="413"/>
      <c r="Q33" s="413"/>
      <c r="R33" s="413"/>
      <c r="S33" s="413"/>
      <c r="T33" s="413"/>
      <c r="U33" s="413"/>
      <c r="V33" s="413"/>
      <c r="W33" s="413"/>
      <c r="X33" s="413"/>
      <c r="Y33" s="413"/>
      <c r="Z33" s="413"/>
      <c r="AA33" s="413"/>
      <c r="AB33" s="413"/>
      <c r="AC33" s="413"/>
      <c r="AD33" s="414"/>
    </row>
    <row r="34" spans="2:34" ht="39.9" customHeight="1" x14ac:dyDescent="0.4">
      <c r="B34" s="412"/>
      <c r="C34" s="413"/>
      <c r="D34" s="413"/>
      <c r="E34" s="413"/>
      <c r="F34" s="413"/>
      <c r="G34" s="413"/>
      <c r="H34" s="413"/>
      <c r="I34" s="413"/>
      <c r="J34" s="413"/>
      <c r="K34" s="413"/>
      <c r="L34" s="413"/>
      <c r="M34" s="413"/>
      <c r="N34" s="413"/>
      <c r="O34" s="413"/>
      <c r="P34" s="413"/>
      <c r="Q34" s="413"/>
      <c r="R34" s="413"/>
      <c r="S34" s="413"/>
      <c r="T34" s="413"/>
      <c r="U34" s="413"/>
      <c r="V34" s="413"/>
      <c r="W34" s="413"/>
      <c r="X34" s="413"/>
      <c r="Y34" s="413"/>
      <c r="Z34" s="413"/>
      <c r="AA34" s="413"/>
      <c r="AB34" s="413"/>
      <c r="AC34" s="413"/>
      <c r="AD34" s="414"/>
    </row>
    <row r="35" spans="2:34" ht="39.9" customHeight="1" x14ac:dyDescent="0.4">
      <c r="B35" s="412"/>
      <c r="C35" s="413"/>
      <c r="D35" s="413"/>
      <c r="E35" s="413"/>
      <c r="F35" s="413"/>
      <c r="G35" s="413"/>
      <c r="H35" s="413"/>
      <c r="I35" s="413"/>
      <c r="J35" s="413"/>
      <c r="K35" s="413"/>
      <c r="L35" s="413"/>
      <c r="M35" s="413"/>
      <c r="N35" s="413"/>
      <c r="O35" s="413"/>
      <c r="P35" s="413"/>
      <c r="Q35" s="413"/>
      <c r="R35" s="413"/>
      <c r="S35" s="413"/>
      <c r="T35" s="413"/>
      <c r="U35" s="413"/>
      <c r="V35" s="413"/>
      <c r="W35" s="413"/>
      <c r="X35" s="413"/>
      <c r="Y35" s="413"/>
      <c r="Z35" s="413"/>
      <c r="AA35" s="413"/>
      <c r="AB35" s="413"/>
      <c r="AC35" s="413"/>
      <c r="AD35" s="414"/>
    </row>
    <row r="36" spans="2:34" ht="39.9" customHeight="1" x14ac:dyDescent="0.4">
      <c r="B36" s="412"/>
      <c r="C36" s="413"/>
      <c r="D36" s="413"/>
      <c r="E36" s="413"/>
      <c r="F36" s="413"/>
      <c r="G36" s="413"/>
      <c r="H36" s="413"/>
      <c r="I36" s="413"/>
      <c r="J36" s="413"/>
      <c r="K36" s="413"/>
      <c r="L36" s="413"/>
      <c r="M36" s="413"/>
      <c r="N36" s="413"/>
      <c r="O36" s="413"/>
      <c r="P36" s="413"/>
      <c r="Q36" s="413"/>
      <c r="R36" s="413"/>
      <c r="S36" s="413"/>
      <c r="T36" s="413"/>
      <c r="U36" s="413"/>
      <c r="V36" s="413"/>
      <c r="W36" s="413"/>
      <c r="X36" s="413"/>
      <c r="Y36" s="413"/>
      <c r="Z36" s="413"/>
      <c r="AA36" s="413"/>
      <c r="AB36" s="413"/>
      <c r="AC36" s="413"/>
      <c r="AD36" s="414"/>
    </row>
    <row r="37" spans="2:34" ht="39.9" customHeight="1" x14ac:dyDescent="0.4">
      <c r="B37" s="412"/>
      <c r="C37" s="413"/>
      <c r="D37" s="413"/>
      <c r="E37" s="413"/>
      <c r="F37" s="413"/>
      <c r="G37" s="413"/>
      <c r="H37" s="413"/>
      <c r="I37" s="413"/>
      <c r="J37" s="413"/>
      <c r="K37" s="413"/>
      <c r="L37" s="413"/>
      <c r="M37" s="413"/>
      <c r="N37" s="413"/>
      <c r="O37" s="413"/>
      <c r="P37" s="413"/>
      <c r="Q37" s="413"/>
      <c r="R37" s="413"/>
      <c r="S37" s="413"/>
      <c r="T37" s="413"/>
      <c r="U37" s="413"/>
      <c r="V37" s="413"/>
      <c r="W37" s="413"/>
      <c r="X37" s="413"/>
      <c r="Y37" s="413"/>
      <c r="Z37" s="413"/>
      <c r="AA37" s="413"/>
      <c r="AB37" s="413"/>
      <c r="AC37" s="413"/>
      <c r="AD37" s="414"/>
    </row>
    <row r="38" spans="2:34" ht="39.9" customHeight="1" x14ac:dyDescent="0.4">
      <c r="B38" s="412"/>
      <c r="C38" s="413"/>
      <c r="D38" s="413"/>
      <c r="E38" s="413"/>
      <c r="F38" s="413"/>
      <c r="G38" s="413"/>
      <c r="H38" s="413"/>
      <c r="I38" s="413"/>
      <c r="J38" s="413"/>
      <c r="K38" s="413"/>
      <c r="L38" s="413"/>
      <c r="M38" s="413"/>
      <c r="N38" s="413"/>
      <c r="O38" s="413"/>
      <c r="P38" s="413"/>
      <c r="Q38" s="413"/>
      <c r="R38" s="413"/>
      <c r="S38" s="413"/>
      <c r="T38" s="413"/>
      <c r="U38" s="413"/>
      <c r="V38" s="413"/>
      <c r="W38" s="413"/>
      <c r="X38" s="413"/>
      <c r="Y38" s="413"/>
      <c r="Z38" s="413"/>
      <c r="AA38" s="413"/>
      <c r="AB38" s="413"/>
      <c r="AC38" s="413"/>
      <c r="AD38" s="414"/>
    </row>
    <row r="39" spans="2:34" ht="39.9" customHeight="1" x14ac:dyDescent="0.4">
      <c r="B39" s="465"/>
      <c r="C39" s="466"/>
      <c r="D39" s="466"/>
      <c r="E39" s="466"/>
      <c r="F39" s="466"/>
      <c r="G39" s="466"/>
      <c r="H39" s="466"/>
      <c r="I39" s="466"/>
      <c r="J39" s="466"/>
      <c r="K39" s="466"/>
      <c r="L39" s="466"/>
      <c r="M39" s="466"/>
      <c r="N39" s="466"/>
      <c r="O39" s="466"/>
      <c r="P39" s="466"/>
      <c r="Q39" s="466"/>
      <c r="R39" s="466"/>
      <c r="S39" s="466"/>
      <c r="T39" s="466"/>
      <c r="U39" s="466"/>
      <c r="V39" s="466"/>
      <c r="W39" s="466"/>
      <c r="X39" s="466"/>
      <c r="Y39" s="466"/>
      <c r="Z39" s="466"/>
      <c r="AA39" s="466"/>
      <c r="AB39" s="466"/>
      <c r="AC39" s="466"/>
      <c r="AD39" s="467"/>
    </row>
    <row r="40" spans="2:34" ht="8.1" customHeight="1" x14ac:dyDescent="0.4">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row>
    <row r="41" spans="2:34" ht="30" customHeight="1" x14ac:dyDescent="0.4">
      <c r="B41" s="415" t="s">
        <v>477</v>
      </c>
      <c r="C41" s="415"/>
      <c r="D41" s="415"/>
      <c r="E41" s="415"/>
      <c r="F41" s="415"/>
      <c r="G41" s="415"/>
      <c r="H41" s="415"/>
      <c r="I41" s="415"/>
      <c r="J41" s="415"/>
      <c r="K41" s="415"/>
      <c r="L41" s="415"/>
      <c r="M41" s="415"/>
      <c r="N41" s="415"/>
      <c r="O41" s="415"/>
      <c r="P41" s="415"/>
      <c r="Q41" s="415"/>
      <c r="R41" s="415"/>
      <c r="S41" s="415"/>
      <c r="T41" s="415"/>
      <c r="U41" s="415"/>
      <c r="V41" s="415"/>
      <c r="W41" s="415"/>
      <c r="X41" s="415"/>
      <c r="Y41" s="415"/>
      <c r="Z41" s="415"/>
      <c r="AA41" s="415"/>
      <c r="AB41" s="415"/>
      <c r="AC41" s="415"/>
      <c r="AD41" s="415"/>
      <c r="AE41" s="415"/>
      <c r="AF41" s="415"/>
      <c r="AG41" s="415"/>
      <c r="AH41" s="415"/>
    </row>
    <row r="42" spans="2:34" ht="9.9" customHeight="1" x14ac:dyDescent="0.4">
      <c r="B42" s="412"/>
      <c r="C42" s="413"/>
      <c r="D42" s="413"/>
      <c r="E42" s="413"/>
      <c r="F42" s="413"/>
      <c r="G42" s="413"/>
      <c r="H42" s="413"/>
      <c r="I42" s="413"/>
      <c r="J42" s="413"/>
      <c r="K42" s="413"/>
      <c r="L42" s="413"/>
      <c r="M42" s="413"/>
      <c r="N42" s="413"/>
      <c r="O42" s="413"/>
      <c r="P42" s="413"/>
      <c r="Q42" s="413"/>
      <c r="R42" s="413"/>
      <c r="S42" s="413"/>
      <c r="T42" s="413"/>
      <c r="U42" s="413"/>
      <c r="V42" s="413"/>
      <c r="W42" s="413"/>
      <c r="X42" s="413"/>
      <c r="Y42" s="413"/>
      <c r="Z42" s="413"/>
      <c r="AA42" s="413"/>
      <c r="AB42" s="413"/>
      <c r="AC42" s="413"/>
      <c r="AD42" s="413"/>
      <c r="AE42" s="413"/>
      <c r="AF42" s="413"/>
      <c r="AG42" s="413"/>
      <c r="AH42" s="414"/>
    </row>
    <row r="43" spans="2:34" ht="45" customHeight="1" x14ac:dyDescent="0.4">
      <c r="B43" s="71"/>
      <c r="C43" s="83" t="s">
        <v>478</v>
      </c>
      <c r="D43" s="432" t="s">
        <v>492</v>
      </c>
      <c r="E43" s="432"/>
      <c r="F43" s="432"/>
      <c r="G43" s="432"/>
      <c r="H43" s="432"/>
      <c r="I43" s="432"/>
      <c r="J43" s="432"/>
      <c r="K43" s="432"/>
      <c r="L43" s="432" t="s">
        <v>493</v>
      </c>
      <c r="M43" s="432"/>
      <c r="N43" s="432"/>
      <c r="O43" s="432"/>
      <c r="P43" s="432"/>
      <c r="Q43" s="432"/>
      <c r="R43" s="432"/>
      <c r="S43" s="432"/>
      <c r="T43" s="432" t="s">
        <v>479</v>
      </c>
      <c r="U43" s="432"/>
      <c r="V43" s="432"/>
      <c r="W43" s="432"/>
      <c r="X43" s="432"/>
      <c r="Y43" s="432"/>
      <c r="Z43" s="432" t="s">
        <v>489</v>
      </c>
      <c r="AA43" s="432"/>
      <c r="AB43" s="432"/>
      <c r="AC43" s="432"/>
      <c r="AD43" s="419" t="s">
        <v>490</v>
      </c>
      <c r="AE43" s="420"/>
      <c r="AF43" s="419" t="s">
        <v>491</v>
      </c>
      <c r="AG43" s="420"/>
      <c r="AH43" s="87"/>
    </row>
    <row r="44" spans="2:34" ht="50.1" customHeight="1" x14ac:dyDescent="0.4">
      <c r="B44" s="71"/>
      <c r="C44" s="82" t="s">
        <v>465</v>
      </c>
      <c r="D44" s="421"/>
      <c r="E44" s="422"/>
      <c r="F44" s="422"/>
      <c r="G44" s="422"/>
      <c r="H44" s="422"/>
      <c r="I44" s="422"/>
      <c r="J44" s="422"/>
      <c r="K44" s="423"/>
      <c r="L44" s="421"/>
      <c r="M44" s="422"/>
      <c r="N44" s="422"/>
      <c r="O44" s="422"/>
      <c r="P44" s="422"/>
      <c r="Q44" s="422"/>
      <c r="R44" s="422"/>
      <c r="S44" s="423"/>
      <c r="T44" s="424"/>
      <c r="U44" s="425"/>
      <c r="V44" s="425"/>
      <c r="W44" s="425"/>
      <c r="X44" s="425"/>
      <c r="Y44" s="426"/>
      <c r="Z44" s="427"/>
      <c r="AA44" s="428"/>
      <c r="AB44" s="428"/>
      <c r="AC44" s="429"/>
      <c r="AD44" s="416"/>
      <c r="AE44" s="417"/>
      <c r="AF44" s="411"/>
      <c r="AG44" s="411"/>
      <c r="AH44" s="87"/>
    </row>
    <row r="45" spans="2:34" ht="50.1" customHeight="1" x14ac:dyDescent="0.4">
      <c r="B45" s="71"/>
      <c r="C45" s="82" t="s">
        <v>466</v>
      </c>
      <c r="D45" s="421"/>
      <c r="E45" s="422"/>
      <c r="F45" s="422"/>
      <c r="G45" s="422"/>
      <c r="H45" s="422"/>
      <c r="I45" s="422"/>
      <c r="J45" s="422"/>
      <c r="K45" s="423"/>
      <c r="L45" s="421"/>
      <c r="M45" s="422"/>
      <c r="N45" s="422"/>
      <c r="O45" s="422"/>
      <c r="P45" s="422"/>
      <c r="Q45" s="422"/>
      <c r="R45" s="422"/>
      <c r="S45" s="423"/>
      <c r="T45" s="424"/>
      <c r="U45" s="425"/>
      <c r="V45" s="425"/>
      <c r="W45" s="425"/>
      <c r="X45" s="425"/>
      <c r="Y45" s="426"/>
      <c r="Z45" s="427"/>
      <c r="AA45" s="428"/>
      <c r="AB45" s="428"/>
      <c r="AC45" s="429"/>
      <c r="AD45" s="416"/>
      <c r="AE45" s="417"/>
      <c r="AF45" s="411"/>
      <c r="AG45" s="411"/>
      <c r="AH45" s="87"/>
    </row>
    <row r="46" spans="2:34" ht="50.1" customHeight="1" x14ac:dyDescent="0.4">
      <c r="B46" s="71"/>
      <c r="C46" s="82" t="s">
        <v>467</v>
      </c>
      <c r="D46" s="421"/>
      <c r="E46" s="422"/>
      <c r="F46" s="422"/>
      <c r="G46" s="422"/>
      <c r="H46" s="422"/>
      <c r="I46" s="422"/>
      <c r="J46" s="422"/>
      <c r="K46" s="423"/>
      <c r="L46" s="421"/>
      <c r="M46" s="422"/>
      <c r="N46" s="422"/>
      <c r="O46" s="422"/>
      <c r="P46" s="422"/>
      <c r="Q46" s="422"/>
      <c r="R46" s="422"/>
      <c r="S46" s="423"/>
      <c r="T46" s="424"/>
      <c r="U46" s="425"/>
      <c r="V46" s="425"/>
      <c r="W46" s="425"/>
      <c r="X46" s="425"/>
      <c r="Y46" s="426"/>
      <c r="Z46" s="427"/>
      <c r="AA46" s="428"/>
      <c r="AB46" s="428"/>
      <c r="AC46" s="429"/>
      <c r="AD46" s="416"/>
      <c r="AE46" s="417"/>
      <c r="AF46" s="411"/>
      <c r="AG46" s="411"/>
      <c r="AH46" s="87"/>
    </row>
    <row r="47" spans="2:34" ht="50.1" customHeight="1" x14ac:dyDescent="0.4">
      <c r="B47" s="71"/>
      <c r="C47" s="82" t="s">
        <v>468</v>
      </c>
      <c r="D47" s="421"/>
      <c r="E47" s="422"/>
      <c r="F47" s="422"/>
      <c r="G47" s="422"/>
      <c r="H47" s="422"/>
      <c r="I47" s="422"/>
      <c r="J47" s="422"/>
      <c r="K47" s="423"/>
      <c r="L47" s="421"/>
      <c r="M47" s="422"/>
      <c r="N47" s="422"/>
      <c r="O47" s="422"/>
      <c r="P47" s="422"/>
      <c r="Q47" s="422"/>
      <c r="R47" s="422"/>
      <c r="S47" s="423"/>
      <c r="T47" s="424"/>
      <c r="U47" s="425"/>
      <c r="V47" s="425"/>
      <c r="W47" s="425"/>
      <c r="X47" s="425"/>
      <c r="Y47" s="426"/>
      <c r="Z47" s="427"/>
      <c r="AA47" s="428"/>
      <c r="AB47" s="428"/>
      <c r="AC47" s="429"/>
      <c r="AD47" s="416"/>
      <c r="AE47" s="417"/>
      <c r="AF47" s="411"/>
      <c r="AG47" s="411"/>
      <c r="AH47" s="87"/>
    </row>
    <row r="48" spans="2:34" ht="50.1" customHeight="1" x14ac:dyDescent="0.4">
      <c r="B48" s="71"/>
      <c r="C48" s="82" t="s">
        <v>469</v>
      </c>
      <c r="D48" s="421"/>
      <c r="E48" s="422"/>
      <c r="F48" s="422"/>
      <c r="G48" s="422"/>
      <c r="H48" s="422"/>
      <c r="I48" s="422"/>
      <c r="J48" s="422"/>
      <c r="K48" s="423"/>
      <c r="L48" s="421"/>
      <c r="M48" s="422"/>
      <c r="N48" s="422"/>
      <c r="O48" s="422"/>
      <c r="P48" s="422"/>
      <c r="Q48" s="422"/>
      <c r="R48" s="422"/>
      <c r="S48" s="423"/>
      <c r="T48" s="424"/>
      <c r="U48" s="425"/>
      <c r="V48" s="425"/>
      <c r="W48" s="425"/>
      <c r="X48" s="425"/>
      <c r="Y48" s="426"/>
      <c r="Z48" s="427"/>
      <c r="AA48" s="428"/>
      <c r="AB48" s="428"/>
      <c r="AC48" s="429"/>
      <c r="AD48" s="416"/>
      <c r="AE48" s="417"/>
      <c r="AF48" s="411"/>
      <c r="AG48" s="411"/>
      <c r="AH48" s="87"/>
    </row>
    <row r="49" spans="2:34" ht="50.1" customHeight="1" x14ac:dyDescent="0.4">
      <c r="B49" s="71"/>
      <c r="C49" s="82" t="s">
        <v>470</v>
      </c>
      <c r="D49" s="421"/>
      <c r="E49" s="422"/>
      <c r="F49" s="422"/>
      <c r="G49" s="422"/>
      <c r="H49" s="422"/>
      <c r="I49" s="422"/>
      <c r="J49" s="422"/>
      <c r="K49" s="423"/>
      <c r="L49" s="421"/>
      <c r="M49" s="422"/>
      <c r="N49" s="422"/>
      <c r="O49" s="422"/>
      <c r="P49" s="422"/>
      <c r="Q49" s="422"/>
      <c r="R49" s="422"/>
      <c r="S49" s="423"/>
      <c r="T49" s="424"/>
      <c r="U49" s="425"/>
      <c r="V49" s="425"/>
      <c r="W49" s="425"/>
      <c r="X49" s="425"/>
      <c r="Y49" s="426"/>
      <c r="Z49" s="427"/>
      <c r="AA49" s="428"/>
      <c r="AB49" s="428"/>
      <c r="AC49" s="429"/>
      <c r="AD49" s="416"/>
      <c r="AE49" s="417"/>
      <c r="AF49" s="411"/>
      <c r="AG49" s="411"/>
      <c r="AH49" s="87"/>
    </row>
    <row r="50" spans="2:34" ht="50.1" customHeight="1" x14ac:dyDescent="0.4">
      <c r="B50" s="71"/>
      <c r="C50" s="82" t="s">
        <v>471</v>
      </c>
      <c r="D50" s="421"/>
      <c r="E50" s="422"/>
      <c r="F50" s="422"/>
      <c r="G50" s="422"/>
      <c r="H50" s="422"/>
      <c r="I50" s="422"/>
      <c r="J50" s="422"/>
      <c r="K50" s="423"/>
      <c r="L50" s="421"/>
      <c r="M50" s="422"/>
      <c r="N50" s="422"/>
      <c r="O50" s="422"/>
      <c r="P50" s="422"/>
      <c r="Q50" s="422"/>
      <c r="R50" s="422"/>
      <c r="S50" s="423"/>
      <c r="T50" s="424"/>
      <c r="U50" s="425"/>
      <c r="V50" s="425"/>
      <c r="W50" s="425"/>
      <c r="X50" s="425"/>
      <c r="Y50" s="426"/>
      <c r="Z50" s="427"/>
      <c r="AA50" s="428"/>
      <c r="AB50" s="428"/>
      <c r="AC50" s="429"/>
      <c r="AD50" s="416"/>
      <c r="AE50" s="417"/>
      <c r="AF50" s="411"/>
      <c r="AG50" s="411"/>
      <c r="AH50" s="87"/>
    </row>
    <row r="51" spans="2:34" ht="50.1" customHeight="1" x14ac:dyDescent="0.4">
      <c r="B51" s="71"/>
      <c r="C51" s="82" t="s">
        <v>472</v>
      </c>
      <c r="D51" s="421"/>
      <c r="E51" s="422"/>
      <c r="F51" s="422"/>
      <c r="G51" s="422"/>
      <c r="H51" s="422"/>
      <c r="I51" s="422"/>
      <c r="J51" s="422"/>
      <c r="K51" s="423"/>
      <c r="L51" s="421"/>
      <c r="M51" s="422"/>
      <c r="N51" s="422"/>
      <c r="O51" s="422"/>
      <c r="P51" s="422"/>
      <c r="Q51" s="422"/>
      <c r="R51" s="422"/>
      <c r="S51" s="423"/>
      <c r="T51" s="424"/>
      <c r="U51" s="425"/>
      <c r="V51" s="425"/>
      <c r="W51" s="425"/>
      <c r="X51" s="425"/>
      <c r="Y51" s="426"/>
      <c r="Z51" s="427"/>
      <c r="AA51" s="428"/>
      <c r="AB51" s="428"/>
      <c r="AC51" s="429"/>
      <c r="AD51" s="416"/>
      <c r="AE51" s="417"/>
      <c r="AF51" s="411"/>
      <c r="AG51" s="411"/>
      <c r="AH51" s="87"/>
    </row>
    <row r="52" spans="2:34" ht="50.1" customHeight="1" x14ac:dyDescent="0.4">
      <c r="B52" s="71"/>
      <c r="C52" s="82" t="s">
        <v>473</v>
      </c>
      <c r="D52" s="421"/>
      <c r="E52" s="422"/>
      <c r="F52" s="422"/>
      <c r="G52" s="422"/>
      <c r="H52" s="422"/>
      <c r="I52" s="422"/>
      <c r="J52" s="422"/>
      <c r="K52" s="423"/>
      <c r="L52" s="421"/>
      <c r="M52" s="422"/>
      <c r="N52" s="422"/>
      <c r="O52" s="422"/>
      <c r="P52" s="422"/>
      <c r="Q52" s="422"/>
      <c r="R52" s="422"/>
      <c r="S52" s="423"/>
      <c r="T52" s="424"/>
      <c r="U52" s="425"/>
      <c r="V52" s="425"/>
      <c r="W52" s="425"/>
      <c r="X52" s="425"/>
      <c r="Y52" s="426"/>
      <c r="Z52" s="427"/>
      <c r="AA52" s="428"/>
      <c r="AB52" s="428"/>
      <c r="AC52" s="429"/>
      <c r="AD52" s="416"/>
      <c r="AE52" s="417"/>
      <c r="AF52" s="411"/>
      <c r="AG52" s="411"/>
      <c r="AH52" s="87"/>
    </row>
    <row r="53" spans="2:34" ht="50.1" customHeight="1" x14ac:dyDescent="0.4">
      <c r="B53" s="71"/>
      <c r="C53" s="82" t="s">
        <v>474</v>
      </c>
      <c r="D53" s="421"/>
      <c r="E53" s="422"/>
      <c r="F53" s="422"/>
      <c r="G53" s="422"/>
      <c r="H53" s="422"/>
      <c r="I53" s="422"/>
      <c r="J53" s="422"/>
      <c r="K53" s="423"/>
      <c r="L53" s="421"/>
      <c r="M53" s="422"/>
      <c r="N53" s="422"/>
      <c r="O53" s="422"/>
      <c r="P53" s="422"/>
      <c r="Q53" s="422"/>
      <c r="R53" s="422"/>
      <c r="S53" s="423"/>
      <c r="T53" s="424"/>
      <c r="U53" s="425"/>
      <c r="V53" s="425"/>
      <c r="W53" s="425"/>
      <c r="X53" s="425"/>
      <c r="Y53" s="426"/>
      <c r="Z53" s="427"/>
      <c r="AA53" s="428"/>
      <c r="AB53" s="428"/>
      <c r="AC53" s="429"/>
      <c r="AD53" s="416"/>
      <c r="AE53" s="417"/>
      <c r="AF53" s="411"/>
      <c r="AG53" s="411"/>
      <c r="AH53" s="87"/>
    </row>
    <row r="54" spans="2:34" ht="50.1" customHeight="1" x14ac:dyDescent="0.4">
      <c r="B54" s="71"/>
      <c r="C54" s="82" t="s">
        <v>476</v>
      </c>
      <c r="D54" s="421"/>
      <c r="E54" s="422"/>
      <c r="F54" s="422"/>
      <c r="G54" s="422"/>
      <c r="H54" s="422"/>
      <c r="I54" s="422"/>
      <c r="J54" s="422"/>
      <c r="K54" s="423"/>
      <c r="L54" s="421"/>
      <c r="M54" s="422"/>
      <c r="N54" s="422"/>
      <c r="O54" s="422"/>
      <c r="P54" s="422"/>
      <c r="Q54" s="422"/>
      <c r="R54" s="422"/>
      <c r="S54" s="423"/>
      <c r="T54" s="424"/>
      <c r="U54" s="425"/>
      <c r="V54" s="425"/>
      <c r="W54" s="425"/>
      <c r="X54" s="425"/>
      <c r="Y54" s="426"/>
      <c r="Z54" s="427"/>
      <c r="AA54" s="428"/>
      <c r="AB54" s="428"/>
      <c r="AC54" s="429"/>
      <c r="AD54" s="416"/>
      <c r="AE54" s="417"/>
      <c r="AF54" s="411"/>
      <c r="AG54" s="411"/>
      <c r="AH54" s="87"/>
    </row>
    <row r="55" spans="2:34" ht="50.1" customHeight="1" x14ac:dyDescent="0.4">
      <c r="B55" s="71"/>
      <c r="C55" s="82" t="s">
        <v>465</v>
      </c>
      <c r="D55" s="421"/>
      <c r="E55" s="422"/>
      <c r="F55" s="422"/>
      <c r="G55" s="422"/>
      <c r="H55" s="422"/>
      <c r="I55" s="422"/>
      <c r="J55" s="422"/>
      <c r="K55" s="423"/>
      <c r="L55" s="421"/>
      <c r="M55" s="422"/>
      <c r="N55" s="422"/>
      <c r="O55" s="422"/>
      <c r="P55" s="422"/>
      <c r="Q55" s="422"/>
      <c r="R55" s="422"/>
      <c r="S55" s="423"/>
      <c r="T55" s="424"/>
      <c r="U55" s="425"/>
      <c r="V55" s="425"/>
      <c r="W55" s="425"/>
      <c r="X55" s="425"/>
      <c r="Y55" s="426"/>
      <c r="Z55" s="427"/>
      <c r="AA55" s="428"/>
      <c r="AB55" s="428"/>
      <c r="AC55" s="429"/>
      <c r="AD55" s="416"/>
      <c r="AE55" s="417"/>
      <c r="AF55" s="411"/>
      <c r="AG55" s="411"/>
      <c r="AH55" s="87"/>
    </row>
    <row r="56" spans="2:34" ht="50.1" customHeight="1" x14ac:dyDescent="0.4">
      <c r="B56" s="71"/>
      <c r="C56" s="82" t="s">
        <v>466</v>
      </c>
      <c r="D56" s="421"/>
      <c r="E56" s="422"/>
      <c r="F56" s="422"/>
      <c r="G56" s="422"/>
      <c r="H56" s="422"/>
      <c r="I56" s="422"/>
      <c r="J56" s="422"/>
      <c r="K56" s="423"/>
      <c r="L56" s="421"/>
      <c r="M56" s="422"/>
      <c r="N56" s="422"/>
      <c r="O56" s="422"/>
      <c r="P56" s="422"/>
      <c r="Q56" s="422"/>
      <c r="R56" s="422"/>
      <c r="S56" s="423"/>
      <c r="T56" s="424"/>
      <c r="U56" s="425"/>
      <c r="V56" s="425"/>
      <c r="W56" s="425"/>
      <c r="X56" s="425"/>
      <c r="Y56" s="426"/>
      <c r="Z56" s="427"/>
      <c r="AA56" s="428"/>
      <c r="AB56" s="428"/>
      <c r="AC56" s="429"/>
      <c r="AD56" s="416"/>
      <c r="AE56" s="417"/>
      <c r="AF56" s="411"/>
      <c r="AG56" s="411"/>
      <c r="AH56" s="87"/>
    </row>
    <row r="57" spans="2:34" ht="50.1" customHeight="1" x14ac:dyDescent="0.4">
      <c r="B57" s="71"/>
      <c r="C57" s="82" t="s">
        <v>467</v>
      </c>
      <c r="D57" s="421"/>
      <c r="E57" s="422"/>
      <c r="F57" s="422"/>
      <c r="G57" s="422"/>
      <c r="H57" s="422"/>
      <c r="I57" s="422"/>
      <c r="J57" s="422"/>
      <c r="K57" s="423"/>
      <c r="L57" s="421"/>
      <c r="M57" s="422"/>
      <c r="N57" s="422"/>
      <c r="O57" s="422"/>
      <c r="P57" s="422"/>
      <c r="Q57" s="422"/>
      <c r="R57" s="422"/>
      <c r="S57" s="423"/>
      <c r="T57" s="424"/>
      <c r="U57" s="425"/>
      <c r="V57" s="425"/>
      <c r="W57" s="425"/>
      <c r="X57" s="425"/>
      <c r="Y57" s="426"/>
      <c r="Z57" s="427"/>
      <c r="AA57" s="428"/>
      <c r="AB57" s="428"/>
      <c r="AC57" s="429"/>
      <c r="AD57" s="416"/>
      <c r="AE57" s="417"/>
      <c r="AF57" s="411"/>
      <c r="AG57" s="411"/>
      <c r="AH57" s="87"/>
    </row>
    <row r="58" spans="2:34" ht="50.1" customHeight="1" x14ac:dyDescent="0.4">
      <c r="B58" s="71"/>
      <c r="C58" s="82" t="s">
        <v>468</v>
      </c>
      <c r="D58" s="421"/>
      <c r="E58" s="422"/>
      <c r="F58" s="422"/>
      <c r="G58" s="422"/>
      <c r="H58" s="422"/>
      <c r="I58" s="422"/>
      <c r="J58" s="422"/>
      <c r="K58" s="423"/>
      <c r="L58" s="421"/>
      <c r="M58" s="422"/>
      <c r="N58" s="422"/>
      <c r="O58" s="422"/>
      <c r="P58" s="422"/>
      <c r="Q58" s="422"/>
      <c r="R58" s="422"/>
      <c r="S58" s="423"/>
      <c r="T58" s="424"/>
      <c r="U58" s="425"/>
      <c r="V58" s="425"/>
      <c r="W58" s="425"/>
      <c r="X58" s="425"/>
      <c r="Y58" s="426"/>
      <c r="Z58" s="427"/>
      <c r="AA58" s="428"/>
      <c r="AB58" s="428"/>
      <c r="AC58" s="429"/>
      <c r="AD58" s="416"/>
      <c r="AE58" s="417"/>
      <c r="AF58" s="411"/>
      <c r="AG58" s="411"/>
      <c r="AH58" s="87"/>
    </row>
    <row r="59" spans="2:34" ht="50.1" customHeight="1" x14ac:dyDescent="0.4">
      <c r="B59" s="71"/>
      <c r="C59" s="82" t="s">
        <v>469</v>
      </c>
      <c r="D59" s="421"/>
      <c r="E59" s="422"/>
      <c r="F59" s="422"/>
      <c r="G59" s="422"/>
      <c r="H59" s="422"/>
      <c r="I59" s="422"/>
      <c r="J59" s="422"/>
      <c r="K59" s="423"/>
      <c r="L59" s="421"/>
      <c r="M59" s="422"/>
      <c r="N59" s="422"/>
      <c r="O59" s="422"/>
      <c r="P59" s="422"/>
      <c r="Q59" s="422"/>
      <c r="R59" s="422"/>
      <c r="S59" s="423"/>
      <c r="T59" s="424"/>
      <c r="U59" s="425"/>
      <c r="V59" s="425"/>
      <c r="W59" s="425"/>
      <c r="X59" s="425"/>
      <c r="Y59" s="426"/>
      <c r="Z59" s="427"/>
      <c r="AA59" s="428"/>
      <c r="AB59" s="428"/>
      <c r="AC59" s="429"/>
      <c r="AD59" s="416"/>
      <c r="AE59" s="417"/>
      <c r="AF59" s="411"/>
      <c r="AG59" s="411"/>
      <c r="AH59" s="87"/>
    </row>
    <row r="60" spans="2:34" ht="50.1" customHeight="1" x14ac:dyDescent="0.4">
      <c r="B60" s="71"/>
      <c r="C60" s="82" t="s">
        <v>470</v>
      </c>
      <c r="D60" s="421"/>
      <c r="E60" s="422"/>
      <c r="F60" s="422"/>
      <c r="G60" s="422"/>
      <c r="H60" s="422"/>
      <c r="I60" s="422"/>
      <c r="J60" s="422"/>
      <c r="K60" s="423"/>
      <c r="L60" s="421"/>
      <c r="M60" s="422"/>
      <c r="N60" s="422"/>
      <c r="O60" s="422"/>
      <c r="P60" s="422"/>
      <c r="Q60" s="422"/>
      <c r="R60" s="422"/>
      <c r="S60" s="423"/>
      <c r="T60" s="424"/>
      <c r="U60" s="425"/>
      <c r="V60" s="425"/>
      <c r="W60" s="425"/>
      <c r="X60" s="425"/>
      <c r="Y60" s="426"/>
      <c r="Z60" s="427"/>
      <c r="AA60" s="428"/>
      <c r="AB60" s="428"/>
      <c r="AC60" s="429"/>
      <c r="AD60" s="416"/>
      <c r="AE60" s="417"/>
      <c r="AF60" s="411"/>
      <c r="AG60" s="411"/>
      <c r="AH60" s="87"/>
    </row>
    <row r="61" spans="2:34" ht="50.1" customHeight="1" x14ac:dyDescent="0.4">
      <c r="B61" s="71"/>
      <c r="C61" s="82" t="s">
        <v>471</v>
      </c>
      <c r="D61" s="421"/>
      <c r="E61" s="422"/>
      <c r="F61" s="422"/>
      <c r="G61" s="422"/>
      <c r="H61" s="422"/>
      <c r="I61" s="422"/>
      <c r="J61" s="422"/>
      <c r="K61" s="423"/>
      <c r="L61" s="421"/>
      <c r="M61" s="422"/>
      <c r="N61" s="422"/>
      <c r="O61" s="422"/>
      <c r="P61" s="422"/>
      <c r="Q61" s="422"/>
      <c r="R61" s="422"/>
      <c r="S61" s="423"/>
      <c r="T61" s="424"/>
      <c r="U61" s="425"/>
      <c r="V61" s="425"/>
      <c r="W61" s="425"/>
      <c r="X61" s="425"/>
      <c r="Y61" s="426"/>
      <c r="Z61" s="427"/>
      <c r="AA61" s="428"/>
      <c r="AB61" s="428"/>
      <c r="AC61" s="429"/>
      <c r="AD61" s="416"/>
      <c r="AE61" s="417"/>
      <c r="AF61" s="411"/>
      <c r="AG61" s="411"/>
      <c r="AH61" s="87"/>
    </row>
    <row r="62" spans="2:34" ht="50.1" customHeight="1" x14ac:dyDescent="0.4">
      <c r="B62" s="71"/>
      <c r="C62" s="82" t="s">
        <v>472</v>
      </c>
      <c r="D62" s="421"/>
      <c r="E62" s="422"/>
      <c r="F62" s="422"/>
      <c r="G62" s="422"/>
      <c r="H62" s="422"/>
      <c r="I62" s="422"/>
      <c r="J62" s="422"/>
      <c r="K62" s="423"/>
      <c r="L62" s="421"/>
      <c r="M62" s="422"/>
      <c r="N62" s="422"/>
      <c r="O62" s="422"/>
      <c r="P62" s="422"/>
      <c r="Q62" s="422"/>
      <c r="R62" s="422"/>
      <c r="S62" s="423"/>
      <c r="T62" s="424"/>
      <c r="U62" s="425"/>
      <c r="V62" s="425"/>
      <c r="W62" s="425"/>
      <c r="X62" s="425"/>
      <c r="Y62" s="426"/>
      <c r="Z62" s="427"/>
      <c r="AA62" s="428"/>
      <c r="AB62" s="428"/>
      <c r="AC62" s="429"/>
      <c r="AD62" s="416"/>
      <c r="AE62" s="417"/>
      <c r="AF62" s="411"/>
      <c r="AG62" s="411"/>
      <c r="AH62" s="87"/>
    </row>
    <row r="63" spans="2:34" ht="50.1" customHeight="1" x14ac:dyDescent="0.4">
      <c r="B63" s="71"/>
      <c r="C63" s="82" t="s">
        <v>473</v>
      </c>
      <c r="D63" s="421"/>
      <c r="E63" s="422"/>
      <c r="F63" s="422"/>
      <c r="G63" s="422"/>
      <c r="H63" s="422"/>
      <c r="I63" s="422"/>
      <c r="J63" s="422"/>
      <c r="K63" s="423"/>
      <c r="L63" s="421"/>
      <c r="M63" s="422"/>
      <c r="N63" s="422"/>
      <c r="O63" s="422"/>
      <c r="P63" s="422"/>
      <c r="Q63" s="422"/>
      <c r="R63" s="422"/>
      <c r="S63" s="423"/>
      <c r="T63" s="424"/>
      <c r="U63" s="425"/>
      <c r="V63" s="425"/>
      <c r="W63" s="425"/>
      <c r="X63" s="425"/>
      <c r="Y63" s="426"/>
      <c r="Z63" s="427"/>
      <c r="AA63" s="428"/>
      <c r="AB63" s="428"/>
      <c r="AC63" s="429"/>
      <c r="AD63" s="416"/>
      <c r="AE63" s="417"/>
      <c r="AF63" s="411"/>
      <c r="AG63" s="411"/>
      <c r="AH63" s="87"/>
    </row>
    <row r="64" spans="2:34" ht="50.1" customHeight="1" x14ac:dyDescent="0.4">
      <c r="B64" s="71"/>
      <c r="C64" s="82" t="s">
        <v>474</v>
      </c>
      <c r="D64" s="421"/>
      <c r="E64" s="422"/>
      <c r="F64" s="422"/>
      <c r="G64" s="422"/>
      <c r="H64" s="422"/>
      <c r="I64" s="422"/>
      <c r="J64" s="422"/>
      <c r="K64" s="423"/>
      <c r="L64" s="421"/>
      <c r="M64" s="422"/>
      <c r="N64" s="422"/>
      <c r="O64" s="422"/>
      <c r="P64" s="422"/>
      <c r="Q64" s="422"/>
      <c r="R64" s="422"/>
      <c r="S64" s="423"/>
      <c r="T64" s="424"/>
      <c r="U64" s="425"/>
      <c r="V64" s="425"/>
      <c r="W64" s="425"/>
      <c r="X64" s="425"/>
      <c r="Y64" s="426"/>
      <c r="Z64" s="427"/>
      <c r="AA64" s="428"/>
      <c r="AB64" s="428"/>
      <c r="AC64" s="429"/>
      <c r="AD64" s="416"/>
      <c r="AE64" s="417"/>
      <c r="AF64" s="411"/>
      <c r="AG64" s="411"/>
      <c r="AH64" s="87"/>
    </row>
    <row r="65" spans="2:34" ht="50.1" customHeight="1" x14ac:dyDescent="0.4">
      <c r="B65" s="71"/>
      <c r="C65" s="82" t="s">
        <v>476</v>
      </c>
      <c r="D65" s="421"/>
      <c r="E65" s="422"/>
      <c r="F65" s="422"/>
      <c r="G65" s="422"/>
      <c r="H65" s="422"/>
      <c r="I65" s="422"/>
      <c r="J65" s="422"/>
      <c r="K65" s="423"/>
      <c r="L65" s="421"/>
      <c r="M65" s="422"/>
      <c r="N65" s="422"/>
      <c r="O65" s="422"/>
      <c r="P65" s="422"/>
      <c r="Q65" s="422"/>
      <c r="R65" s="422"/>
      <c r="S65" s="423"/>
      <c r="T65" s="424"/>
      <c r="U65" s="425"/>
      <c r="V65" s="425"/>
      <c r="W65" s="425"/>
      <c r="X65" s="425"/>
      <c r="Y65" s="426"/>
      <c r="Z65" s="427"/>
      <c r="AA65" s="428"/>
      <c r="AB65" s="428"/>
      <c r="AC65" s="429"/>
      <c r="AD65" s="418"/>
      <c r="AE65" s="418"/>
      <c r="AF65" s="411"/>
      <c r="AG65" s="411"/>
      <c r="AH65" s="87"/>
    </row>
    <row r="66" spans="2:34" ht="9.9" customHeight="1" x14ac:dyDescent="0.4">
      <c r="B66" s="65"/>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7"/>
    </row>
    <row r="67" spans="2:34" ht="6" customHeight="1" x14ac:dyDescent="0.4"/>
  </sheetData>
  <mergeCells count="257">
    <mergeCell ref="D65:K65"/>
    <mergeCell ref="L65:S65"/>
    <mergeCell ref="T65:Y65"/>
    <mergeCell ref="Z65:AC65"/>
    <mergeCell ref="AD65:AE65"/>
    <mergeCell ref="AF65:AG65"/>
    <mergeCell ref="D64:K64"/>
    <mergeCell ref="L64:S64"/>
    <mergeCell ref="T64:Y64"/>
    <mergeCell ref="Z64:AC64"/>
    <mergeCell ref="AD64:AE64"/>
    <mergeCell ref="AF64:AG64"/>
    <mergeCell ref="D63:K63"/>
    <mergeCell ref="L63:S63"/>
    <mergeCell ref="T63:Y63"/>
    <mergeCell ref="Z63:AC63"/>
    <mergeCell ref="AD63:AE63"/>
    <mergeCell ref="AF63:AG63"/>
    <mergeCell ref="D62:K62"/>
    <mergeCell ref="L62:S62"/>
    <mergeCell ref="T62:Y62"/>
    <mergeCell ref="Z62:AC62"/>
    <mergeCell ref="AD62:AE62"/>
    <mergeCell ref="AF62:AG62"/>
    <mergeCell ref="D61:K61"/>
    <mergeCell ref="L61:S61"/>
    <mergeCell ref="T61:Y61"/>
    <mergeCell ref="Z61:AC61"/>
    <mergeCell ref="AD61:AE61"/>
    <mergeCell ref="AF61:AG61"/>
    <mergeCell ref="D60:K60"/>
    <mergeCell ref="L60:S60"/>
    <mergeCell ref="T60:Y60"/>
    <mergeCell ref="Z60:AC60"/>
    <mergeCell ref="AD60:AE60"/>
    <mergeCell ref="AF60:AG60"/>
    <mergeCell ref="D59:K59"/>
    <mergeCell ref="L59:S59"/>
    <mergeCell ref="T59:Y59"/>
    <mergeCell ref="Z59:AC59"/>
    <mergeCell ref="AD59:AE59"/>
    <mergeCell ref="AF59:AG59"/>
    <mergeCell ref="D58:K58"/>
    <mergeCell ref="L58:S58"/>
    <mergeCell ref="T58:Y58"/>
    <mergeCell ref="Z58:AC58"/>
    <mergeCell ref="AD58:AE58"/>
    <mergeCell ref="AF58:AG58"/>
    <mergeCell ref="D57:K57"/>
    <mergeCell ref="L57:S57"/>
    <mergeCell ref="T57:Y57"/>
    <mergeCell ref="Z57:AC57"/>
    <mergeCell ref="AD57:AE57"/>
    <mergeCell ref="AF57:AG57"/>
    <mergeCell ref="D56:K56"/>
    <mergeCell ref="L56:S56"/>
    <mergeCell ref="T56:Y56"/>
    <mergeCell ref="Z56:AC56"/>
    <mergeCell ref="AD56:AE56"/>
    <mergeCell ref="AF56:AG56"/>
    <mergeCell ref="D55:K55"/>
    <mergeCell ref="L55:S55"/>
    <mergeCell ref="T55:Y55"/>
    <mergeCell ref="Z55:AC55"/>
    <mergeCell ref="AD55:AE55"/>
    <mergeCell ref="AF55:AG55"/>
    <mergeCell ref="D54:K54"/>
    <mergeCell ref="L54:S54"/>
    <mergeCell ref="T54:Y54"/>
    <mergeCell ref="Z54:AC54"/>
    <mergeCell ref="AD54:AE54"/>
    <mergeCell ref="AF54:AG54"/>
    <mergeCell ref="D53:K53"/>
    <mergeCell ref="L53:S53"/>
    <mergeCell ref="T53:Y53"/>
    <mergeCell ref="Z53:AC53"/>
    <mergeCell ref="AD53:AE53"/>
    <mergeCell ref="AF53:AG53"/>
    <mergeCell ref="D52:K52"/>
    <mergeCell ref="L52:S52"/>
    <mergeCell ref="T52:Y52"/>
    <mergeCell ref="Z52:AC52"/>
    <mergeCell ref="AD52:AE52"/>
    <mergeCell ref="AF52:AG52"/>
    <mergeCell ref="D51:K51"/>
    <mergeCell ref="L51:S51"/>
    <mergeCell ref="T51:Y51"/>
    <mergeCell ref="Z51:AC51"/>
    <mergeCell ref="AD51:AE51"/>
    <mergeCell ref="AF51:AG51"/>
    <mergeCell ref="D50:K50"/>
    <mergeCell ref="L50:S50"/>
    <mergeCell ref="T50:Y50"/>
    <mergeCell ref="Z50:AC50"/>
    <mergeCell ref="AD50:AE50"/>
    <mergeCell ref="AF50:AG50"/>
    <mergeCell ref="D49:K49"/>
    <mergeCell ref="L49:S49"/>
    <mergeCell ref="T49:Y49"/>
    <mergeCell ref="Z49:AC49"/>
    <mergeCell ref="AD49:AE49"/>
    <mergeCell ref="AF49:AG49"/>
    <mergeCell ref="D48:K48"/>
    <mergeCell ref="L48:S48"/>
    <mergeCell ref="T48:Y48"/>
    <mergeCell ref="Z48:AC48"/>
    <mergeCell ref="AD48:AE48"/>
    <mergeCell ref="AF48:AG48"/>
    <mergeCell ref="D47:K47"/>
    <mergeCell ref="L47:S47"/>
    <mergeCell ref="T47:Y47"/>
    <mergeCell ref="Z47:AC47"/>
    <mergeCell ref="AD47:AE47"/>
    <mergeCell ref="AF47:AG47"/>
    <mergeCell ref="D46:K46"/>
    <mergeCell ref="L46:S46"/>
    <mergeCell ref="T46:Y46"/>
    <mergeCell ref="Z46:AC46"/>
    <mergeCell ref="AD46:AE46"/>
    <mergeCell ref="AF46:AG46"/>
    <mergeCell ref="D45:K45"/>
    <mergeCell ref="L45:S45"/>
    <mergeCell ref="T45:Y45"/>
    <mergeCell ref="Z45:AC45"/>
    <mergeCell ref="AD45:AE45"/>
    <mergeCell ref="AF45:AG45"/>
    <mergeCell ref="D44:K44"/>
    <mergeCell ref="L44:S44"/>
    <mergeCell ref="T44:Y44"/>
    <mergeCell ref="Z44:AC44"/>
    <mergeCell ref="AD44:AE44"/>
    <mergeCell ref="AF44:AG44"/>
    <mergeCell ref="B41:AH41"/>
    <mergeCell ref="B42:AH42"/>
    <mergeCell ref="D43:K43"/>
    <mergeCell ref="L43:S43"/>
    <mergeCell ref="T43:Y43"/>
    <mergeCell ref="Z43:AC43"/>
    <mergeCell ref="AD43:AE43"/>
    <mergeCell ref="AF43:AG43"/>
    <mergeCell ref="T30:U30"/>
    <mergeCell ref="V30:W30"/>
    <mergeCell ref="X30:Y30"/>
    <mergeCell ref="Z30:AA30"/>
    <mergeCell ref="AB30:AC30"/>
    <mergeCell ref="B32:AD39"/>
    <mergeCell ref="C30:E30"/>
    <mergeCell ref="F30:G30"/>
    <mergeCell ref="H30:I30"/>
    <mergeCell ref="J30:K30"/>
    <mergeCell ref="L30:M30"/>
    <mergeCell ref="N30:O30"/>
    <mergeCell ref="P30:Q30"/>
    <mergeCell ref="R30:S30"/>
    <mergeCell ref="N29:O29"/>
    <mergeCell ref="P29:Q29"/>
    <mergeCell ref="R29:S29"/>
    <mergeCell ref="T28:U28"/>
    <mergeCell ref="V28:W28"/>
    <mergeCell ref="X28:Y28"/>
    <mergeCell ref="Z28:AA28"/>
    <mergeCell ref="AB28:AC28"/>
    <mergeCell ref="C29:E29"/>
    <mergeCell ref="F29:G29"/>
    <mergeCell ref="H29:I29"/>
    <mergeCell ref="J29:K29"/>
    <mergeCell ref="L29:M29"/>
    <mergeCell ref="Z29:AA29"/>
    <mergeCell ref="AB29:AC29"/>
    <mergeCell ref="T29:U29"/>
    <mergeCell ref="V29:W29"/>
    <mergeCell ref="X29:Y29"/>
    <mergeCell ref="C28:E28"/>
    <mergeCell ref="F28:G28"/>
    <mergeCell ref="H28:I28"/>
    <mergeCell ref="J28:K28"/>
    <mergeCell ref="L28:M28"/>
    <mergeCell ref="N28:O28"/>
    <mergeCell ref="P28:Q28"/>
    <mergeCell ref="R28:S28"/>
    <mergeCell ref="N26:O26"/>
    <mergeCell ref="P26:Q26"/>
    <mergeCell ref="R26:S26"/>
    <mergeCell ref="T25:U25"/>
    <mergeCell ref="V25:W25"/>
    <mergeCell ref="X25:Y25"/>
    <mergeCell ref="Z25:AA25"/>
    <mergeCell ref="AB25:AC25"/>
    <mergeCell ref="C26:E26"/>
    <mergeCell ref="F26:G26"/>
    <mergeCell ref="H26:I26"/>
    <mergeCell ref="J26:K26"/>
    <mergeCell ref="L26:M26"/>
    <mergeCell ref="Z26:AA26"/>
    <mergeCell ref="AB26:AC26"/>
    <mergeCell ref="T26:U26"/>
    <mergeCell ref="V26:W26"/>
    <mergeCell ref="X26:Y26"/>
    <mergeCell ref="C25:E25"/>
    <mergeCell ref="F25:G25"/>
    <mergeCell ref="H25:I25"/>
    <mergeCell ref="J25:K25"/>
    <mergeCell ref="L25:M25"/>
    <mergeCell ref="N25:O25"/>
    <mergeCell ref="P25:Q25"/>
    <mergeCell ref="R25:S25"/>
    <mergeCell ref="N24:O24"/>
    <mergeCell ref="P24:Q24"/>
    <mergeCell ref="R24:S24"/>
    <mergeCell ref="C19:D19"/>
    <mergeCell ref="E19:N19"/>
    <mergeCell ref="P19:S19"/>
    <mergeCell ref="T19:AC19"/>
    <mergeCell ref="B22:AD22"/>
    <mergeCell ref="C24:E24"/>
    <mergeCell ref="F24:G24"/>
    <mergeCell ref="H24:I24"/>
    <mergeCell ref="J24:K24"/>
    <mergeCell ref="L24:M24"/>
    <mergeCell ref="Z24:AA24"/>
    <mergeCell ref="AB24:AC24"/>
    <mergeCell ref="T24:U24"/>
    <mergeCell ref="V24:W24"/>
    <mergeCell ref="X24:Y24"/>
    <mergeCell ref="X13:Z13"/>
    <mergeCell ref="AA13:AC13"/>
    <mergeCell ref="F15:G15"/>
    <mergeCell ref="H15:L15"/>
    <mergeCell ref="N15:O15"/>
    <mergeCell ref="P15:T15"/>
    <mergeCell ref="V15:W15"/>
    <mergeCell ref="X15:AC15"/>
    <mergeCell ref="C13:D17"/>
    <mergeCell ref="F13:G13"/>
    <mergeCell ref="H13:L13"/>
    <mergeCell ref="N13:P13"/>
    <mergeCell ref="Q13:T13"/>
    <mergeCell ref="V13:W13"/>
    <mergeCell ref="F17:G17"/>
    <mergeCell ref="H17:L17"/>
    <mergeCell ref="N17:O17"/>
    <mergeCell ref="P17:T17"/>
    <mergeCell ref="C9:D9"/>
    <mergeCell ref="E9:L9"/>
    <mergeCell ref="N9:T9"/>
    <mergeCell ref="V9:AC9"/>
    <mergeCell ref="C11:D11"/>
    <mergeCell ref="E11:L11"/>
    <mergeCell ref="N11:T11"/>
    <mergeCell ref="V11:AC11"/>
    <mergeCell ref="B2:G3"/>
    <mergeCell ref="H2:AD3"/>
    <mergeCell ref="B5:AD5"/>
    <mergeCell ref="C7:D7"/>
    <mergeCell ref="E7:L7"/>
    <mergeCell ref="N7:P7"/>
    <mergeCell ref="Q7:AC7"/>
  </mergeCells>
  <dataValidations count="2">
    <dataValidation type="list" allowBlank="1" showInputMessage="1" showErrorMessage="1" sqref="AD44:AE65" xr:uid="{0A6248EE-32F6-4068-9F87-14D4D79EA655}">
      <formula1>"Abierta,En ejecución,Cerrada,Cancelada"</formula1>
    </dataValidation>
    <dataValidation type="list" allowBlank="1" showInputMessage="1" showErrorMessage="1" sqref="X13" xr:uid="{41A5220E-0B7F-4B0C-8A55-4104DE391D09}">
      <formula1>"Mayor o igual que,Menor o igual que,Igual,Mayor que,Menor que"</formula1>
    </dataValidation>
  </dataValidations>
  <pageMargins left="0.25" right="0.25"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5BC1A78E-D9F7-472D-83EA-4943CBA7D54B}">
          <x14:formula1>
            <xm:f>Datos!$P$2:$P$205</xm:f>
          </x14:formula1>
          <xm:sqref>E11:L11 N11:T11 V11:AC11</xm:sqref>
        </x14:dataValidation>
        <x14:dataValidation type="list" allowBlank="1" showInputMessage="1" showErrorMessage="1" xr:uid="{2F3816C9-F30E-46F3-972A-20790BF26824}">
          <x14:formula1>
            <xm:f>Datos!$L$2:$L$51</xm:f>
          </x14:formula1>
          <xm:sqref>N9:T9 E9 V9:AC9</xm:sqref>
        </x14:dataValidation>
      </x14:dataValidations>
    </ext>
  </extLst>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A8AF3-6CE4-4946-B588-6013456FAABB}">
  <sheetPr codeName="Hoja40"/>
  <dimension ref="B1:AH67"/>
  <sheetViews>
    <sheetView showGridLines="0" zoomScale="85" zoomScaleNormal="85" workbookViewId="0">
      <selection activeCell="E7" sqref="E7:L7"/>
    </sheetView>
  </sheetViews>
  <sheetFormatPr baseColWidth="10" defaultColWidth="0" defaultRowHeight="0" customHeight="1" zeroHeight="1" x14ac:dyDescent="0.4"/>
  <cols>
    <col min="1" max="1" width="1.77734375" style="60" customWidth="1"/>
    <col min="2" max="2" width="1.88671875" style="60" customWidth="1"/>
    <col min="3" max="4" width="11.21875" style="60" customWidth="1"/>
    <col min="5" max="5" width="1.77734375" style="60" customWidth="1"/>
    <col min="6" max="6" width="13.6640625" style="60" customWidth="1"/>
    <col min="7" max="7" width="1.77734375" style="60" customWidth="1"/>
    <col min="8" max="8" width="9.6640625" style="60" customWidth="1"/>
    <col min="9" max="9" width="1.77734375" style="60" customWidth="1"/>
    <col min="10" max="10" width="9.6640625" style="60" customWidth="1"/>
    <col min="11" max="11" width="1.77734375" style="60" customWidth="1"/>
    <col min="12" max="12" width="12.6640625" style="60" customWidth="1"/>
    <col min="13" max="13" width="1.77734375" style="60" customWidth="1"/>
    <col min="14" max="14" width="12.109375" style="60" customWidth="1"/>
    <col min="15" max="15" width="1.77734375" style="60" customWidth="1"/>
    <col min="16" max="16" width="12.6640625" style="60" customWidth="1"/>
    <col min="17" max="17" width="1.77734375" style="60" customWidth="1"/>
    <col min="18" max="18" width="9.6640625" style="60" customWidth="1"/>
    <col min="19" max="19" width="1.77734375" style="60" customWidth="1"/>
    <col min="20" max="20" width="12.6640625" style="60" customWidth="1"/>
    <col min="21" max="21" width="1.77734375" style="60" customWidth="1"/>
    <col min="22" max="22" width="9.6640625" style="60" customWidth="1"/>
    <col min="23" max="23" width="1.77734375" style="60" customWidth="1"/>
    <col min="24" max="24" width="9.6640625" style="60" customWidth="1"/>
    <col min="25" max="25" width="1.77734375" style="60" customWidth="1"/>
    <col min="26" max="26" width="9.6640625" style="60" customWidth="1"/>
    <col min="27" max="27" width="1.77734375" style="60" customWidth="1"/>
    <col min="28" max="28" width="9.6640625" style="60" customWidth="1"/>
    <col min="29" max="29" width="1.77734375" style="60" customWidth="1"/>
    <col min="30" max="30" width="1.88671875" style="60" customWidth="1"/>
    <col min="31" max="31" width="10.77734375" style="60" customWidth="1"/>
    <col min="32" max="33" width="12.33203125" style="60" customWidth="1"/>
    <col min="34" max="34" width="1.77734375" style="60" customWidth="1"/>
    <col min="35" max="35" width="2.21875" style="60" customWidth="1"/>
    <col min="36" max="36" width="0" style="60" hidden="1" customWidth="1"/>
    <col min="37" max="16384" width="0" style="60" hidden="1"/>
  </cols>
  <sheetData>
    <row r="1" spans="2:30" ht="8.1" customHeight="1" x14ac:dyDescent="0.4"/>
    <row r="2" spans="2:30" ht="37.5" customHeight="1" x14ac:dyDescent="0.4">
      <c r="B2" s="439"/>
      <c r="C2" s="439"/>
      <c r="D2" s="439"/>
      <c r="E2" s="439"/>
      <c r="F2" s="439"/>
      <c r="G2" s="439"/>
      <c r="H2" s="442" t="s">
        <v>480</v>
      </c>
      <c r="I2" s="443"/>
      <c r="J2" s="443"/>
      <c r="K2" s="443"/>
      <c r="L2" s="443"/>
      <c r="M2" s="443"/>
      <c r="N2" s="443"/>
      <c r="O2" s="443"/>
      <c r="P2" s="443"/>
      <c r="Q2" s="443"/>
      <c r="R2" s="443"/>
      <c r="S2" s="443"/>
      <c r="T2" s="443"/>
      <c r="U2" s="443"/>
      <c r="V2" s="443"/>
      <c r="W2" s="443"/>
      <c r="X2" s="443"/>
      <c r="Y2" s="443"/>
      <c r="Z2" s="443"/>
      <c r="AA2" s="443"/>
      <c r="AB2" s="443"/>
      <c r="AC2" s="443"/>
      <c r="AD2" s="444"/>
    </row>
    <row r="3" spans="2:30" ht="37.5" customHeight="1" x14ac:dyDescent="0.4">
      <c r="B3" s="439"/>
      <c r="C3" s="439"/>
      <c r="D3" s="439"/>
      <c r="E3" s="439"/>
      <c r="F3" s="439"/>
      <c r="G3" s="439"/>
      <c r="H3" s="445"/>
      <c r="I3" s="446"/>
      <c r="J3" s="446"/>
      <c r="K3" s="446"/>
      <c r="L3" s="446"/>
      <c r="M3" s="446"/>
      <c r="N3" s="446"/>
      <c r="O3" s="446"/>
      <c r="P3" s="446"/>
      <c r="Q3" s="446"/>
      <c r="R3" s="446"/>
      <c r="S3" s="446"/>
      <c r="T3" s="446"/>
      <c r="U3" s="446"/>
      <c r="V3" s="446"/>
      <c r="W3" s="446"/>
      <c r="X3" s="446"/>
      <c r="Y3" s="446"/>
      <c r="Z3" s="446"/>
      <c r="AA3" s="446"/>
      <c r="AB3" s="446"/>
      <c r="AC3" s="446"/>
      <c r="AD3" s="447"/>
    </row>
    <row r="4" spans="2:30" ht="8.1" customHeight="1" x14ac:dyDescent="0.4"/>
    <row r="5" spans="2:30" ht="30" customHeight="1" x14ac:dyDescent="0.4">
      <c r="B5" s="440" t="s">
        <v>454</v>
      </c>
      <c r="C5" s="440"/>
      <c r="D5" s="440"/>
      <c r="E5" s="440"/>
      <c r="F5" s="440"/>
      <c r="G5" s="440"/>
      <c r="H5" s="440"/>
      <c r="I5" s="440"/>
      <c r="J5" s="440"/>
      <c r="K5" s="440"/>
      <c r="L5" s="440"/>
      <c r="M5" s="440"/>
      <c r="N5" s="440"/>
      <c r="O5" s="440"/>
      <c r="P5" s="440"/>
      <c r="Q5" s="440"/>
      <c r="R5" s="440"/>
      <c r="S5" s="440"/>
      <c r="T5" s="440"/>
      <c r="U5" s="440"/>
      <c r="V5" s="440"/>
      <c r="W5" s="440"/>
      <c r="X5" s="440"/>
      <c r="Y5" s="440"/>
      <c r="Z5" s="440"/>
      <c r="AA5" s="440"/>
      <c r="AB5" s="440"/>
      <c r="AC5" s="440"/>
      <c r="AD5" s="440"/>
    </row>
    <row r="6" spans="2:30" ht="7.5" customHeight="1" x14ac:dyDescent="0.4">
      <c r="B6" s="61"/>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2:30" s="64" customFormat="1" ht="60" customHeight="1" x14ac:dyDescent="0.3">
      <c r="B7" s="68"/>
      <c r="C7" s="419" t="s">
        <v>455</v>
      </c>
      <c r="D7" s="420"/>
      <c r="E7" s="433"/>
      <c r="F7" s="433"/>
      <c r="G7" s="433"/>
      <c r="H7" s="433"/>
      <c r="I7" s="433"/>
      <c r="J7" s="433"/>
      <c r="K7" s="433"/>
      <c r="L7" s="433"/>
      <c r="M7" s="69"/>
      <c r="N7" s="419" t="s">
        <v>456</v>
      </c>
      <c r="O7" s="436"/>
      <c r="P7" s="420"/>
      <c r="Q7" s="441"/>
      <c r="R7" s="441"/>
      <c r="S7" s="441"/>
      <c r="T7" s="441"/>
      <c r="U7" s="441"/>
      <c r="V7" s="441"/>
      <c r="W7" s="441"/>
      <c r="X7" s="441"/>
      <c r="Y7" s="441"/>
      <c r="Z7" s="441"/>
      <c r="AA7" s="441"/>
      <c r="AB7" s="441"/>
      <c r="AC7" s="441"/>
      <c r="AD7" s="70"/>
    </row>
    <row r="8" spans="2:30" ht="7.5" customHeight="1" x14ac:dyDescent="0.4">
      <c r="B8" s="71"/>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73"/>
    </row>
    <row r="9" spans="2:30" s="64" customFormat="1" ht="39.9" customHeight="1" x14ac:dyDescent="0.3">
      <c r="B9" s="68"/>
      <c r="C9" s="419" t="s">
        <v>481</v>
      </c>
      <c r="D9" s="420"/>
      <c r="E9" s="433"/>
      <c r="F9" s="433"/>
      <c r="G9" s="433"/>
      <c r="H9" s="433"/>
      <c r="I9" s="433"/>
      <c r="J9" s="433"/>
      <c r="K9" s="433"/>
      <c r="L9" s="433"/>
      <c r="M9" s="69"/>
      <c r="N9" s="433"/>
      <c r="O9" s="433"/>
      <c r="P9" s="433"/>
      <c r="Q9" s="433"/>
      <c r="R9" s="433"/>
      <c r="S9" s="433"/>
      <c r="T9" s="433"/>
      <c r="U9"/>
      <c r="V9" s="433"/>
      <c r="W9" s="433"/>
      <c r="X9" s="433"/>
      <c r="Y9" s="433"/>
      <c r="Z9" s="433"/>
      <c r="AA9" s="433"/>
      <c r="AB9" s="433"/>
      <c r="AC9" s="433"/>
      <c r="AD9" s="70"/>
    </row>
    <row r="10" spans="2:30" ht="7.5" customHeight="1" x14ac:dyDescent="0.4">
      <c r="B10" s="71"/>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3"/>
    </row>
    <row r="11" spans="2:30" ht="39.9" customHeight="1" x14ac:dyDescent="0.4">
      <c r="B11" s="71"/>
      <c r="C11" s="419" t="s">
        <v>482</v>
      </c>
      <c r="D11" s="420"/>
      <c r="E11" s="433"/>
      <c r="F11" s="433"/>
      <c r="G11" s="433"/>
      <c r="H11" s="433"/>
      <c r="I11" s="433"/>
      <c r="J11" s="433"/>
      <c r="K11" s="433"/>
      <c r="L11" s="433"/>
      <c r="N11" s="433"/>
      <c r="O11" s="433"/>
      <c r="P11" s="433"/>
      <c r="Q11" s="433"/>
      <c r="R11" s="433"/>
      <c r="S11" s="433"/>
      <c r="T11" s="433"/>
      <c r="V11" s="433"/>
      <c r="W11" s="433"/>
      <c r="X11" s="433"/>
      <c r="Y11" s="433"/>
      <c r="Z11" s="433"/>
      <c r="AA11" s="433"/>
      <c r="AB11" s="433"/>
      <c r="AC11" s="433"/>
      <c r="AD11" s="73"/>
    </row>
    <row r="12" spans="2:30" ht="7.5" customHeight="1" x14ac:dyDescent="0.4">
      <c r="B12" s="71"/>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3"/>
    </row>
    <row r="13" spans="2:30" s="64" customFormat="1" ht="39.9" customHeight="1" x14ac:dyDescent="0.3">
      <c r="B13" s="68"/>
      <c r="C13" s="448" t="s">
        <v>488</v>
      </c>
      <c r="D13" s="449"/>
      <c r="E13" s="69"/>
      <c r="F13" s="432" t="s">
        <v>457</v>
      </c>
      <c r="G13" s="432"/>
      <c r="H13" s="435"/>
      <c r="I13" s="435"/>
      <c r="J13" s="435"/>
      <c r="K13" s="435"/>
      <c r="L13" s="435"/>
      <c r="M13" s="69"/>
      <c r="N13" s="419" t="s">
        <v>459</v>
      </c>
      <c r="O13" s="436"/>
      <c r="P13" s="420"/>
      <c r="Q13" s="437"/>
      <c r="R13" s="437"/>
      <c r="S13" s="437"/>
      <c r="T13" s="437"/>
      <c r="U13" s="69"/>
      <c r="V13" s="438" t="s">
        <v>460</v>
      </c>
      <c r="W13" s="438"/>
      <c r="X13" s="461"/>
      <c r="Y13" s="461"/>
      <c r="Z13" s="461"/>
      <c r="AA13" s="455"/>
      <c r="AB13" s="456"/>
      <c r="AC13" s="457"/>
      <c r="AD13" s="70"/>
    </row>
    <row r="14" spans="2:30" ht="9" customHeight="1" x14ac:dyDescent="0.4">
      <c r="B14" s="71"/>
      <c r="C14" s="450"/>
      <c r="D14" s="451"/>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3"/>
    </row>
    <row r="15" spans="2:30" s="64" customFormat="1" ht="39.9" customHeight="1" x14ac:dyDescent="0.3">
      <c r="B15" s="68"/>
      <c r="C15" s="450"/>
      <c r="D15" s="451"/>
      <c r="E15" s="69"/>
      <c r="F15" s="434" t="s">
        <v>458</v>
      </c>
      <c r="G15" s="434"/>
      <c r="H15" s="435"/>
      <c r="I15" s="435"/>
      <c r="J15" s="435"/>
      <c r="K15" s="435"/>
      <c r="L15" s="435"/>
      <c r="M15" s="69"/>
      <c r="N15" s="434" t="s">
        <v>462</v>
      </c>
      <c r="O15" s="434"/>
      <c r="P15" s="435"/>
      <c r="Q15" s="435"/>
      <c r="R15" s="435"/>
      <c r="S15" s="435"/>
      <c r="T15" s="435"/>
      <c r="U15" s="69"/>
      <c r="V15" s="434" t="s">
        <v>484</v>
      </c>
      <c r="W15" s="434"/>
      <c r="X15" s="454"/>
      <c r="Y15" s="454"/>
      <c r="Z15" s="454"/>
      <c r="AA15" s="454"/>
      <c r="AB15" s="454"/>
      <c r="AC15" s="454"/>
      <c r="AD15" s="70"/>
    </row>
    <row r="16" spans="2:30" ht="7.5" customHeight="1" x14ac:dyDescent="0.4">
      <c r="B16" s="71"/>
      <c r="C16" s="450"/>
      <c r="D16" s="451"/>
      <c r="E16" s="72"/>
      <c r="F16" s="72"/>
      <c r="G16" s="72"/>
      <c r="H16" s="72"/>
      <c r="I16" s="72"/>
      <c r="J16" s="72"/>
      <c r="K16" s="72"/>
      <c r="L16" s="72"/>
      <c r="M16" s="72"/>
      <c r="N16" s="72"/>
      <c r="O16" s="72"/>
      <c r="P16" s="72"/>
      <c r="Q16" s="72"/>
      <c r="R16" s="72"/>
      <c r="S16" s="72"/>
      <c r="T16" s="72"/>
      <c r="U16" s="72"/>
      <c r="V16"/>
      <c r="W16"/>
      <c r="X16"/>
      <c r="Y16"/>
      <c r="Z16"/>
      <c r="AA16"/>
      <c r="AB16"/>
      <c r="AC16"/>
      <c r="AD16" s="73"/>
    </row>
    <row r="17" spans="2:30" s="64" customFormat="1" ht="39.9" customHeight="1" x14ac:dyDescent="0.3">
      <c r="B17" s="68"/>
      <c r="C17" s="452"/>
      <c r="D17" s="453"/>
      <c r="E17" s="69"/>
      <c r="F17" s="434" t="s">
        <v>461</v>
      </c>
      <c r="G17" s="434"/>
      <c r="H17" s="435"/>
      <c r="I17" s="435"/>
      <c r="J17" s="435"/>
      <c r="K17" s="435"/>
      <c r="L17" s="435"/>
      <c r="M17" s="69"/>
      <c r="N17" s="434" t="s">
        <v>463</v>
      </c>
      <c r="O17" s="434"/>
      <c r="P17" s="435"/>
      <c r="Q17" s="435"/>
      <c r="R17" s="435"/>
      <c r="S17" s="435"/>
      <c r="T17" s="435"/>
      <c r="U17" s="69"/>
      <c r="AC17"/>
      <c r="AD17" s="70"/>
    </row>
    <row r="18" spans="2:30" ht="6.9" customHeight="1" x14ac:dyDescent="0.4">
      <c r="B18" s="71"/>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3"/>
    </row>
    <row r="19" spans="2:30" s="64" customFormat="1" ht="39.9" customHeight="1" x14ac:dyDescent="0.3">
      <c r="B19" s="68"/>
      <c r="C19" s="419" t="s">
        <v>485</v>
      </c>
      <c r="D19" s="420"/>
      <c r="E19" s="437"/>
      <c r="F19" s="437"/>
      <c r="G19" s="437"/>
      <c r="H19" s="437"/>
      <c r="I19" s="437"/>
      <c r="J19" s="437"/>
      <c r="K19" s="437"/>
      <c r="L19" s="437"/>
      <c r="M19" s="437"/>
      <c r="N19" s="437"/>
      <c r="O19" s="74"/>
      <c r="P19" s="419" t="s">
        <v>486</v>
      </c>
      <c r="Q19" s="436"/>
      <c r="R19" s="436"/>
      <c r="S19" s="420"/>
      <c r="T19" s="437"/>
      <c r="U19" s="437"/>
      <c r="V19" s="437"/>
      <c r="W19" s="437"/>
      <c r="X19" s="437"/>
      <c r="Y19" s="437"/>
      <c r="Z19" s="437"/>
      <c r="AA19" s="437"/>
      <c r="AB19" s="437"/>
      <c r="AC19" s="437"/>
      <c r="AD19" s="70"/>
    </row>
    <row r="20" spans="2:30" ht="6.9" customHeight="1" x14ac:dyDescent="0.4">
      <c r="B20" s="75"/>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7"/>
    </row>
    <row r="21" spans="2:30" ht="9.9" customHeight="1" x14ac:dyDescent="0.4">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row>
    <row r="22" spans="2:30" ht="30" customHeight="1" x14ac:dyDescent="0.4">
      <c r="B22" s="415" t="s">
        <v>464</v>
      </c>
      <c r="C22" s="415"/>
      <c r="D22" s="415"/>
      <c r="E22" s="415"/>
      <c r="F22" s="415"/>
      <c r="G22" s="415"/>
      <c r="H22" s="415"/>
      <c r="I22" s="415"/>
      <c r="J22" s="415"/>
      <c r="K22" s="415"/>
      <c r="L22" s="415"/>
      <c r="M22" s="415"/>
      <c r="N22" s="415"/>
      <c r="O22" s="415"/>
      <c r="P22" s="415"/>
      <c r="Q22" s="415"/>
      <c r="R22" s="415"/>
      <c r="S22" s="415"/>
      <c r="T22" s="415"/>
      <c r="U22" s="415"/>
      <c r="V22" s="415"/>
      <c r="W22" s="415"/>
      <c r="X22" s="415"/>
      <c r="Y22" s="415"/>
      <c r="Z22" s="415"/>
      <c r="AA22" s="415"/>
      <c r="AB22" s="415"/>
      <c r="AC22" s="415"/>
      <c r="AD22" s="415"/>
    </row>
    <row r="23" spans="2:30" ht="9.9" customHeight="1" x14ac:dyDescent="0.4">
      <c r="B23" s="78"/>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80"/>
    </row>
    <row r="24" spans="2:30" ht="26.1" customHeight="1" x14ac:dyDescent="0.4">
      <c r="B24" s="71"/>
      <c r="C24" s="432" t="s">
        <v>487</v>
      </c>
      <c r="D24" s="432"/>
      <c r="E24" s="432"/>
      <c r="F24" s="432" t="s">
        <v>496</v>
      </c>
      <c r="G24" s="432"/>
      <c r="H24" s="432" t="s">
        <v>465</v>
      </c>
      <c r="I24" s="432"/>
      <c r="J24" s="432" t="s">
        <v>466</v>
      </c>
      <c r="K24" s="432"/>
      <c r="L24" s="432" t="s">
        <v>467</v>
      </c>
      <c r="M24" s="432"/>
      <c r="N24" s="432" t="s">
        <v>468</v>
      </c>
      <c r="O24" s="432"/>
      <c r="P24" s="432" t="s">
        <v>469</v>
      </c>
      <c r="Q24" s="432"/>
      <c r="R24" s="432" t="s">
        <v>470</v>
      </c>
      <c r="S24" s="432"/>
      <c r="T24" s="432" t="s">
        <v>471</v>
      </c>
      <c r="U24" s="432"/>
      <c r="V24" s="432" t="s">
        <v>472</v>
      </c>
      <c r="W24" s="432"/>
      <c r="X24" s="432" t="s">
        <v>473</v>
      </c>
      <c r="Y24" s="432"/>
      <c r="Z24" s="432" t="s">
        <v>474</v>
      </c>
      <c r="AA24" s="432"/>
      <c r="AB24" s="432" t="s">
        <v>475</v>
      </c>
      <c r="AC24" s="432"/>
      <c r="AD24" s="81"/>
    </row>
    <row r="25" spans="2:30" ht="26.1" customHeight="1" x14ac:dyDescent="0.4">
      <c r="B25" s="71"/>
      <c r="C25" s="430" t="s">
        <v>460</v>
      </c>
      <c r="D25" s="430"/>
      <c r="E25" s="430"/>
      <c r="F25" s="460"/>
      <c r="G25" s="460"/>
      <c r="H25" s="460"/>
      <c r="I25" s="460"/>
      <c r="J25" s="460"/>
      <c r="K25" s="460"/>
      <c r="L25" s="460"/>
      <c r="M25" s="460"/>
      <c r="N25" s="460"/>
      <c r="O25" s="460"/>
      <c r="P25" s="460"/>
      <c r="Q25" s="460"/>
      <c r="R25" s="460"/>
      <c r="S25" s="460"/>
      <c r="T25" s="460"/>
      <c r="U25" s="460"/>
      <c r="V25" s="460"/>
      <c r="W25" s="460"/>
      <c r="X25" s="460"/>
      <c r="Y25" s="460"/>
      <c r="Z25" s="460"/>
      <c r="AA25" s="460"/>
      <c r="AB25" s="460"/>
      <c r="AC25" s="460"/>
      <c r="AD25" s="81"/>
    </row>
    <row r="26" spans="2:30" ht="35.1" customHeight="1" x14ac:dyDescent="0.4">
      <c r="B26" s="71"/>
      <c r="C26" s="430" t="s">
        <v>323</v>
      </c>
      <c r="D26" s="430"/>
      <c r="E26" s="430"/>
      <c r="F26" s="431"/>
      <c r="G26" s="431"/>
      <c r="H26" s="431"/>
      <c r="I26" s="431"/>
      <c r="J26" s="431"/>
      <c r="K26" s="431"/>
      <c r="L26" s="431"/>
      <c r="M26" s="431"/>
      <c r="N26" s="431"/>
      <c r="O26" s="431"/>
      <c r="P26" s="431"/>
      <c r="Q26" s="431"/>
      <c r="R26" s="431"/>
      <c r="S26" s="431"/>
      <c r="T26" s="431"/>
      <c r="U26" s="431"/>
      <c r="V26" s="431"/>
      <c r="W26" s="431"/>
      <c r="X26" s="431"/>
      <c r="Y26" s="431"/>
      <c r="Z26" s="431"/>
      <c r="AA26" s="431"/>
      <c r="AB26" s="431"/>
      <c r="AC26" s="431"/>
      <c r="AD26" s="81"/>
    </row>
    <row r="27" spans="2:30" ht="12" customHeight="1" x14ac:dyDescent="0.4">
      <c r="B27" s="71"/>
      <c r="C27" s="84"/>
      <c r="D27" s="84"/>
      <c r="E27" s="84"/>
      <c r="F27" s="85"/>
      <c r="G27" s="85"/>
      <c r="H27" s="85"/>
      <c r="I27" s="85"/>
      <c r="J27" s="85"/>
      <c r="K27" s="85"/>
      <c r="L27" s="85"/>
      <c r="M27" s="85"/>
      <c r="N27" s="86"/>
      <c r="O27" s="86"/>
      <c r="P27" s="86"/>
      <c r="Q27" s="86"/>
      <c r="R27" s="86"/>
      <c r="S27" s="86"/>
      <c r="T27" s="86"/>
      <c r="U27" s="86"/>
      <c r="V27" s="86"/>
      <c r="W27" s="86"/>
      <c r="X27" s="86"/>
      <c r="Y27" s="86"/>
      <c r="Z27" s="86"/>
      <c r="AA27" s="86"/>
      <c r="AB27" s="86"/>
      <c r="AC27" s="86"/>
      <c r="AD27" s="81"/>
    </row>
    <row r="28" spans="2:30" ht="35.1" customHeight="1" x14ac:dyDescent="0.4">
      <c r="B28" s="71"/>
      <c r="C28" s="432" t="s">
        <v>487</v>
      </c>
      <c r="D28" s="432"/>
      <c r="E28" s="432"/>
      <c r="F28" s="432" t="s">
        <v>476</v>
      </c>
      <c r="G28" s="432"/>
      <c r="H28" s="432" t="s">
        <v>465</v>
      </c>
      <c r="I28" s="432"/>
      <c r="J28" s="432" t="s">
        <v>466</v>
      </c>
      <c r="K28" s="432"/>
      <c r="L28" s="432" t="s">
        <v>467</v>
      </c>
      <c r="M28" s="432"/>
      <c r="N28" s="432" t="s">
        <v>468</v>
      </c>
      <c r="O28" s="432"/>
      <c r="P28" s="432" t="s">
        <v>469</v>
      </c>
      <c r="Q28" s="432"/>
      <c r="R28" s="432" t="s">
        <v>470</v>
      </c>
      <c r="S28" s="432"/>
      <c r="T28" s="432" t="s">
        <v>471</v>
      </c>
      <c r="U28" s="432"/>
      <c r="V28" s="432" t="s">
        <v>472</v>
      </c>
      <c r="W28" s="432"/>
      <c r="X28" s="432" t="s">
        <v>473</v>
      </c>
      <c r="Y28" s="432"/>
      <c r="Z28" s="432" t="s">
        <v>474</v>
      </c>
      <c r="AA28" s="432"/>
      <c r="AB28" s="432" t="s">
        <v>475</v>
      </c>
      <c r="AC28" s="432"/>
      <c r="AD28" s="81"/>
    </row>
    <row r="29" spans="2:30" ht="35.1" customHeight="1" x14ac:dyDescent="0.4">
      <c r="B29" s="71"/>
      <c r="C29" s="430" t="s">
        <v>460</v>
      </c>
      <c r="D29" s="430"/>
      <c r="E29" s="430"/>
      <c r="F29" s="460"/>
      <c r="G29" s="460"/>
      <c r="H29" s="460"/>
      <c r="I29" s="460"/>
      <c r="J29" s="460"/>
      <c r="K29" s="460"/>
      <c r="L29" s="460"/>
      <c r="M29" s="460"/>
      <c r="N29" s="460"/>
      <c r="O29" s="460"/>
      <c r="P29" s="460"/>
      <c r="Q29" s="460"/>
      <c r="R29" s="460"/>
      <c r="S29" s="460"/>
      <c r="T29" s="460"/>
      <c r="U29" s="460"/>
      <c r="V29" s="460"/>
      <c r="W29" s="460"/>
      <c r="X29" s="460"/>
      <c r="Y29" s="460"/>
      <c r="Z29" s="460"/>
      <c r="AA29" s="460"/>
      <c r="AB29" s="460"/>
      <c r="AC29" s="460"/>
      <c r="AD29" s="81"/>
    </row>
    <row r="30" spans="2:30" ht="35.1" customHeight="1" x14ac:dyDescent="0.4">
      <c r="B30" s="71"/>
      <c r="C30" s="430" t="s">
        <v>323</v>
      </c>
      <c r="D30" s="430"/>
      <c r="E30" s="430"/>
      <c r="F30" s="431"/>
      <c r="G30" s="431"/>
      <c r="H30" s="431"/>
      <c r="I30" s="431"/>
      <c r="J30" s="431"/>
      <c r="K30" s="431"/>
      <c r="L30" s="431"/>
      <c r="M30" s="431"/>
      <c r="N30" s="431"/>
      <c r="O30" s="431"/>
      <c r="P30" s="431"/>
      <c r="Q30" s="431"/>
      <c r="R30" s="431"/>
      <c r="S30" s="431"/>
      <c r="T30" s="431"/>
      <c r="U30" s="431"/>
      <c r="V30" s="431"/>
      <c r="W30" s="431"/>
      <c r="X30" s="431"/>
      <c r="Y30" s="431"/>
      <c r="Z30" s="431"/>
      <c r="AA30" s="431"/>
      <c r="AB30" s="431"/>
      <c r="AC30" s="431"/>
      <c r="AD30" s="81"/>
    </row>
    <row r="31" spans="2:30" ht="9.9" customHeight="1" x14ac:dyDescent="0.4">
      <c r="B31" s="75"/>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7"/>
    </row>
    <row r="32" spans="2:30" ht="5.4" customHeight="1" x14ac:dyDescent="0.4">
      <c r="B32" s="462"/>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4"/>
    </row>
    <row r="33" spans="2:34" ht="39.9" customHeight="1" x14ac:dyDescent="0.4">
      <c r="B33" s="412"/>
      <c r="C33" s="413"/>
      <c r="D33" s="413"/>
      <c r="E33" s="413"/>
      <c r="F33" s="413"/>
      <c r="G33" s="413"/>
      <c r="H33" s="413"/>
      <c r="I33" s="413"/>
      <c r="J33" s="413"/>
      <c r="K33" s="413"/>
      <c r="L33" s="413"/>
      <c r="M33" s="413"/>
      <c r="N33" s="413"/>
      <c r="O33" s="413"/>
      <c r="P33" s="413"/>
      <c r="Q33" s="413"/>
      <c r="R33" s="413"/>
      <c r="S33" s="413"/>
      <c r="T33" s="413"/>
      <c r="U33" s="413"/>
      <c r="V33" s="413"/>
      <c r="W33" s="413"/>
      <c r="X33" s="413"/>
      <c r="Y33" s="413"/>
      <c r="Z33" s="413"/>
      <c r="AA33" s="413"/>
      <c r="AB33" s="413"/>
      <c r="AC33" s="413"/>
      <c r="AD33" s="414"/>
    </row>
    <row r="34" spans="2:34" ht="39.9" customHeight="1" x14ac:dyDescent="0.4">
      <c r="B34" s="412"/>
      <c r="C34" s="413"/>
      <c r="D34" s="413"/>
      <c r="E34" s="413"/>
      <c r="F34" s="413"/>
      <c r="G34" s="413"/>
      <c r="H34" s="413"/>
      <c r="I34" s="413"/>
      <c r="J34" s="413"/>
      <c r="K34" s="413"/>
      <c r="L34" s="413"/>
      <c r="M34" s="413"/>
      <c r="N34" s="413"/>
      <c r="O34" s="413"/>
      <c r="P34" s="413"/>
      <c r="Q34" s="413"/>
      <c r="R34" s="413"/>
      <c r="S34" s="413"/>
      <c r="T34" s="413"/>
      <c r="U34" s="413"/>
      <c r="V34" s="413"/>
      <c r="W34" s="413"/>
      <c r="X34" s="413"/>
      <c r="Y34" s="413"/>
      <c r="Z34" s="413"/>
      <c r="AA34" s="413"/>
      <c r="AB34" s="413"/>
      <c r="AC34" s="413"/>
      <c r="AD34" s="414"/>
    </row>
    <row r="35" spans="2:34" ht="39.9" customHeight="1" x14ac:dyDescent="0.4">
      <c r="B35" s="412"/>
      <c r="C35" s="413"/>
      <c r="D35" s="413"/>
      <c r="E35" s="413"/>
      <c r="F35" s="413"/>
      <c r="G35" s="413"/>
      <c r="H35" s="413"/>
      <c r="I35" s="413"/>
      <c r="J35" s="413"/>
      <c r="K35" s="413"/>
      <c r="L35" s="413"/>
      <c r="M35" s="413"/>
      <c r="N35" s="413"/>
      <c r="O35" s="413"/>
      <c r="P35" s="413"/>
      <c r="Q35" s="413"/>
      <c r="R35" s="413"/>
      <c r="S35" s="413"/>
      <c r="T35" s="413"/>
      <c r="U35" s="413"/>
      <c r="V35" s="413"/>
      <c r="W35" s="413"/>
      <c r="X35" s="413"/>
      <c r="Y35" s="413"/>
      <c r="Z35" s="413"/>
      <c r="AA35" s="413"/>
      <c r="AB35" s="413"/>
      <c r="AC35" s="413"/>
      <c r="AD35" s="414"/>
    </row>
    <row r="36" spans="2:34" ht="39.9" customHeight="1" x14ac:dyDescent="0.4">
      <c r="B36" s="412"/>
      <c r="C36" s="413"/>
      <c r="D36" s="413"/>
      <c r="E36" s="413"/>
      <c r="F36" s="413"/>
      <c r="G36" s="413"/>
      <c r="H36" s="413"/>
      <c r="I36" s="413"/>
      <c r="J36" s="413"/>
      <c r="K36" s="413"/>
      <c r="L36" s="413"/>
      <c r="M36" s="413"/>
      <c r="N36" s="413"/>
      <c r="O36" s="413"/>
      <c r="P36" s="413"/>
      <c r="Q36" s="413"/>
      <c r="R36" s="413"/>
      <c r="S36" s="413"/>
      <c r="T36" s="413"/>
      <c r="U36" s="413"/>
      <c r="V36" s="413"/>
      <c r="W36" s="413"/>
      <c r="X36" s="413"/>
      <c r="Y36" s="413"/>
      <c r="Z36" s="413"/>
      <c r="AA36" s="413"/>
      <c r="AB36" s="413"/>
      <c r="AC36" s="413"/>
      <c r="AD36" s="414"/>
    </row>
    <row r="37" spans="2:34" ht="39.9" customHeight="1" x14ac:dyDescent="0.4">
      <c r="B37" s="412"/>
      <c r="C37" s="413"/>
      <c r="D37" s="413"/>
      <c r="E37" s="413"/>
      <c r="F37" s="413"/>
      <c r="G37" s="413"/>
      <c r="H37" s="413"/>
      <c r="I37" s="413"/>
      <c r="J37" s="413"/>
      <c r="K37" s="413"/>
      <c r="L37" s="413"/>
      <c r="M37" s="413"/>
      <c r="N37" s="413"/>
      <c r="O37" s="413"/>
      <c r="P37" s="413"/>
      <c r="Q37" s="413"/>
      <c r="R37" s="413"/>
      <c r="S37" s="413"/>
      <c r="T37" s="413"/>
      <c r="U37" s="413"/>
      <c r="V37" s="413"/>
      <c r="W37" s="413"/>
      <c r="X37" s="413"/>
      <c r="Y37" s="413"/>
      <c r="Z37" s="413"/>
      <c r="AA37" s="413"/>
      <c r="AB37" s="413"/>
      <c r="AC37" s="413"/>
      <c r="AD37" s="414"/>
    </row>
    <row r="38" spans="2:34" ht="39.9" customHeight="1" x14ac:dyDescent="0.4">
      <c r="B38" s="412"/>
      <c r="C38" s="413"/>
      <c r="D38" s="413"/>
      <c r="E38" s="413"/>
      <c r="F38" s="413"/>
      <c r="G38" s="413"/>
      <c r="H38" s="413"/>
      <c r="I38" s="413"/>
      <c r="J38" s="413"/>
      <c r="K38" s="413"/>
      <c r="L38" s="413"/>
      <c r="M38" s="413"/>
      <c r="N38" s="413"/>
      <c r="O38" s="413"/>
      <c r="P38" s="413"/>
      <c r="Q38" s="413"/>
      <c r="R38" s="413"/>
      <c r="S38" s="413"/>
      <c r="T38" s="413"/>
      <c r="U38" s="413"/>
      <c r="V38" s="413"/>
      <c r="W38" s="413"/>
      <c r="X38" s="413"/>
      <c r="Y38" s="413"/>
      <c r="Z38" s="413"/>
      <c r="AA38" s="413"/>
      <c r="AB38" s="413"/>
      <c r="AC38" s="413"/>
      <c r="AD38" s="414"/>
    </row>
    <row r="39" spans="2:34" ht="39.9" customHeight="1" x14ac:dyDescent="0.4">
      <c r="B39" s="465"/>
      <c r="C39" s="466"/>
      <c r="D39" s="466"/>
      <c r="E39" s="466"/>
      <c r="F39" s="466"/>
      <c r="G39" s="466"/>
      <c r="H39" s="466"/>
      <c r="I39" s="466"/>
      <c r="J39" s="466"/>
      <c r="K39" s="466"/>
      <c r="L39" s="466"/>
      <c r="M39" s="466"/>
      <c r="N39" s="466"/>
      <c r="O39" s="466"/>
      <c r="P39" s="466"/>
      <c r="Q39" s="466"/>
      <c r="R39" s="466"/>
      <c r="S39" s="466"/>
      <c r="T39" s="466"/>
      <c r="U39" s="466"/>
      <c r="V39" s="466"/>
      <c r="W39" s="466"/>
      <c r="X39" s="466"/>
      <c r="Y39" s="466"/>
      <c r="Z39" s="466"/>
      <c r="AA39" s="466"/>
      <c r="AB39" s="466"/>
      <c r="AC39" s="466"/>
      <c r="AD39" s="467"/>
    </row>
    <row r="40" spans="2:34" ht="8.1" customHeight="1" x14ac:dyDescent="0.4">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row>
    <row r="41" spans="2:34" ht="30" customHeight="1" x14ac:dyDescent="0.4">
      <c r="B41" s="415" t="s">
        <v>477</v>
      </c>
      <c r="C41" s="415"/>
      <c r="D41" s="415"/>
      <c r="E41" s="415"/>
      <c r="F41" s="415"/>
      <c r="G41" s="415"/>
      <c r="H41" s="415"/>
      <c r="I41" s="415"/>
      <c r="J41" s="415"/>
      <c r="K41" s="415"/>
      <c r="L41" s="415"/>
      <c r="M41" s="415"/>
      <c r="N41" s="415"/>
      <c r="O41" s="415"/>
      <c r="P41" s="415"/>
      <c r="Q41" s="415"/>
      <c r="R41" s="415"/>
      <c r="S41" s="415"/>
      <c r="T41" s="415"/>
      <c r="U41" s="415"/>
      <c r="V41" s="415"/>
      <c r="W41" s="415"/>
      <c r="X41" s="415"/>
      <c r="Y41" s="415"/>
      <c r="Z41" s="415"/>
      <c r="AA41" s="415"/>
      <c r="AB41" s="415"/>
      <c r="AC41" s="415"/>
      <c r="AD41" s="415"/>
      <c r="AE41" s="415"/>
      <c r="AF41" s="415"/>
      <c r="AG41" s="415"/>
      <c r="AH41" s="415"/>
    </row>
    <row r="42" spans="2:34" ht="9.9" customHeight="1" x14ac:dyDescent="0.4">
      <c r="B42" s="412"/>
      <c r="C42" s="413"/>
      <c r="D42" s="413"/>
      <c r="E42" s="413"/>
      <c r="F42" s="413"/>
      <c r="G42" s="413"/>
      <c r="H42" s="413"/>
      <c r="I42" s="413"/>
      <c r="J42" s="413"/>
      <c r="K42" s="413"/>
      <c r="L42" s="413"/>
      <c r="M42" s="413"/>
      <c r="N42" s="413"/>
      <c r="O42" s="413"/>
      <c r="P42" s="413"/>
      <c r="Q42" s="413"/>
      <c r="R42" s="413"/>
      <c r="S42" s="413"/>
      <c r="T42" s="413"/>
      <c r="U42" s="413"/>
      <c r="V42" s="413"/>
      <c r="W42" s="413"/>
      <c r="X42" s="413"/>
      <c r="Y42" s="413"/>
      <c r="Z42" s="413"/>
      <c r="AA42" s="413"/>
      <c r="AB42" s="413"/>
      <c r="AC42" s="413"/>
      <c r="AD42" s="413"/>
      <c r="AE42" s="413"/>
      <c r="AF42" s="413"/>
      <c r="AG42" s="413"/>
      <c r="AH42" s="414"/>
    </row>
    <row r="43" spans="2:34" ht="45" customHeight="1" x14ac:dyDescent="0.4">
      <c r="B43" s="71"/>
      <c r="C43" s="83" t="s">
        <v>478</v>
      </c>
      <c r="D43" s="432" t="s">
        <v>492</v>
      </c>
      <c r="E43" s="432"/>
      <c r="F43" s="432"/>
      <c r="G43" s="432"/>
      <c r="H43" s="432"/>
      <c r="I43" s="432"/>
      <c r="J43" s="432"/>
      <c r="K43" s="432"/>
      <c r="L43" s="432" t="s">
        <v>493</v>
      </c>
      <c r="M43" s="432"/>
      <c r="N43" s="432"/>
      <c r="O43" s="432"/>
      <c r="P43" s="432"/>
      <c r="Q43" s="432"/>
      <c r="R43" s="432"/>
      <c r="S43" s="432"/>
      <c r="T43" s="432" t="s">
        <v>479</v>
      </c>
      <c r="U43" s="432"/>
      <c r="V43" s="432"/>
      <c r="W43" s="432"/>
      <c r="X43" s="432"/>
      <c r="Y43" s="432"/>
      <c r="Z43" s="432" t="s">
        <v>489</v>
      </c>
      <c r="AA43" s="432"/>
      <c r="AB43" s="432"/>
      <c r="AC43" s="432"/>
      <c r="AD43" s="419" t="s">
        <v>490</v>
      </c>
      <c r="AE43" s="420"/>
      <c r="AF43" s="419" t="s">
        <v>491</v>
      </c>
      <c r="AG43" s="420"/>
      <c r="AH43" s="87"/>
    </row>
    <row r="44" spans="2:34" ht="50.1" customHeight="1" x14ac:dyDescent="0.4">
      <c r="B44" s="71"/>
      <c r="C44" s="82" t="s">
        <v>465</v>
      </c>
      <c r="D44" s="421"/>
      <c r="E44" s="422"/>
      <c r="F44" s="422"/>
      <c r="G44" s="422"/>
      <c r="H44" s="422"/>
      <c r="I44" s="422"/>
      <c r="J44" s="422"/>
      <c r="K44" s="423"/>
      <c r="L44" s="421"/>
      <c r="M44" s="422"/>
      <c r="N44" s="422"/>
      <c r="O44" s="422"/>
      <c r="P44" s="422"/>
      <c r="Q44" s="422"/>
      <c r="R44" s="422"/>
      <c r="S44" s="423"/>
      <c r="T44" s="424"/>
      <c r="U44" s="425"/>
      <c r="V44" s="425"/>
      <c r="W44" s="425"/>
      <c r="X44" s="425"/>
      <c r="Y44" s="426"/>
      <c r="Z44" s="427"/>
      <c r="AA44" s="428"/>
      <c r="AB44" s="428"/>
      <c r="AC44" s="429"/>
      <c r="AD44" s="416"/>
      <c r="AE44" s="417"/>
      <c r="AF44" s="411"/>
      <c r="AG44" s="411"/>
      <c r="AH44" s="87"/>
    </row>
    <row r="45" spans="2:34" ht="50.1" customHeight="1" x14ac:dyDescent="0.4">
      <c r="B45" s="71"/>
      <c r="C45" s="82" t="s">
        <v>466</v>
      </c>
      <c r="D45" s="421"/>
      <c r="E45" s="422"/>
      <c r="F45" s="422"/>
      <c r="G45" s="422"/>
      <c r="H45" s="422"/>
      <c r="I45" s="422"/>
      <c r="J45" s="422"/>
      <c r="K45" s="423"/>
      <c r="L45" s="421"/>
      <c r="M45" s="422"/>
      <c r="N45" s="422"/>
      <c r="O45" s="422"/>
      <c r="P45" s="422"/>
      <c r="Q45" s="422"/>
      <c r="R45" s="422"/>
      <c r="S45" s="423"/>
      <c r="T45" s="424"/>
      <c r="U45" s="425"/>
      <c r="V45" s="425"/>
      <c r="W45" s="425"/>
      <c r="X45" s="425"/>
      <c r="Y45" s="426"/>
      <c r="Z45" s="427"/>
      <c r="AA45" s="428"/>
      <c r="AB45" s="428"/>
      <c r="AC45" s="429"/>
      <c r="AD45" s="416"/>
      <c r="AE45" s="417"/>
      <c r="AF45" s="411"/>
      <c r="AG45" s="411"/>
      <c r="AH45" s="87"/>
    </row>
    <row r="46" spans="2:34" ht="50.1" customHeight="1" x14ac:dyDescent="0.4">
      <c r="B46" s="71"/>
      <c r="C46" s="82" t="s">
        <v>467</v>
      </c>
      <c r="D46" s="421"/>
      <c r="E46" s="422"/>
      <c r="F46" s="422"/>
      <c r="G46" s="422"/>
      <c r="H46" s="422"/>
      <c r="I46" s="422"/>
      <c r="J46" s="422"/>
      <c r="K46" s="423"/>
      <c r="L46" s="421"/>
      <c r="M46" s="422"/>
      <c r="N46" s="422"/>
      <c r="O46" s="422"/>
      <c r="P46" s="422"/>
      <c r="Q46" s="422"/>
      <c r="R46" s="422"/>
      <c r="S46" s="423"/>
      <c r="T46" s="424"/>
      <c r="U46" s="425"/>
      <c r="V46" s="425"/>
      <c r="W46" s="425"/>
      <c r="X46" s="425"/>
      <c r="Y46" s="426"/>
      <c r="Z46" s="427"/>
      <c r="AA46" s="428"/>
      <c r="AB46" s="428"/>
      <c r="AC46" s="429"/>
      <c r="AD46" s="416"/>
      <c r="AE46" s="417"/>
      <c r="AF46" s="411"/>
      <c r="AG46" s="411"/>
      <c r="AH46" s="87"/>
    </row>
    <row r="47" spans="2:34" ht="50.1" customHeight="1" x14ac:dyDescent="0.4">
      <c r="B47" s="71"/>
      <c r="C47" s="82" t="s">
        <v>468</v>
      </c>
      <c r="D47" s="421"/>
      <c r="E47" s="422"/>
      <c r="F47" s="422"/>
      <c r="G47" s="422"/>
      <c r="H47" s="422"/>
      <c r="I47" s="422"/>
      <c r="J47" s="422"/>
      <c r="K47" s="423"/>
      <c r="L47" s="421"/>
      <c r="M47" s="422"/>
      <c r="N47" s="422"/>
      <c r="O47" s="422"/>
      <c r="P47" s="422"/>
      <c r="Q47" s="422"/>
      <c r="R47" s="422"/>
      <c r="S47" s="423"/>
      <c r="T47" s="424"/>
      <c r="U47" s="425"/>
      <c r="V47" s="425"/>
      <c r="W47" s="425"/>
      <c r="X47" s="425"/>
      <c r="Y47" s="426"/>
      <c r="Z47" s="427"/>
      <c r="AA47" s="428"/>
      <c r="AB47" s="428"/>
      <c r="AC47" s="429"/>
      <c r="AD47" s="416"/>
      <c r="AE47" s="417"/>
      <c r="AF47" s="411"/>
      <c r="AG47" s="411"/>
      <c r="AH47" s="87"/>
    </row>
    <row r="48" spans="2:34" ht="50.1" customHeight="1" x14ac:dyDescent="0.4">
      <c r="B48" s="71"/>
      <c r="C48" s="82" t="s">
        <v>469</v>
      </c>
      <c r="D48" s="421"/>
      <c r="E48" s="422"/>
      <c r="F48" s="422"/>
      <c r="G48" s="422"/>
      <c r="H48" s="422"/>
      <c r="I48" s="422"/>
      <c r="J48" s="422"/>
      <c r="K48" s="423"/>
      <c r="L48" s="421"/>
      <c r="M48" s="422"/>
      <c r="N48" s="422"/>
      <c r="O48" s="422"/>
      <c r="P48" s="422"/>
      <c r="Q48" s="422"/>
      <c r="R48" s="422"/>
      <c r="S48" s="423"/>
      <c r="T48" s="424"/>
      <c r="U48" s="425"/>
      <c r="V48" s="425"/>
      <c r="W48" s="425"/>
      <c r="X48" s="425"/>
      <c r="Y48" s="426"/>
      <c r="Z48" s="427"/>
      <c r="AA48" s="428"/>
      <c r="AB48" s="428"/>
      <c r="AC48" s="429"/>
      <c r="AD48" s="416"/>
      <c r="AE48" s="417"/>
      <c r="AF48" s="411"/>
      <c r="AG48" s="411"/>
      <c r="AH48" s="87"/>
    </row>
    <row r="49" spans="2:34" ht="50.1" customHeight="1" x14ac:dyDescent="0.4">
      <c r="B49" s="71"/>
      <c r="C49" s="82" t="s">
        <v>470</v>
      </c>
      <c r="D49" s="421"/>
      <c r="E49" s="422"/>
      <c r="F49" s="422"/>
      <c r="G49" s="422"/>
      <c r="H49" s="422"/>
      <c r="I49" s="422"/>
      <c r="J49" s="422"/>
      <c r="K49" s="423"/>
      <c r="L49" s="421"/>
      <c r="M49" s="422"/>
      <c r="N49" s="422"/>
      <c r="O49" s="422"/>
      <c r="P49" s="422"/>
      <c r="Q49" s="422"/>
      <c r="R49" s="422"/>
      <c r="S49" s="423"/>
      <c r="T49" s="424"/>
      <c r="U49" s="425"/>
      <c r="V49" s="425"/>
      <c r="W49" s="425"/>
      <c r="X49" s="425"/>
      <c r="Y49" s="426"/>
      <c r="Z49" s="427"/>
      <c r="AA49" s="428"/>
      <c r="AB49" s="428"/>
      <c r="AC49" s="429"/>
      <c r="AD49" s="416"/>
      <c r="AE49" s="417"/>
      <c r="AF49" s="411"/>
      <c r="AG49" s="411"/>
      <c r="AH49" s="87"/>
    </row>
    <row r="50" spans="2:34" ht="50.1" customHeight="1" x14ac:dyDescent="0.4">
      <c r="B50" s="71"/>
      <c r="C50" s="82" t="s">
        <v>471</v>
      </c>
      <c r="D50" s="421"/>
      <c r="E50" s="422"/>
      <c r="F50" s="422"/>
      <c r="G50" s="422"/>
      <c r="H50" s="422"/>
      <c r="I50" s="422"/>
      <c r="J50" s="422"/>
      <c r="K50" s="423"/>
      <c r="L50" s="421"/>
      <c r="M50" s="422"/>
      <c r="N50" s="422"/>
      <c r="O50" s="422"/>
      <c r="P50" s="422"/>
      <c r="Q50" s="422"/>
      <c r="R50" s="422"/>
      <c r="S50" s="423"/>
      <c r="T50" s="424"/>
      <c r="U50" s="425"/>
      <c r="V50" s="425"/>
      <c r="W50" s="425"/>
      <c r="X50" s="425"/>
      <c r="Y50" s="426"/>
      <c r="Z50" s="427"/>
      <c r="AA50" s="428"/>
      <c r="AB50" s="428"/>
      <c r="AC50" s="429"/>
      <c r="AD50" s="416"/>
      <c r="AE50" s="417"/>
      <c r="AF50" s="411"/>
      <c r="AG50" s="411"/>
      <c r="AH50" s="87"/>
    </row>
    <row r="51" spans="2:34" ht="50.1" customHeight="1" x14ac:dyDescent="0.4">
      <c r="B51" s="71"/>
      <c r="C51" s="82" t="s">
        <v>472</v>
      </c>
      <c r="D51" s="421"/>
      <c r="E51" s="422"/>
      <c r="F51" s="422"/>
      <c r="G51" s="422"/>
      <c r="H51" s="422"/>
      <c r="I51" s="422"/>
      <c r="J51" s="422"/>
      <c r="K51" s="423"/>
      <c r="L51" s="421"/>
      <c r="M51" s="422"/>
      <c r="N51" s="422"/>
      <c r="O51" s="422"/>
      <c r="P51" s="422"/>
      <c r="Q51" s="422"/>
      <c r="R51" s="422"/>
      <c r="S51" s="423"/>
      <c r="T51" s="424"/>
      <c r="U51" s="425"/>
      <c r="V51" s="425"/>
      <c r="W51" s="425"/>
      <c r="X51" s="425"/>
      <c r="Y51" s="426"/>
      <c r="Z51" s="427"/>
      <c r="AA51" s="428"/>
      <c r="AB51" s="428"/>
      <c r="AC51" s="429"/>
      <c r="AD51" s="416"/>
      <c r="AE51" s="417"/>
      <c r="AF51" s="411"/>
      <c r="AG51" s="411"/>
      <c r="AH51" s="87"/>
    </row>
    <row r="52" spans="2:34" ht="50.1" customHeight="1" x14ac:dyDescent="0.4">
      <c r="B52" s="71"/>
      <c r="C52" s="82" t="s">
        <v>473</v>
      </c>
      <c r="D52" s="421"/>
      <c r="E52" s="422"/>
      <c r="F52" s="422"/>
      <c r="G52" s="422"/>
      <c r="H52" s="422"/>
      <c r="I52" s="422"/>
      <c r="J52" s="422"/>
      <c r="K52" s="423"/>
      <c r="L52" s="421"/>
      <c r="M52" s="422"/>
      <c r="N52" s="422"/>
      <c r="O52" s="422"/>
      <c r="P52" s="422"/>
      <c r="Q52" s="422"/>
      <c r="R52" s="422"/>
      <c r="S52" s="423"/>
      <c r="T52" s="424"/>
      <c r="U52" s="425"/>
      <c r="V52" s="425"/>
      <c r="W52" s="425"/>
      <c r="X52" s="425"/>
      <c r="Y52" s="426"/>
      <c r="Z52" s="427"/>
      <c r="AA52" s="428"/>
      <c r="AB52" s="428"/>
      <c r="AC52" s="429"/>
      <c r="AD52" s="416"/>
      <c r="AE52" s="417"/>
      <c r="AF52" s="411"/>
      <c r="AG52" s="411"/>
      <c r="AH52" s="87"/>
    </row>
    <row r="53" spans="2:34" ht="50.1" customHeight="1" x14ac:dyDescent="0.4">
      <c r="B53" s="71"/>
      <c r="C53" s="82" t="s">
        <v>474</v>
      </c>
      <c r="D53" s="421"/>
      <c r="E53" s="422"/>
      <c r="F53" s="422"/>
      <c r="G53" s="422"/>
      <c r="H53" s="422"/>
      <c r="I53" s="422"/>
      <c r="J53" s="422"/>
      <c r="K53" s="423"/>
      <c r="L53" s="421"/>
      <c r="M53" s="422"/>
      <c r="N53" s="422"/>
      <c r="O53" s="422"/>
      <c r="P53" s="422"/>
      <c r="Q53" s="422"/>
      <c r="R53" s="422"/>
      <c r="S53" s="423"/>
      <c r="T53" s="424"/>
      <c r="U53" s="425"/>
      <c r="V53" s="425"/>
      <c r="W53" s="425"/>
      <c r="X53" s="425"/>
      <c r="Y53" s="426"/>
      <c r="Z53" s="427"/>
      <c r="AA53" s="428"/>
      <c r="AB53" s="428"/>
      <c r="AC53" s="429"/>
      <c r="AD53" s="416"/>
      <c r="AE53" s="417"/>
      <c r="AF53" s="411"/>
      <c r="AG53" s="411"/>
      <c r="AH53" s="87"/>
    </row>
    <row r="54" spans="2:34" ht="50.1" customHeight="1" x14ac:dyDescent="0.4">
      <c r="B54" s="71"/>
      <c r="C54" s="82" t="s">
        <v>476</v>
      </c>
      <c r="D54" s="421"/>
      <c r="E54" s="422"/>
      <c r="F54" s="422"/>
      <c r="G54" s="422"/>
      <c r="H54" s="422"/>
      <c r="I54" s="422"/>
      <c r="J54" s="422"/>
      <c r="K54" s="423"/>
      <c r="L54" s="421"/>
      <c r="M54" s="422"/>
      <c r="N54" s="422"/>
      <c r="O54" s="422"/>
      <c r="P54" s="422"/>
      <c r="Q54" s="422"/>
      <c r="R54" s="422"/>
      <c r="S54" s="423"/>
      <c r="T54" s="424"/>
      <c r="U54" s="425"/>
      <c r="V54" s="425"/>
      <c r="W54" s="425"/>
      <c r="X54" s="425"/>
      <c r="Y54" s="426"/>
      <c r="Z54" s="427"/>
      <c r="AA54" s="428"/>
      <c r="AB54" s="428"/>
      <c r="AC54" s="429"/>
      <c r="AD54" s="416"/>
      <c r="AE54" s="417"/>
      <c r="AF54" s="411"/>
      <c r="AG54" s="411"/>
      <c r="AH54" s="87"/>
    </row>
    <row r="55" spans="2:34" ht="50.1" customHeight="1" x14ac:dyDescent="0.4">
      <c r="B55" s="71"/>
      <c r="C55" s="82" t="s">
        <v>465</v>
      </c>
      <c r="D55" s="421"/>
      <c r="E55" s="422"/>
      <c r="F55" s="422"/>
      <c r="G55" s="422"/>
      <c r="H55" s="422"/>
      <c r="I55" s="422"/>
      <c r="J55" s="422"/>
      <c r="K55" s="423"/>
      <c r="L55" s="421"/>
      <c r="M55" s="422"/>
      <c r="N55" s="422"/>
      <c r="O55" s="422"/>
      <c r="P55" s="422"/>
      <c r="Q55" s="422"/>
      <c r="R55" s="422"/>
      <c r="S55" s="423"/>
      <c r="T55" s="424"/>
      <c r="U55" s="425"/>
      <c r="V55" s="425"/>
      <c r="W55" s="425"/>
      <c r="X55" s="425"/>
      <c r="Y55" s="426"/>
      <c r="Z55" s="427"/>
      <c r="AA55" s="428"/>
      <c r="AB55" s="428"/>
      <c r="AC55" s="429"/>
      <c r="AD55" s="416"/>
      <c r="AE55" s="417"/>
      <c r="AF55" s="411"/>
      <c r="AG55" s="411"/>
      <c r="AH55" s="87"/>
    </row>
    <row r="56" spans="2:34" ht="50.1" customHeight="1" x14ac:dyDescent="0.4">
      <c r="B56" s="71"/>
      <c r="C56" s="82" t="s">
        <v>466</v>
      </c>
      <c r="D56" s="421"/>
      <c r="E56" s="422"/>
      <c r="F56" s="422"/>
      <c r="G56" s="422"/>
      <c r="H56" s="422"/>
      <c r="I56" s="422"/>
      <c r="J56" s="422"/>
      <c r="K56" s="423"/>
      <c r="L56" s="421"/>
      <c r="M56" s="422"/>
      <c r="N56" s="422"/>
      <c r="O56" s="422"/>
      <c r="P56" s="422"/>
      <c r="Q56" s="422"/>
      <c r="R56" s="422"/>
      <c r="S56" s="423"/>
      <c r="T56" s="424"/>
      <c r="U56" s="425"/>
      <c r="V56" s="425"/>
      <c r="W56" s="425"/>
      <c r="X56" s="425"/>
      <c r="Y56" s="426"/>
      <c r="Z56" s="427"/>
      <c r="AA56" s="428"/>
      <c r="AB56" s="428"/>
      <c r="AC56" s="429"/>
      <c r="AD56" s="416"/>
      <c r="AE56" s="417"/>
      <c r="AF56" s="411"/>
      <c r="AG56" s="411"/>
      <c r="AH56" s="87"/>
    </row>
    <row r="57" spans="2:34" ht="50.1" customHeight="1" x14ac:dyDescent="0.4">
      <c r="B57" s="71"/>
      <c r="C57" s="82" t="s">
        <v>467</v>
      </c>
      <c r="D57" s="421"/>
      <c r="E57" s="422"/>
      <c r="F57" s="422"/>
      <c r="G57" s="422"/>
      <c r="H57" s="422"/>
      <c r="I57" s="422"/>
      <c r="J57" s="422"/>
      <c r="K57" s="423"/>
      <c r="L57" s="421"/>
      <c r="M57" s="422"/>
      <c r="N57" s="422"/>
      <c r="O57" s="422"/>
      <c r="P57" s="422"/>
      <c r="Q57" s="422"/>
      <c r="R57" s="422"/>
      <c r="S57" s="423"/>
      <c r="T57" s="424"/>
      <c r="U57" s="425"/>
      <c r="V57" s="425"/>
      <c r="W57" s="425"/>
      <c r="X57" s="425"/>
      <c r="Y57" s="426"/>
      <c r="Z57" s="427"/>
      <c r="AA57" s="428"/>
      <c r="AB57" s="428"/>
      <c r="AC57" s="429"/>
      <c r="AD57" s="416"/>
      <c r="AE57" s="417"/>
      <c r="AF57" s="411"/>
      <c r="AG57" s="411"/>
      <c r="AH57" s="87"/>
    </row>
    <row r="58" spans="2:34" ht="50.1" customHeight="1" x14ac:dyDescent="0.4">
      <c r="B58" s="71"/>
      <c r="C58" s="82" t="s">
        <v>468</v>
      </c>
      <c r="D58" s="421"/>
      <c r="E58" s="422"/>
      <c r="F58" s="422"/>
      <c r="G58" s="422"/>
      <c r="H58" s="422"/>
      <c r="I58" s="422"/>
      <c r="J58" s="422"/>
      <c r="K58" s="423"/>
      <c r="L58" s="421"/>
      <c r="M58" s="422"/>
      <c r="N58" s="422"/>
      <c r="O58" s="422"/>
      <c r="P58" s="422"/>
      <c r="Q58" s="422"/>
      <c r="R58" s="422"/>
      <c r="S58" s="423"/>
      <c r="T58" s="424"/>
      <c r="U58" s="425"/>
      <c r="V58" s="425"/>
      <c r="W58" s="425"/>
      <c r="X58" s="425"/>
      <c r="Y58" s="426"/>
      <c r="Z58" s="427"/>
      <c r="AA58" s="428"/>
      <c r="AB58" s="428"/>
      <c r="AC58" s="429"/>
      <c r="AD58" s="416"/>
      <c r="AE58" s="417"/>
      <c r="AF58" s="411"/>
      <c r="AG58" s="411"/>
      <c r="AH58" s="87"/>
    </row>
    <row r="59" spans="2:34" ht="50.1" customHeight="1" x14ac:dyDescent="0.4">
      <c r="B59" s="71"/>
      <c r="C59" s="82" t="s">
        <v>469</v>
      </c>
      <c r="D59" s="421"/>
      <c r="E59" s="422"/>
      <c r="F59" s="422"/>
      <c r="G59" s="422"/>
      <c r="H59" s="422"/>
      <c r="I59" s="422"/>
      <c r="J59" s="422"/>
      <c r="K59" s="423"/>
      <c r="L59" s="421"/>
      <c r="M59" s="422"/>
      <c r="N59" s="422"/>
      <c r="O59" s="422"/>
      <c r="P59" s="422"/>
      <c r="Q59" s="422"/>
      <c r="R59" s="422"/>
      <c r="S59" s="423"/>
      <c r="T59" s="424"/>
      <c r="U59" s="425"/>
      <c r="V59" s="425"/>
      <c r="W59" s="425"/>
      <c r="X59" s="425"/>
      <c r="Y59" s="426"/>
      <c r="Z59" s="427"/>
      <c r="AA59" s="428"/>
      <c r="AB59" s="428"/>
      <c r="AC59" s="429"/>
      <c r="AD59" s="416"/>
      <c r="AE59" s="417"/>
      <c r="AF59" s="411"/>
      <c r="AG59" s="411"/>
      <c r="AH59" s="87"/>
    </row>
    <row r="60" spans="2:34" ht="50.1" customHeight="1" x14ac:dyDescent="0.4">
      <c r="B60" s="71"/>
      <c r="C60" s="82" t="s">
        <v>470</v>
      </c>
      <c r="D60" s="421"/>
      <c r="E60" s="422"/>
      <c r="F60" s="422"/>
      <c r="G60" s="422"/>
      <c r="H60" s="422"/>
      <c r="I60" s="422"/>
      <c r="J60" s="422"/>
      <c r="K60" s="423"/>
      <c r="L60" s="421"/>
      <c r="M60" s="422"/>
      <c r="N60" s="422"/>
      <c r="O60" s="422"/>
      <c r="P60" s="422"/>
      <c r="Q60" s="422"/>
      <c r="R60" s="422"/>
      <c r="S60" s="423"/>
      <c r="T60" s="424"/>
      <c r="U60" s="425"/>
      <c r="V60" s="425"/>
      <c r="W60" s="425"/>
      <c r="X60" s="425"/>
      <c r="Y60" s="426"/>
      <c r="Z60" s="427"/>
      <c r="AA60" s="428"/>
      <c r="AB60" s="428"/>
      <c r="AC60" s="429"/>
      <c r="AD60" s="416"/>
      <c r="AE60" s="417"/>
      <c r="AF60" s="411"/>
      <c r="AG60" s="411"/>
      <c r="AH60" s="87"/>
    </row>
    <row r="61" spans="2:34" ht="50.1" customHeight="1" x14ac:dyDescent="0.4">
      <c r="B61" s="71"/>
      <c r="C61" s="82" t="s">
        <v>471</v>
      </c>
      <c r="D61" s="421"/>
      <c r="E61" s="422"/>
      <c r="F61" s="422"/>
      <c r="G61" s="422"/>
      <c r="H61" s="422"/>
      <c r="I61" s="422"/>
      <c r="J61" s="422"/>
      <c r="K61" s="423"/>
      <c r="L61" s="421"/>
      <c r="M61" s="422"/>
      <c r="N61" s="422"/>
      <c r="O61" s="422"/>
      <c r="P61" s="422"/>
      <c r="Q61" s="422"/>
      <c r="R61" s="422"/>
      <c r="S61" s="423"/>
      <c r="T61" s="424"/>
      <c r="U61" s="425"/>
      <c r="V61" s="425"/>
      <c r="W61" s="425"/>
      <c r="X61" s="425"/>
      <c r="Y61" s="426"/>
      <c r="Z61" s="427"/>
      <c r="AA61" s="428"/>
      <c r="AB61" s="428"/>
      <c r="AC61" s="429"/>
      <c r="AD61" s="416"/>
      <c r="AE61" s="417"/>
      <c r="AF61" s="411"/>
      <c r="AG61" s="411"/>
      <c r="AH61" s="87"/>
    </row>
    <row r="62" spans="2:34" ht="50.1" customHeight="1" x14ac:dyDescent="0.4">
      <c r="B62" s="71"/>
      <c r="C62" s="82" t="s">
        <v>472</v>
      </c>
      <c r="D62" s="421"/>
      <c r="E62" s="422"/>
      <c r="F62" s="422"/>
      <c r="G62" s="422"/>
      <c r="H62" s="422"/>
      <c r="I62" s="422"/>
      <c r="J62" s="422"/>
      <c r="K62" s="423"/>
      <c r="L62" s="421"/>
      <c r="M62" s="422"/>
      <c r="N62" s="422"/>
      <c r="O62" s="422"/>
      <c r="P62" s="422"/>
      <c r="Q62" s="422"/>
      <c r="R62" s="422"/>
      <c r="S62" s="423"/>
      <c r="T62" s="424"/>
      <c r="U62" s="425"/>
      <c r="V62" s="425"/>
      <c r="W62" s="425"/>
      <c r="X62" s="425"/>
      <c r="Y62" s="426"/>
      <c r="Z62" s="427"/>
      <c r="AA62" s="428"/>
      <c r="AB62" s="428"/>
      <c r="AC62" s="429"/>
      <c r="AD62" s="416"/>
      <c r="AE62" s="417"/>
      <c r="AF62" s="411"/>
      <c r="AG62" s="411"/>
      <c r="AH62" s="87"/>
    </row>
    <row r="63" spans="2:34" ht="50.1" customHeight="1" x14ac:dyDescent="0.4">
      <c r="B63" s="71"/>
      <c r="C63" s="82" t="s">
        <v>473</v>
      </c>
      <c r="D63" s="421"/>
      <c r="E63" s="422"/>
      <c r="F63" s="422"/>
      <c r="G63" s="422"/>
      <c r="H63" s="422"/>
      <c r="I63" s="422"/>
      <c r="J63" s="422"/>
      <c r="K63" s="423"/>
      <c r="L63" s="421"/>
      <c r="M63" s="422"/>
      <c r="N63" s="422"/>
      <c r="O63" s="422"/>
      <c r="P63" s="422"/>
      <c r="Q63" s="422"/>
      <c r="R63" s="422"/>
      <c r="S63" s="423"/>
      <c r="T63" s="424"/>
      <c r="U63" s="425"/>
      <c r="V63" s="425"/>
      <c r="W63" s="425"/>
      <c r="X63" s="425"/>
      <c r="Y63" s="426"/>
      <c r="Z63" s="427"/>
      <c r="AA63" s="428"/>
      <c r="AB63" s="428"/>
      <c r="AC63" s="429"/>
      <c r="AD63" s="416"/>
      <c r="AE63" s="417"/>
      <c r="AF63" s="411"/>
      <c r="AG63" s="411"/>
      <c r="AH63" s="87"/>
    </row>
    <row r="64" spans="2:34" ht="50.1" customHeight="1" x14ac:dyDescent="0.4">
      <c r="B64" s="71"/>
      <c r="C64" s="82" t="s">
        <v>474</v>
      </c>
      <c r="D64" s="421"/>
      <c r="E64" s="422"/>
      <c r="F64" s="422"/>
      <c r="G64" s="422"/>
      <c r="H64" s="422"/>
      <c r="I64" s="422"/>
      <c r="J64" s="422"/>
      <c r="K64" s="423"/>
      <c r="L64" s="421"/>
      <c r="M64" s="422"/>
      <c r="N64" s="422"/>
      <c r="O64" s="422"/>
      <c r="P64" s="422"/>
      <c r="Q64" s="422"/>
      <c r="R64" s="422"/>
      <c r="S64" s="423"/>
      <c r="T64" s="424"/>
      <c r="U64" s="425"/>
      <c r="V64" s="425"/>
      <c r="W64" s="425"/>
      <c r="X64" s="425"/>
      <c r="Y64" s="426"/>
      <c r="Z64" s="427"/>
      <c r="AA64" s="428"/>
      <c r="AB64" s="428"/>
      <c r="AC64" s="429"/>
      <c r="AD64" s="416"/>
      <c r="AE64" s="417"/>
      <c r="AF64" s="411"/>
      <c r="AG64" s="411"/>
      <c r="AH64" s="87"/>
    </row>
    <row r="65" spans="2:34" ht="50.1" customHeight="1" x14ac:dyDescent="0.4">
      <c r="B65" s="71"/>
      <c r="C65" s="82" t="s">
        <v>476</v>
      </c>
      <c r="D65" s="421"/>
      <c r="E65" s="422"/>
      <c r="F65" s="422"/>
      <c r="G65" s="422"/>
      <c r="H65" s="422"/>
      <c r="I65" s="422"/>
      <c r="J65" s="422"/>
      <c r="K65" s="423"/>
      <c r="L65" s="421"/>
      <c r="M65" s="422"/>
      <c r="N65" s="422"/>
      <c r="O65" s="422"/>
      <c r="P65" s="422"/>
      <c r="Q65" s="422"/>
      <c r="R65" s="422"/>
      <c r="S65" s="423"/>
      <c r="T65" s="424"/>
      <c r="U65" s="425"/>
      <c r="V65" s="425"/>
      <c r="W65" s="425"/>
      <c r="X65" s="425"/>
      <c r="Y65" s="426"/>
      <c r="Z65" s="427"/>
      <c r="AA65" s="428"/>
      <c r="AB65" s="428"/>
      <c r="AC65" s="429"/>
      <c r="AD65" s="418"/>
      <c r="AE65" s="418"/>
      <c r="AF65" s="411"/>
      <c r="AG65" s="411"/>
      <c r="AH65" s="87"/>
    </row>
    <row r="66" spans="2:34" ht="9.9" customHeight="1" x14ac:dyDescent="0.4">
      <c r="B66" s="65"/>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7"/>
    </row>
    <row r="67" spans="2:34" ht="6" customHeight="1" x14ac:dyDescent="0.4"/>
  </sheetData>
  <mergeCells count="257">
    <mergeCell ref="D65:K65"/>
    <mergeCell ref="L65:S65"/>
    <mergeCell ref="T65:Y65"/>
    <mergeCell ref="Z65:AC65"/>
    <mergeCell ref="AD65:AE65"/>
    <mergeCell ref="AF65:AG65"/>
    <mergeCell ref="D64:K64"/>
    <mergeCell ref="L64:S64"/>
    <mergeCell ref="T64:Y64"/>
    <mergeCell ref="Z64:AC64"/>
    <mergeCell ref="AD64:AE64"/>
    <mergeCell ref="AF64:AG64"/>
    <mergeCell ref="D63:K63"/>
    <mergeCell ref="L63:S63"/>
    <mergeCell ref="T63:Y63"/>
    <mergeCell ref="Z63:AC63"/>
    <mergeCell ref="AD63:AE63"/>
    <mergeCell ref="AF63:AG63"/>
    <mergeCell ref="D62:K62"/>
    <mergeCell ref="L62:S62"/>
    <mergeCell ref="T62:Y62"/>
    <mergeCell ref="Z62:AC62"/>
    <mergeCell ref="AD62:AE62"/>
    <mergeCell ref="AF62:AG62"/>
    <mergeCell ref="D61:K61"/>
    <mergeCell ref="L61:S61"/>
    <mergeCell ref="T61:Y61"/>
    <mergeCell ref="Z61:AC61"/>
    <mergeCell ref="AD61:AE61"/>
    <mergeCell ref="AF61:AG61"/>
    <mergeCell ref="D60:K60"/>
    <mergeCell ref="L60:S60"/>
    <mergeCell ref="T60:Y60"/>
    <mergeCell ref="Z60:AC60"/>
    <mergeCell ref="AD60:AE60"/>
    <mergeCell ref="AF60:AG60"/>
    <mergeCell ref="D59:K59"/>
    <mergeCell ref="L59:S59"/>
    <mergeCell ref="T59:Y59"/>
    <mergeCell ref="Z59:AC59"/>
    <mergeCell ref="AD59:AE59"/>
    <mergeCell ref="AF59:AG59"/>
    <mergeCell ref="D58:K58"/>
    <mergeCell ref="L58:S58"/>
    <mergeCell ref="T58:Y58"/>
    <mergeCell ref="Z58:AC58"/>
    <mergeCell ref="AD58:AE58"/>
    <mergeCell ref="AF58:AG58"/>
    <mergeCell ref="D57:K57"/>
    <mergeCell ref="L57:S57"/>
    <mergeCell ref="T57:Y57"/>
    <mergeCell ref="Z57:AC57"/>
    <mergeCell ref="AD57:AE57"/>
    <mergeCell ref="AF57:AG57"/>
    <mergeCell ref="D56:K56"/>
    <mergeCell ref="L56:S56"/>
    <mergeCell ref="T56:Y56"/>
    <mergeCell ref="Z56:AC56"/>
    <mergeCell ref="AD56:AE56"/>
    <mergeCell ref="AF56:AG56"/>
    <mergeCell ref="D55:K55"/>
    <mergeCell ref="L55:S55"/>
    <mergeCell ref="T55:Y55"/>
    <mergeCell ref="Z55:AC55"/>
    <mergeCell ref="AD55:AE55"/>
    <mergeCell ref="AF55:AG55"/>
    <mergeCell ref="D54:K54"/>
    <mergeCell ref="L54:S54"/>
    <mergeCell ref="T54:Y54"/>
    <mergeCell ref="Z54:AC54"/>
    <mergeCell ref="AD54:AE54"/>
    <mergeCell ref="AF54:AG54"/>
    <mergeCell ref="D53:K53"/>
    <mergeCell ref="L53:S53"/>
    <mergeCell ref="T53:Y53"/>
    <mergeCell ref="Z53:AC53"/>
    <mergeCell ref="AD53:AE53"/>
    <mergeCell ref="AF53:AG53"/>
    <mergeCell ref="D52:K52"/>
    <mergeCell ref="L52:S52"/>
    <mergeCell ref="T52:Y52"/>
    <mergeCell ref="Z52:AC52"/>
    <mergeCell ref="AD52:AE52"/>
    <mergeCell ref="AF52:AG52"/>
    <mergeCell ref="D51:K51"/>
    <mergeCell ref="L51:S51"/>
    <mergeCell ref="T51:Y51"/>
    <mergeCell ref="Z51:AC51"/>
    <mergeCell ref="AD51:AE51"/>
    <mergeCell ref="AF51:AG51"/>
    <mergeCell ref="D50:K50"/>
    <mergeCell ref="L50:S50"/>
    <mergeCell ref="T50:Y50"/>
    <mergeCell ref="Z50:AC50"/>
    <mergeCell ref="AD50:AE50"/>
    <mergeCell ref="AF50:AG50"/>
    <mergeCell ref="D49:K49"/>
    <mergeCell ref="L49:S49"/>
    <mergeCell ref="T49:Y49"/>
    <mergeCell ref="Z49:AC49"/>
    <mergeCell ref="AD49:AE49"/>
    <mergeCell ref="AF49:AG49"/>
    <mergeCell ref="D48:K48"/>
    <mergeCell ref="L48:S48"/>
    <mergeCell ref="T48:Y48"/>
    <mergeCell ref="Z48:AC48"/>
    <mergeCell ref="AD48:AE48"/>
    <mergeCell ref="AF48:AG48"/>
    <mergeCell ref="D47:K47"/>
    <mergeCell ref="L47:S47"/>
    <mergeCell ref="T47:Y47"/>
    <mergeCell ref="Z47:AC47"/>
    <mergeCell ref="AD47:AE47"/>
    <mergeCell ref="AF47:AG47"/>
    <mergeCell ref="D46:K46"/>
    <mergeCell ref="L46:S46"/>
    <mergeCell ref="T46:Y46"/>
    <mergeCell ref="Z46:AC46"/>
    <mergeCell ref="AD46:AE46"/>
    <mergeCell ref="AF46:AG46"/>
    <mergeCell ref="D45:K45"/>
    <mergeCell ref="L45:S45"/>
    <mergeCell ref="T45:Y45"/>
    <mergeCell ref="Z45:AC45"/>
    <mergeCell ref="AD45:AE45"/>
    <mergeCell ref="AF45:AG45"/>
    <mergeCell ref="D44:K44"/>
    <mergeCell ref="L44:S44"/>
    <mergeCell ref="T44:Y44"/>
    <mergeCell ref="Z44:AC44"/>
    <mergeCell ref="AD44:AE44"/>
    <mergeCell ref="AF44:AG44"/>
    <mergeCell ref="B41:AH41"/>
    <mergeCell ref="B42:AH42"/>
    <mergeCell ref="D43:K43"/>
    <mergeCell ref="L43:S43"/>
    <mergeCell ref="T43:Y43"/>
    <mergeCell ref="Z43:AC43"/>
    <mergeCell ref="AD43:AE43"/>
    <mergeCell ref="AF43:AG43"/>
    <mergeCell ref="T30:U30"/>
    <mergeCell ref="V30:W30"/>
    <mergeCell ref="X30:Y30"/>
    <mergeCell ref="Z30:AA30"/>
    <mergeCell ref="AB30:AC30"/>
    <mergeCell ref="B32:AD39"/>
    <mergeCell ref="C30:E30"/>
    <mergeCell ref="F30:G30"/>
    <mergeCell ref="H30:I30"/>
    <mergeCell ref="J30:K30"/>
    <mergeCell ref="L30:M30"/>
    <mergeCell ref="N30:O30"/>
    <mergeCell ref="P30:Q30"/>
    <mergeCell ref="R30:S30"/>
    <mergeCell ref="N29:O29"/>
    <mergeCell ref="P29:Q29"/>
    <mergeCell ref="R29:S29"/>
    <mergeCell ref="T28:U28"/>
    <mergeCell ref="V28:W28"/>
    <mergeCell ref="X28:Y28"/>
    <mergeCell ref="Z28:AA28"/>
    <mergeCell ref="AB28:AC28"/>
    <mergeCell ref="C29:E29"/>
    <mergeCell ref="F29:G29"/>
    <mergeCell ref="H29:I29"/>
    <mergeCell ref="J29:K29"/>
    <mergeCell ref="L29:M29"/>
    <mergeCell ref="Z29:AA29"/>
    <mergeCell ref="AB29:AC29"/>
    <mergeCell ref="T29:U29"/>
    <mergeCell ref="V29:W29"/>
    <mergeCell ref="X29:Y29"/>
    <mergeCell ref="C28:E28"/>
    <mergeCell ref="F28:G28"/>
    <mergeCell ref="H28:I28"/>
    <mergeCell ref="J28:K28"/>
    <mergeCell ref="L28:M28"/>
    <mergeCell ref="N28:O28"/>
    <mergeCell ref="P28:Q28"/>
    <mergeCell ref="R28:S28"/>
    <mergeCell ref="N26:O26"/>
    <mergeCell ref="P26:Q26"/>
    <mergeCell ref="R26:S26"/>
    <mergeCell ref="T25:U25"/>
    <mergeCell ref="V25:W25"/>
    <mergeCell ref="X25:Y25"/>
    <mergeCell ref="Z25:AA25"/>
    <mergeCell ref="AB25:AC25"/>
    <mergeCell ref="C26:E26"/>
    <mergeCell ref="F26:G26"/>
    <mergeCell ref="H26:I26"/>
    <mergeCell ref="J26:K26"/>
    <mergeCell ref="L26:M26"/>
    <mergeCell ref="Z26:AA26"/>
    <mergeCell ref="AB26:AC26"/>
    <mergeCell ref="T26:U26"/>
    <mergeCell ref="V26:W26"/>
    <mergeCell ref="X26:Y26"/>
    <mergeCell ref="C25:E25"/>
    <mergeCell ref="F25:G25"/>
    <mergeCell ref="H25:I25"/>
    <mergeCell ref="J25:K25"/>
    <mergeCell ref="L25:M25"/>
    <mergeCell ref="N25:O25"/>
    <mergeCell ref="P25:Q25"/>
    <mergeCell ref="R25:S25"/>
    <mergeCell ref="N24:O24"/>
    <mergeCell ref="P24:Q24"/>
    <mergeCell ref="R24:S24"/>
    <mergeCell ref="C19:D19"/>
    <mergeCell ref="E19:N19"/>
    <mergeCell ref="P19:S19"/>
    <mergeCell ref="T19:AC19"/>
    <mergeCell ref="B22:AD22"/>
    <mergeCell ref="C24:E24"/>
    <mergeCell ref="F24:G24"/>
    <mergeCell ref="H24:I24"/>
    <mergeCell ref="J24:K24"/>
    <mergeCell ref="L24:M24"/>
    <mergeCell ref="Z24:AA24"/>
    <mergeCell ref="AB24:AC24"/>
    <mergeCell ref="T24:U24"/>
    <mergeCell ref="V24:W24"/>
    <mergeCell ref="X24:Y24"/>
    <mergeCell ref="X13:Z13"/>
    <mergeCell ref="AA13:AC13"/>
    <mergeCell ref="F15:G15"/>
    <mergeCell ref="H15:L15"/>
    <mergeCell ref="N15:O15"/>
    <mergeCell ref="P15:T15"/>
    <mergeCell ref="V15:W15"/>
    <mergeCell ref="X15:AC15"/>
    <mergeCell ref="C13:D17"/>
    <mergeCell ref="F13:G13"/>
    <mergeCell ref="H13:L13"/>
    <mergeCell ref="N13:P13"/>
    <mergeCell ref="Q13:T13"/>
    <mergeCell ref="V13:W13"/>
    <mergeCell ref="F17:G17"/>
    <mergeCell ref="H17:L17"/>
    <mergeCell ref="N17:O17"/>
    <mergeCell ref="P17:T17"/>
    <mergeCell ref="C9:D9"/>
    <mergeCell ref="E9:L9"/>
    <mergeCell ref="N9:T9"/>
    <mergeCell ref="V9:AC9"/>
    <mergeCell ref="C11:D11"/>
    <mergeCell ref="E11:L11"/>
    <mergeCell ref="N11:T11"/>
    <mergeCell ref="V11:AC11"/>
    <mergeCell ref="B2:G3"/>
    <mergeCell ref="H2:AD3"/>
    <mergeCell ref="B5:AD5"/>
    <mergeCell ref="C7:D7"/>
    <mergeCell ref="E7:L7"/>
    <mergeCell ref="N7:P7"/>
    <mergeCell ref="Q7:AC7"/>
  </mergeCells>
  <dataValidations count="2">
    <dataValidation type="list" allowBlank="1" showInputMessage="1" showErrorMessage="1" sqref="AD44:AE65" xr:uid="{F95359D6-59AB-4DB3-90C1-0D272A4B5167}">
      <formula1>"Abierta,En ejecución,Cerrada,Cancelada"</formula1>
    </dataValidation>
    <dataValidation type="list" allowBlank="1" showInputMessage="1" showErrorMessage="1" sqref="X13" xr:uid="{0419B2FA-A2D1-4829-B2D6-E2E49BA38DB5}">
      <formula1>"Mayor o igual que,Menor o igual que,Igual,Mayor que,Menor que"</formula1>
    </dataValidation>
  </dataValidations>
  <pageMargins left="0.25" right="0.25"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42E5A5C3-75DF-4025-B32B-99770930B64F}">
          <x14:formula1>
            <xm:f>Datos!$P$2:$P$205</xm:f>
          </x14:formula1>
          <xm:sqref>E11:L11 N11:T11 V11:AC11</xm:sqref>
        </x14:dataValidation>
        <x14:dataValidation type="list" allowBlank="1" showInputMessage="1" showErrorMessage="1" xr:uid="{6187E817-4E7F-48E9-BC9B-A24314BE4C03}">
          <x14:formula1>
            <xm:f>Datos!$L$2:$L$51</xm:f>
          </x14:formula1>
          <xm:sqref>N9:T9 E9 V9:AC9</xm:sqref>
        </x14:dataValidation>
      </x14:dataValidations>
    </ext>
  </extLst>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C7F89-4731-45E1-B23F-B0D75EA3F30D}">
  <sheetPr codeName="Hoja41"/>
  <dimension ref="B1:AH67"/>
  <sheetViews>
    <sheetView showGridLines="0" zoomScale="85" zoomScaleNormal="85" workbookViewId="0">
      <selection activeCell="X13" sqref="X13:Z13"/>
    </sheetView>
  </sheetViews>
  <sheetFormatPr baseColWidth="10" defaultColWidth="0" defaultRowHeight="0" customHeight="1" zeroHeight="1" x14ac:dyDescent="0.4"/>
  <cols>
    <col min="1" max="1" width="1.77734375" style="60" customWidth="1"/>
    <col min="2" max="2" width="1.88671875" style="60" customWidth="1"/>
    <col min="3" max="4" width="11.21875" style="60" customWidth="1"/>
    <col min="5" max="5" width="1.77734375" style="60" customWidth="1"/>
    <col min="6" max="6" width="13.6640625" style="60" customWidth="1"/>
    <col min="7" max="7" width="1.77734375" style="60" customWidth="1"/>
    <col min="8" max="8" width="9.6640625" style="60" customWidth="1"/>
    <col min="9" max="9" width="1.77734375" style="60" customWidth="1"/>
    <col min="10" max="10" width="9.6640625" style="60" customWidth="1"/>
    <col min="11" max="11" width="1.77734375" style="60" customWidth="1"/>
    <col min="12" max="12" width="12.6640625" style="60" customWidth="1"/>
    <col min="13" max="13" width="1.77734375" style="60" customWidth="1"/>
    <col min="14" max="14" width="12.109375" style="60" customWidth="1"/>
    <col min="15" max="15" width="1.77734375" style="60" customWidth="1"/>
    <col min="16" max="16" width="12.6640625" style="60" customWidth="1"/>
    <col min="17" max="17" width="1.77734375" style="60" customWidth="1"/>
    <col min="18" max="18" width="9.6640625" style="60" customWidth="1"/>
    <col min="19" max="19" width="1.77734375" style="60" customWidth="1"/>
    <col min="20" max="20" width="12.6640625" style="60" customWidth="1"/>
    <col min="21" max="21" width="1.77734375" style="60" customWidth="1"/>
    <col min="22" max="22" width="9.6640625" style="60" customWidth="1"/>
    <col min="23" max="23" width="1.77734375" style="60" customWidth="1"/>
    <col min="24" max="24" width="9.6640625" style="60" customWidth="1"/>
    <col min="25" max="25" width="1.77734375" style="60" customWidth="1"/>
    <col min="26" max="26" width="9.6640625" style="60" customWidth="1"/>
    <col min="27" max="27" width="1.77734375" style="60" customWidth="1"/>
    <col min="28" max="28" width="9.6640625" style="60" customWidth="1"/>
    <col min="29" max="29" width="1.77734375" style="60" customWidth="1"/>
    <col min="30" max="30" width="1.88671875" style="60" customWidth="1"/>
    <col min="31" max="31" width="10.77734375" style="60" customWidth="1"/>
    <col min="32" max="33" width="12.33203125" style="60" customWidth="1"/>
    <col min="34" max="34" width="1.77734375" style="60" customWidth="1"/>
    <col min="35" max="35" width="2.21875" style="60" customWidth="1"/>
    <col min="36" max="36" width="0" style="60" hidden="1" customWidth="1"/>
    <col min="37" max="16384" width="0" style="60" hidden="1"/>
  </cols>
  <sheetData>
    <row r="1" spans="2:30" ht="8.1" customHeight="1" x14ac:dyDescent="0.4"/>
    <row r="2" spans="2:30" ht="37.5" customHeight="1" x14ac:dyDescent="0.4">
      <c r="B2" s="439"/>
      <c r="C2" s="439"/>
      <c r="D2" s="439"/>
      <c r="E2" s="439"/>
      <c r="F2" s="439"/>
      <c r="G2" s="439"/>
      <c r="H2" s="442" t="s">
        <v>480</v>
      </c>
      <c r="I2" s="443"/>
      <c r="J2" s="443"/>
      <c r="K2" s="443"/>
      <c r="L2" s="443"/>
      <c r="M2" s="443"/>
      <c r="N2" s="443"/>
      <c r="O2" s="443"/>
      <c r="P2" s="443"/>
      <c r="Q2" s="443"/>
      <c r="R2" s="443"/>
      <c r="S2" s="443"/>
      <c r="T2" s="443"/>
      <c r="U2" s="443"/>
      <c r="V2" s="443"/>
      <c r="W2" s="443"/>
      <c r="X2" s="443"/>
      <c r="Y2" s="443"/>
      <c r="Z2" s="443"/>
      <c r="AA2" s="443"/>
      <c r="AB2" s="443"/>
      <c r="AC2" s="443"/>
      <c r="AD2" s="444"/>
    </row>
    <row r="3" spans="2:30" ht="37.5" customHeight="1" x14ac:dyDescent="0.4">
      <c r="B3" s="439"/>
      <c r="C3" s="439"/>
      <c r="D3" s="439"/>
      <c r="E3" s="439"/>
      <c r="F3" s="439"/>
      <c r="G3" s="439"/>
      <c r="H3" s="445"/>
      <c r="I3" s="446"/>
      <c r="J3" s="446"/>
      <c r="K3" s="446"/>
      <c r="L3" s="446"/>
      <c r="M3" s="446"/>
      <c r="N3" s="446"/>
      <c r="O3" s="446"/>
      <c r="P3" s="446"/>
      <c r="Q3" s="446"/>
      <c r="R3" s="446"/>
      <c r="S3" s="446"/>
      <c r="T3" s="446"/>
      <c r="U3" s="446"/>
      <c r="V3" s="446"/>
      <c r="W3" s="446"/>
      <c r="X3" s="446"/>
      <c r="Y3" s="446"/>
      <c r="Z3" s="446"/>
      <c r="AA3" s="446"/>
      <c r="AB3" s="446"/>
      <c r="AC3" s="446"/>
      <c r="AD3" s="447"/>
    </row>
    <row r="4" spans="2:30" ht="8.1" customHeight="1" x14ac:dyDescent="0.4"/>
    <row r="5" spans="2:30" ht="30" customHeight="1" x14ac:dyDescent="0.4">
      <c r="B5" s="440" t="s">
        <v>454</v>
      </c>
      <c r="C5" s="440"/>
      <c r="D5" s="440"/>
      <c r="E5" s="440"/>
      <c r="F5" s="440"/>
      <c r="G5" s="440"/>
      <c r="H5" s="440"/>
      <c r="I5" s="440"/>
      <c r="J5" s="440"/>
      <c r="K5" s="440"/>
      <c r="L5" s="440"/>
      <c r="M5" s="440"/>
      <c r="N5" s="440"/>
      <c r="O5" s="440"/>
      <c r="P5" s="440"/>
      <c r="Q5" s="440"/>
      <c r="R5" s="440"/>
      <c r="S5" s="440"/>
      <c r="T5" s="440"/>
      <c r="U5" s="440"/>
      <c r="V5" s="440"/>
      <c r="W5" s="440"/>
      <c r="X5" s="440"/>
      <c r="Y5" s="440"/>
      <c r="Z5" s="440"/>
      <c r="AA5" s="440"/>
      <c r="AB5" s="440"/>
      <c r="AC5" s="440"/>
      <c r="AD5" s="440"/>
    </row>
    <row r="6" spans="2:30" ht="7.5" customHeight="1" x14ac:dyDescent="0.4">
      <c r="B6" s="61"/>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2:30" s="64" customFormat="1" ht="60" customHeight="1" x14ac:dyDescent="0.3">
      <c r="B7" s="68"/>
      <c r="C7" s="419" t="s">
        <v>455</v>
      </c>
      <c r="D7" s="420"/>
      <c r="E7" s="433"/>
      <c r="F7" s="433"/>
      <c r="G7" s="433"/>
      <c r="H7" s="433"/>
      <c r="I7" s="433"/>
      <c r="J7" s="433"/>
      <c r="K7" s="433"/>
      <c r="L7" s="433"/>
      <c r="M7" s="69"/>
      <c r="N7" s="419" t="s">
        <v>456</v>
      </c>
      <c r="O7" s="436"/>
      <c r="P7" s="420"/>
      <c r="Q7" s="441"/>
      <c r="R7" s="441"/>
      <c r="S7" s="441"/>
      <c r="T7" s="441"/>
      <c r="U7" s="441"/>
      <c r="V7" s="441"/>
      <c r="W7" s="441"/>
      <c r="X7" s="441"/>
      <c r="Y7" s="441"/>
      <c r="Z7" s="441"/>
      <c r="AA7" s="441"/>
      <c r="AB7" s="441"/>
      <c r="AC7" s="441"/>
      <c r="AD7" s="70"/>
    </row>
    <row r="8" spans="2:30" ht="7.5" customHeight="1" x14ac:dyDescent="0.4">
      <c r="B8" s="71"/>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73"/>
    </row>
    <row r="9" spans="2:30" s="64" customFormat="1" ht="39.9" customHeight="1" x14ac:dyDescent="0.3">
      <c r="B9" s="68"/>
      <c r="C9" s="419" t="s">
        <v>481</v>
      </c>
      <c r="D9" s="420"/>
      <c r="E9" s="433"/>
      <c r="F9" s="433"/>
      <c r="G9" s="433"/>
      <c r="H9" s="433"/>
      <c r="I9" s="433"/>
      <c r="J9" s="433"/>
      <c r="K9" s="433"/>
      <c r="L9" s="433"/>
      <c r="M9" s="69"/>
      <c r="N9" s="433"/>
      <c r="O9" s="433"/>
      <c r="P9" s="433"/>
      <c r="Q9" s="433"/>
      <c r="R9" s="433"/>
      <c r="S9" s="433"/>
      <c r="T9" s="433"/>
      <c r="U9"/>
      <c r="V9" s="433"/>
      <c r="W9" s="433"/>
      <c r="X9" s="433"/>
      <c r="Y9" s="433"/>
      <c r="Z9" s="433"/>
      <c r="AA9" s="433"/>
      <c r="AB9" s="433"/>
      <c r="AC9" s="433"/>
      <c r="AD9" s="70"/>
    </row>
    <row r="10" spans="2:30" ht="7.5" customHeight="1" x14ac:dyDescent="0.4">
      <c r="B10" s="71"/>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3"/>
    </row>
    <row r="11" spans="2:30" ht="39.9" customHeight="1" x14ac:dyDescent="0.4">
      <c r="B11" s="71"/>
      <c r="C11" s="419" t="s">
        <v>482</v>
      </c>
      <c r="D11" s="420"/>
      <c r="E11" s="433"/>
      <c r="F11" s="433"/>
      <c r="G11" s="433"/>
      <c r="H11" s="433"/>
      <c r="I11" s="433"/>
      <c r="J11" s="433"/>
      <c r="K11" s="433"/>
      <c r="L11" s="433"/>
      <c r="N11" s="433"/>
      <c r="O11" s="433"/>
      <c r="P11" s="433"/>
      <c r="Q11" s="433"/>
      <c r="R11" s="433"/>
      <c r="S11" s="433"/>
      <c r="T11" s="433"/>
      <c r="V11" s="433"/>
      <c r="W11" s="433"/>
      <c r="X11" s="433"/>
      <c r="Y11" s="433"/>
      <c r="Z11" s="433"/>
      <c r="AA11" s="433"/>
      <c r="AB11" s="433"/>
      <c r="AC11" s="433"/>
      <c r="AD11" s="73"/>
    </row>
    <row r="12" spans="2:30" ht="7.5" customHeight="1" x14ac:dyDescent="0.4">
      <c r="B12" s="71"/>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3"/>
    </row>
    <row r="13" spans="2:30" s="64" customFormat="1" ht="39.9" customHeight="1" x14ac:dyDescent="0.3">
      <c r="B13" s="68"/>
      <c r="C13" s="448" t="s">
        <v>488</v>
      </c>
      <c r="D13" s="449"/>
      <c r="E13" s="69"/>
      <c r="F13" s="432" t="s">
        <v>457</v>
      </c>
      <c r="G13" s="432"/>
      <c r="H13" s="435"/>
      <c r="I13" s="435"/>
      <c r="J13" s="435"/>
      <c r="K13" s="435"/>
      <c r="L13" s="435"/>
      <c r="M13" s="69"/>
      <c r="N13" s="419" t="s">
        <v>459</v>
      </c>
      <c r="O13" s="436"/>
      <c r="P13" s="420"/>
      <c r="Q13" s="437"/>
      <c r="R13" s="437"/>
      <c r="S13" s="437"/>
      <c r="T13" s="437"/>
      <c r="U13" s="69"/>
      <c r="V13" s="438" t="s">
        <v>460</v>
      </c>
      <c r="W13" s="438"/>
      <c r="X13" s="461"/>
      <c r="Y13" s="461"/>
      <c r="Z13" s="461"/>
      <c r="AA13" s="455"/>
      <c r="AB13" s="456"/>
      <c r="AC13" s="457"/>
      <c r="AD13" s="70"/>
    </row>
    <row r="14" spans="2:30" ht="9" customHeight="1" x14ac:dyDescent="0.4">
      <c r="B14" s="71"/>
      <c r="C14" s="450"/>
      <c r="D14" s="451"/>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3"/>
    </row>
    <row r="15" spans="2:30" s="64" customFormat="1" ht="39.9" customHeight="1" x14ac:dyDescent="0.3">
      <c r="B15" s="68"/>
      <c r="C15" s="450"/>
      <c r="D15" s="451"/>
      <c r="E15" s="69"/>
      <c r="F15" s="434" t="s">
        <v>458</v>
      </c>
      <c r="G15" s="434"/>
      <c r="H15" s="435"/>
      <c r="I15" s="435"/>
      <c r="J15" s="435"/>
      <c r="K15" s="435"/>
      <c r="L15" s="435"/>
      <c r="M15" s="69"/>
      <c r="N15" s="434" t="s">
        <v>462</v>
      </c>
      <c r="O15" s="434"/>
      <c r="P15" s="435"/>
      <c r="Q15" s="435"/>
      <c r="R15" s="435"/>
      <c r="S15" s="435"/>
      <c r="T15" s="435"/>
      <c r="U15" s="69"/>
      <c r="V15" s="434" t="s">
        <v>484</v>
      </c>
      <c r="W15" s="434"/>
      <c r="X15" s="454"/>
      <c r="Y15" s="454"/>
      <c r="Z15" s="454"/>
      <c r="AA15" s="454"/>
      <c r="AB15" s="454"/>
      <c r="AC15" s="454"/>
      <c r="AD15" s="70"/>
    </row>
    <row r="16" spans="2:30" ht="7.5" customHeight="1" x14ac:dyDescent="0.4">
      <c r="B16" s="71"/>
      <c r="C16" s="450"/>
      <c r="D16" s="451"/>
      <c r="E16" s="72"/>
      <c r="F16" s="72"/>
      <c r="G16" s="72"/>
      <c r="H16" s="72"/>
      <c r="I16" s="72"/>
      <c r="J16" s="72"/>
      <c r="K16" s="72"/>
      <c r="L16" s="72"/>
      <c r="M16" s="72"/>
      <c r="N16" s="72"/>
      <c r="O16" s="72"/>
      <c r="P16" s="72"/>
      <c r="Q16" s="72"/>
      <c r="R16" s="72"/>
      <c r="S16" s="72"/>
      <c r="T16" s="72"/>
      <c r="U16" s="72"/>
      <c r="V16"/>
      <c r="W16"/>
      <c r="X16"/>
      <c r="Y16"/>
      <c r="Z16"/>
      <c r="AA16"/>
      <c r="AB16"/>
      <c r="AC16"/>
      <c r="AD16" s="73"/>
    </row>
    <row r="17" spans="2:30" s="64" customFormat="1" ht="39.9" customHeight="1" x14ac:dyDescent="0.3">
      <c r="B17" s="68"/>
      <c r="C17" s="452"/>
      <c r="D17" s="453"/>
      <c r="E17" s="69"/>
      <c r="F17" s="434" t="s">
        <v>461</v>
      </c>
      <c r="G17" s="434"/>
      <c r="H17" s="435"/>
      <c r="I17" s="435"/>
      <c r="J17" s="435"/>
      <c r="K17" s="435"/>
      <c r="L17" s="435"/>
      <c r="M17" s="69"/>
      <c r="N17" s="434" t="s">
        <v>463</v>
      </c>
      <c r="O17" s="434"/>
      <c r="P17" s="435"/>
      <c r="Q17" s="435"/>
      <c r="R17" s="435"/>
      <c r="S17" s="435"/>
      <c r="T17" s="435"/>
      <c r="U17" s="69"/>
      <c r="AC17"/>
      <c r="AD17" s="70"/>
    </row>
    <row r="18" spans="2:30" ht="6.9" customHeight="1" x14ac:dyDescent="0.4">
      <c r="B18" s="71"/>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3"/>
    </row>
    <row r="19" spans="2:30" s="64" customFormat="1" ht="39.9" customHeight="1" x14ac:dyDescent="0.3">
      <c r="B19" s="68"/>
      <c r="C19" s="419" t="s">
        <v>485</v>
      </c>
      <c r="D19" s="420"/>
      <c r="E19" s="437"/>
      <c r="F19" s="437"/>
      <c r="G19" s="437"/>
      <c r="H19" s="437"/>
      <c r="I19" s="437"/>
      <c r="J19" s="437"/>
      <c r="K19" s="437"/>
      <c r="L19" s="437"/>
      <c r="M19" s="437"/>
      <c r="N19" s="437"/>
      <c r="O19" s="74"/>
      <c r="P19" s="419" t="s">
        <v>486</v>
      </c>
      <c r="Q19" s="436"/>
      <c r="R19" s="436"/>
      <c r="S19" s="420"/>
      <c r="T19" s="437"/>
      <c r="U19" s="437"/>
      <c r="V19" s="437"/>
      <c r="W19" s="437"/>
      <c r="X19" s="437"/>
      <c r="Y19" s="437"/>
      <c r="Z19" s="437"/>
      <c r="AA19" s="437"/>
      <c r="AB19" s="437"/>
      <c r="AC19" s="437"/>
      <c r="AD19" s="70"/>
    </row>
    <row r="20" spans="2:30" ht="6.9" customHeight="1" x14ac:dyDescent="0.4">
      <c r="B20" s="75"/>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7"/>
    </row>
    <row r="21" spans="2:30" ht="9.9" customHeight="1" x14ac:dyDescent="0.4">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row>
    <row r="22" spans="2:30" ht="30" customHeight="1" x14ac:dyDescent="0.4">
      <c r="B22" s="415" t="s">
        <v>464</v>
      </c>
      <c r="C22" s="415"/>
      <c r="D22" s="415"/>
      <c r="E22" s="415"/>
      <c r="F22" s="415"/>
      <c r="G22" s="415"/>
      <c r="H22" s="415"/>
      <c r="I22" s="415"/>
      <c r="J22" s="415"/>
      <c r="K22" s="415"/>
      <c r="L22" s="415"/>
      <c r="M22" s="415"/>
      <c r="N22" s="415"/>
      <c r="O22" s="415"/>
      <c r="P22" s="415"/>
      <c r="Q22" s="415"/>
      <c r="R22" s="415"/>
      <c r="S22" s="415"/>
      <c r="T22" s="415"/>
      <c r="U22" s="415"/>
      <c r="V22" s="415"/>
      <c r="W22" s="415"/>
      <c r="X22" s="415"/>
      <c r="Y22" s="415"/>
      <c r="Z22" s="415"/>
      <c r="AA22" s="415"/>
      <c r="AB22" s="415"/>
      <c r="AC22" s="415"/>
      <c r="AD22" s="415"/>
    </row>
    <row r="23" spans="2:30" ht="9.9" customHeight="1" x14ac:dyDescent="0.4">
      <c r="B23" s="78"/>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80"/>
    </row>
    <row r="24" spans="2:30" ht="26.1" customHeight="1" x14ac:dyDescent="0.4">
      <c r="B24" s="71"/>
      <c r="C24" s="432" t="s">
        <v>487</v>
      </c>
      <c r="D24" s="432"/>
      <c r="E24" s="432"/>
      <c r="F24" s="432" t="s">
        <v>496</v>
      </c>
      <c r="G24" s="432"/>
      <c r="H24" s="432" t="s">
        <v>465</v>
      </c>
      <c r="I24" s="432"/>
      <c r="J24" s="432" t="s">
        <v>466</v>
      </c>
      <c r="K24" s="432"/>
      <c r="L24" s="432" t="s">
        <v>467</v>
      </c>
      <c r="M24" s="432"/>
      <c r="N24" s="432" t="s">
        <v>468</v>
      </c>
      <c r="O24" s="432"/>
      <c r="P24" s="432" t="s">
        <v>469</v>
      </c>
      <c r="Q24" s="432"/>
      <c r="R24" s="432" t="s">
        <v>470</v>
      </c>
      <c r="S24" s="432"/>
      <c r="T24" s="432" t="s">
        <v>471</v>
      </c>
      <c r="U24" s="432"/>
      <c r="V24" s="432" t="s">
        <v>472</v>
      </c>
      <c r="W24" s="432"/>
      <c r="X24" s="432" t="s">
        <v>473</v>
      </c>
      <c r="Y24" s="432"/>
      <c r="Z24" s="432" t="s">
        <v>474</v>
      </c>
      <c r="AA24" s="432"/>
      <c r="AB24" s="432" t="s">
        <v>475</v>
      </c>
      <c r="AC24" s="432"/>
      <c r="AD24" s="81"/>
    </row>
    <row r="25" spans="2:30" ht="26.1" customHeight="1" x14ac:dyDescent="0.4">
      <c r="B25" s="71"/>
      <c r="C25" s="430" t="s">
        <v>460</v>
      </c>
      <c r="D25" s="430"/>
      <c r="E25" s="430"/>
      <c r="F25" s="460"/>
      <c r="G25" s="460"/>
      <c r="H25" s="460"/>
      <c r="I25" s="460"/>
      <c r="J25" s="460"/>
      <c r="K25" s="460"/>
      <c r="L25" s="460"/>
      <c r="M25" s="460"/>
      <c r="N25" s="460"/>
      <c r="O25" s="460"/>
      <c r="P25" s="460"/>
      <c r="Q25" s="460"/>
      <c r="R25" s="460"/>
      <c r="S25" s="460"/>
      <c r="T25" s="460"/>
      <c r="U25" s="460"/>
      <c r="V25" s="460"/>
      <c r="W25" s="460"/>
      <c r="X25" s="460"/>
      <c r="Y25" s="460"/>
      <c r="Z25" s="460"/>
      <c r="AA25" s="460"/>
      <c r="AB25" s="460"/>
      <c r="AC25" s="460"/>
      <c r="AD25" s="81"/>
    </row>
    <row r="26" spans="2:30" ht="35.1" customHeight="1" x14ac:dyDescent="0.4">
      <c r="B26" s="71"/>
      <c r="C26" s="430" t="s">
        <v>323</v>
      </c>
      <c r="D26" s="430"/>
      <c r="E26" s="430"/>
      <c r="F26" s="431"/>
      <c r="G26" s="431"/>
      <c r="H26" s="431"/>
      <c r="I26" s="431"/>
      <c r="J26" s="431"/>
      <c r="K26" s="431"/>
      <c r="L26" s="431"/>
      <c r="M26" s="431"/>
      <c r="N26" s="431"/>
      <c r="O26" s="431"/>
      <c r="P26" s="431"/>
      <c r="Q26" s="431"/>
      <c r="R26" s="431"/>
      <c r="S26" s="431"/>
      <c r="T26" s="431"/>
      <c r="U26" s="431"/>
      <c r="V26" s="431"/>
      <c r="W26" s="431"/>
      <c r="X26" s="431"/>
      <c r="Y26" s="431"/>
      <c r="Z26" s="431"/>
      <c r="AA26" s="431"/>
      <c r="AB26" s="431"/>
      <c r="AC26" s="431"/>
      <c r="AD26" s="81"/>
    </row>
    <row r="27" spans="2:30" ht="12" customHeight="1" x14ac:dyDescent="0.4">
      <c r="B27" s="71"/>
      <c r="C27" s="84"/>
      <c r="D27" s="84"/>
      <c r="E27" s="84"/>
      <c r="F27" s="85"/>
      <c r="G27" s="85"/>
      <c r="H27" s="85"/>
      <c r="I27" s="85"/>
      <c r="J27" s="85"/>
      <c r="K27" s="85"/>
      <c r="L27" s="85"/>
      <c r="M27" s="85"/>
      <c r="N27" s="86"/>
      <c r="O27" s="86"/>
      <c r="P27" s="86"/>
      <c r="Q27" s="86"/>
      <c r="R27" s="86"/>
      <c r="S27" s="86"/>
      <c r="T27" s="86"/>
      <c r="U27" s="86"/>
      <c r="V27" s="86"/>
      <c r="W27" s="86"/>
      <c r="X27" s="86"/>
      <c r="Y27" s="86"/>
      <c r="Z27" s="86"/>
      <c r="AA27" s="86"/>
      <c r="AB27" s="86"/>
      <c r="AC27" s="86"/>
      <c r="AD27" s="81"/>
    </row>
    <row r="28" spans="2:30" ht="35.1" customHeight="1" x14ac:dyDescent="0.4">
      <c r="B28" s="71"/>
      <c r="C28" s="432" t="s">
        <v>487</v>
      </c>
      <c r="D28" s="432"/>
      <c r="E28" s="432"/>
      <c r="F28" s="432" t="s">
        <v>476</v>
      </c>
      <c r="G28" s="432"/>
      <c r="H28" s="432" t="s">
        <v>465</v>
      </c>
      <c r="I28" s="432"/>
      <c r="J28" s="432" t="s">
        <v>466</v>
      </c>
      <c r="K28" s="432"/>
      <c r="L28" s="432" t="s">
        <v>467</v>
      </c>
      <c r="M28" s="432"/>
      <c r="N28" s="432" t="s">
        <v>468</v>
      </c>
      <c r="O28" s="432"/>
      <c r="P28" s="432" t="s">
        <v>469</v>
      </c>
      <c r="Q28" s="432"/>
      <c r="R28" s="432" t="s">
        <v>470</v>
      </c>
      <c r="S28" s="432"/>
      <c r="T28" s="432" t="s">
        <v>471</v>
      </c>
      <c r="U28" s="432"/>
      <c r="V28" s="432" t="s">
        <v>472</v>
      </c>
      <c r="W28" s="432"/>
      <c r="X28" s="432" t="s">
        <v>473</v>
      </c>
      <c r="Y28" s="432"/>
      <c r="Z28" s="432" t="s">
        <v>474</v>
      </c>
      <c r="AA28" s="432"/>
      <c r="AB28" s="432" t="s">
        <v>475</v>
      </c>
      <c r="AC28" s="432"/>
      <c r="AD28" s="81"/>
    </row>
    <row r="29" spans="2:30" ht="35.1" customHeight="1" x14ac:dyDescent="0.4">
      <c r="B29" s="71"/>
      <c r="C29" s="430" t="s">
        <v>460</v>
      </c>
      <c r="D29" s="430"/>
      <c r="E29" s="430"/>
      <c r="F29" s="460"/>
      <c r="G29" s="460"/>
      <c r="H29" s="460"/>
      <c r="I29" s="460"/>
      <c r="J29" s="460"/>
      <c r="K29" s="460"/>
      <c r="L29" s="460"/>
      <c r="M29" s="460"/>
      <c r="N29" s="460"/>
      <c r="O29" s="460"/>
      <c r="P29" s="460"/>
      <c r="Q29" s="460"/>
      <c r="R29" s="460"/>
      <c r="S29" s="460"/>
      <c r="T29" s="460"/>
      <c r="U29" s="460"/>
      <c r="V29" s="460"/>
      <c r="W29" s="460"/>
      <c r="X29" s="460"/>
      <c r="Y29" s="460"/>
      <c r="Z29" s="460"/>
      <c r="AA29" s="460"/>
      <c r="AB29" s="460"/>
      <c r="AC29" s="460"/>
      <c r="AD29" s="81"/>
    </row>
    <row r="30" spans="2:30" ht="35.1" customHeight="1" x14ac:dyDescent="0.4">
      <c r="B30" s="71"/>
      <c r="C30" s="430" t="s">
        <v>323</v>
      </c>
      <c r="D30" s="430"/>
      <c r="E30" s="430"/>
      <c r="F30" s="431"/>
      <c r="G30" s="431"/>
      <c r="H30" s="431"/>
      <c r="I30" s="431"/>
      <c r="J30" s="431"/>
      <c r="K30" s="431"/>
      <c r="L30" s="431"/>
      <c r="M30" s="431"/>
      <c r="N30" s="431"/>
      <c r="O30" s="431"/>
      <c r="P30" s="431"/>
      <c r="Q30" s="431"/>
      <c r="R30" s="431"/>
      <c r="S30" s="431"/>
      <c r="T30" s="431"/>
      <c r="U30" s="431"/>
      <c r="V30" s="431"/>
      <c r="W30" s="431"/>
      <c r="X30" s="431"/>
      <c r="Y30" s="431"/>
      <c r="Z30" s="431"/>
      <c r="AA30" s="431"/>
      <c r="AB30" s="431"/>
      <c r="AC30" s="431"/>
      <c r="AD30" s="81"/>
    </row>
    <row r="31" spans="2:30" ht="9.9" customHeight="1" x14ac:dyDescent="0.4">
      <c r="B31" s="75"/>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7"/>
    </row>
    <row r="32" spans="2:30" ht="5.4" customHeight="1" x14ac:dyDescent="0.4">
      <c r="B32" s="462"/>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4"/>
    </row>
    <row r="33" spans="2:34" ht="39.9" customHeight="1" x14ac:dyDescent="0.4">
      <c r="B33" s="412"/>
      <c r="C33" s="413"/>
      <c r="D33" s="413"/>
      <c r="E33" s="413"/>
      <c r="F33" s="413"/>
      <c r="G33" s="413"/>
      <c r="H33" s="413"/>
      <c r="I33" s="413"/>
      <c r="J33" s="413"/>
      <c r="K33" s="413"/>
      <c r="L33" s="413"/>
      <c r="M33" s="413"/>
      <c r="N33" s="413"/>
      <c r="O33" s="413"/>
      <c r="P33" s="413"/>
      <c r="Q33" s="413"/>
      <c r="R33" s="413"/>
      <c r="S33" s="413"/>
      <c r="T33" s="413"/>
      <c r="U33" s="413"/>
      <c r="V33" s="413"/>
      <c r="W33" s="413"/>
      <c r="X33" s="413"/>
      <c r="Y33" s="413"/>
      <c r="Z33" s="413"/>
      <c r="AA33" s="413"/>
      <c r="AB33" s="413"/>
      <c r="AC33" s="413"/>
      <c r="AD33" s="414"/>
    </row>
    <row r="34" spans="2:34" ht="39.9" customHeight="1" x14ac:dyDescent="0.4">
      <c r="B34" s="412"/>
      <c r="C34" s="413"/>
      <c r="D34" s="413"/>
      <c r="E34" s="413"/>
      <c r="F34" s="413"/>
      <c r="G34" s="413"/>
      <c r="H34" s="413"/>
      <c r="I34" s="413"/>
      <c r="J34" s="413"/>
      <c r="K34" s="413"/>
      <c r="L34" s="413"/>
      <c r="M34" s="413"/>
      <c r="N34" s="413"/>
      <c r="O34" s="413"/>
      <c r="P34" s="413"/>
      <c r="Q34" s="413"/>
      <c r="R34" s="413"/>
      <c r="S34" s="413"/>
      <c r="T34" s="413"/>
      <c r="U34" s="413"/>
      <c r="V34" s="413"/>
      <c r="W34" s="413"/>
      <c r="X34" s="413"/>
      <c r="Y34" s="413"/>
      <c r="Z34" s="413"/>
      <c r="AA34" s="413"/>
      <c r="AB34" s="413"/>
      <c r="AC34" s="413"/>
      <c r="AD34" s="414"/>
    </row>
    <row r="35" spans="2:34" ht="39.9" customHeight="1" x14ac:dyDescent="0.4">
      <c r="B35" s="412"/>
      <c r="C35" s="413"/>
      <c r="D35" s="413"/>
      <c r="E35" s="413"/>
      <c r="F35" s="413"/>
      <c r="G35" s="413"/>
      <c r="H35" s="413"/>
      <c r="I35" s="413"/>
      <c r="J35" s="413"/>
      <c r="K35" s="413"/>
      <c r="L35" s="413"/>
      <c r="M35" s="413"/>
      <c r="N35" s="413"/>
      <c r="O35" s="413"/>
      <c r="P35" s="413"/>
      <c r="Q35" s="413"/>
      <c r="R35" s="413"/>
      <c r="S35" s="413"/>
      <c r="T35" s="413"/>
      <c r="U35" s="413"/>
      <c r="V35" s="413"/>
      <c r="W35" s="413"/>
      <c r="X35" s="413"/>
      <c r="Y35" s="413"/>
      <c r="Z35" s="413"/>
      <c r="AA35" s="413"/>
      <c r="AB35" s="413"/>
      <c r="AC35" s="413"/>
      <c r="AD35" s="414"/>
    </row>
    <row r="36" spans="2:34" ht="39.9" customHeight="1" x14ac:dyDescent="0.4">
      <c r="B36" s="412"/>
      <c r="C36" s="413"/>
      <c r="D36" s="413"/>
      <c r="E36" s="413"/>
      <c r="F36" s="413"/>
      <c r="G36" s="413"/>
      <c r="H36" s="413"/>
      <c r="I36" s="413"/>
      <c r="J36" s="413"/>
      <c r="K36" s="413"/>
      <c r="L36" s="413"/>
      <c r="M36" s="413"/>
      <c r="N36" s="413"/>
      <c r="O36" s="413"/>
      <c r="P36" s="413"/>
      <c r="Q36" s="413"/>
      <c r="R36" s="413"/>
      <c r="S36" s="413"/>
      <c r="T36" s="413"/>
      <c r="U36" s="413"/>
      <c r="V36" s="413"/>
      <c r="W36" s="413"/>
      <c r="X36" s="413"/>
      <c r="Y36" s="413"/>
      <c r="Z36" s="413"/>
      <c r="AA36" s="413"/>
      <c r="AB36" s="413"/>
      <c r="AC36" s="413"/>
      <c r="AD36" s="414"/>
    </row>
    <row r="37" spans="2:34" ht="39.9" customHeight="1" x14ac:dyDescent="0.4">
      <c r="B37" s="412"/>
      <c r="C37" s="413"/>
      <c r="D37" s="413"/>
      <c r="E37" s="413"/>
      <c r="F37" s="413"/>
      <c r="G37" s="413"/>
      <c r="H37" s="413"/>
      <c r="I37" s="413"/>
      <c r="J37" s="413"/>
      <c r="K37" s="413"/>
      <c r="L37" s="413"/>
      <c r="M37" s="413"/>
      <c r="N37" s="413"/>
      <c r="O37" s="413"/>
      <c r="P37" s="413"/>
      <c r="Q37" s="413"/>
      <c r="R37" s="413"/>
      <c r="S37" s="413"/>
      <c r="T37" s="413"/>
      <c r="U37" s="413"/>
      <c r="V37" s="413"/>
      <c r="W37" s="413"/>
      <c r="X37" s="413"/>
      <c r="Y37" s="413"/>
      <c r="Z37" s="413"/>
      <c r="AA37" s="413"/>
      <c r="AB37" s="413"/>
      <c r="AC37" s="413"/>
      <c r="AD37" s="414"/>
    </row>
    <row r="38" spans="2:34" ht="39.9" customHeight="1" x14ac:dyDescent="0.4">
      <c r="B38" s="412"/>
      <c r="C38" s="413"/>
      <c r="D38" s="413"/>
      <c r="E38" s="413"/>
      <c r="F38" s="413"/>
      <c r="G38" s="413"/>
      <c r="H38" s="413"/>
      <c r="I38" s="413"/>
      <c r="J38" s="413"/>
      <c r="K38" s="413"/>
      <c r="L38" s="413"/>
      <c r="M38" s="413"/>
      <c r="N38" s="413"/>
      <c r="O38" s="413"/>
      <c r="P38" s="413"/>
      <c r="Q38" s="413"/>
      <c r="R38" s="413"/>
      <c r="S38" s="413"/>
      <c r="T38" s="413"/>
      <c r="U38" s="413"/>
      <c r="V38" s="413"/>
      <c r="W38" s="413"/>
      <c r="X38" s="413"/>
      <c r="Y38" s="413"/>
      <c r="Z38" s="413"/>
      <c r="AA38" s="413"/>
      <c r="AB38" s="413"/>
      <c r="AC38" s="413"/>
      <c r="AD38" s="414"/>
    </row>
    <row r="39" spans="2:34" ht="39.9" customHeight="1" x14ac:dyDescent="0.4">
      <c r="B39" s="465"/>
      <c r="C39" s="466"/>
      <c r="D39" s="466"/>
      <c r="E39" s="466"/>
      <c r="F39" s="466"/>
      <c r="G39" s="466"/>
      <c r="H39" s="466"/>
      <c r="I39" s="466"/>
      <c r="J39" s="466"/>
      <c r="K39" s="466"/>
      <c r="L39" s="466"/>
      <c r="M39" s="466"/>
      <c r="N39" s="466"/>
      <c r="O39" s="466"/>
      <c r="P39" s="466"/>
      <c r="Q39" s="466"/>
      <c r="R39" s="466"/>
      <c r="S39" s="466"/>
      <c r="T39" s="466"/>
      <c r="U39" s="466"/>
      <c r="V39" s="466"/>
      <c r="W39" s="466"/>
      <c r="X39" s="466"/>
      <c r="Y39" s="466"/>
      <c r="Z39" s="466"/>
      <c r="AA39" s="466"/>
      <c r="AB39" s="466"/>
      <c r="AC39" s="466"/>
      <c r="AD39" s="467"/>
    </row>
    <row r="40" spans="2:34" ht="8.1" customHeight="1" x14ac:dyDescent="0.4">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row>
    <row r="41" spans="2:34" ht="30" customHeight="1" x14ac:dyDescent="0.4">
      <c r="B41" s="415" t="s">
        <v>477</v>
      </c>
      <c r="C41" s="415"/>
      <c r="D41" s="415"/>
      <c r="E41" s="415"/>
      <c r="F41" s="415"/>
      <c r="G41" s="415"/>
      <c r="H41" s="415"/>
      <c r="I41" s="415"/>
      <c r="J41" s="415"/>
      <c r="K41" s="415"/>
      <c r="L41" s="415"/>
      <c r="M41" s="415"/>
      <c r="N41" s="415"/>
      <c r="O41" s="415"/>
      <c r="P41" s="415"/>
      <c r="Q41" s="415"/>
      <c r="R41" s="415"/>
      <c r="S41" s="415"/>
      <c r="T41" s="415"/>
      <c r="U41" s="415"/>
      <c r="V41" s="415"/>
      <c r="W41" s="415"/>
      <c r="X41" s="415"/>
      <c r="Y41" s="415"/>
      <c r="Z41" s="415"/>
      <c r="AA41" s="415"/>
      <c r="AB41" s="415"/>
      <c r="AC41" s="415"/>
      <c r="AD41" s="415"/>
      <c r="AE41" s="415"/>
      <c r="AF41" s="415"/>
      <c r="AG41" s="415"/>
      <c r="AH41" s="415"/>
    </row>
    <row r="42" spans="2:34" ht="9.9" customHeight="1" x14ac:dyDescent="0.4">
      <c r="B42" s="412"/>
      <c r="C42" s="413"/>
      <c r="D42" s="413"/>
      <c r="E42" s="413"/>
      <c r="F42" s="413"/>
      <c r="G42" s="413"/>
      <c r="H42" s="413"/>
      <c r="I42" s="413"/>
      <c r="J42" s="413"/>
      <c r="K42" s="413"/>
      <c r="L42" s="413"/>
      <c r="M42" s="413"/>
      <c r="N42" s="413"/>
      <c r="O42" s="413"/>
      <c r="P42" s="413"/>
      <c r="Q42" s="413"/>
      <c r="R42" s="413"/>
      <c r="S42" s="413"/>
      <c r="T42" s="413"/>
      <c r="U42" s="413"/>
      <c r="V42" s="413"/>
      <c r="W42" s="413"/>
      <c r="X42" s="413"/>
      <c r="Y42" s="413"/>
      <c r="Z42" s="413"/>
      <c r="AA42" s="413"/>
      <c r="AB42" s="413"/>
      <c r="AC42" s="413"/>
      <c r="AD42" s="413"/>
      <c r="AE42" s="413"/>
      <c r="AF42" s="413"/>
      <c r="AG42" s="413"/>
      <c r="AH42" s="414"/>
    </row>
    <row r="43" spans="2:34" ht="45" customHeight="1" x14ac:dyDescent="0.4">
      <c r="B43" s="71"/>
      <c r="C43" s="83" t="s">
        <v>478</v>
      </c>
      <c r="D43" s="432" t="s">
        <v>492</v>
      </c>
      <c r="E43" s="432"/>
      <c r="F43" s="432"/>
      <c r="G43" s="432"/>
      <c r="H43" s="432"/>
      <c r="I43" s="432"/>
      <c r="J43" s="432"/>
      <c r="K43" s="432"/>
      <c r="L43" s="432" t="s">
        <v>493</v>
      </c>
      <c r="M43" s="432"/>
      <c r="N43" s="432"/>
      <c r="O43" s="432"/>
      <c r="P43" s="432"/>
      <c r="Q43" s="432"/>
      <c r="R43" s="432"/>
      <c r="S43" s="432"/>
      <c r="T43" s="432" t="s">
        <v>479</v>
      </c>
      <c r="U43" s="432"/>
      <c r="V43" s="432"/>
      <c r="W43" s="432"/>
      <c r="X43" s="432"/>
      <c r="Y43" s="432"/>
      <c r="Z43" s="432" t="s">
        <v>489</v>
      </c>
      <c r="AA43" s="432"/>
      <c r="AB43" s="432"/>
      <c r="AC43" s="432"/>
      <c r="AD43" s="419" t="s">
        <v>490</v>
      </c>
      <c r="AE43" s="420"/>
      <c r="AF43" s="419" t="s">
        <v>491</v>
      </c>
      <c r="AG43" s="420"/>
      <c r="AH43" s="87"/>
    </row>
    <row r="44" spans="2:34" ht="50.1" customHeight="1" x14ac:dyDescent="0.4">
      <c r="B44" s="71"/>
      <c r="C44" s="82" t="s">
        <v>465</v>
      </c>
      <c r="D44" s="421"/>
      <c r="E44" s="422"/>
      <c r="F44" s="422"/>
      <c r="G44" s="422"/>
      <c r="H44" s="422"/>
      <c r="I44" s="422"/>
      <c r="J44" s="422"/>
      <c r="K44" s="423"/>
      <c r="L44" s="421"/>
      <c r="M44" s="422"/>
      <c r="N44" s="422"/>
      <c r="O44" s="422"/>
      <c r="P44" s="422"/>
      <c r="Q44" s="422"/>
      <c r="R44" s="422"/>
      <c r="S44" s="423"/>
      <c r="T44" s="424"/>
      <c r="U44" s="425"/>
      <c r="V44" s="425"/>
      <c r="W44" s="425"/>
      <c r="X44" s="425"/>
      <c r="Y44" s="426"/>
      <c r="Z44" s="427"/>
      <c r="AA44" s="428"/>
      <c r="AB44" s="428"/>
      <c r="AC44" s="429"/>
      <c r="AD44" s="416"/>
      <c r="AE44" s="417"/>
      <c r="AF44" s="411"/>
      <c r="AG44" s="411"/>
      <c r="AH44" s="87"/>
    </row>
    <row r="45" spans="2:34" ht="50.1" customHeight="1" x14ac:dyDescent="0.4">
      <c r="B45" s="71"/>
      <c r="C45" s="82" t="s">
        <v>466</v>
      </c>
      <c r="D45" s="421"/>
      <c r="E45" s="422"/>
      <c r="F45" s="422"/>
      <c r="G45" s="422"/>
      <c r="H45" s="422"/>
      <c r="I45" s="422"/>
      <c r="J45" s="422"/>
      <c r="K45" s="423"/>
      <c r="L45" s="421"/>
      <c r="M45" s="422"/>
      <c r="N45" s="422"/>
      <c r="O45" s="422"/>
      <c r="P45" s="422"/>
      <c r="Q45" s="422"/>
      <c r="R45" s="422"/>
      <c r="S45" s="423"/>
      <c r="T45" s="424"/>
      <c r="U45" s="425"/>
      <c r="V45" s="425"/>
      <c r="W45" s="425"/>
      <c r="X45" s="425"/>
      <c r="Y45" s="426"/>
      <c r="Z45" s="427"/>
      <c r="AA45" s="428"/>
      <c r="AB45" s="428"/>
      <c r="AC45" s="429"/>
      <c r="AD45" s="416"/>
      <c r="AE45" s="417"/>
      <c r="AF45" s="411"/>
      <c r="AG45" s="411"/>
      <c r="AH45" s="87"/>
    </row>
    <row r="46" spans="2:34" ht="50.1" customHeight="1" x14ac:dyDescent="0.4">
      <c r="B46" s="71"/>
      <c r="C46" s="82" t="s">
        <v>467</v>
      </c>
      <c r="D46" s="421"/>
      <c r="E46" s="422"/>
      <c r="F46" s="422"/>
      <c r="G46" s="422"/>
      <c r="H46" s="422"/>
      <c r="I46" s="422"/>
      <c r="J46" s="422"/>
      <c r="K46" s="423"/>
      <c r="L46" s="421"/>
      <c r="M46" s="422"/>
      <c r="N46" s="422"/>
      <c r="O46" s="422"/>
      <c r="P46" s="422"/>
      <c r="Q46" s="422"/>
      <c r="R46" s="422"/>
      <c r="S46" s="423"/>
      <c r="T46" s="424"/>
      <c r="U46" s="425"/>
      <c r="V46" s="425"/>
      <c r="W46" s="425"/>
      <c r="X46" s="425"/>
      <c r="Y46" s="426"/>
      <c r="Z46" s="427"/>
      <c r="AA46" s="428"/>
      <c r="AB46" s="428"/>
      <c r="AC46" s="429"/>
      <c r="AD46" s="416"/>
      <c r="AE46" s="417"/>
      <c r="AF46" s="411"/>
      <c r="AG46" s="411"/>
      <c r="AH46" s="87"/>
    </row>
    <row r="47" spans="2:34" ht="50.1" customHeight="1" x14ac:dyDescent="0.4">
      <c r="B47" s="71"/>
      <c r="C47" s="82" t="s">
        <v>468</v>
      </c>
      <c r="D47" s="421"/>
      <c r="E47" s="422"/>
      <c r="F47" s="422"/>
      <c r="G47" s="422"/>
      <c r="H47" s="422"/>
      <c r="I47" s="422"/>
      <c r="J47" s="422"/>
      <c r="K47" s="423"/>
      <c r="L47" s="421"/>
      <c r="M47" s="422"/>
      <c r="N47" s="422"/>
      <c r="O47" s="422"/>
      <c r="P47" s="422"/>
      <c r="Q47" s="422"/>
      <c r="R47" s="422"/>
      <c r="S47" s="423"/>
      <c r="T47" s="424"/>
      <c r="U47" s="425"/>
      <c r="V47" s="425"/>
      <c r="W47" s="425"/>
      <c r="X47" s="425"/>
      <c r="Y47" s="426"/>
      <c r="Z47" s="427"/>
      <c r="AA47" s="428"/>
      <c r="AB47" s="428"/>
      <c r="AC47" s="429"/>
      <c r="AD47" s="416"/>
      <c r="AE47" s="417"/>
      <c r="AF47" s="411"/>
      <c r="AG47" s="411"/>
      <c r="AH47" s="87"/>
    </row>
    <row r="48" spans="2:34" ht="50.1" customHeight="1" x14ac:dyDescent="0.4">
      <c r="B48" s="71"/>
      <c r="C48" s="82" t="s">
        <v>469</v>
      </c>
      <c r="D48" s="421"/>
      <c r="E48" s="422"/>
      <c r="F48" s="422"/>
      <c r="G48" s="422"/>
      <c r="H48" s="422"/>
      <c r="I48" s="422"/>
      <c r="J48" s="422"/>
      <c r="K48" s="423"/>
      <c r="L48" s="421"/>
      <c r="M48" s="422"/>
      <c r="N48" s="422"/>
      <c r="O48" s="422"/>
      <c r="P48" s="422"/>
      <c r="Q48" s="422"/>
      <c r="R48" s="422"/>
      <c r="S48" s="423"/>
      <c r="T48" s="424"/>
      <c r="U48" s="425"/>
      <c r="V48" s="425"/>
      <c r="W48" s="425"/>
      <c r="X48" s="425"/>
      <c r="Y48" s="426"/>
      <c r="Z48" s="427"/>
      <c r="AA48" s="428"/>
      <c r="AB48" s="428"/>
      <c r="AC48" s="429"/>
      <c r="AD48" s="416"/>
      <c r="AE48" s="417"/>
      <c r="AF48" s="411"/>
      <c r="AG48" s="411"/>
      <c r="AH48" s="87"/>
    </row>
    <row r="49" spans="2:34" ht="50.1" customHeight="1" x14ac:dyDescent="0.4">
      <c r="B49" s="71"/>
      <c r="C49" s="82" t="s">
        <v>470</v>
      </c>
      <c r="D49" s="421"/>
      <c r="E49" s="422"/>
      <c r="F49" s="422"/>
      <c r="G49" s="422"/>
      <c r="H49" s="422"/>
      <c r="I49" s="422"/>
      <c r="J49" s="422"/>
      <c r="K49" s="423"/>
      <c r="L49" s="421"/>
      <c r="M49" s="422"/>
      <c r="N49" s="422"/>
      <c r="O49" s="422"/>
      <c r="P49" s="422"/>
      <c r="Q49" s="422"/>
      <c r="R49" s="422"/>
      <c r="S49" s="423"/>
      <c r="T49" s="424"/>
      <c r="U49" s="425"/>
      <c r="V49" s="425"/>
      <c r="W49" s="425"/>
      <c r="X49" s="425"/>
      <c r="Y49" s="426"/>
      <c r="Z49" s="427"/>
      <c r="AA49" s="428"/>
      <c r="AB49" s="428"/>
      <c r="AC49" s="429"/>
      <c r="AD49" s="416"/>
      <c r="AE49" s="417"/>
      <c r="AF49" s="411"/>
      <c r="AG49" s="411"/>
      <c r="AH49" s="87"/>
    </row>
    <row r="50" spans="2:34" ht="50.1" customHeight="1" x14ac:dyDescent="0.4">
      <c r="B50" s="71"/>
      <c r="C50" s="82" t="s">
        <v>471</v>
      </c>
      <c r="D50" s="421"/>
      <c r="E50" s="422"/>
      <c r="F50" s="422"/>
      <c r="G50" s="422"/>
      <c r="H50" s="422"/>
      <c r="I50" s="422"/>
      <c r="J50" s="422"/>
      <c r="K50" s="423"/>
      <c r="L50" s="421"/>
      <c r="M50" s="422"/>
      <c r="N50" s="422"/>
      <c r="O50" s="422"/>
      <c r="P50" s="422"/>
      <c r="Q50" s="422"/>
      <c r="R50" s="422"/>
      <c r="S50" s="423"/>
      <c r="T50" s="424"/>
      <c r="U50" s="425"/>
      <c r="V50" s="425"/>
      <c r="W50" s="425"/>
      <c r="X50" s="425"/>
      <c r="Y50" s="426"/>
      <c r="Z50" s="427"/>
      <c r="AA50" s="428"/>
      <c r="AB50" s="428"/>
      <c r="AC50" s="429"/>
      <c r="AD50" s="416"/>
      <c r="AE50" s="417"/>
      <c r="AF50" s="411"/>
      <c r="AG50" s="411"/>
      <c r="AH50" s="87"/>
    </row>
    <row r="51" spans="2:34" ht="50.1" customHeight="1" x14ac:dyDescent="0.4">
      <c r="B51" s="71"/>
      <c r="C51" s="82" t="s">
        <v>472</v>
      </c>
      <c r="D51" s="421"/>
      <c r="E51" s="422"/>
      <c r="F51" s="422"/>
      <c r="G51" s="422"/>
      <c r="H51" s="422"/>
      <c r="I51" s="422"/>
      <c r="J51" s="422"/>
      <c r="K51" s="423"/>
      <c r="L51" s="421"/>
      <c r="M51" s="422"/>
      <c r="N51" s="422"/>
      <c r="O51" s="422"/>
      <c r="P51" s="422"/>
      <c r="Q51" s="422"/>
      <c r="R51" s="422"/>
      <c r="S51" s="423"/>
      <c r="T51" s="424"/>
      <c r="U51" s="425"/>
      <c r="V51" s="425"/>
      <c r="W51" s="425"/>
      <c r="X51" s="425"/>
      <c r="Y51" s="426"/>
      <c r="Z51" s="427"/>
      <c r="AA51" s="428"/>
      <c r="AB51" s="428"/>
      <c r="AC51" s="429"/>
      <c r="AD51" s="416"/>
      <c r="AE51" s="417"/>
      <c r="AF51" s="411"/>
      <c r="AG51" s="411"/>
      <c r="AH51" s="87"/>
    </row>
    <row r="52" spans="2:34" ht="50.1" customHeight="1" x14ac:dyDescent="0.4">
      <c r="B52" s="71"/>
      <c r="C52" s="82" t="s">
        <v>473</v>
      </c>
      <c r="D52" s="421"/>
      <c r="E52" s="422"/>
      <c r="F52" s="422"/>
      <c r="G52" s="422"/>
      <c r="H52" s="422"/>
      <c r="I52" s="422"/>
      <c r="J52" s="422"/>
      <c r="K52" s="423"/>
      <c r="L52" s="421"/>
      <c r="M52" s="422"/>
      <c r="N52" s="422"/>
      <c r="O52" s="422"/>
      <c r="P52" s="422"/>
      <c r="Q52" s="422"/>
      <c r="R52" s="422"/>
      <c r="S52" s="423"/>
      <c r="T52" s="424"/>
      <c r="U52" s="425"/>
      <c r="V52" s="425"/>
      <c r="W52" s="425"/>
      <c r="X52" s="425"/>
      <c r="Y52" s="426"/>
      <c r="Z52" s="427"/>
      <c r="AA52" s="428"/>
      <c r="AB52" s="428"/>
      <c r="AC52" s="429"/>
      <c r="AD52" s="416"/>
      <c r="AE52" s="417"/>
      <c r="AF52" s="411"/>
      <c r="AG52" s="411"/>
      <c r="AH52" s="87"/>
    </row>
    <row r="53" spans="2:34" ht="50.1" customHeight="1" x14ac:dyDescent="0.4">
      <c r="B53" s="71"/>
      <c r="C53" s="82" t="s">
        <v>474</v>
      </c>
      <c r="D53" s="421"/>
      <c r="E53" s="422"/>
      <c r="F53" s="422"/>
      <c r="G53" s="422"/>
      <c r="H53" s="422"/>
      <c r="I53" s="422"/>
      <c r="J53" s="422"/>
      <c r="K53" s="423"/>
      <c r="L53" s="421"/>
      <c r="M53" s="422"/>
      <c r="N53" s="422"/>
      <c r="O53" s="422"/>
      <c r="P53" s="422"/>
      <c r="Q53" s="422"/>
      <c r="R53" s="422"/>
      <c r="S53" s="423"/>
      <c r="T53" s="424"/>
      <c r="U53" s="425"/>
      <c r="V53" s="425"/>
      <c r="W53" s="425"/>
      <c r="X53" s="425"/>
      <c r="Y53" s="426"/>
      <c r="Z53" s="427"/>
      <c r="AA53" s="428"/>
      <c r="AB53" s="428"/>
      <c r="AC53" s="429"/>
      <c r="AD53" s="416"/>
      <c r="AE53" s="417"/>
      <c r="AF53" s="411"/>
      <c r="AG53" s="411"/>
      <c r="AH53" s="87"/>
    </row>
    <row r="54" spans="2:34" ht="50.1" customHeight="1" x14ac:dyDescent="0.4">
      <c r="B54" s="71"/>
      <c r="C54" s="82" t="s">
        <v>476</v>
      </c>
      <c r="D54" s="421"/>
      <c r="E54" s="422"/>
      <c r="F54" s="422"/>
      <c r="G54" s="422"/>
      <c r="H54" s="422"/>
      <c r="I54" s="422"/>
      <c r="J54" s="422"/>
      <c r="K54" s="423"/>
      <c r="L54" s="421"/>
      <c r="M54" s="422"/>
      <c r="N54" s="422"/>
      <c r="O54" s="422"/>
      <c r="P54" s="422"/>
      <c r="Q54" s="422"/>
      <c r="R54" s="422"/>
      <c r="S54" s="423"/>
      <c r="T54" s="424"/>
      <c r="U54" s="425"/>
      <c r="V54" s="425"/>
      <c r="W54" s="425"/>
      <c r="X54" s="425"/>
      <c r="Y54" s="426"/>
      <c r="Z54" s="427"/>
      <c r="AA54" s="428"/>
      <c r="AB54" s="428"/>
      <c r="AC54" s="429"/>
      <c r="AD54" s="416"/>
      <c r="AE54" s="417"/>
      <c r="AF54" s="411"/>
      <c r="AG54" s="411"/>
      <c r="AH54" s="87"/>
    </row>
    <row r="55" spans="2:34" ht="50.1" customHeight="1" x14ac:dyDescent="0.4">
      <c r="B55" s="71"/>
      <c r="C55" s="82" t="s">
        <v>465</v>
      </c>
      <c r="D55" s="421"/>
      <c r="E55" s="422"/>
      <c r="F55" s="422"/>
      <c r="G55" s="422"/>
      <c r="H55" s="422"/>
      <c r="I55" s="422"/>
      <c r="J55" s="422"/>
      <c r="K55" s="423"/>
      <c r="L55" s="421"/>
      <c r="M55" s="422"/>
      <c r="N55" s="422"/>
      <c r="O55" s="422"/>
      <c r="P55" s="422"/>
      <c r="Q55" s="422"/>
      <c r="R55" s="422"/>
      <c r="S55" s="423"/>
      <c r="T55" s="424"/>
      <c r="U55" s="425"/>
      <c r="V55" s="425"/>
      <c r="W55" s="425"/>
      <c r="X55" s="425"/>
      <c r="Y55" s="426"/>
      <c r="Z55" s="427"/>
      <c r="AA55" s="428"/>
      <c r="AB55" s="428"/>
      <c r="AC55" s="429"/>
      <c r="AD55" s="416"/>
      <c r="AE55" s="417"/>
      <c r="AF55" s="411"/>
      <c r="AG55" s="411"/>
      <c r="AH55" s="87"/>
    </row>
    <row r="56" spans="2:34" ht="50.1" customHeight="1" x14ac:dyDescent="0.4">
      <c r="B56" s="71"/>
      <c r="C56" s="82" t="s">
        <v>466</v>
      </c>
      <c r="D56" s="421"/>
      <c r="E56" s="422"/>
      <c r="F56" s="422"/>
      <c r="G56" s="422"/>
      <c r="H56" s="422"/>
      <c r="I56" s="422"/>
      <c r="J56" s="422"/>
      <c r="K56" s="423"/>
      <c r="L56" s="421"/>
      <c r="M56" s="422"/>
      <c r="N56" s="422"/>
      <c r="O56" s="422"/>
      <c r="P56" s="422"/>
      <c r="Q56" s="422"/>
      <c r="R56" s="422"/>
      <c r="S56" s="423"/>
      <c r="T56" s="424"/>
      <c r="U56" s="425"/>
      <c r="V56" s="425"/>
      <c r="W56" s="425"/>
      <c r="X56" s="425"/>
      <c r="Y56" s="426"/>
      <c r="Z56" s="427"/>
      <c r="AA56" s="428"/>
      <c r="AB56" s="428"/>
      <c r="AC56" s="429"/>
      <c r="AD56" s="416"/>
      <c r="AE56" s="417"/>
      <c r="AF56" s="411"/>
      <c r="AG56" s="411"/>
      <c r="AH56" s="87"/>
    </row>
    <row r="57" spans="2:34" ht="50.1" customHeight="1" x14ac:dyDescent="0.4">
      <c r="B57" s="71"/>
      <c r="C57" s="82" t="s">
        <v>467</v>
      </c>
      <c r="D57" s="421"/>
      <c r="E57" s="422"/>
      <c r="F57" s="422"/>
      <c r="G57" s="422"/>
      <c r="H57" s="422"/>
      <c r="I57" s="422"/>
      <c r="J57" s="422"/>
      <c r="K57" s="423"/>
      <c r="L57" s="421"/>
      <c r="M57" s="422"/>
      <c r="N57" s="422"/>
      <c r="O57" s="422"/>
      <c r="P57" s="422"/>
      <c r="Q57" s="422"/>
      <c r="R57" s="422"/>
      <c r="S57" s="423"/>
      <c r="T57" s="424"/>
      <c r="U57" s="425"/>
      <c r="V57" s="425"/>
      <c r="W57" s="425"/>
      <c r="X57" s="425"/>
      <c r="Y57" s="426"/>
      <c r="Z57" s="427"/>
      <c r="AA57" s="428"/>
      <c r="AB57" s="428"/>
      <c r="AC57" s="429"/>
      <c r="AD57" s="416"/>
      <c r="AE57" s="417"/>
      <c r="AF57" s="411"/>
      <c r="AG57" s="411"/>
      <c r="AH57" s="87"/>
    </row>
    <row r="58" spans="2:34" ht="50.1" customHeight="1" x14ac:dyDescent="0.4">
      <c r="B58" s="71"/>
      <c r="C58" s="82" t="s">
        <v>468</v>
      </c>
      <c r="D58" s="421"/>
      <c r="E58" s="422"/>
      <c r="F58" s="422"/>
      <c r="G58" s="422"/>
      <c r="H58" s="422"/>
      <c r="I58" s="422"/>
      <c r="J58" s="422"/>
      <c r="K58" s="423"/>
      <c r="L58" s="421"/>
      <c r="M58" s="422"/>
      <c r="N58" s="422"/>
      <c r="O58" s="422"/>
      <c r="P58" s="422"/>
      <c r="Q58" s="422"/>
      <c r="R58" s="422"/>
      <c r="S58" s="423"/>
      <c r="T58" s="424"/>
      <c r="U58" s="425"/>
      <c r="V58" s="425"/>
      <c r="W58" s="425"/>
      <c r="X58" s="425"/>
      <c r="Y58" s="426"/>
      <c r="Z58" s="427"/>
      <c r="AA58" s="428"/>
      <c r="AB58" s="428"/>
      <c r="AC58" s="429"/>
      <c r="AD58" s="416"/>
      <c r="AE58" s="417"/>
      <c r="AF58" s="411"/>
      <c r="AG58" s="411"/>
      <c r="AH58" s="87"/>
    </row>
    <row r="59" spans="2:34" ht="50.1" customHeight="1" x14ac:dyDescent="0.4">
      <c r="B59" s="71"/>
      <c r="C59" s="82" t="s">
        <v>469</v>
      </c>
      <c r="D59" s="421"/>
      <c r="E59" s="422"/>
      <c r="F59" s="422"/>
      <c r="G59" s="422"/>
      <c r="H59" s="422"/>
      <c r="I59" s="422"/>
      <c r="J59" s="422"/>
      <c r="K59" s="423"/>
      <c r="L59" s="421"/>
      <c r="M59" s="422"/>
      <c r="N59" s="422"/>
      <c r="O59" s="422"/>
      <c r="P59" s="422"/>
      <c r="Q59" s="422"/>
      <c r="R59" s="422"/>
      <c r="S59" s="423"/>
      <c r="T59" s="424"/>
      <c r="U59" s="425"/>
      <c r="V59" s="425"/>
      <c r="W59" s="425"/>
      <c r="X59" s="425"/>
      <c r="Y59" s="426"/>
      <c r="Z59" s="427"/>
      <c r="AA59" s="428"/>
      <c r="AB59" s="428"/>
      <c r="AC59" s="429"/>
      <c r="AD59" s="416"/>
      <c r="AE59" s="417"/>
      <c r="AF59" s="411"/>
      <c r="AG59" s="411"/>
      <c r="AH59" s="87"/>
    </row>
    <row r="60" spans="2:34" ht="50.1" customHeight="1" x14ac:dyDescent="0.4">
      <c r="B60" s="71"/>
      <c r="C60" s="82" t="s">
        <v>470</v>
      </c>
      <c r="D60" s="421"/>
      <c r="E60" s="422"/>
      <c r="F60" s="422"/>
      <c r="G60" s="422"/>
      <c r="H60" s="422"/>
      <c r="I60" s="422"/>
      <c r="J60" s="422"/>
      <c r="K60" s="423"/>
      <c r="L60" s="421"/>
      <c r="M60" s="422"/>
      <c r="N60" s="422"/>
      <c r="O60" s="422"/>
      <c r="P60" s="422"/>
      <c r="Q60" s="422"/>
      <c r="R60" s="422"/>
      <c r="S60" s="423"/>
      <c r="T60" s="424"/>
      <c r="U60" s="425"/>
      <c r="V60" s="425"/>
      <c r="W60" s="425"/>
      <c r="X60" s="425"/>
      <c r="Y60" s="426"/>
      <c r="Z60" s="427"/>
      <c r="AA60" s="428"/>
      <c r="AB60" s="428"/>
      <c r="AC60" s="429"/>
      <c r="AD60" s="416"/>
      <c r="AE60" s="417"/>
      <c r="AF60" s="411"/>
      <c r="AG60" s="411"/>
      <c r="AH60" s="87"/>
    </row>
    <row r="61" spans="2:34" ht="50.1" customHeight="1" x14ac:dyDescent="0.4">
      <c r="B61" s="71"/>
      <c r="C61" s="82" t="s">
        <v>471</v>
      </c>
      <c r="D61" s="421"/>
      <c r="E61" s="422"/>
      <c r="F61" s="422"/>
      <c r="G61" s="422"/>
      <c r="H61" s="422"/>
      <c r="I61" s="422"/>
      <c r="J61" s="422"/>
      <c r="K61" s="423"/>
      <c r="L61" s="421"/>
      <c r="M61" s="422"/>
      <c r="N61" s="422"/>
      <c r="O61" s="422"/>
      <c r="P61" s="422"/>
      <c r="Q61" s="422"/>
      <c r="R61" s="422"/>
      <c r="S61" s="423"/>
      <c r="T61" s="424"/>
      <c r="U61" s="425"/>
      <c r="V61" s="425"/>
      <c r="W61" s="425"/>
      <c r="X61" s="425"/>
      <c r="Y61" s="426"/>
      <c r="Z61" s="427"/>
      <c r="AA61" s="428"/>
      <c r="AB61" s="428"/>
      <c r="AC61" s="429"/>
      <c r="AD61" s="416"/>
      <c r="AE61" s="417"/>
      <c r="AF61" s="411"/>
      <c r="AG61" s="411"/>
      <c r="AH61" s="87"/>
    </row>
    <row r="62" spans="2:34" ht="50.1" customHeight="1" x14ac:dyDescent="0.4">
      <c r="B62" s="71"/>
      <c r="C62" s="82" t="s">
        <v>472</v>
      </c>
      <c r="D62" s="421"/>
      <c r="E62" s="422"/>
      <c r="F62" s="422"/>
      <c r="G62" s="422"/>
      <c r="H62" s="422"/>
      <c r="I62" s="422"/>
      <c r="J62" s="422"/>
      <c r="K62" s="423"/>
      <c r="L62" s="421"/>
      <c r="M62" s="422"/>
      <c r="N62" s="422"/>
      <c r="O62" s="422"/>
      <c r="P62" s="422"/>
      <c r="Q62" s="422"/>
      <c r="R62" s="422"/>
      <c r="S62" s="423"/>
      <c r="T62" s="424"/>
      <c r="U62" s="425"/>
      <c r="V62" s="425"/>
      <c r="W62" s="425"/>
      <c r="X62" s="425"/>
      <c r="Y62" s="426"/>
      <c r="Z62" s="427"/>
      <c r="AA62" s="428"/>
      <c r="AB62" s="428"/>
      <c r="AC62" s="429"/>
      <c r="AD62" s="416"/>
      <c r="AE62" s="417"/>
      <c r="AF62" s="411"/>
      <c r="AG62" s="411"/>
      <c r="AH62" s="87"/>
    </row>
    <row r="63" spans="2:34" ht="50.1" customHeight="1" x14ac:dyDescent="0.4">
      <c r="B63" s="71"/>
      <c r="C63" s="82" t="s">
        <v>473</v>
      </c>
      <c r="D63" s="421"/>
      <c r="E63" s="422"/>
      <c r="F63" s="422"/>
      <c r="G63" s="422"/>
      <c r="H63" s="422"/>
      <c r="I63" s="422"/>
      <c r="J63" s="422"/>
      <c r="K63" s="423"/>
      <c r="L63" s="421"/>
      <c r="M63" s="422"/>
      <c r="N63" s="422"/>
      <c r="O63" s="422"/>
      <c r="P63" s="422"/>
      <c r="Q63" s="422"/>
      <c r="R63" s="422"/>
      <c r="S63" s="423"/>
      <c r="T63" s="424"/>
      <c r="U63" s="425"/>
      <c r="V63" s="425"/>
      <c r="W63" s="425"/>
      <c r="X63" s="425"/>
      <c r="Y63" s="426"/>
      <c r="Z63" s="427"/>
      <c r="AA63" s="428"/>
      <c r="AB63" s="428"/>
      <c r="AC63" s="429"/>
      <c r="AD63" s="416"/>
      <c r="AE63" s="417"/>
      <c r="AF63" s="411"/>
      <c r="AG63" s="411"/>
      <c r="AH63" s="87"/>
    </row>
    <row r="64" spans="2:34" ht="50.1" customHeight="1" x14ac:dyDescent="0.4">
      <c r="B64" s="71"/>
      <c r="C64" s="82" t="s">
        <v>474</v>
      </c>
      <c r="D64" s="421"/>
      <c r="E64" s="422"/>
      <c r="F64" s="422"/>
      <c r="G64" s="422"/>
      <c r="H64" s="422"/>
      <c r="I64" s="422"/>
      <c r="J64" s="422"/>
      <c r="K64" s="423"/>
      <c r="L64" s="421"/>
      <c r="M64" s="422"/>
      <c r="N64" s="422"/>
      <c r="O64" s="422"/>
      <c r="P64" s="422"/>
      <c r="Q64" s="422"/>
      <c r="R64" s="422"/>
      <c r="S64" s="423"/>
      <c r="T64" s="424"/>
      <c r="U64" s="425"/>
      <c r="V64" s="425"/>
      <c r="W64" s="425"/>
      <c r="X64" s="425"/>
      <c r="Y64" s="426"/>
      <c r="Z64" s="427"/>
      <c r="AA64" s="428"/>
      <c r="AB64" s="428"/>
      <c r="AC64" s="429"/>
      <c r="AD64" s="416"/>
      <c r="AE64" s="417"/>
      <c r="AF64" s="411"/>
      <c r="AG64" s="411"/>
      <c r="AH64" s="87"/>
    </row>
    <row r="65" spans="2:34" ht="50.1" customHeight="1" x14ac:dyDescent="0.4">
      <c r="B65" s="71"/>
      <c r="C65" s="82" t="s">
        <v>476</v>
      </c>
      <c r="D65" s="421"/>
      <c r="E65" s="422"/>
      <c r="F65" s="422"/>
      <c r="G65" s="422"/>
      <c r="H65" s="422"/>
      <c r="I65" s="422"/>
      <c r="J65" s="422"/>
      <c r="K65" s="423"/>
      <c r="L65" s="421"/>
      <c r="M65" s="422"/>
      <c r="N65" s="422"/>
      <c r="O65" s="422"/>
      <c r="P65" s="422"/>
      <c r="Q65" s="422"/>
      <c r="R65" s="422"/>
      <c r="S65" s="423"/>
      <c r="T65" s="424"/>
      <c r="U65" s="425"/>
      <c r="V65" s="425"/>
      <c r="W65" s="425"/>
      <c r="X65" s="425"/>
      <c r="Y65" s="426"/>
      <c r="Z65" s="427"/>
      <c r="AA65" s="428"/>
      <c r="AB65" s="428"/>
      <c r="AC65" s="429"/>
      <c r="AD65" s="418"/>
      <c r="AE65" s="418"/>
      <c r="AF65" s="411"/>
      <c r="AG65" s="411"/>
      <c r="AH65" s="87"/>
    </row>
    <row r="66" spans="2:34" ht="9.9" customHeight="1" x14ac:dyDescent="0.4">
      <c r="B66" s="65"/>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7"/>
    </row>
    <row r="67" spans="2:34" ht="6" customHeight="1" x14ac:dyDescent="0.4"/>
  </sheetData>
  <mergeCells count="257">
    <mergeCell ref="D65:K65"/>
    <mergeCell ref="L65:S65"/>
    <mergeCell ref="T65:Y65"/>
    <mergeCell ref="Z65:AC65"/>
    <mergeCell ref="AD65:AE65"/>
    <mergeCell ref="AF65:AG65"/>
    <mergeCell ref="D64:K64"/>
    <mergeCell ref="L64:S64"/>
    <mergeCell ref="T64:Y64"/>
    <mergeCell ref="Z64:AC64"/>
    <mergeCell ref="AD64:AE64"/>
    <mergeCell ref="AF64:AG64"/>
    <mergeCell ref="D63:K63"/>
    <mergeCell ref="L63:S63"/>
    <mergeCell ref="T63:Y63"/>
    <mergeCell ref="Z63:AC63"/>
    <mergeCell ref="AD63:AE63"/>
    <mergeCell ref="AF63:AG63"/>
    <mergeCell ref="D62:K62"/>
    <mergeCell ref="L62:S62"/>
    <mergeCell ref="T62:Y62"/>
    <mergeCell ref="Z62:AC62"/>
    <mergeCell ref="AD62:AE62"/>
    <mergeCell ref="AF62:AG62"/>
    <mergeCell ref="D61:K61"/>
    <mergeCell ref="L61:S61"/>
    <mergeCell ref="T61:Y61"/>
    <mergeCell ref="Z61:AC61"/>
    <mergeCell ref="AD61:AE61"/>
    <mergeCell ref="AF61:AG61"/>
    <mergeCell ref="D60:K60"/>
    <mergeCell ref="L60:S60"/>
    <mergeCell ref="T60:Y60"/>
    <mergeCell ref="Z60:AC60"/>
    <mergeCell ref="AD60:AE60"/>
    <mergeCell ref="AF60:AG60"/>
    <mergeCell ref="D59:K59"/>
    <mergeCell ref="L59:S59"/>
    <mergeCell ref="T59:Y59"/>
    <mergeCell ref="Z59:AC59"/>
    <mergeCell ref="AD59:AE59"/>
    <mergeCell ref="AF59:AG59"/>
    <mergeCell ref="D58:K58"/>
    <mergeCell ref="L58:S58"/>
    <mergeCell ref="T58:Y58"/>
    <mergeCell ref="Z58:AC58"/>
    <mergeCell ref="AD58:AE58"/>
    <mergeCell ref="AF58:AG58"/>
    <mergeCell ref="D57:K57"/>
    <mergeCell ref="L57:S57"/>
    <mergeCell ref="T57:Y57"/>
    <mergeCell ref="Z57:AC57"/>
    <mergeCell ref="AD57:AE57"/>
    <mergeCell ref="AF57:AG57"/>
    <mergeCell ref="D56:K56"/>
    <mergeCell ref="L56:S56"/>
    <mergeCell ref="T56:Y56"/>
    <mergeCell ref="Z56:AC56"/>
    <mergeCell ref="AD56:AE56"/>
    <mergeCell ref="AF56:AG56"/>
    <mergeCell ref="D55:K55"/>
    <mergeCell ref="L55:S55"/>
    <mergeCell ref="T55:Y55"/>
    <mergeCell ref="Z55:AC55"/>
    <mergeCell ref="AD55:AE55"/>
    <mergeCell ref="AF55:AG55"/>
    <mergeCell ref="D54:K54"/>
    <mergeCell ref="L54:S54"/>
    <mergeCell ref="T54:Y54"/>
    <mergeCell ref="Z54:AC54"/>
    <mergeCell ref="AD54:AE54"/>
    <mergeCell ref="AF54:AG54"/>
    <mergeCell ref="D53:K53"/>
    <mergeCell ref="L53:S53"/>
    <mergeCell ref="T53:Y53"/>
    <mergeCell ref="Z53:AC53"/>
    <mergeCell ref="AD53:AE53"/>
    <mergeCell ref="AF53:AG53"/>
    <mergeCell ref="D52:K52"/>
    <mergeCell ref="L52:S52"/>
    <mergeCell ref="T52:Y52"/>
    <mergeCell ref="Z52:AC52"/>
    <mergeCell ref="AD52:AE52"/>
    <mergeCell ref="AF52:AG52"/>
    <mergeCell ref="D51:K51"/>
    <mergeCell ref="L51:S51"/>
    <mergeCell ref="T51:Y51"/>
    <mergeCell ref="Z51:AC51"/>
    <mergeCell ref="AD51:AE51"/>
    <mergeCell ref="AF51:AG51"/>
    <mergeCell ref="D50:K50"/>
    <mergeCell ref="L50:S50"/>
    <mergeCell ref="T50:Y50"/>
    <mergeCell ref="Z50:AC50"/>
    <mergeCell ref="AD50:AE50"/>
    <mergeCell ref="AF50:AG50"/>
    <mergeCell ref="D49:K49"/>
    <mergeCell ref="L49:S49"/>
    <mergeCell ref="T49:Y49"/>
    <mergeCell ref="Z49:AC49"/>
    <mergeCell ref="AD49:AE49"/>
    <mergeCell ref="AF49:AG49"/>
    <mergeCell ref="D48:K48"/>
    <mergeCell ref="L48:S48"/>
    <mergeCell ref="T48:Y48"/>
    <mergeCell ref="Z48:AC48"/>
    <mergeCell ref="AD48:AE48"/>
    <mergeCell ref="AF48:AG48"/>
    <mergeCell ref="D47:K47"/>
    <mergeCell ref="L47:S47"/>
    <mergeCell ref="T47:Y47"/>
    <mergeCell ref="Z47:AC47"/>
    <mergeCell ref="AD47:AE47"/>
    <mergeCell ref="AF47:AG47"/>
    <mergeCell ref="D46:K46"/>
    <mergeCell ref="L46:S46"/>
    <mergeCell ref="T46:Y46"/>
    <mergeCell ref="Z46:AC46"/>
    <mergeCell ref="AD46:AE46"/>
    <mergeCell ref="AF46:AG46"/>
    <mergeCell ref="D45:K45"/>
    <mergeCell ref="L45:S45"/>
    <mergeCell ref="T45:Y45"/>
    <mergeCell ref="Z45:AC45"/>
    <mergeCell ref="AD45:AE45"/>
    <mergeCell ref="AF45:AG45"/>
    <mergeCell ref="D44:K44"/>
    <mergeCell ref="L44:S44"/>
    <mergeCell ref="T44:Y44"/>
    <mergeCell ref="Z44:AC44"/>
    <mergeCell ref="AD44:AE44"/>
    <mergeCell ref="AF44:AG44"/>
    <mergeCell ref="B41:AH41"/>
    <mergeCell ref="B42:AH42"/>
    <mergeCell ref="D43:K43"/>
    <mergeCell ref="L43:S43"/>
    <mergeCell ref="T43:Y43"/>
    <mergeCell ref="Z43:AC43"/>
    <mergeCell ref="AD43:AE43"/>
    <mergeCell ref="AF43:AG43"/>
    <mergeCell ref="T30:U30"/>
    <mergeCell ref="V30:W30"/>
    <mergeCell ref="X30:Y30"/>
    <mergeCell ref="Z30:AA30"/>
    <mergeCell ref="AB30:AC30"/>
    <mergeCell ref="B32:AD39"/>
    <mergeCell ref="C30:E30"/>
    <mergeCell ref="F30:G30"/>
    <mergeCell ref="H30:I30"/>
    <mergeCell ref="J30:K30"/>
    <mergeCell ref="L30:M30"/>
    <mergeCell ref="N30:O30"/>
    <mergeCell ref="P30:Q30"/>
    <mergeCell ref="R30:S30"/>
    <mergeCell ref="N29:O29"/>
    <mergeCell ref="P29:Q29"/>
    <mergeCell ref="R29:S29"/>
    <mergeCell ref="T28:U28"/>
    <mergeCell ref="V28:W28"/>
    <mergeCell ref="X28:Y28"/>
    <mergeCell ref="Z28:AA28"/>
    <mergeCell ref="AB28:AC28"/>
    <mergeCell ref="C29:E29"/>
    <mergeCell ref="F29:G29"/>
    <mergeCell ref="H29:I29"/>
    <mergeCell ref="J29:K29"/>
    <mergeCell ref="L29:M29"/>
    <mergeCell ref="Z29:AA29"/>
    <mergeCell ref="AB29:AC29"/>
    <mergeCell ref="T29:U29"/>
    <mergeCell ref="V29:W29"/>
    <mergeCell ref="X29:Y29"/>
    <mergeCell ref="C28:E28"/>
    <mergeCell ref="F28:G28"/>
    <mergeCell ref="H28:I28"/>
    <mergeCell ref="J28:K28"/>
    <mergeCell ref="L28:M28"/>
    <mergeCell ref="N28:O28"/>
    <mergeCell ref="P28:Q28"/>
    <mergeCell ref="R28:S28"/>
    <mergeCell ref="N26:O26"/>
    <mergeCell ref="P26:Q26"/>
    <mergeCell ref="R26:S26"/>
    <mergeCell ref="T25:U25"/>
    <mergeCell ref="V25:W25"/>
    <mergeCell ref="X25:Y25"/>
    <mergeCell ref="Z25:AA25"/>
    <mergeCell ref="AB25:AC25"/>
    <mergeCell ref="C26:E26"/>
    <mergeCell ref="F26:G26"/>
    <mergeCell ref="H26:I26"/>
    <mergeCell ref="J26:K26"/>
    <mergeCell ref="L26:M26"/>
    <mergeCell ref="Z26:AA26"/>
    <mergeCell ref="AB26:AC26"/>
    <mergeCell ref="T26:U26"/>
    <mergeCell ref="V26:W26"/>
    <mergeCell ref="X26:Y26"/>
    <mergeCell ref="C25:E25"/>
    <mergeCell ref="F25:G25"/>
    <mergeCell ref="H25:I25"/>
    <mergeCell ref="J25:K25"/>
    <mergeCell ref="L25:M25"/>
    <mergeCell ref="N25:O25"/>
    <mergeCell ref="P25:Q25"/>
    <mergeCell ref="R25:S25"/>
    <mergeCell ref="N24:O24"/>
    <mergeCell ref="P24:Q24"/>
    <mergeCell ref="R24:S24"/>
    <mergeCell ref="C19:D19"/>
    <mergeCell ref="E19:N19"/>
    <mergeCell ref="P19:S19"/>
    <mergeCell ref="T19:AC19"/>
    <mergeCell ref="B22:AD22"/>
    <mergeCell ref="C24:E24"/>
    <mergeCell ref="F24:G24"/>
    <mergeCell ref="H24:I24"/>
    <mergeCell ref="J24:K24"/>
    <mergeCell ref="L24:M24"/>
    <mergeCell ref="Z24:AA24"/>
    <mergeCell ref="AB24:AC24"/>
    <mergeCell ref="T24:U24"/>
    <mergeCell ref="V24:W24"/>
    <mergeCell ref="X24:Y24"/>
    <mergeCell ref="X13:Z13"/>
    <mergeCell ref="AA13:AC13"/>
    <mergeCell ref="F15:G15"/>
    <mergeCell ref="H15:L15"/>
    <mergeCell ref="N15:O15"/>
    <mergeCell ref="P15:T15"/>
    <mergeCell ref="V15:W15"/>
    <mergeCell ref="X15:AC15"/>
    <mergeCell ref="C13:D17"/>
    <mergeCell ref="F13:G13"/>
    <mergeCell ref="H13:L13"/>
    <mergeCell ref="N13:P13"/>
    <mergeCell ref="Q13:T13"/>
    <mergeCell ref="V13:W13"/>
    <mergeCell ref="F17:G17"/>
    <mergeCell ref="H17:L17"/>
    <mergeCell ref="N17:O17"/>
    <mergeCell ref="P17:T17"/>
    <mergeCell ref="C9:D9"/>
    <mergeCell ref="E9:L9"/>
    <mergeCell ref="N9:T9"/>
    <mergeCell ref="V9:AC9"/>
    <mergeCell ref="C11:D11"/>
    <mergeCell ref="E11:L11"/>
    <mergeCell ref="N11:T11"/>
    <mergeCell ref="V11:AC11"/>
    <mergeCell ref="B2:G3"/>
    <mergeCell ref="H2:AD3"/>
    <mergeCell ref="B5:AD5"/>
    <mergeCell ref="C7:D7"/>
    <mergeCell ref="E7:L7"/>
    <mergeCell ref="N7:P7"/>
    <mergeCell ref="Q7:AC7"/>
  </mergeCells>
  <dataValidations count="2">
    <dataValidation type="list" allowBlank="1" showInputMessage="1" showErrorMessage="1" sqref="AD44:AE65" xr:uid="{F65EA0AC-7870-4183-A620-998BDA9563D9}">
      <formula1>"Abierta,En ejecución,Cerrada,Cancelada"</formula1>
    </dataValidation>
    <dataValidation type="list" allowBlank="1" showInputMessage="1" showErrorMessage="1" sqref="X13" xr:uid="{04D20A19-E40F-4C18-B804-47CD52940EB8}">
      <formula1>"Mayor o igual que,Menor o igual que,Igual,Mayor que,Menor que"</formula1>
    </dataValidation>
  </dataValidations>
  <pageMargins left="0.25" right="0.25"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FB7894FF-67AD-4F54-81A6-EDE39B8B9E88}">
          <x14:formula1>
            <xm:f>Datos!$P$2:$P$205</xm:f>
          </x14:formula1>
          <xm:sqref>E11:L11 N11:T11 V11:AC11</xm:sqref>
        </x14:dataValidation>
        <x14:dataValidation type="list" allowBlank="1" showInputMessage="1" showErrorMessage="1" xr:uid="{55000DE1-66CA-4ECD-83E7-D117941F5D5F}">
          <x14:formula1>
            <xm:f>Datos!$L$2:$L$51</xm:f>
          </x14:formula1>
          <xm:sqref>N9:T9 E9 V9:AC9</xm:sqref>
        </x14:dataValidation>
      </x14:dataValidations>
    </ext>
  </extLst>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A7F64-93EA-4409-A1F1-1747E61E03F2}">
  <sheetPr codeName="Hoja42"/>
  <dimension ref="B1:AH67"/>
  <sheetViews>
    <sheetView showGridLines="0" zoomScale="85" zoomScaleNormal="85" workbookViewId="0">
      <selection activeCell="E7" sqref="E7:L7"/>
    </sheetView>
  </sheetViews>
  <sheetFormatPr baseColWidth="10" defaultColWidth="0" defaultRowHeight="0" customHeight="1" zeroHeight="1" x14ac:dyDescent="0.4"/>
  <cols>
    <col min="1" max="1" width="1.77734375" style="60" customWidth="1"/>
    <col min="2" max="2" width="1.88671875" style="60" customWidth="1"/>
    <col min="3" max="4" width="11.21875" style="60" customWidth="1"/>
    <col min="5" max="5" width="1.77734375" style="60" customWidth="1"/>
    <col min="6" max="6" width="13.6640625" style="60" customWidth="1"/>
    <col min="7" max="7" width="1.77734375" style="60" customWidth="1"/>
    <col min="8" max="8" width="9.6640625" style="60" customWidth="1"/>
    <col min="9" max="9" width="1.77734375" style="60" customWidth="1"/>
    <col min="10" max="10" width="9.6640625" style="60" customWidth="1"/>
    <col min="11" max="11" width="1.77734375" style="60" customWidth="1"/>
    <col min="12" max="12" width="12.6640625" style="60" customWidth="1"/>
    <col min="13" max="13" width="1.77734375" style="60" customWidth="1"/>
    <col min="14" max="14" width="12.109375" style="60" customWidth="1"/>
    <col min="15" max="15" width="1.77734375" style="60" customWidth="1"/>
    <col min="16" max="16" width="12.6640625" style="60" customWidth="1"/>
    <col min="17" max="17" width="1.77734375" style="60" customWidth="1"/>
    <col min="18" max="18" width="9.6640625" style="60" customWidth="1"/>
    <col min="19" max="19" width="1.77734375" style="60" customWidth="1"/>
    <col min="20" max="20" width="12.6640625" style="60" customWidth="1"/>
    <col min="21" max="21" width="1.77734375" style="60" customWidth="1"/>
    <col min="22" max="22" width="9.6640625" style="60" customWidth="1"/>
    <col min="23" max="23" width="1.77734375" style="60" customWidth="1"/>
    <col min="24" max="24" width="9.6640625" style="60" customWidth="1"/>
    <col min="25" max="25" width="1.77734375" style="60" customWidth="1"/>
    <col min="26" max="26" width="9.6640625" style="60" customWidth="1"/>
    <col min="27" max="27" width="1.77734375" style="60" customWidth="1"/>
    <col min="28" max="28" width="9.6640625" style="60" customWidth="1"/>
    <col min="29" max="29" width="1.77734375" style="60" customWidth="1"/>
    <col min="30" max="30" width="1.88671875" style="60" customWidth="1"/>
    <col min="31" max="31" width="10.77734375" style="60" customWidth="1"/>
    <col min="32" max="33" width="12.33203125" style="60" customWidth="1"/>
    <col min="34" max="34" width="1.77734375" style="60" customWidth="1"/>
    <col min="35" max="35" width="2.21875" style="60" customWidth="1"/>
    <col min="36" max="36" width="0" style="60" hidden="1" customWidth="1"/>
    <col min="37" max="16384" width="0" style="60" hidden="1"/>
  </cols>
  <sheetData>
    <row r="1" spans="2:30" ht="8.1" customHeight="1" x14ac:dyDescent="0.4"/>
    <row r="2" spans="2:30" ht="37.5" customHeight="1" x14ac:dyDescent="0.4">
      <c r="B2" s="439"/>
      <c r="C2" s="439"/>
      <c r="D2" s="439"/>
      <c r="E2" s="439"/>
      <c r="F2" s="439"/>
      <c r="G2" s="439"/>
      <c r="H2" s="442" t="s">
        <v>480</v>
      </c>
      <c r="I2" s="443"/>
      <c r="J2" s="443"/>
      <c r="K2" s="443"/>
      <c r="L2" s="443"/>
      <c r="M2" s="443"/>
      <c r="N2" s="443"/>
      <c r="O2" s="443"/>
      <c r="P2" s="443"/>
      <c r="Q2" s="443"/>
      <c r="R2" s="443"/>
      <c r="S2" s="443"/>
      <c r="T2" s="443"/>
      <c r="U2" s="443"/>
      <c r="V2" s="443"/>
      <c r="W2" s="443"/>
      <c r="X2" s="443"/>
      <c r="Y2" s="443"/>
      <c r="Z2" s="443"/>
      <c r="AA2" s="443"/>
      <c r="AB2" s="443"/>
      <c r="AC2" s="443"/>
      <c r="AD2" s="444"/>
    </row>
    <row r="3" spans="2:30" ht="37.5" customHeight="1" x14ac:dyDescent="0.4">
      <c r="B3" s="439"/>
      <c r="C3" s="439"/>
      <c r="D3" s="439"/>
      <c r="E3" s="439"/>
      <c r="F3" s="439"/>
      <c r="G3" s="439"/>
      <c r="H3" s="445"/>
      <c r="I3" s="446"/>
      <c r="J3" s="446"/>
      <c r="K3" s="446"/>
      <c r="L3" s="446"/>
      <c r="M3" s="446"/>
      <c r="N3" s="446"/>
      <c r="O3" s="446"/>
      <c r="P3" s="446"/>
      <c r="Q3" s="446"/>
      <c r="R3" s="446"/>
      <c r="S3" s="446"/>
      <c r="T3" s="446"/>
      <c r="U3" s="446"/>
      <c r="V3" s="446"/>
      <c r="W3" s="446"/>
      <c r="X3" s="446"/>
      <c r="Y3" s="446"/>
      <c r="Z3" s="446"/>
      <c r="AA3" s="446"/>
      <c r="AB3" s="446"/>
      <c r="AC3" s="446"/>
      <c r="AD3" s="447"/>
    </row>
    <row r="4" spans="2:30" ht="8.1" customHeight="1" x14ac:dyDescent="0.4"/>
    <row r="5" spans="2:30" ht="30" customHeight="1" x14ac:dyDescent="0.4">
      <c r="B5" s="440" t="s">
        <v>454</v>
      </c>
      <c r="C5" s="440"/>
      <c r="D5" s="440"/>
      <c r="E5" s="440"/>
      <c r="F5" s="440"/>
      <c r="G5" s="440"/>
      <c r="H5" s="440"/>
      <c r="I5" s="440"/>
      <c r="J5" s="440"/>
      <c r="K5" s="440"/>
      <c r="L5" s="440"/>
      <c r="M5" s="440"/>
      <c r="N5" s="440"/>
      <c r="O5" s="440"/>
      <c r="P5" s="440"/>
      <c r="Q5" s="440"/>
      <c r="R5" s="440"/>
      <c r="S5" s="440"/>
      <c r="T5" s="440"/>
      <c r="U5" s="440"/>
      <c r="V5" s="440"/>
      <c r="W5" s="440"/>
      <c r="X5" s="440"/>
      <c r="Y5" s="440"/>
      <c r="Z5" s="440"/>
      <c r="AA5" s="440"/>
      <c r="AB5" s="440"/>
      <c r="AC5" s="440"/>
      <c r="AD5" s="440"/>
    </row>
    <row r="6" spans="2:30" ht="7.5" customHeight="1" x14ac:dyDescent="0.4">
      <c r="B6" s="61"/>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2:30" s="64" customFormat="1" ht="60" customHeight="1" x14ac:dyDescent="0.3">
      <c r="B7" s="68"/>
      <c r="C7" s="419" t="s">
        <v>455</v>
      </c>
      <c r="D7" s="420"/>
      <c r="E7" s="433"/>
      <c r="F7" s="433"/>
      <c r="G7" s="433"/>
      <c r="H7" s="433"/>
      <c r="I7" s="433"/>
      <c r="J7" s="433"/>
      <c r="K7" s="433"/>
      <c r="L7" s="433"/>
      <c r="M7" s="69"/>
      <c r="N7" s="419" t="s">
        <v>456</v>
      </c>
      <c r="O7" s="436"/>
      <c r="P7" s="420"/>
      <c r="Q7" s="441"/>
      <c r="R7" s="441"/>
      <c r="S7" s="441"/>
      <c r="T7" s="441"/>
      <c r="U7" s="441"/>
      <c r="V7" s="441"/>
      <c r="W7" s="441"/>
      <c r="X7" s="441"/>
      <c r="Y7" s="441"/>
      <c r="Z7" s="441"/>
      <c r="AA7" s="441"/>
      <c r="AB7" s="441"/>
      <c r="AC7" s="441"/>
      <c r="AD7" s="70"/>
    </row>
    <row r="8" spans="2:30" ht="7.5" customHeight="1" x14ac:dyDescent="0.4">
      <c r="B8" s="71"/>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73"/>
    </row>
    <row r="9" spans="2:30" s="64" customFormat="1" ht="39.9" customHeight="1" x14ac:dyDescent="0.3">
      <c r="B9" s="68"/>
      <c r="C9" s="419" t="s">
        <v>481</v>
      </c>
      <c r="D9" s="420"/>
      <c r="E9" s="433"/>
      <c r="F9" s="433"/>
      <c r="G9" s="433"/>
      <c r="H9" s="433"/>
      <c r="I9" s="433"/>
      <c r="J9" s="433"/>
      <c r="K9" s="433"/>
      <c r="L9" s="433"/>
      <c r="M9" s="69"/>
      <c r="N9" s="433"/>
      <c r="O9" s="433"/>
      <c r="P9" s="433"/>
      <c r="Q9" s="433"/>
      <c r="R9" s="433"/>
      <c r="S9" s="433"/>
      <c r="T9" s="433"/>
      <c r="U9"/>
      <c r="V9" s="433"/>
      <c r="W9" s="433"/>
      <c r="X9" s="433"/>
      <c r="Y9" s="433"/>
      <c r="Z9" s="433"/>
      <c r="AA9" s="433"/>
      <c r="AB9" s="433"/>
      <c r="AC9" s="433"/>
      <c r="AD9" s="70"/>
    </row>
    <row r="10" spans="2:30" ht="7.5" customHeight="1" x14ac:dyDescent="0.4">
      <c r="B10" s="71"/>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3"/>
    </row>
    <row r="11" spans="2:30" ht="39.9" customHeight="1" x14ac:dyDescent="0.4">
      <c r="B11" s="71"/>
      <c r="C11" s="419" t="s">
        <v>482</v>
      </c>
      <c r="D11" s="420"/>
      <c r="E11" s="433"/>
      <c r="F11" s="433"/>
      <c r="G11" s="433"/>
      <c r="H11" s="433"/>
      <c r="I11" s="433"/>
      <c r="J11" s="433"/>
      <c r="K11" s="433"/>
      <c r="L11" s="433"/>
      <c r="N11" s="433"/>
      <c r="O11" s="433"/>
      <c r="P11" s="433"/>
      <c r="Q11" s="433"/>
      <c r="R11" s="433"/>
      <c r="S11" s="433"/>
      <c r="T11" s="433"/>
      <c r="V11" s="433"/>
      <c r="W11" s="433"/>
      <c r="X11" s="433"/>
      <c r="Y11" s="433"/>
      <c r="Z11" s="433"/>
      <c r="AA11" s="433"/>
      <c r="AB11" s="433"/>
      <c r="AC11" s="433"/>
      <c r="AD11" s="73"/>
    </row>
    <row r="12" spans="2:30" ht="7.5" customHeight="1" x14ac:dyDescent="0.4">
      <c r="B12" s="71"/>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3"/>
    </row>
    <row r="13" spans="2:30" s="64" customFormat="1" ht="39.9" customHeight="1" x14ac:dyDescent="0.3">
      <c r="B13" s="68"/>
      <c r="C13" s="448" t="s">
        <v>488</v>
      </c>
      <c r="D13" s="449"/>
      <c r="E13" s="69"/>
      <c r="F13" s="432" t="s">
        <v>457</v>
      </c>
      <c r="G13" s="432"/>
      <c r="H13" s="435"/>
      <c r="I13" s="435"/>
      <c r="J13" s="435"/>
      <c r="K13" s="435"/>
      <c r="L13" s="435"/>
      <c r="M13" s="69"/>
      <c r="N13" s="419" t="s">
        <v>459</v>
      </c>
      <c r="O13" s="436"/>
      <c r="P13" s="420"/>
      <c r="Q13" s="437"/>
      <c r="R13" s="437"/>
      <c r="S13" s="437"/>
      <c r="T13" s="437"/>
      <c r="U13" s="69"/>
      <c r="V13" s="438" t="s">
        <v>460</v>
      </c>
      <c r="W13" s="438"/>
      <c r="X13" s="461"/>
      <c r="Y13" s="461"/>
      <c r="Z13" s="461"/>
      <c r="AA13" s="455"/>
      <c r="AB13" s="456"/>
      <c r="AC13" s="457"/>
      <c r="AD13" s="70"/>
    </row>
    <row r="14" spans="2:30" ht="9" customHeight="1" x14ac:dyDescent="0.4">
      <c r="B14" s="71"/>
      <c r="C14" s="450"/>
      <c r="D14" s="451"/>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3"/>
    </row>
    <row r="15" spans="2:30" s="64" customFormat="1" ht="39.9" customHeight="1" x14ac:dyDescent="0.3">
      <c r="B15" s="68"/>
      <c r="C15" s="450"/>
      <c r="D15" s="451"/>
      <c r="E15" s="69"/>
      <c r="F15" s="434" t="s">
        <v>458</v>
      </c>
      <c r="G15" s="434"/>
      <c r="H15" s="435"/>
      <c r="I15" s="435"/>
      <c r="J15" s="435"/>
      <c r="K15" s="435"/>
      <c r="L15" s="435"/>
      <c r="M15" s="69"/>
      <c r="N15" s="434" t="s">
        <v>462</v>
      </c>
      <c r="O15" s="434"/>
      <c r="P15" s="435"/>
      <c r="Q15" s="435"/>
      <c r="R15" s="435"/>
      <c r="S15" s="435"/>
      <c r="T15" s="435"/>
      <c r="U15" s="69"/>
      <c r="V15" s="434" t="s">
        <v>484</v>
      </c>
      <c r="W15" s="434"/>
      <c r="X15" s="454"/>
      <c r="Y15" s="454"/>
      <c r="Z15" s="454"/>
      <c r="AA15" s="454"/>
      <c r="AB15" s="454"/>
      <c r="AC15" s="454"/>
      <c r="AD15" s="70"/>
    </row>
    <row r="16" spans="2:30" ht="7.5" customHeight="1" x14ac:dyDescent="0.4">
      <c r="B16" s="71"/>
      <c r="C16" s="450"/>
      <c r="D16" s="451"/>
      <c r="E16" s="72"/>
      <c r="F16" s="72"/>
      <c r="G16" s="72"/>
      <c r="H16" s="72"/>
      <c r="I16" s="72"/>
      <c r="J16" s="72"/>
      <c r="K16" s="72"/>
      <c r="L16" s="72"/>
      <c r="M16" s="72"/>
      <c r="N16" s="72"/>
      <c r="O16" s="72"/>
      <c r="P16" s="72"/>
      <c r="Q16" s="72"/>
      <c r="R16" s="72"/>
      <c r="S16" s="72"/>
      <c r="T16" s="72"/>
      <c r="U16" s="72"/>
      <c r="V16"/>
      <c r="W16"/>
      <c r="X16"/>
      <c r="Y16"/>
      <c r="Z16"/>
      <c r="AA16"/>
      <c r="AB16"/>
      <c r="AC16"/>
      <c r="AD16" s="73"/>
    </row>
    <row r="17" spans="2:30" s="64" customFormat="1" ht="39.9" customHeight="1" x14ac:dyDescent="0.3">
      <c r="B17" s="68"/>
      <c r="C17" s="452"/>
      <c r="D17" s="453"/>
      <c r="E17" s="69"/>
      <c r="F17" s="434" t="s">
        <v>461</v>
      </c>
      <c r="G17" s="434"/>
      <c r="H17" s="435"/>
      <c r="I17" s="435"/>
      <c r="J17" s="435"/>
      <c r="K17" s="435"/>
      <c r="L17" s="435"/>
      <c r="M17" s="69"/>
      <c r="N17" s="434" t="s">
        <v>463</v>
      </c>
      <c r="O17" s="434"/>
      <c r="P17" s="435"/>
      <c r="Q17" s="435"/>
      <c r="R17" s="435"/>
      <c r="S17" s="435"/>
      <c r="T17" s="435"/>
      <c r="U17" s="69"/>
      <c r="AC17"/>
      <c r="AD17" s="70"/>
    </row>
    <row r="18" spans="2:30" ht="6.9" customHeight="1" x14ac:dyDescent="0.4">
      <c r="B18" s="71"/>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3"/>
    </row>
    <row r="19" spans="2:30" s="64" customFormat="1" ht="39.9" customHeight="1" x14ac:dyDescent="0.3">
      <c r="B19" s="68"/>
      <c r="C19" s="419" t="s">
        <v>485</v>
      </c>
      <c r="D19" s="420"/>
      <c r="E19" s="437"/>
      <c r="F19" s="437"/>
      <c r="G19" s="437"/>
      <c r="H19" s="437"/>
      <c r="I19" s="437"/>
      <c r="J19" s="437"/>
      <c r="K19" s="437"/>
      <c r="L19" s="437"/>
      <c r="M19" s="437"/>
      <c r="N19" s="437"/>
      <c r="O19" s="74"/>
      <c r="P19" s="419" t="s">
        <v>486</v>
      </c>
      <c r="Q19" s="436"/>
      <c r="R19" s="436"/>
      <c r="S19" s="420"/>
      <c r="T19" s="437"/>
      <c r="U19" s="437"/>
      <c r="V19" s="437"/>
      <c r="W19" s="437"/>
      <c r="X19" s="437"/>
      <c r="Y19" s="437"/>
      <c r="Z19" s="437"/>
      <c r="AA19" s="437"/>
      <c r="AB19" s="437"/>
      <c r="AC19" s="437"/>
      <c r="AD19" s="70"/>
    </row>
    <row r="20" spans="2:30" ht="6.9" customHeight="1" x14ac:dyDescent="0.4">
      <c r="B20" s="75"/>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7"/>
    </row>
    <row r="21" spans="2:30" ht="9.9" customHeight="1" x14ac:dyDescent="0.4">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row>
    <row r="22" spans="2:30" ht="30" customHeight="1" x14ac:dyDescent="0.4">
      <c r="B22" s="415" t="s">
        <v>464</v>
      </c>
      <c r="C22" s="415"/>
      <c r="D22" s="415"/>
      <c r="E22" s="415"/>
      <c r="F22" s="415"/>
      <c r="G22" s="415"/>
      <c r="H22" s="415"/>
      <c r="I22" s="415"/>
      <c r="J22" s="415"/>
      <c r="K22" s="415"/>
      <c r="L22" s="415"/>
      <c r="M22" s="415"/>
      <c r="N22" s="415"/>
      <c r="O22" s="415"/>
      <c r="P22" s="415"/>
      <c r="Q22" s="415"/>
      <c r="R22" s="415"/>
      <c r="S22" s="415"/>
      <c r="T22" s="415"/>
      <c r="U22" s="415"/>
      <c r="V22" s="415"/>
      <c r="W22" s="415"/>
      <c r="X22" s="415"/>
      <c r="Y22" s="415"/>
      <c r="Z22" s="415"/>
      <c r="AA22" s="415"/>
      <c r="AB22" s="415"/>
      <c r="AC22" s="415"/>
      <c r="AD22" s="415"/>
    </row>
    <row r="23" spans="2:30" ht="9.9" customHeight="1" x14ac:dyDescent="0.4">
      <c r="B23" s="78"/>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80"/>
    </row>
    <row r="24" spans="2:30" ht="26.1" customHeight="1" x14ac:dyDescent="0.4">
      <c r="B24" s="71"/>
      <c r="C24" s="432" t="s">
        <v>487</v>
      </c>
      <c r="D24" s="432"/>
      <c r="E24" s="432"/>
      <c r="F24" s="432" t="s">
        <v>496</v>
      </c>
      <c r="G24" s="432"/>
      <c r="H24" s="432" t="s">
        <v>465</v>
      </c>
      <c r="I24" s="432"/>
      <c r="J24" s="432" t="s">
        <v>466</v>
      </c>
      <c r="K24" s="432"/>
      <c r="L24" s="432" t="s">
        <v>467</v>
      </c>
      <c r="M24" s="432"/>
      <c r="N24" s="432" t="s">
        <v>468</v>
      </c>
      <c r="O24" s="432"/>
      <c r="P24" s="432" t="s">
        <v>469</v>
      </c>
      <c r="Q24" s="432"/>
      <c r="R24" s="432" t="s">
        <v>470</v>
      </c>
      <c r="S24" s="432"/>
      <c r="T24" s="432" t="s">
        <v>471</v>
      </c>
      <c r="U24" s="432"/>
      <c r="V24" s="432" t="s">
        <v>472</v>
      </c>
      <c r="W24" s="432"/>
      <c r="X24" s="432" t="s">
        <v>473</v>
      </c>
      <c r="Y24" s="432"/>
      <c r="Z24" s="432" t="s">
        <v>474</v>
      </c>
      <c r="AA24" s="432"/>
      <c r="AB24" s="432" t="s">
        <v>475</v>
      </c>
      <c r="AC24" s="432"/>
      <c r="AD24" s="81"/>
    </row>
    <row r="25" spans="2:30" ht="26.1" customHeight="1" x14ac:dyDescent="0.4">
      <c r="B25" s="71"/>
      <c r="C25" s="430" t="s">
        <v>460</v>
      </c>
      <c r="D25" s="430"/>
      <c r="E25" s="430"/>
      <c r="F25" s="460"/>
      <c r="G25" s="460"/>
      <c r="H25" s="460"/>
      <c r="I25" s="460"/>
      <c r="J25" s="460"/>
      <c r="K25" s="460"/>
      <c r="L25" s="460"/>
      <c r="M25" s="460"/>
      <c r="N25" s="460"/>
      <c r="O25" s="460"/>
      <c r="P25" s="460"/>
      <c r="Q25" s="460"/>
      <c r="R25" s="460"/>
      <c r="S25" s="460"/>
      <c r="T25" s="460"/>
      <c r="U25" s="460"/>
      <c r="V25" s="460"/>
      <c r="W25" s="460"/>
      <c r="X25" s="460"/>
      <c r="Y25" s="460"/>
      <c r="Z25" s="460"/>
      <c r="AA25" s="460"/>
      <c r="AB25" s="460"/>
      <c r="AC25" s="460"/>
      <c r="AD25" s="81"/>
    </row>
    <row r="26" spans="2:30" ht="35.1" customHeight="1" x14ac:dyDescent="0.4">
      <c r="B26" s="71"/>
      <c r="C26" s="430" t="s">
        <v>323</v>
      </c>
      <c r="D26" s="430"/>
      <c r="E26" s="430"/>
      <c r="F26" s="431"/>
      <c r="G26" s="431"/>
      <c r="H26" s="431"/>
      <c r="I26" s="431"/>
      <c r="J26" s="431"/>
      <c r="K26" s="431"/>
      <c r="L26" s="431"/>
      <c r="M26" s="431"/>
      <c r="N26" s="431"/>
      <c r="O26" s="431"/>
      <c r="P26" s="431"/>
      <c r="Q26" s="431"/>
      <c r="R26" s="431"/>
      <c r="S26" s="431"/>
      <c r="T26" s="431"/>
      <c r="U26" s="431"/>
      <c r="V26" s="431"/>
      <c r="W26" s="431"/>
      <c r="X26" s="431"/>
      <c r="Y26" s="431"/>
      <c r="Z26" s="431"/>
      <c r="AA26" s="431"/>
      <c r="AB26" s="431"/>
      <c r="AC26" s="431"/>
      <c r="AD26" s="81"/>
    </row>
    <row r="27" spans="2:30" ht="12" customHeight="1" x14ac:dyDescent="0.4">
      <c r="B27" s="71"/>
      <c r="C27" s="84"/>
      <c r="D27" s="84"/>
      <c r="E27" s="84"/>
      <c r="F27" s="85"/>
      <c r="G27" s="85"/>
      <c r="H27" s="85"/>
      <c r="I27" s="85"/>
      <c r="J27" s="85"/>
      <c r="K27" s="85"/>
      <c r="L27" s="85"/>
      <c r="M27" s="85"/>
      <c r="N27" s="86"/>
      <c r="O27" s="86"/>
      <c r="P27" s="86"/>
      <c r="Q27" s="86"/>
      <c r="R27" s="86"/>
      <c r="S27" s="86"/>
      <c r="T27" s="86"/>
      <c r="U27" s="86"/>
      <c r="V27" s="86"/>
      <c r="W27" s="86"/>
      <c r="X27" s="86"/>
      <c r="Y27" s="86"/>
      <c r="Z27" s="86"/>
      <c r="AA27" s="86"/>
      <c r="AB27" s="86"/>
      <c r="AC27" s="86"/>
      <c r="AD27" s="81"/>
    </row>
    <row r="28" spans="2:30" ht="35.1" customHeight="1" x14ac:dyDescent="0.4">
      <c r="B28" s="71"/>
      <c r="C28" s="432" t="s">
        <v>487</v>
      </c>
      <c r="D28" s="432"/>
      <c r="E28" s="432"/>
      <c r="F28" s="432" t="s">
        <v>476</v>
      </c>
      <c r="G28" s="432"/>
      <c r="H28" s="432" t="s">
        <v>465</v>
      </c>
      <c r="I28" s="432"/>
      <c r="J28" s="432" t="s">
        <v>466</v>
      </c>
      <c r="K28" s="432"/>
      <c r="L28" s="432" t="s">
        <v>467</v>
      </c>
      <c r="M28" s="432"/>
      <c r="N28" s="432" t="s">
        <v>468</v>
      </c>
      <c r="O28" s="432"/>
      <c r="P28" s="432" t="s">
        <v>469</v>
      </c>
      <c r="Q28" s="432"/>
      <c r="R28" s="432" t="s">
        <v>470</v>
      </c>
      <c r="S28" s="432"/>
      <c r="T28" s="432" t="s">
        <v>471</v>
      </c>
      <c r="U28" s="432"/>
      <c r="V28" s="432" t="s">
        <v>472</v>
      </c>
      <c r="W28" s="432"/>
      <c r="X28" s="432" t="s">
        <v>473</v>
      </c>
      <c r="Y28" s="432"/>
      <c r="Z28" s="432" t="s">
        <v>474</v>
      </c>
      <c r="AA28" s="432"/>
      <c r="AB28" s="432" t="s">
        <v>475</v>
      </c>
      <c r="AC28" s="432"/>
      <c r="AD28" s="81"/>
    </row>
    <row r="29" spans="2:30" ht="35.1" customHeight="1" x14ac:dyDescent="0.4">
      <c r="B29" s="71"/>
      <c r="C29" s="430" t="s">
        <v>460</v>
      </c>
      <c r="D29" s="430"/>
      <c r="E29" s="430"/>
      <c r="F29" s="460"/>
      <c r="G29" s="460"/>
      <c r="H29" s="460"/>
      <c r="I29" s="460"/>
      <c r="J29" s="460"/>
      <c r="K29" s="460"/>
      <c r="L29" s="460"/>
      <c r="M29" s="460"/>
      <c r="N29" s="460"/>
      <c r="O29" s="460"/>
      <c r="P29" s="460"/>
      <c r="Q29" s="460"/>
      <c r="R29" s="460"/>
      <c r="S29" s="460"/>
      <c r="T29" s="460"/>
      <c r="U29" s="460"/>
      <c r="V29" s="460"/>
      <c r="W29" s="460"/>
      <c r="X29" s="460"/>
      <c r="Y29" s="460"/>
      <c r="Z29" s="460"/>
      <c r="AA29" s="460"/>
      <c r="AB29" s="460"/>
      <c r="AC29" s="460"/>
      <c r="AD29" s="81"/>
    </row>
    <row r="30" spans="2:30" ht="35.1" customHeight="1" x14ac:dyDescent="0.4">
      <c r="B30" s="71"/>
      <c r="C30" s="430" t="s">
        <v>323</v>
      </c>
      <c r="D30" s="430"/>
      <c r="E30" s="430"/>
      <c r="F30" s="431"/>
      <c r="G30" s="431"/>
      <c r="H30" s="431"/>
      <c r="I30" s="431"/>
      <c r="J30" s="431"/>
      <c r="K30" s="431"/>
      <c r="L30" s="431"/>
      <c r="M30" s="431"/>
      <c r="N30" s="431"/>
      <c r="O30" s="431"/>
      <c r="P30" s="431"/>
      <c r="Q30" s="431"/>
      <c r="R30" s="431"/>
      <c r="S30" s="431"/>
      <c r="T30" s="431"/>
      <c r="U30" s="431"/>
      <c r="V30" s="431"/>
      <c r="W30" s="431"/>
      <c r="X30" s="431"/>
      <c r="Y30" s="431"/>
      <c r="Z30" s="431"/>
      <c r="AA30" s="431"/>
      <c r="AB30" s="431"/>
      <c r="AC30" s="431"/>
      <c r="AD30" s="81"/>
    </row>
    <row r="31" spans="2:30" ht="9.9" customHeight="1" x14ac:dyDescent="0.4">
      <c r="B31" s="75"/>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7"/>
    </row>
    <row r="32" spans="2:30" ht="5.4" customHeight="1" x14ac:dyDescent="0.4">
      <c r="B32" s="462"/>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4"/>
    </row>
    <row r="33" spans="2:34" ht="39.9" customHeight="1" x14ac:dyDescent="0.4">
      <c r="B33" s="412"/>
      <c r="C33" s="413"/>
      <c r="D33" s="413"/>
      <c r="E33" s="413"/>
      <c r="F33" s="413"/>
      <c r="G33" s="413"/>
      <c r="H33" s="413"/>
      <c r="I33" s="413"/>
      <c r="J33" s="413"/>
      <c r="K33" s="413"/>
      <c r="L33" s="413"/>
      <c r="M33" s="413"/>
      <c r="N33" s="413"/>
      <c r="O33" s="413"/>
      <c r="P33" s="413"/>
      <c r="Q33" s="413"/>
      <c r="R33" s="413"/>
      <c r="S33" s="413"/>
      <c r="T33" s="413"/>
      <c r="U33" s="413"/>
      <c r="V33" s="413"/>
      <c r="W33" s="413"/>
      <c r="X33" s="413"/>
      <c r="Y33" s="413"/>
      <c r="Z33" s="413"/>
      <c r="AA33" s="413"/>
      <c r="AB33" s="413"/>
      <c r="AC33" s="413"/>
      <c r="AD33" s="414"/>
    </row>
    <row r="34" spans="2:34" ht="39.9" customHeight="1" x14ac:dyDescent="0.4">
      <c r="B34" s="412"/>
      <c r="C34" s="413"/>
      <c r="D34" s="413"/>
      <c r="E34" s="413"/>
      <c r="F34" s="413"/>
      <c r="G34" s="413"/>
      <c r="H34" s="413"/>
      <c r="I34" s="413"/>
      <c r="J34" s="413"/>
      <c r="K34" s="413"/>
      <c r="L34" s="413"/>
      <c r="M34" s="413"/>
      <c r="N34" s="413"/>
      <c r="O34" s="413"/>
      <c r="P34" s="413"/>
      <c r="Q34" s="413"/>
      <c r="R34" s="413"/>
      <c r="S34" s="413"/>
      <c r="T34" s="413"/>
      <c r="U34" s="413"/>
      <c r="V34" s="413"/>
      <c r="W34" s="413"/>
      <c r="X34" s="413"/>
      <c r="Y34" s="413"/>
      <c r="Z34" s="413"/>
      <c r="AA34" s="413"/>
      <c r="AB34" s="413"/>
      <c r="AC34" s="413"/>
      <c r="AD34" s="414"/>
    </row>
    <row r="35" spans="2:34" ht="39.9" customHeight="1" x14ac:dyDescent="0.4">
      <c r="B35" s="412"/>
      <c r="C35" s="413"/>
      <c r="D35" s="413"/>
      <c r="E35" s="413"/>
      <c r="F35" s="413"/>
      <c r="G35" s="413"/>
      <c r="H35" s="413"/>
      <c r="I35" s="413"/>
      <c r="J35" s="413"/>
      <c r="K35" s="413"/>
      <c r="L35" s="413"/>
      <c r="M35" s="413"/>
      <c r="N35" s="413"/>
      <c r="O35" s="413"/>
      <c r="P35" s="413"/>
      <c r="Q35" s="413"/>
      <c r="R35" s="413"/>
      <c r="S35" s="413"/>
      <c r="T35" s="413"/>
      <c r="U35" s="413"/>
      <c r="V35" s="413"/>
      <c r="W35" s="413"/>
      <c r="X35" s="413"/>
      <c r="Y35" s="413"/>
      <c r="Z35" s="413"/>
      <c r="AA35" s="413"/>
      <c r="AB35" s="413"/>
      <c r="AC35" s="413"/>
      <c r="AD35" s="414"/>
    </row>
    <row r="36" spans="2:34" ht="39.9" customHeight="1" x14ac:dyDescent="0.4">
      <c r="B36" s="412"/>
      <c r="C36" s="413"/>
      <c r="D36" s="413"/>
      <c r="E36" s="413"/>
      <c r="F36" s="413"/>
      <c r="G36" s="413"/>
      <c r="H36" s="413"/>
      <c r="I36" s="413"/>
      <c r="J36" s="413"/>
      <c r="K36" s="413"/>
      <c r="L36" s="413"/>
      <c r="M36" s="413"/>
      <c r="N36" s="413"/>
      <c r="O36" s="413"/>
      <c r="P36" s="413"/>
      <c r="Q36" s="413"/>
      <c r="R36" s="413"/>
      <c r="S36" s="413"/>
      <c r="T36" s="413"/>
      <c r="U36" s="413"/>
      <c r="V36" s="413"/>
      <c r="W36" s="413"/>
      <c r="X36" s="413"/>
      <c r="Y36" s="413"/>
      <c r="Z36" s="413"/>
      <c r="AA36" s="413"/>
      <c r="AB36" s="413"/>
      <c r="AC36" s="413"/>
      <c r="AD36" s="414"/>
    </row>
    <row r="37" spans="2:34" ht="39.9" customHeight="1" x14ac:dyDescent="0.4">
      <c r="B37" s="412"/>
      <c r="C37" s="413"/>
      <c r="D37" s="413"/>
      <c r="E37" s="413"/>
      <c r="F37" s="413"/>
      <c r="G37" s="413"/>
      <c r="H37" s="413"/>
      <c r="I37" s="413"/>
      <c r="J37" s="413"/>
      <c r="K37" s="413"/>
      <c r="L37" s="413"/>
      <c r="M37" s="413"/>
      <c r="N37" s="413"/>
      <c r="O37" s="413"/>
      <c r="P37" s="413"/>
      <c r="Q37" s="413"/>
      <c r="R37" s="413"/>
      <c r="S37" s="413"/>
      <c r="T37" s="413"/>
      <c r="U37" s="413"/>
      <c r="V37" s="413"/>
      <c r="W37" s="413"/>
      <c r="X37" s="413"/>
      <c r="Y37" s="413"/>
      <c r="Z37" s="413"/>
      <c r="AA37" s="413"/>
      <c r="AB37" s="413"/>
      <c r="AC37" s="413"/>
      <c r="AD37" s="414"/>
    </row>
    <row r="38" spans="2:34" ht="39.9" customHeight="1" x14ac:dyDescent="0.4">
      <c r="B38" s="412"/>
      <c r="C38" s="413"/>
      <c r="D38" s="413"/>
      <c r="E38" s="413"/>
      <c r="F38" s="413"/>
      <c r="G38" s="413"/>
      <c r="H38" s="413"/>
      <c r="I38" s="413"/>
      <c r="J38" s="413"/>
      <c r="K38" s="413"/>
      <c r="L38" s="413"/>
      <c r="M38" s="413"/>
      <c r="N38" s="413"/>
      <c r="O38" s="413"/>
      <c r="P38" s="413"/>
      <c r="Q38" s="413"/>
      <c r="R38" s="413"/>
      <c r="S38" s="413"/>
      <c r="T38" s="413"/>
      <c r="U38" s="413"/>
      <c r="V38" s="413"/>
      <c r="W38" s="413"/>
      <c r="X38" s="413"/>
      <c r="Y38" s="413"/>
      <c r="Z38" s="413"/>
      <c r="AA38" s="413"/>
      <c r="AB38" s="413"/>
      <c r="AC38" s="413"/>
      <c r="AD38" s="414"/>
    </row>
    <row r="39" spans="2:34" ht="39.9" customHeight="1" x14ac:dyDescent="0.4">
      <c r="B39" s="465"/>
      <c r="C39" s="466"/>
      <c r="D39" s="466"/>
      <c r="E39" s="466"/>
      <c r="F39" s="466"/>
      <c r="G39" s="466"/>
      <c r="H39" s="466"/>
      <c r="I39" s="466"/>
      <c r="J39" s="466"/>
      <c r="K39" s="466"/>
      <c r="L39" s="466"/>
      <c r="M39" s="466"/>
      <c r="N39" s="466"/>
      <c r="O39" s="466"/>
      <c r="P39" s="466"/>
      <c r="Q39" s="466"/>
      <c r="R39" s="466"/>
      <c r="S39" s="466"/>
      <c r="T39" s="466"/>
      <c r="U39" s="466"/>
      <c r="V39" s="466"/>
      <c r="W39" s="466"/>
      <c r="X39" s="466"/>
      <c r="Y39" s="466"/>
      <c r="Z39" s="466"/>
      <c r="AA39" s="466"/>
      <c r="AB39" s="466"/>
      <c r="AC39" s="466"/>
      <c r="AD39" s="467"/>
    </row>
    <row r="40" spans="2:34" ht="8.1" customHeight="1" x14ac:dyDescent="0.4">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row>
    <row r="41" spans="2:34" ht="30" customHeight="1" x14ac:dyDescent="0.4">
      <c r="B41" s="415" t="s">
        <v>477</v>
      </c>
      <c r="C41" s="415"/>
      <c r="D41" s="415"/>
      <c r="E41" s="415"/>
      <c r="F41" s="415"/>
      <c r="G41" s="415"/>
      <c r="H41" s="415"/>
      <c r="I41" s="415"/>
      <c r="J41" s="415"/>
      <c r="K41" s="415"/>
      <c r="L41" s="415"/>
      <c r="M41" s="415"/>
      <c r="N41" s="415"/>
      <c r="O41" s="415"/>
      <c r="P41" s="415"/>
      <c r="Q41" s="415"/>
      <c r="R41" s="415"/>
      <c r="S41" s="415"/>
      <c r="T41" s="415"/>
      <c r="U41" s="415"/>
      <c r="V41" s="415"/>
      <c r="W41" s="415"/>
      <c r="X41" s="415"/>
      <c r="Y41" s="415"/>
      <c r="Z41" s="415"/>
      <c r="AA41" s="415"/>
      <c r="AB41" s="415"/>
      <c r="AC41" s="415"/>
      <c r="AD41" s="415"/>
      <c r="AE41" s="415"/>
      <c r="AF41" s="415"/>
      <c r="AG41" s="415"/>
      <c r="AH41" s="415"/>
    </row>
    <row r="42" spans="2:34" ht="9.9" customHeight="1" x14ac:dyDescent="0.4">
      <c r="B42" s="412"/>
      <c r="C42" s="413"/>
      <c r="D42" s="413"/>
      <c r="E42" s="413"/>
      <c r="F42" s="413"/>
      <c r="G42" s="413"/>
      <c r="H42" s="413"/>
      <c r="I42" s="413"/>
      <c r="J42" s="413"/>
      <c r="K42" s="413"/>
      <c r="L42" s="413"/>
      <c r="M42" s="413"/>
      <c r="N42" s="413"/>
      <c r="O42" s="413"/>
      <c r="P42" s="413"/>
      <c r="Q42" s="413"/>
      <c r="R42" s="413"/>
      <c r="S42" s="413"/>
      <c r="T42" s="413"/>
      <c r="U42" s="413"/>
      <c r="V42" s="413"/>
      <c r="W42" s="413"/>
      <c r="X42" s="413"/>
      <c r="Y42" s="413"/>
      <c r="Z42" s="413"/>
      <c r="AA42" s="413"/>
      <c r="AB42" s="413"/>
      <c r="AC42" s="413"/>
      <c r="AD42" s="413"/>
      <c r="AE42" s="413"/>
      <c r="AF42" s="413"/>
      <c r="AG42" s="413"/>
      <c r="AH42" s="414"/>
    </row>
    <row r="43" spans="2:34" ht="45" customHeight="1" x14ac:dyDescent="0.4">
      <c r="B43" s="71"/>
      <c r="C43" s="83" t="s">
        <v>478</v>
      </c>
      <c r="D43" s="432" t="s">
        <v>492</v>
      </c>
      <c r="E43" s="432"/>
      <c r="F43" s="432"/>
      <c r="G43" s="432"/>
      <c r="H43" s="432"/>
      <c r="I43" s="432"/>
      <c r="J43" s="432"/>
      <c r="K43" s="432"/>
      <c r="L43" s="432" t="s">
        <v>493</v>
      </c>
      <c r="M43" s="432"/>
      <c r="N43" s="432"/>
      <c r="O43" s="432"/>
      <c r="P43" s="432"/>
      <c r="Q43" s="432"/>
      <c r="R43" s="432"/>
      <c r="S43" s="432"/>
      <c r="T43" s="432" t="s">
        <v>479</v>
      </c>
      <c r="U43" s="432"/>
      <c r="V43" s="432"/>
      <c r="W43" s="432"/>
      <c r="X43" s="432"/>
      <c r="Y43" s="432"/>
      <c r="Z43" s="432" t="s">
        <v>489</v>
      </c>
      <c r="AA43" s="432"/>
      <c r="AB43" s="432"/>
      <c r="AC43" s="432"/>
      <c r="AD43" s="419" t="s">
        <v>490</v>
      </c>
      <c r="AE43" s="420"/>
      <c r="AF43" s="419" t="s">
        <v>491</v>
      </c>
      <c r="AG43" s="420"/>
      <c r="AH43" s="87"/>
    </row>
    <row r="44" spans="2:34" ht="50.1" customHeight="1" x14ac:dyDescent="0.4">
      <c r="B44" s="71"/>
      <c r="C44" s="82" t="s">
        <v>465</v>
      </c>
      <c r="D44" s="421"/>
      <c r="E44" s="422"/>
      <c r="F44" s="422"/>
      <c r="G44" s="422"/>
      <c r="H44" s="422"/>
      <c r="I44" s="422"/>
      <c r="J44" s="422"/>
      <c r="K44" s="423"/>
      <c r="L44" s="421"/>
      <c r="M44" s="422"/>
      <c r="N44" s="422"/>
      <c r="O44" s="422"/>
      <c r="P44" s="422"/>
      <c r="Q44" s="422"/>
      <c r="R44" s="422"/>
      <c r="S44" s="423"/>
      <c r="T44" s="424"/>
      <c r="U44" s="425"/>
      <c r="V44" s="425"/>
      <c r="W44" s="425"/>
      <c r="X44" s="425"/>
      <c r="Y44" s="426"/>
      <c r="Z44" s="427"/>
      <c r="AA44" s="428"/>
      <c r="AB44" s="428"/>
      <c r="AC44" s="429"/>
      <c r="AD44" s="416"/>
      <c r="AE44" s="417"/>
      <c r="AF44" s="411"/>
      <c r="AG44" s="411"/>
      <c r="AH44" s="87"/>
    </row>
    <row r="45" spans="2:34" ht="50.1" customHeight="1" x14ac:dyDescent="0.4">
      <c r="B45" s="71"/>
      <c r="C45" s="82" t="s">
        <v>466</v>
      </c>
      <c r="D45" s="421"/>
      <c r="E45" s="422"/>
      <c r="F45" s="422"/>
      <c r="G45" s="422"/>
      <c r="H45" s="422"/>
      <c r="I45" s="422"/>
      <c r="J45" s="422"/>
      <c r="K45" s="423"/>
      <c r="L45" s="421"/>
      <c r="M45" s="422"/>
      <c r="N45" s="422"/>
      <c r="O45" s="422"/>
      <c r="P45" s="422"/>
      <c r="Q45" s="422"/>
      <c r="R45" s="422"/>
      <c r="S45" s="423"/>
      <c r="T45" s="424"/>
      <c r="U45" s="425"/>
      <c r="V45" s="425"/>
      <c r="W45" s="425"/>
      <c r="X45" s="425"/>
      <c r="Y45" s="426"/>
      <c r="Z45" s="427"/>
      <c r="AA45" s="428"/>
      <c r="AB45" s="428"/>
      <c r="AC45" s="429"/>
      <c r="AD45" s="416"/>
      <c r="AE45" s="417"/>
      <c r="AF45" s="411"/>
      <c r="AG45" s="411"/>
      <c r="AH45" s="87"/>
    </row>
    <row r="46" spans="2:34" ht="50.1" customHeight="1" x14ac:dyDescent="0.4">
      <c r="B46" s="71"/>
      <c r="C46" s="82" t="s">
        <v>467</v>
      </c>
      <c r="D46" s="421"/>
      <c r="E46" s="422"/>
      <c r="F46" s="422"/>
      <c r="G46" s="422"/>
      <c r="H46" s="422"/>
      <c r="I46" s="422"/>
      <c r="J46" s="422"/>
      <c r="K46" s="423"/>
      <c r="L46" s="421"/>
      <c r="M46" s="422"/>
      <c r="N46" s="422"/>
      <c r="O46" s="422"/>
      <c r="P46" s="422"/>
      <c r="Q46" s="422"/>
      <c r="R46" s="422"/>
      <c r="S46" s="423"/>
      <c r="T46" s="424"/>
      <c r="U46" s="425"/>
      <c r="V46" s="425"/>
      <c r="W46" s="425"/>
      <c r="X46" s="425"/>
      <c r="Y46" s="426"/>
      <c r="Z46" s="427"/>
      <c r="AA46" s="428"/>
      <c r="AB46" s="428"/>
      <c r="AC46" s="429"/>
      <c r="AD46" s="416"/>
      <c r="AE46" s="417"/>
      <c r="AF46" s="411"/>
      <c r="AG46" s="411"/>
      <c r="AH46" s="87"/>
    </row>
    <row r="47" spans="2:34" ht="50.1" customHeight="1" x14ac:dyDescent="0.4">
      <c r="B47" s="71"/>
      <c r="C47" s="82" t="s">
        <v>468</v>
      </c>
      <c r="D47" s="421"/>
      <c r="E47" s="422"/>
      <c r="F47" s="422"/>
      <c r="G47" s="422"/>
      <c r="H47" s="422"/>
      <c r="I47" s="422"/>
      <c r="J47" s="422"/>
      <c r="K47" s="423"/>
      <c r="L47" s="421"/>
      <c r="M47" s="422"/>
      <c r="N47" s="422"/>
      <c r="O47" s="422"/>
      <c r="P47" s="422"/>
      <c r="Q47" s="422"/>
      <c r="R47" s="422"/>
      <c r="S47" s="423"/>
      <c r="T47" s="424"/>
      <c r="U47" s="425"/>
      <c r="V47" s="425"/>
      <c r="W47" s="425"/>
      <c r="X47" s="425"/>
      <c r="Y47" s="426"/>
      <c r="Z47" s="427"/>
      <c r="AA47" s="428"/>
      <c r="AB47" s="428"/>
      <c r="AC47" s="429"/>
      <c r="AD47" s="416"/>
      <c r="AE47" s="417"/>
      <c r="AF47" s="411"/>
      <c r="AG47" s="411"/>
      <c r="AH47" s="87"/>
    </row>
    <row r="48" spans="2:34" ht="50.1" customHeight="1" x14ac:dyDescent="0.4">
      <c r="B48" s="71"/>
      <c r="C48" s="82" t="s">
        <v>469</v>
      </c>
      <c r="D48" s="421"/>
      <c r="E48" s="422"/>
      <c r="F48" s="422"/>
      <c r="G48" s="422"/>
      <c r="H48" s="422"/>
      <c r="I48" s="422"/>
      <c r="J48" s="422"/>
      <c r="K48" s="423"/>
      <c r="L48" s="421"/>
      <c r="M48" s="422"/>
      <c r="N48" s="422"/>
      <c r="O48" s="422"/>
      <c r="P48" s="422"/>
      <c r="Q48" s="422"/>
      <c r="R48" s="422"/>
      <c r="S48" s="423"/>
      <c r="T48" s="424"/>
      <c r="U48" s="425"/>
      <c r="V48" s="425"/>
      <c r="W48" s="425"/>
      <c r="X48" s="425"/>
      <c r="Y48" s="426"/>
      <c r="Z48" s="427"/>
      <c r="AA48" s="428"/>
      <c r="AB48" s="428"/>
      <c r="AC48" s="429"/>
      <c r="AD48" s="416"/>
      <c r="AE48" s="417"/>
      <c r="AF48" s="411"/>
      <c r="AG48" s="411"/>
      <c r="AH48" s="87"/>
    </row>
    <row r="49" spans="2:34" ht="50.1" customHeight="1" x14ac:dyDescent="0.4">
      <c r="B49" s="71"/>
      <c r="C49" s="82" t="s">
        <v>470</v>
      </c>
      <c r="D49" s="421"/>
      <c r="E49" s="422"/>
      <c r="F49" s="422"/>
      <c r="G49" s="422"/>
      <c r="H49" s="422"/>
      <c r="I49" s="422"/>
      <c r="J49" s="422"/>
      <c r="K49" s="423"/>
      <c r="L49" s="421"/>
      <c r="M49" s="422"/>
      <c r="N49" s="422"/>
      <c r="O49" s="422"/>
      <c r="P49" s="422"/>
      <c r="Q49" s="422"/>
      <c r="R49" s="422"/>
      <c r="S49" s="423"/>
      <c r="T49" s="424"/>
      <c r="U49" s="425"/>
      <c r="V49" s="425"/>
      <c r="W49" s="425"/>
      <c r="X49" s="425"/>
      <c r="Y49" s="426"/>
      <c r="Z49" s="427"/>
      <c r="AA49" s="428"/>
      <c r="AB49" s="428"/>
      <c r="AC49" s="429"/>
      <c r="AD49" s="416"/>
      <c r="AE49" s="417"/>
      <c r="AF49" s="411"/>
      <c r="AG49" s="411"/>
      <c r="AH49" s="87"/>
    </row>
    <row r="50" spans="2:34" ht="50.1" customHeight="1" x14ac:dyDescent="0.4">
      <c r="B50" s="71"/>
      <c r="C50" s="82" t="s">
        <v>471</v>
      </c>
      <c r="D50" s="421"/>
      <c r="E50" s="422"/>
      <c r="F50" s="422"/>
      <c r="G50" s="422"/>
      <c r="H50" s="422"/>
      <c r="I50" s="422"/>
      <c r="J50" s="422"/>
      <c r="K50" s="423"/>
      <c r="L50" s="421"/>
      <c r="M50" s="422"/>
      <c r="N50" s="422"/>
      <c r="O50" s="422"/>
      <c r="P50" s="422"/>
      <c r="Q50" s="422"/>
      <c r="R50" s="422"/>
      <c r="S50" s="423"/>
      <c r="T50" s="424"/>
      <c r="U50" s="425"/>
      <c r="V50" s="425"/>
      <c r="W50" s="425"/>
      <c r="X50" s="425"/>
      <c r="Y50" s="426"/>
      <c r="Z50" s="427"/>
      <c r="AA50" s="428"/>
      <c r="AB50" s="428"/>
      <c r="AC50" s="429"/>
      <c r="AD50" s="416"/>
      <c r="AE50" s="417"/>
      <c r="AF50" s="411"/>
      <c r="AG50" s="411"/>
      <c r="AH50" s="87"/>
    </row>
    <row r="51" spans="2:34" ht="50.1" customHeight="1" x14ac:dyDescent="0.4">
      <c r="B51" s="71"/>
      <c r="C51" s="82" t="s">
        <v>472</v>
      </c>
      <c r="D51" s="421"/>
      <c r="E51" s="422"/>
      <c r="F51" s="422"/>
      <c r="G51" s="422"/>
      <c r="H51" s="422"/>
      <c r="I51" s="422"/>
      <c r="J51" s="422"/>
      <c r="K51" s="423"/>
      <c r="L51" s="421"/>
      <c r="M51" s="422"/>
      <c r="N51" s="422"/>
      <c r="O51" s="422"/>
      <c r="P51" s="422"/>
      <c r="Q51" s="422"/>
      <c r="R51" s="422"/>
      <c r="S51" s="423"/>
      <c r="T51" s="424"/>
      <c r="U51" s="425"/>
      <c r="V51" s="425"/>
      <c r="W51" s="425"/>
      <c r="X51" s="425"/>
      <c r="Y51" s="426"/>
      <c r="Z51" s="427"/>
      <c r="AA51" s="428"/>
      <c r="AB51" s="428"/>
      <c r="AC51" s="429"/>
      <c r="AD51" s="416"/>
      <c r="AE51" s="417"/>
      <c r="AF51" s="411"/>
      <c r="AG51" s="411"/>
      <c r="AH51" s="87"/>
    </row>
    <row r="52" spans="2:34" ht="50.1" customHeight="1" x14ac:dyDescent="0.4">
      <c r="B52" s="71"/>
      <c r="C52" s="82" t="s">
        <v>473</v>
      </c>
      <c r="D52" s="421"/>
      <c r="E52" s="422"/>
      <c r="F52" s="422"/>
      <c r="G52" s="422"/>
      <c r="H52" s="422"/>
      <c r="I52" s="422"/>
      <c r="J52" s="422"/>
      <c r="K52" s="423"/>
      <c r="L52" s="421"/>
      <c r="M52" s="422"/>
      <c r="N52" s="422"/>
      <c r="O52" s="422"/>
      <c r="P52" s="422"/>
      <c r="Q52" s="422"/>
      <c r="R52" s="422"/>
      <c r="S52" s="423"/>
      <c r="T52" s="424"/>
      <c r="U52" s="425"/>
      <c r="V52" s="425"/>
      <c r="W52" s="425"/>
      <c r="X52" s="425"/>
      <c r="Y52" s="426"/>
      <c r="Z52" s="427"/>
      <c r="AA52" s="428"/>
      <c r="AB52" s="428"/>
      <c r="AC52" s="429"/>
      <c r="AD52" s="416"/>
      <c r="AE52" s="417"/>
      <c r="AF52" s="411"/>
      <c r="AG52" s="411"/>
      <c r="AH52" s="87"/>
    </row>
    <row r="53" spans="2:34" ht="50.1" customHeight="1" x14ac:dyDescent="0.4">
      <c r="B53" s="71"/>
      <c r="C53" s="82" t="s">
        <v>474</v>
      </c>
      <c r="D53" s="421"/>
      <c r="E53" s="422"/>
      <c r="F53" s="422"/>
      <c r="G53" s="422"/>
      <c r="H53" s="422"/>
      <c r="I53" s="422"/>
      <c r="J53" s="422"/>
      <c r="K53" s="423"/>
      <c r="L53" s="421"/>
      <c r="M53" s="422"/>
      <c r="N53" s="422"/>
      <c r="O53" s="422"/>
      <c r="P53" s="422"/>
      <c r="Q53" s="422"/>
      <c r="R53" s="422"/>
      <c r="S53" s="423"/>
      <c r="T53" s="424"/>
      <c r="U53" s="425"/>
      <c r="V53" s="425"/>
      <c r="W53" s="425"/>
      <c r="X53" s="425"/>
      <c r="Y53" s="426"/>
      <c r="Z53" s="427"/>
      <c r="AA53" s="428"/>
      <c r="AB53" s="428"/>
      <c r="AC53" s="429"/>
      <c r="AD53" s="416"/>
      <c r="AE53" s="417"/>
      <c r="AF53" s="411"/>
      <c r="AG53" s="411"/>
      <c r="AH53" s="87"/>
    </row>
    <row r="54" spans="2:34" ht="50.1" customHeight="1" x14ac:dyDescent="0.4">
      <c r="B54" s="71"/>
      <c r="C54" s="82" t="s">
        <v>476</v>
      </c>
      <c r="D54" s="421"/>
      <c r="E54" s="422"/>
      <c r="F54" s="422"/>
      <c r="G54" s="422"/>
      <c r="H54" s="422"/>
      <c r="I54" s="422"/>
      <c r="J54" s="422"/>
      <c r="K54" s="423"/>
      <c r="L54" s="421"/>
      <c r="M54" s="422"/>
      <c r="N54" s="422"/>
      <c r="O54" s="422"/>
      <c r="P54" s="422"/>
      <c r="Q54" s="422"/>
      <c r="R54" s="422"/>
      <c r="S54" s="423"/>
      <c r="T54" s="424"/>
      <c r="U54" s="425"/>
      <c r="V54" s="425"/>
      <c r="W54" s="425"/>
      <c r="X54" s="425"/>
      <c r="Y54" s="426"/>
      <c r="Z54" s="427"/>
      <c r="AA54" s="428"/>
      <c r="AB54" s="428"/>
      <c r="AC54" s="429"/>
      <c r="AD54" s="416"/>
      <c r="AE54" s="417"/>
      <c r="AF54" s="411"/>
      <c r="AG54" s="411"/>
      <c r="AH54" s="87"/>
    </row>
    <row r="55" spans="2:34" ht="50.1" customHeight="1" x14ac:dyDescent="0.4">
      <c r="B55" s="71"/>
      <c r="C55" s="82" t="s">
        <v>465</v>
      </c>
      <c r="D55" s="421"/>
      <c r="E55" s="422"/>
      <c r="F55" s="422"/>
      <c r="G55" s="422"/>
      <c r="H55" s="422"/>
      <c r="I55" s="422"/>
      <c r="J55" s="422"/>
      <c r="K55" s="423"/>
      <c r="L55" s="421"/>
      <c r="M55" s="422"/>
      <c r="N55" s="422"/>
      <c r="O55" s="422"/>
      <c r="P55" s="422"/>
      <c r="Q55" s="422"/>
      <c r="R55" s="422"/>
      <c r="S55" s="423"/>
      <c r="T55" s="424"/>
      <c r="U55" s="425"/>
      <c r="V55" s="425"/>
      <c r="W55" s="425"/>
      <c r="X55" s="425"/>
      <c r="Y55" s="426"/>
      <c r="Z55" s="427"/>
      <c r="AA55" s="428"/>
      <c r="AB55" s="428"/>
      <c r="AC55" s="429"/>
      <c r="AD55" s="416"/>
      <c r="AE55" s="417"/>
      <c r="AF55" s="411"/>
      <c r="AG55" s="411"/>
      <c r="AH55" s="87"/>
    </row>
    <row r="56" spans="2:34" ht="50.1" customHeight="1" x14ac:dyDescent="0.4">
      <c r="B56" s="71"/>
      <c r="C56" s="82" t="s">
        <v>466</v>
      </c>
      <c r="D56" s="421"/>
      <c r="E56" s="422"/>
      <c r="F56" s="422"/>
      <c r="G56" s="422"/>
      <c r="H56" s="422"/>
      <c r="I56" s="422"/>
      <c r="J56" s="422"/>
      <c r="K56" s="423"/>
      <c r="L56" s="421"/>
      <c r="M56" s="422"/>
      <c r="N56" s="422"/>
      <c r="O56" s="422"/>
      <c r="P56" s="422"/>
      <c r="Q56" s="422"/>
      <c r="R56" s="422"/>
      <c r="S56" s="423"/>
      <c r="T56" s="424"/>
      <c r="U56" s="425"/>
      <c r="V56" s="425"/>
      <c r="W56" s="425"/>
      <c r="X56" s="425"/>
      <c r="Y56" s="426"/>
      <c r="Z56" s="427"/>
      <c r="AA56" s="428"/>
      <c r="AB56" s="428"/>
      <c r="AC56" s="429"/>
      <c r="AD56" s="416"/>
      <c r="AE56" s="417"/>
      <c r="AF56" s="411"/>
      <c r="AG56" s="411"/>
      <c r="AH56" s="87"/>
    </row>
    <row r="57" spans="2:34" ht="50.1" customHeight="1" x14ac:dyDescent="0.4">
      <c r="B57" s="71"/>
      <c r="C57" s="82" t="s">
        <v>467</v>
      </c>
      <c r="D57" s="421"/>
      <c r="E57" s="422"/>
      <c r="F57" s="422"/>
      <c r="G57" s="422"/>
      <c r="H57" s="422"/>
      <c r="I57" s="422"/>
      <c r="J57" s="422"/>
      <c r="K57" s="423"/>
      <c r="L57" s="421"/>
      <c r="M57" s="422"/>
      <c r="N57" s="422"/>
      <c r="O57" s="422"/>
      <c r="P57" s="422"/>
      <c r="Q57" s="422"/>
      <c r="R57" s="422"/>
      <c r="S57" s="423"/>
      <c r="T57" s="424"/>
      <c r="U57" s="425"/>
      <c r="V57" s="425"/>
      <c r="W57" s="425"/>
      <c r="X57" s="425"/>
      <c r="Y57" s="426"/>
      <c r="Z57" s="427"/>
      <c r="AA57" s="428"/>
      <c r="AB57" s="428"/>
      <c r="AC57" s="429"/>
      <c r="AD57" s="416"/>
      <c r="AE57" s="417"/>
      <c r="AF57" s="411"/>
      <c r="AG57" s="411"/>
      <c r="AH57" s="87"/>
    </row>
    <row r="58" spans="2:34" ht="50.1" customHeight="1" x14ac:dyDescent="0.4">
      <c r="B58" s="71"/>
      <c r="C58" s="82" t="s">
        <v>468</v>
      </c>
      <c r="D58" s="421"/>
      <c r="E58" s="422"/>
      <c r="F58" s="422"/>
      <c r="G58" s="422"/>
      <c r="H58" s="422"/>
      <c r="I58" s="422"/>
      <c r="J58" s="422"/>
      <c r="K58" s="423"/>
      <c r="L58" s="421"/>
      <c r="M58" s="422"/>
      <c r="N58" s="422"/>
      <c r="O58" s="422"/>
      <c r="P58" s="422"/>
      <c r="Q58" s="422"/>
      <c r="R58" s="422"/>
      <c r="S58" s="423"/>
      <c r="T58" s="424"/>
      <c r="U58" s="425"/>
      <c r="V58" s="425"/>
      <c r="W58" s="425"/>
      <c r="X58" s="425"/>
      <c r="Y58" s="426"/>
      <c r="Z58" s="427"/>
      <c r="AA58" s="428"/>
      <c r="AB58" s="428"/>
      <c r="AC58" s="429"/>
      <c r="AD58" s="416"/>
      <c r="AE58" s="417"/>
      <c r="AF58" s="411"/>
      <c r="AG58" s="411"/>
      <c r="AH58" s="87"/>
    </row>
    <row r="59" spans="2:34" ht="50.1" customHeight="1" x14ac:dyDescent="0.4">
      <c r="B59" s="71"/>
      <c r="C59" s="82" t="s">
        <v>469</v>
      </c>
      <c r="D59" s="421"/>
      <c r="E59" s="422"/>
      <c r="F59" s="422"/>
      <c r="G59" s="422"/>
      <c r="H59" s="422"/>
      <c r="I59" s="422"/>
      <c r="J59" s="422"/>
      <c r="K59" s="423"/>
      <c r="L59" s="421"/>
      <c r="M59" s="422"/>
      <c r="N59" s="422"/>
      <c r="O59" s="422"/>
      <c r="P59" s="422"/>
      <c r="Q59" s="422"/>
      <c r="R59" s="422"/>
      <c r="S59" s="423"/>
      <c r="T59" s="424"/>
      <c r="U59" s="425"/>
      <c r="V59" s="425"/>
      <c r="W59" s="425"/>
      <c r="X59" s="425"/>
      <c r="Y59" s="426"/>
      <c r="Z59" s="427"/>
      <c r="AA59" s="428"/>
      <c r="AB59" s="428"/>
      <c r="AC59" s="429"/>
      <c r="AD59" s="416"/>
      <c r="AE59" s="417"/>
      <c r="AF59" s="411"/>
      <c r="AG59" s="411"/>
      <c r="AH59" s="87"/>
    </row>
    <row r="60" spans="2:34" ht="50.1" customHeight="1" x14ac:dyDescent="0.4">
      <c r="B60" s="71"/>
      <c r="C60" s="82" t="s">
        <v>470</v>
      </c>
      <c r="D60" s="421"/>
      <c r="E60" s="422"/>
      <c r="F60" s="422"/>
      <c r="G60" s="422"/>
      <c r="H60" s="422"/>
      <c r="I60" s="422"/>
      <c r="J60" s="422"/>
      <c r="K60" s="423"/>
      <c r="L60" s="421"/>
      <c r="M60" s="422"/>
      <c r="N60" s="422"/>
      <c r="O60" s="422"/>
      <c r="P60" s="422"/>
      <c r="Q60" s="422"/>
      <c r="R60" s="422"/>
      <c r="S60" s="423"/>
      <c r="T60" s="424"/>
      <c r="U60" s="425"/>
      <c r="V60" s="425"/>
      <c r="W60" s="425"/>
      <c r="X60" s="425"/>
      <c r="Y60" s="426"/>
      <c r="Z60" s="427"/>
      <c r="AA60" s="428"/>
      <c r="AB60" s="428"/>
      <c r="AC60" s="429"/>
      <c r="AD60" s="416"/>
      <c r="AE60" s="417"/>
      <c r="AF60" s="411"/>
      <c r="AG60" s="411"/>
      <c r="AH60" s="87"/>
    </row>
    <row r="61" spans="2:34" ht="50.1" customHeight="1" x14ac:dyDescent="0.4">
      <c r="B61" s="71"/>
      <c r="C61" s="82" t="s">
        <v>471</v>
      </c>
      <c r="D61" s="421"/>
      <c r="E61" s="422"/>
      <c r="F61" s="422"/>
      <c r="G61" s="422"/>
      <c r="H61" s="422"/>
      <c r="I61" s="422"/>
      <c r="J61" s="422"/>
      <c r="K61" s="423"/>
      <c r="L61" s="421"/>
      <c r="M61" s="422"/>
      <c r="N61" s="422"/>
      <c r="O61" s="422"/>
      <c r="P61" s="422"/>
      <c r="Q61" s="422"/>
      <c r="R61" s="422"/>
      <c r="S61" s="423"/>
      <c r="T61" s="424"/>
      <c r="U61" s="425"/>
      <c r="V61" s="425"/>
      <c r="W61" s="425"/>
      <c r="X61" s="425"/>
      <c r="Y61" s="426"/>
      <c r="Z61" s="427"/>
      <c r="AA61" s="428"/>
      <c r="AB61" s="428"/>
      <c r="AC61" s="429"/>
      <c r="AD61" s="416"/>
      <c r="AE61" s="417"/>
      <c r="AF61" s="411"/>
      <c r="AG61" s="411"/>
      <c r="AH61" s="87"/>
    </row>
    <row r="62" spans="2:34" ht="50.1" customHeight="1" x14ac:dyDescent="0.4">
      <c r="B62" s="71"/>
      <c r="C62" s="82" t="s">
        <v>472</v>
      </c>
      <c r="D62" s="421"/>
      <c r="E62" s="422"/>
      <c r="F62" s="422"/>
      <c r="G62" s="422"/>
      <c r="H62" s="422"/>
      <c r="I62" s="422"/>
      <c r="J62" s="422"/>
      <c r="K62" s="423"/>
      <c r="L62" s="421"/>
      <c r="M62" s="422"/>
      <c r="N62" s="422"/>
      <c r="O62" s="422"/>
      <c r="P62" s="422"/>
      <c r="Q62" s="422"/>
      <c r="R62" s="422"/>
      <c r="S62" s="423"/>
      <c r="T62" s="424"/>
      <c r="U62" s="425"/>
      <c r="V62" s="425"/>
      <c r="W62" s="425"/>
      <c r="X62" s="425"/>
      <c r="Y62" s="426"/>
      <c r="Z62" s="427"/>
      <c r="AA62" s="428"/>
      <c r="AB62" s="428"/>
      <c r="AC62" s="429"/>
      <c r="AD62" s="416"/>
      <c r="AE62" s="417"/>
      <c r="AF62" s="411"/>
      <c r="AG62" s="411"/>
      <c r="AH62" s="87"/>
    </row>
    <row r="63" spans="2:34" ht="50.1" customHeight="1" x14ac:dyDescent="0.4">
      <c r="B63" s="71"/>
      <c r="C63" s="82" t="s">
        <v>473</v>
      </c>
      <c r="D63" s="421"/>
      <c r="E63" s="422"/>
      <c r="F63" s="422"/>
      <c r="G63" s="422"/>
      <c r="H63" s="422"/>
      <c r="I63" s="422"/>
      <c r="J63" s="422"/>
      <c r="K63" s="423"/>
      <c r="L63" s="421"/>
      <c r="M63" s="422"/>
      <c r="N63" s="422"/>
      <c r="O63" s="422"/>
      <c r="P63" s="422"/>
      <c r="Q63" s="422"/>
      <c r="R63" s="422"/>
      <c r="S63" s="423"/>
      <c r="T63" s="424"/>
      <c r="U63" s="425"/>
      <c r="V63" s="425"/>
      <c r="W63" s="425"/>
      <c r="X63" s="425"/>
      <c r="Y63" s="426"/>
      <c r="Z63" s="427"/>
      <c r="AA63" s="428"/>
      <c r="AB63" s="428"/>
      <c r="AC63" s="429"/>
      <c r="AD63" s="416"/>
      <c r="AE63" s="417"/>
      <c r="AF63" s="411"/>
      <c r="AG63" s="411"/>
      <c r="AH63" s="87"/>
    </row>
    <row r="64" spans="2:34" ht="50.1" customHeight="1" x14ac:dyDescent="0.4">
      <c r="B64" s="71"/>
      <c r="C64" s="82" t="s">
        <v>474</v>
      </c>
      <c r="D64" s="421"/>
      <c r="E64" s="422"/>
      <c r="F64" s="422"/>
      <c r="G64" s="422"/>
      <c r="H64" s="422"/>
      <c r="I64" s="422"/>
      <c r="J64" s="422"/>
      <c r="K64" s="423"/>
      <c r="L64" s="421"/>
      <c r="M64" s="422"/>
      <c r="N64" s="422"/>
      <c r="O64" s="422"/>
      <c r="P64" s="422"/>
      <c r="Q64" s="422"/>
      <c r="R64" s="422"/>
      <c r="S64" s="423"/>
      <c r="T64" s="424"/>
      <c r="U64" s="425"/>
      <c r="V64" s="425"/>
      <c r="W64" s="425"/>
      <c r="X64" s="425"/>
      <c r="Y64" s="426"/>
      <c r="Z64" s="427"/>
      <c r="AA64" s="428"/>
      <c r="AB64" s="428"/>
      <c r="AC64" s="429"/>
      <c r="AD64" s="416"/>
      <c r="AE64" s="417"/>
      <c r="AF64" s="411"/>
      <c r="AG64" s="411"/>
      <c r="AH64" s="87"/>
    </row>
    <row r="65" spans="2:34" ht="50.1" customHeight="1" x14ac:dyDescent="0.4">
      <c r="B65" s="71"/>
      <c r="C65" s="82" t="s">
        <v>476</v>
      </c>
      <c r="D65" s="421"/>
      <c r="E65" s="422"/>
      <c r="F65" s="422"/>
      <c r="G65" s="422"/>
      <c r="H65" s="422"/>
      <c r="I65" s="422"/>
      <c r="J65" s="422"/>
      <c r="K65" s="423"/>
      <c r="L65" s="421"/>
      <c r="M65" s="422"/>
      <c r="N65" s="422"/>
      <c r="O65" s="422"/>
      <c r="P65" s="422"/>
      <c r="Q65" s="422"/>
      <c r="R65" s="422"/>
      <c r="S65" s="423"/>
      <c r="T65" s="424"/>
      <c r="U65" s="425"/>
      <c r="V65" s="425"/>
      <c r="W65" s="425"/>
      <c r="X65" s="425"/>
      <c r="Y65" s="426"/>
      <c r="Z65" s="427"/>
      <c r="AA65" s="428"/>
      <c r="AB65" s="428"/>
      <c r="AC65" s="429"/>
      <c r="AD65" s="418"/>
      <c r="AE65" s="418"/>
      <c r="AF65" s="411"/>
      <c r="AG65" s="411"/>
      <c r="AH65" s="87"/>
    </row>
    <row r="66" spans="2:34" ht="9.9" customHeight="1" x14ac:dyDescent="0.4">
      <c r="B66" s="65"/>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7"/>
    </row>
    <row r="67" spans="2:34" ht="6" customHeight="1" x14ac:dyDescent="0.4"/>
  </sheetData>
  <mergeCells count="257">
    <mergeCell ref="D65:K65"/>
    <mergeCell ref="L65:S65"/>
    <mergeCell ref="T65:Y65"/>
    <mergeCell ref="Z65:AC65"/>
    <mergeCell ref="AD65:AE65"/>
    <mergeCell ref="AF65:AG65"/>
    <mergeCell ref="D64:K64"/>
    <mergeCell ref="L64:S64"/>
    <mergeCell ref="T64:Y64"/>
    <mergeCell ref="Z64:AC64"/>
    <mergeCell ref="AD64:AE64"/>
    <mergeCell ref="AF64:AG64"/>
    <mergeCell ref="D63:K63"/>
    <mergeCell ref="L63:S63"/>
    <mergeCell ref="T63:Y63"/>
    <mergeCell ref="Z63:AC63"/>
    <mergeCell ref="AD63:AE63"/>
    <mergeCell ref="AF63:AG63"/>
    <mergeCell ref="D62:K62"/>
    <mergeCell ref="L62:S62"/>
    <mergeCell ref="T62:Y62"/>
    <mergeCell ref="Z62:AC62"/>
    <mergeCell ref="AD62:AE62"/>
    <mergeCell ref="AF62:AG62"/>
    <mergeCell ref="D61:K61"/>
    <mergeCell ref="L61:S61"/>
    <mergeCell ref="T61:Y61"/>
    <mergeCell ref="Z61:AC61"/>
    <mergeCell ref="AD61:AE61"/>
    <mergeCell ref="AF61:AG61"/>
    <mergeCell ref="D60:K60"/>
    <mergeCell ref="L60:S60"/>
    <mergeCell ref="T60:Y60"/>
    <mergeCell ref="Z60:AC60"/>
    <mergeCell ref="AD60:AE60"/>
    <mergeCell ref="AF60:AG60"/>
    <mergeCell ref="D59:K59"/>
    <mergeCell ref="L59:S59"/>
    <mergeCell ref="T59:Y59"/>
    <mergeCell ref="Z59:AC59"/>
    <mergeCell ref="AD59:AE59"/>
    <mergeCell ref="AF59:AG59"/>
    <mergeCell ref="D58:K58"/>
    <mergeCell ref="L58:S58"/>
    <mergeCell ref="T58:Y58"/>
    <mergeCell ref="Z58:AC58"/>
    <mergeCell ref="AD58:AE58"/>
    <mergeCell ref="AF58:AG58"/>
    <mergeCell ref="D57:K57"/>
    <mergeCell ref="L57:S57"/>
    <mergeCell ref="T57:Y57"/>
    <mergeCell ref="Z57:AC57"/>
    <mergeCell ref="AD57:AE57"/>
    <mergeCell ref="AF57:AG57"/>
    <mergeCell ref="D56:K56"/>
    <mergeCell ref="L56:S56"/>
    <mergeCell ref="T56:Y56"/>
    <mergeCell ref="Z56:AC56"/>
    <mergeCell ref="AD56:AE56"/>
    <mergeCell ref="AF56:AG56"/>
    <mergeCell ref="D55:K55"/>
    <mergeCell ref="L55:S55"/>
    <mergeCell ref="T55:Y55"/>
    <mergeCell ref="Z55:AC55"/>
    <mergeCell ref="AD55:AE55"/>
    <mergeCell ref="AF55:AG55"/>
    <mergeCell ref="D54:K54"/>
    <mergeCell ref="L54:S54"/>
    <mergeCell ref="T54:Y54"/>
    <mergeCell ref="Z54:AC54"/>
    <mergeCell ref="AD54:AE54"/>
    <mergeCell ref="AF54:AG54"/>
    <mergeCell ref="D53:K53"/>
    <mergeCell ref="L53:S53"/>
    <mergeCell ref="T53:Y53"/>
    <mergeCell ref="Z53:AC53"/>
    <mergeCell ref="AD53:AE53"/>
    <mergeCell ref="AF53:AG53"/>
    <mergeCell ref="D52:K52"/>
    <mergeCell ref="L52:S52"/>
    <mergeCell ref="T52:Y52"/>
    <mergeCell ref="Z52:AC52"/>
    <mergeCell ref="AD52:AE52"/>
    <mergeCell ref="AF52:AG52"/>
    <mergeCell ref="D51:K51"/>
    <mergeCell ref="L51:S51"/>
    <mergeCell ref="T51:Y51"/>
    <mergeCell ref="Z51:AC51"/>
    <mergeCell ref="AD51:AE51"/>
    <mergeCell ref="AF51:AG51"/>
    <mergeCell ref="D50:K50"/>
    <mergeCell ref="L50:S50"/>
    <mergeCell ref="T50:Y50"/>
    <mergeCell ref="Z50:AC50"/>
    <mergeCell ref="AD50:AE50"/>
    <mergeCell ref="AF50:AG50"/>
    <mergeCell ref="D49:K49"/>
    <mergeCell ref="L49:S49"/>
    <mergeCell ref="T49:Y49"/>
    <mergeCell ref="Z49:AC49"/>
    <mergeCell ref="AD49:AE49"/>
    <mergeCell ref="AF49:AG49"/>
    <mergeCell ref="D48:K48"/>
    <mergeCell ref="L48:S48"/>
    <mergeCell ref="T48:Y48"/>
    <mergeCell ref="Z48:AC48"/>
    <mergeCell ref="AD48:AE48"/>
    <mergeCell ref="AF48:AG48"/>
    <mergeCell ref="D47:K47"/>
    <mergeCell ref="L47:S47"/>
    <mergeCell ref="T47:Y47"/>
    <mergeCell ref="Z47:AC47"/>
    <mergeCell ref="AD47:AE47"/>
    <mergeCell ref="AF47:AG47"/>
    <mergeCell ref="D46:K46"/>
    <mergeCell ref="L46:S46"/>
    <mergeCell ref="T46:Y46"/>
    <mergeCell ref="Z46:AC46"/>
    <mergeCell ref="AD46:AE46"/>
    <mergeCell ref="AF46:AG46"/>
    <mergeCell ref="D45:K45"/>
    <mergeCell ref="L45:S45"/>
    <mergeCell ref="T45:Y45"/>
    <mergeCell ref="Z45:AC45"/>
    <mergeCell ref="AD45:AE45"/>
    <mergeCell ref="AF45:AG45"/>
    <mergeCell ref="D44:K44"/>
    <mergeCell ref="L44:S44"/>
    <mergeCell ref="T44:Y44"/>
    <mergeCell ref="Z44:AC44"/>
    <mergeCell ref="AD44:AE44"/>
    <mergeCell ref="AF44:AG44"/>
    <mergeCell ref="B41:AH41"/>
    <mergeCell ref="B42:AH42"/>
    <mergeCell ref="D43:K43"/>
    <mergeCell ref="L43:S43"/>
    <mergeCell ref="T43:Y43"/>
    <mergeCell ref="Z43:AC43"/>
    <mergeCell ref="AD43:AE43"/>
    <mergeCell ref="AF43:AG43"/>
    <mergeCell ref="T30:U30"/>
    <mergeCell ref="V30:W30"/>
    <mergeCell ref="X30:Y30"/>
    <mergeCell ref="Z30:AA30"/>
    <mergeCell ref="AB30:AC30"/>
    <mergeCell ref="B32:AD39"/>
    <mergeCell ref="C30:E30"/>
    <mergeCell ref="F30:G30"/>
    <mergeCell ref="H30:I30"/>
    <mergeCell ref="J30:K30"/>
    <mergeCell ref="L30:M30"/>
    <mergeCell ref="N30:O30"/>
    <mergeCell ref="P30:Q30"/>
    <mergeCell ref="R30:S30"/>
    <mergeCell ref="N29:O29"/>
    <mergeCell ref="P29:Q29"/>
    <mergeCell ref="R29:S29"/>
    <mergeCell ref="T28:U28"/>
    <mergeCell ref="V28:W28"/>
    <mergeCell ref="X28:Y28"/>
    <mergeCell ref="Z28:AA28"/>
    <mergeCell ref="AB28:AC28"/>
    <mergeCell ref="C29:E29"/>
    <mergeCell ref="F29:G29"/>
    <mergeCell ref="H29:I29"/>
    <mergeCell ref="J29:K29"/>
    <mergeCell ref="L29:M29"/>
    <mergeCell ref="Z29:AA29"/>
    <mergeCell ref="AB29:AC29"/>
    <mergeCell ref="T29:U29"/>
    <mergeCell ref="V29:W29"/>
    <mergeCell ref="X29:Y29"/>
    <mergeCell ref="C28:E28"/>
    <mergeCell ref="F28:G28"/>
    <mergeCell ref="H28:I28"/>
    <mergeCell ref="J28:K28"/>
    <mergeCell ref="L28:M28"/>
    <mergeCell ref="N28:O28"/>
    <mergeCell ref="P28:Q28"/>
    <mergeCell ref="R28:S28"/>
    <mergeCell ref="N26:O26"/>
    <mergeCell ref="P26:Q26"/>
    <mergeCell ref="R26:S26"/>
    <mergeCell ref="T25:U25"/>
    <mergeCell ref="V25:W25"/>
    <mergeCell ref="X25:Y25"/>
    <mergeCell ref="Z25:AA25"/>
    <mergeCell ref="AB25:AC25"/>
    <mergeCell ref="C26:E26"/>
    <mergeCell ref="F26:G26"/>
    <mergeCell ref="H26:I26"/>
    <mergeCell ref="J26:K26"/>
    <mergeCell ref="L26:M26"/>
    <mergeCell ref="Z26:AA26"/>
    <mergeCell ref="AB26:AC26"/>
    <mergeCell ref="T26:U26"/>
    <mergeCell ref="V26:W26"/>
    <mergeCell ref="X26:Y26"/>
    <mergeCell ref="C25:E25"/>
    <mergeCell ref="F25:G25"/>
    <mergeCell ref="H25:I25"/>
    <mergeCell ref="J25:K25"/>
    <mergeCell ref="L25:M25"/>
    <mergeCell ref="N25:O25"/>
    <mergeCell ref="P25:Q25"/>
    <mergeCell ref="R25:S25"/>
    <mergeCell ref="N24:O24"/>
    <mergeCell ref="P24:Q24"/>
    <mergeCell ref="R24:S24"/>
    <mergeCell ref="C19:D19"/>
    <mergeCell ref="E19:N19"/>
    <mergeCell ref="P19:S19"/>
    <mergeCell ref="T19:AC19"/>
    <mergeCell ref="B22:AD22"/>
    <mergeCell ref="C24:E24"/>
    <mergeCell ref="F24:G24"/>
    <mergeCell ref="H24:I24"/>
    <mergeCell ref="J24:K24"/>
    <mergeCell ref="L24:M24"/>
    <mergeCell ref="Z24:AA24"/>
    <mergeCell ref="AB24:AC24"/>
    <mergeCell ref="T24:U24"/>
    <mergeCell ref="V24:W24"/>
    <mergeCell ref="X24:Y24"/>
    <mergeCell ref="X13:Z13"/>
    <mergeCell ref="AA13:AC13"/>
    <mergeCell ref="F15:G15"/>
    <mergeCell ref="H15:L15"/>
    <mergeCell ref="N15:O15"/>
    <mergeCell ref="P15:T15"/>
    <mergeCell ref="V15:W15"/>
    <mergeCell ref="X15:AC15"/>
    <mergeCell ref="C13:D17"/>
    <mergeCell ref="F13:G13"/>
    <mergeCell ref="H13:L13"/>
    <mergeCell ref="N13:P13"/>
    <mergeCell ref="Q13:T13"/>
    <mergeCell ref="V13:W13"/>
    <mergeCell ref="F17:G17"/>
    <mergeCell ref="H17:L17"/>
    <mergeCell ref="N17:O17"/>
    <mergeCell ref="P17:T17"/>
    <mergeCell ref="C9:D9"/>
    <mergeCell ref="E9:L9"/>
    <mergeCell ref="N9:T9"/>
    <mergeCell ref="V9:AC9"/>
    <mergeCell ref="C11:D11"/>
    <mergeCell ref="E11:L11"/>
    <mergeCell ref="N11:T11"/>
    <mergeCell ref="V11:AC11"/>
    <mergeCell ref="B2:G3"/>
    <mergeCell ref="H2:AD3"/>
    <mergeCell ref="B5:AD5"/>
    <mergeCell ref="C7:D7"/>
    <mergeCell ref="E7:L7"/>
    <mergeCell ref="N7:P7"/>
    <mergeCell ref="Q7:AC7"/>
  </mergeCells>
  <dataValidations count="2">
    <dataValidation type="list" allowBlank="1" showInputMessage="1" showErrorMessage="1" sqref="AD44:AE65" xr:uid="{40AACA5C-B8A9-46F1-80D9-E11EB54ADAD8}">
      <formula1>"Abierta,En ejecución,Cerrada,Cancelada"</formula1>
    </dataValidation>
    <dataValidation type="list" allowBlank="1" showInputMessage="1" showErrorMessage="1" sqref="X13" xr:uid="{5B1698C9-B5B6-4E7A-8335-DBF024B1CDEC}">
      <formula1>"Mayor o igual que,Menor o igual que,Igual,Mayor que,Menor que"</formula1>
    </dataValidation>
  </dataValidations>
  <pageMargins left="0.25" right="0.25"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191A508F-55EE-4D84-AB50-C1C58317D63C}">
          <x14:formula1>
            <xm:f>Datos!$P$2:$P$205</xm:f>
          </x14:formula1>
          <xm:sqref>E11:L11 N11:T11 V11:AC11</xm:sqref>
        </x14:dataValidation>
        <x14:dataValidation type="list" allowBlank="1" showInputMessage="1" showErrorMessage="1" xr:uid="{1095DB80-1182-48DE-8CB0-E2F23D2DB917}">
          <x14:formula1>
            <xm:f>Datos!$L$2:$L$51</xm:f>
          </x14:formula1>
          <xm:sqref>N9:T9 E9 V9:AC9</xm:sqref>
        </x14:dataValidation>
      </x14:dataValidations>
    </ext>
  </extLst>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353FE-75C2-4D75-AC74-CC913F647257}">
  <sheetPr codeName="Hoja43"/>
  <dimension ref="B1:AH67"/>
  <sheetViews>
    <sheetView showGridLines="0" zoomScale="85" zoomScaleNormal="85" workbookViewId="0">
      <selection activeCell="E7" sqref="E7:L7"/>
    </sheetView>
  </sheetViews>
  <sheetFormatPr baseColWidth="10" defaultColWidth="0" defaultRowHeight="0" customHeight="1" zeroHeight="1" x14ac:dyDescent="0.4"/>
  <cols>
    <col min="1" max="1" width="1.77734375" style="60" customWidth="1"/>
    <col min="2" max="2" width="1.88671875" style="60" customWidth="1"/>
    <col min="3" max="4" width="11.21875" style="60" customWidth="1"/>
    <col min="5" max="5" width="1.77734375" style="60" customWidth="1"/>
    <col min="6" max="6" width="13.6640625" style="60" customWidth="1"/>
    <col min="7" max="7" width="1.77734375" style="60" customWidth="1"/>
    <col min="8" max="8" width="9.6640625" style="60" customWidth="1"/>
    <col min="9" max="9" width="1.77734375" style="60" customWidth="1"/>
    <col min="10" max="10" width="9.6640625" style="60" customWidth="1"/>
    <col min="11" max="11" width="1.77734375" style="60" customWidth="1"/>
    <col min="12" max="12" width="12.6640625" style="60" customWidth="1"/>
    <col min="13" max="13" width="1.77734375" style="60" customWidth="1"/>
    <col min="14" max="14" width="12.109375" style="60" customWidth="1"/>
    <col min="15" max="15" width="1.77734375" style="60" customWidth="1"/>
    <col min="16" max="16" width="12.6640625" style="60" customWidth="1"/>
    <col min="17" max="17" width="1.77734375" style="60" customWidth="1"/>
    <col min="18" max="18" width="9.6640625" style="60" customWidth="1"/>
    <col min="19" max="19" width="1.77734375" style="60" customWidth="1"/>
    <col min="20" max="20" width="12.6640625" style="60" customWidth="1"/>
    <col min="21" max="21" width="1.77734375" style="60" customWidth="1"/>
    <col min="22" max="22" width="9.6640625" style="60" customWidth="1"/>
    <col min="23" max="23" width="1.77734375" style="60" customWidth="1"/>
    <col min="24" max="24" width="9.6640625" style="60" customWidth="1"/>
    <col min="25" max="25" width="1.77734375" style="60" customWidth="1"/>
    <col min="26" max="26" width="9.6640625" style="60" customWidth="1"/>
    <col min="27" max="27" width="1.77734375" style="60" customWidth="1"/>
    <col min="28" max="28" width="9.6640625" style="60" customWidth="1"/>
    <col min="29" max="29" width="1.77734375" style="60" customWidth="1"/>
    <col min="30" max="30" width="1.88671875" style="60" customWidth="1"/>
    <col min="31" max="31" width="10.77734375" style="60" customWidth="1"/>
    <col min="32" max="33" width="12.33203125" style="60" customWidth="1"/>
    <col min="34" max="34" width="1.77734375" style="60" customWidth="1"/>
    <col min="35" max="35" width="2.21875" style="60" customWidth="1"/>
    <col min="36" max="36" width="0" style="60" hidden="1" customWidth="1"/>
    <col min="37" max="16384" width="0" style="60" hidden="1"/>
  </cols>
  <sheetData>
    <row r="1" spans="2:30" ht="8.1" customHeight="1" x14ac:dyDescent="0.4"/>
    <row r="2" spans="2:30" ht="37.5" customHeight="1" x14ac:dyDescent="0.4">
      <c r="B2" s="439"/>
      <c r="C2" s="439"/>
      <c r="D2" s="439"/>
      <c r="E2" s="439"/>
      <c r="F2" s="439"/>
      <c r="G2" s="439"/>
      <c r="H2" s="442" t="s">
        <v>480</v>
      </c>
      <c r="I2" s="443"/>
      <c r="J2" s="443"/>
      <c r="K2" s="443"/>
      <c r="L2" s="443"/>
      <c r="M2" s="443"/>
      <c r="N2" s="443"/>
      <c r="O2" s="443"/>
      <c r="P2" s="443"/>
      <c r="Q2" s="443"/>
      <c r="R2" s="443"/>
      <c r="S2" s="443"/>
      <c r="T2" s="443"/>
      <c r="U2" s="443"/>
      <c r="V2" s="443"/>
      <c r="W2" s="443"/>
      <c r="X2" s="443"/>
      <c r="Y2" s="443"/>
      <c r="Z2" s="443"/>
      <c r="AA2" s="443"/>
      <c r="AB2" s="443"/>
      <c r="AC2" s="443"/>
      <c r="AD2" s="444"/>
    </row>
    <row r="3" spans="2:30" ht="37.5" customHeight="1" x14ac:dyDescent="0.4">
      <c r="B3" s="439"/>
      <c r="C3" s="439"/>
      <c r="D3" s="439"/>
      <c r="E3" s="439"/>
      <c r="F3" s="439"/>
      <c r="G3" s="439"/>
      <c r="H3" s="445"/>
      <c r="I3" s="446"/>
      <c r="J3" s="446"/>
      <c r="K3" s="446"/>
      <c r="L3" s="446"/>
      <c r="M3" s="446"/>
      <c r="N3" s="446"/>
      <c r="O3" s="446"/>
      <c r="P3" s="446"/>
      <c r="Q3" s="446"/>
      <c r="R3" s="446"/>
      <c r="S3" s="446"/>
      <c r="T3" s="446"/>
      <c r="U3" s="446"/>
      <c r="V3" s="446"/>
      <c r="W3" s="446"/>
      <c r="X3" s="446"/>
      <c r="Y3" s="446"/>
      <c r="Z3" s="446"/>
      <c r="AA3" s="446"/>
      <c r="AB3" s="446"/>
      <c r="AC3" s="446"/>
      <c r="AD3" s="447"/>
    </row>
    <row r="4" spans="2:30" ht="8.1" customHeight="1" x14ac:dyDescent="0.4"/>
    <row r="5" spans="2:30" ht="30" customHeight="1" x14ac:dyDescent="0.4">
      <c r="B5" s="440" t="s">
        <v>454</v>
      </c>
      <c r="C5" s="440"/>
      <c r="D5" s="440"/>
      <c r="E5" s="440"/>
      <c r="F5" s="440"/>
      <c r="G5" s="440"/>
      <c r="H5" s="440"/>
      <c r="I5" s="440"/>
      <c r="J5" s="440"/>
      <c r="K5" s="440"/>
      <c r="L5" s="440"/>
      <c r="M5" s="440"/>
      <c r="N5" s="440"/>
      <c r="O5" s="440"/>
      <c r="P5" s="440"/>
      <c r="Q5" s="440"/>
      <c r="R5" s="440"/>
      <c r="S5" s="440"/>
      <c r="T5" s="440"/>
      <c r="U5" s="440"/>
      <c r="V5" s="440"/>
      <c r="W5" s="440"/>
      <c r="X5" s="440"/>
      <c r="Y5" s="440"/>
      <c r="Z5" s="440"/>
      <c r="AA5" s="440"/>
      <c r="AB5" s="440"/>
      <c r="AC5" s="440"/>
      <c r="AD5" s="440"/>
    </row>
    <row r="6" spans="2:30" ht="7.5" customHeight="1" x14ac:dyDescent="0.4">
      <c r="B6" s="61"/>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2:30" s="64" customFormat="1" ht="60" customHeight="1" x14ac:dyDescent="0.3">
      <c r="B7" s="68"/>
      <c r="C7" s="419" t="s">
        <v>455</v>
      </c>
      <c r="D7" s="420"/>
      <c r="E7" s="433"/>
      <c r="F7" s="433"/>
      <c r="G7" s="433"/>
      <c r="H7" s="433"/>
      <c r="I7" s="433"/>
      <c r="J7" s="433"/>
      <c r="K7" s="433"/>
      <c r="L7" s="433"/>
      <c r="M7" s="69"/>
      <c r="N7" s="419" t="s">
        <v>456</v>
      </c>
      <c r="O7" s="436"/>
      <c r="P7" s="420"/>
      <c r="Q7" s="441"/>
      <c r="R7" s="441"/>
      <c r="S7" s="441"/>
      <c r="T7" s="441"/>
      <c r="U7" s="441"/>
      <c r="V7" s="441"/>
      <c r="W7" s="441"/>
      <c r="X7" s="441"/>
      <c r="Y7" s="441"/>
      <c r="Z7" s="441"/>
      <c r="AA7" s="441"/>
      <c r="AB7" s="441"/>
      <c r="AC7" s="441"/>
      <c r="AD7" s="70"/>
    </row>
    <row r="8" spans="2:30" ht="7.5" customHeight="1" x14ac:dyDescent="0.4">
      <c r="B8" s="71"/>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73"/>
    </row>
    <row r="9" spans="2:30" s="64" customFormat="1" ht="39.9" customHeight="1" x14ac:dyDescent="0.3">
      <c r="B9" s="68"/>
      <c r="C9" s="419" t="s">
        <v>481</v>
      </c>
      <c r="D9" s="420"/>
      <c r="E9" s="433"/>
      <c r="F9" s="433"/>
      <c r="G9" s="433"/>
      <c r="H9" s="433"/>
      <c r="I9" s="433"/>
      <c r="J9" s="433"/>
      <c r="K9" s="433"/>
      <c r="L9" s="433"/>
      <c r="M9" s="69"/>
      <c r="N9" s="433"/>
      <c r="O9" s="433"/>
      <c r="P9" s="433"/>
      <c r="Q9" s="433"/>
      <c r="R9" s="433"/>
      <c r="S9" s="433"/>
      <c r="T9" s="433"/>
      <c r="U9"/>
      <c r="V9" s="433"/>
      <c r="W9" s="433"/>
      <c r="X9" s="433"/>
      <c r="Y9" s="433"/>
      <c r="Z9" s="433"/>
      <c r="AA9" s="433"/>
      <c r="AB9" s="433"/>
      <c r="AC9" s="433"/>
      <c r="AD9" s="70"/>
    </row>
    <row r="10" spans="2:30" ht="7.5" customHeight="1" x14ac:dyDescent="0.4">
      <c r="B10" s="71"/>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3"/>
    </row>
    <row r="11" spans="2:30" ht="39.9" customHeight="1" x14ac:dyDescent="0.4">
      <c r="B11" s="71"/>
      <c r="C11" s="419" t="s">
        <v>482</v>
      </c>
      <c r="D11" s="420"/>
      <c r="E11" s="433"/>
      <c r="F11" s="433"/>
      <c r="G11" s="433"/>
      <c r="H11" s="433"/>
      <c r="I11" s="433"/>
      <c r="J11" s="433"/>
      <c r="K11" s="433"/>
      <c r="L11" s="433"/>
      <c r="N11" s="433"/>
      <c r="O11" s="433"/>
      <c r="P11" s="433"/>
      <c r="Q11" s="433"/>
      <c r="R11" s="433"/>
      <c r="S11" s="433"/>
      <c r="T11" s="433"/>
      <c r="V11" s="433"/>
      <c r="W11" s="433"/>
      <c r="X11" s="433"/>
      <c r="Y11" s="433"/>
      <c r="Z11" s="433"/>
      <c r="AA11" s="433"/>
      <c r="AB11" s="433"/>
      <c r="AC11" s="433"/>
      <c r="AD11" s="73"/>
    </row>
    <row r="12" spans="2:30" ht="7.5" customHeight="1" x14ac:dyDescent="0.4">
      <c r="B12" s="71"/>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3"/>
    </row>
    <row r="13" spans="2:30" s="64" customFormat="1" ht="39.9" customHeight="1" x14ac:dyDescent="0.3">
      <c r="B13" s="68"/>
      <c r="C13" s="448" t="s">
        <v>488</v>
      </c>
      <c r="D13" s="449"/>
      <c r="E13" s="69"/>
      <c r="F13" s="432" t="s">
        <v>457</v>
      </c>
      <c r="G13" s="432"/>
      <c r="H13" s="435"/>
      <c r="I13" s="435"/>
      <c r="J13" s="435"/>
      <c r="K13" s="435"/>
      <c r="L13" s="435"/>
      <c r="M13" s="69"/>
      <c r="N13" s="419" t="s">
        <v>459</v>
      </c>
      <c r="O13" s="436"/>
      <c r="P13" s="420"/>
      <c r="Q13" s="437"/>
      <c r="R13" s="437"/>
      <c r="S13" s="437"/>
      <c r="T13" s="437"/>
      <c r="U13" s="69"/>
      <c r="V13" s="438" t="s">
        <v>460</v>
      </c>
      <c r="W13" s="438"/>
      <c r="X13" s="461"/>
      <c r="Y13" s="461"/>
      <c r="Z13" s="461"/>
      <c r="AA13" s="455"/>
      <c r="AB13" s="456"/>
      <c r="AC13" s="457"/>
      <c r="AD13" s="70"/>
    </row>
    <row r="14" spans="2:30" ht="9" customHeight="1" x14ac:dyDescent="0.4">
      <c r="B14" s="71"/>
      <c r="C14" s="450"/>
      <c r="D14" s="451"/>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3"/>
    </row>
    <row r="15" spans="2:30" s="64" customFormat="1" ht="39.9" customHeight="1" x14ac:dyDescent="0.3">
      <c r="B15" s="68"/>
      <c r="C15" s="450"/>
      <c r="D15" s="451"/>
      <c r="E15" s="69"/>
      <c r="F15" s="434" t="s">
        <v>458</v>
      </c>
      <c r="G15" s="434"/>
      <c r="H15" s="435"/>
      <c r="I15" s="435"/>
      <c r="J15" s="435"/>
      <c r="K15" s="435"/>
      <c r="L15" s="435"/>
      <c r="M15" s="69"/>
      <c r="N15" s="434" t="s">
        <v>462</v>
      </c>
      <c r="O15" s="434"/>
      <c r="P15" s="435"/>
      <c r="Q15" s="435"/>
      <c r="R15" s="435"/>
      <c r="S15" s="435"/>
      <c r="T15" s="435"/>
      <c r="U15" s="69"/>
      <c r="V15" s="434" t="s">
        <v>484</v>
      </c>
      <c r="W15" s="434"/>
      <c r="X15" s="454"/>
      <c r="Y15" s="454"/>
      <c r="Z15" s="454"/>
      <c r="AA15" s="454"/>
      <c r="AB15" s="454"/>
      <c r="AC15" s="454"/>
      <c r="AD15" s="70"/>
    </row>
    <row r="16" spans="2:30" ht="7.5" customHeight="1" x14ac:dyDescent="0.4">
      <c r="B16" s="71"/>
      <c r="C16" s="450"/>
      <c r="D16" s="451"/>
      <c r="E16" s="72"/>
      <c r="F16" s="72"/>
      <c r="G16" s="72"/>
      <c r="H16" s="72"/>
      <c r="I16" s="72"/>
      <c r="J16" s="72"/>
      <c r="K16" s="72"/>
      <c r="L16" s="72"/>
      <c r="M16" s="72"/>
      <c r="N16" s="72"/>
      <c r="O16" s="72"/>
      <c r="P16" s="72"/>
      <c r="Q16" s="72"/>
      <c r="R16" s="72"/>
      <c r="S16" s="72"/>
      <c r="T16" s="72"/>
      <c r="U16" s="72"/>
      <c r="V16"/>
      <c r="W16"/>
      <c r="X16"/>
      <c r="Y16"/>
      <c r="Z16"/>
      <c r="AA16"/>
      <c r="AB16"/>
      <c r="AC16"/>
      <c r="AD16" s="73"/>
    </row>
    <row r="17" spans="2:30" s="64" customFormat="1" ht="39.9" customHeight="1" x14ac:dyDescent="0.3">
      <c r="B17" s="68"/>
      <c r="C17" s="452"/>
      <c r="D17" s="453"/>
      <c r="E17" s="69"/>
      <c r="F17" s="434" t="s">
        <v>461</v>
      </c>
      <c r="G17" s="434"/>
      <c r="H17" s="435"/>
      <c r="I17" s="435"/>
      <c r="J17" s="435"/>
      <c r="K17" s="435"/>
      <c r="L17" s="435"/>
      <c r="M17" s="69"/>
      <c r="N17" s="434" t="s">
        <v>463</v>
      </c>
      <c r="O17" s="434"/>
      <c r="P17" s="435"/>
      <c r="Q17" s="435"/>
      <c r="R17" s="435"/>
      <c r="S17" s="435"/>
      <c r="T17" s="435"/>
      <c r="U17" s="69"/>
      <c r="AC17"/>
      <c r="AD17" s="70"/>
    </row>
    <row r="18" spans="2:30" ht="6.9" customHeight="1" x14ac:dyDescent="0.4">
      <c r="B18" s="71"/>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3"/>
    </row>
    <row r="19" spans="2:30" s="64" customFormat="1" ht="39.9" customHeight="1" x14ac:dyDescent="0.3">
      <c r="B19" s="68"/>
      <c r="C19" s="419" t="s">
        <v>485</v>
      </c>
      <c r="D19" s="420"/>
      <c r="E19" s="437"/>
      <c r="F19" s="437"/>
      <c r="G19" s="437"/>
      <c r="H19" s="437"/>
      <c r="I19" s="437"/>
      <c r="J19" s="437"/>
      <c r="K19" s="437"/>
      <c r="L19" s="437"/>
      <c r="M19" s="437"/>
      <c r="N19" s="437"/>
      <c r="O19" s="74"/>
      <c r="P19" s="419" t="s">
        <v>486</v>
      </c>
      <c r="Q19" s="436"/>
      <c r="R19" s="436"/>
      <c r="S19" s="420"/>
      <c r="T19" s="437"/>
      <c r="U19" s="437"/>
      <c r="V19" s="437"/>
      <c r="W19" s="437"/>
      <c r="X19" s="437"/>
      <c r="Y19" s="437"/>
      <c r="Z19" s="437"/>
      <c r="AA19" s="437"/>
      <c r="AB19" s="437"/>
      <c r="AC19" s="437"/>
      <c r="AD19" s="70"/>
    </row>
    <row r="20" spans="2:30" ht="6.9" customHeight="1" x14ac:dyDescent="0.4">
      <c r="B20" s="75"/>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7"/>
    </row>
    <row r="21" spans="2:30" ht="9.9" customHeight="1" x14ac:dyDescent="0.4">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row>
    <row r="22" spans="2:30" ht="30" customHeight="1" x14ac:dyDescent="0.4">
      <c r="B22" s="415" t="s">
        <v>464</v>
      </c>
      <c r="C22" s="415"/>
      <c r="D22" s="415"/>
      <c r="E22" s="415"/>
      <c r="F22" s="415"/>
      <c r="G22" s="415"/>
      <c r="H22" s="415"/>
      <c r="I22" s="415"/>
      <c r="J22" s="415"/>
      <c r="K22" s="415"/>
      <c r="L22" s="415"/>
      <c r="M22" s="415"/>
      <c r="N22" s="415"/>
      <c r="O22" s="415"/>
      <c r="P22" s="415"/>
      <c r="Q22" s="415"/>
      <c r="R22" s="415"/>
      <c r="S22" s="415"/>
      <c r="T22" s="415"/>
      <c r="U22" s="415"/>
      <c r="V22" s="415"/>
      <c r="W22" s="415"/>
      <c r="X22" s="415"/>
      <c r="Y22" s="415"/>
      <c r="Z22" s="415"/>
      <c r="AA22" s="415"/>
      <c r="AB22" s="415"/>
      <c r="AC22" s="415"/>
      <c r="AD22" s="415"/>
    </row>
    <row r="23" spans="2:30" ht="9.9" customHeight="1" x14ac:dyDescent="0.4">
      <c r="B23" s="78"/>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80"/>
    </row>
    <row r="24" spans="2:30" ht="26.1" customHeight="1" x14ac:dyDescent="0.4">
      <c r="B24" s="71"/>
      <c r="C24" s="432" t="s">
        <v>487</v>
      </c>
      <c r="D24" s="432"/>
      <c r="E24" s="432"/>
      <c r="F24" s="432" t="s">
        <v>496</v>
      </c>
      <c r="G24" s="432"/>
      <c r="H24" s="432" t="s">
        <v>465</v>
      </c>
      <c r="I24" s="432"/>
      <c r="J24" s="432" t="s">
        <v>466</v>
      </c>
      <c r="K24" s="432"/>
      <c r="L24" s="432" t="s">
        <v>467</v>
      </c>
      <c r="M24" s="432"/>
      <c r="N24" s="432" t="s">
        <v>468</v>
      </c>
      <c r="O24" s="432"/>
      <c r="P24" s="432" t="s">
        <v>469</v>
      </c>
      <c r="Q24" s="432"/>
      <c r="R24" s="432" t="s">
        <v>470</v>
      </c>
      <c r="S24" s="432"/>
      <c r="T24" s="432" t="s">
        <v>471</v>
      </c>
      <c r="U24" s="432"/>
      <c r="V24" s="432" t="s">
        <v>472</v>
      </c>
      <c r="W24" s="432"/>
      <c r="X24" s="432" t="s">
        <v>473</v>
      </c>
      <c r="Y24" s="432"/>
      <c r="Z24" s="432" t="s">
        <v>474</v>
      </c>
      <c r="AA24" s="432"/>
      <c r="AB24" s="432" t="s">
        <v>475</v>
      </c>
      <c r="AC24" s="432"/>
      <c r="AD24" s="81"/>
    </row>
    <row r="25" spans="2:30" ht="26.1" customHeight="1" x14ac:dyDescent="0.4">
      <c r="B25" s="71"/>
      <c r="C25" s="430" t="s">
        <v>460</v>
      </c>
      <c r="D25" s="430"/>
      <c r="E25" s="430"/>
      <c r="F25" s="460"/>
      <c r="G25" s="460"/>
      <c r="H25" s="460"/>
      <c r="I25" s="460"/>
      <c r="J25" s="460"/>
      <c r="K25" s="460"/>
      <c r="L25" s="460"/>
      <c r="M25" s="460"/>
      <c r="N25" s="460"/>
      <c r="O25" s="460"/>
      <c r="P25" s="460"/>
      <c r="Q25" s="460"/>
      <c r="R25" s="460"/>
      <c r="S25" s="460"/>
      <c r="T25" s="460"/>
      <c r="U25" s="460"/>
      <c r="V25" s="460"/>
      <c r="W25" s="460"/>
      <c r="X25" s="460"/>
      <c r="Y25" s="460"/>
      <c r="Z25" s="460"/>
      <c r="AA25" s="460"/>
      <c r="AB25" s="460"/>
      <c r="AC25" s="460"/>
      <c r="AD25" s="81"/>
    </row>
    <row r="26" spans="2:30" ht="35.1" customHeight="1" x14ac:dyDescent="0.4">
      <c r="B26" s="71"/>
      <c r="C26" s="430" t="s">
        <v>323</v>
      </c>
      <c r="D26" s="430"/>
      <c r="E26" s="430"/>
      <c r="F26" s="431"/>
      <c r="G26" s="431"/>
      <c r="H26" s="431"/>
      <c r="I26" s="431"/>
      <c r="J26" s="431"/>
      <c r="K26" s="431"/>
      <c r="L26" s="431"/>
      <c r="M26" s="431"/>
      <c r="N26" s="431"/>
      <c r="O26" s="431"/>
      <c r="P26" s="431"/>
      <c r="Q26" s="431"/>
      <c r="R26" s="431"/>
      <c r="S26" s="431"/>
      <c r="T26" s="431"/>
      <c r="U26" s="431"/>
      <c r="V26" s="431"/>
      <c r="W26" s="431"/>
      <c r="X26" s="431"/>
      <c r="Y26" s="431"/>
      <c r="Z26" s="431"/>
      <c r="AA26" s="431"/>
      <c r="AB26" s="431"/>
      <c r="AC26" s="431"/>
      <c r="AD26" s="81"/>
    </row>
    <row r="27" spans="2:30" ht="12" customHeight="1" x14ac:dyDescent="0.4">
      <c r="B27" s="71"/>
      <c r="C27" s="84"/>
      <c r="D27" s="84"/>
      <c r="E27" s="84"/>
      <c r="F27" s="85"/>
      <c r="G27" s="85"/>
      <c r="H27" s="85"/>
      <c r="I27" s="85"/>
      <c r="J27" s="85"/>
      <c r="K27" s="85"/>
      <c r="L27" s="85"/>
      <c r="M27" s="85"/>
      <c r="N27" s="86"/>
      <c r="O27" s="86"/>
      <c r="P27" s="86"/>
      <c r="Q27" s="86"/>
      <c r="R27" s="86"/>
      <c r="S27" s="86"/>
      <c r="T27" s="86"/>
      <c r="U27" s="86"/>
      <c r="V27" s="86"/>
      <c r="W27" s="86"/>
      <c r="X27" s="86"/>
      <c r="Y27" s="86"/>
      <c r="Z27" s="86"/>
      <c r="AA27" s="86"/>
      <c r="AB27" s="86"/>
      <c r="AC27" s="86"/>
      <c r="AD27" s="81"/>
    </row>
    <row r="28" spans="2:30" ht="35.1" customHeight="1" x14ac:dyDescent="0.4">
      <c r="B28" s="71"/>
      <c r="C28" s="432" t="s">
        <v>487</v>
      </c>
      <c r="D28" s="432"/>
      <c r="E28" s="432"/>
      <c r="F28" s="432" t="s">
        <v>476</v>
      </c>
      <c r="G28" s="432"/>
      <c r="H28" s="432" t="s">
        <v>465</v>
      </c>
      <c r="I28" s="432"/>
      <c r="J28" s="432" t="s">
        <v>466</v>
      </c>
      <c r="K28" s="432"/>
      <c r="L28" s="432" t="s">
        <v>467</v>
      </c>
      <c r="M28" s="432"/>
      <c r="N28" s="432" t="s">
        <v>468</v>
      </c>
      <c r="O28" s="432"/>
      <c r="P28" s="432" t="s">
        <v>469</v>
      </c>
      <c r="Q28" s="432"/>
      <c r="R28" s="432" t="s">
        <v>470</v>
      </c>
      <c r="S28" s="432"/>
      <c r="T28" s="432" t="s">
        <v>471</v>
      </c>
      <c r="U28" s="432"/>
      <c r="V28" s="432" t="s">
        <v>472</v>
      </c>
      <c r="W28" s="432"/>
      <c r="X28" s="432" t="s">
        <v>473</v>
      </c>
      <c r="Y28" s="432"/>
      <c r="Z28" s="432" t="s">
        <v>474</v>
      </c>
      <c r="AA28" s="432"/>
      <c r="AB28" s="432" t="s">
        <v>475</v>
      </c>
      <c r="AC28" s="432"/>
      <c r="AD28" s="81"/>
    </row>
    <row r="29" spans="2:30" ht="35.1" customHeight="1" x14ac:dyDescent="0.4">
      <c r="B29" s="71"/>
      <c r="C29" s="430" t="s">
        <v>460</v>
      </c>
      <c r="D29" s="430"/>
      <c r="E29" s="430"/>
      <c r="F29" s="460"/>
      <c r="G29" s="460"/>
      <c r="H29" s="460"/>
      <c r="I29" s="460"/>
      <c r="J29" s="460"/>
      <c r="K29" s="460"/>
      <c r="L29" s="460"/>
      <c r="M29" s="460"/>
      <c r="N29" s="460"/>
      <c r="O29" s="460"/>
      <c r="P29" s="460"/>
      <c r="Q29" s="460"/>
      <c r="R29" s="460"/>
      <c r="S29" s="460"/>
      <c r="T29" s="460"/>
      <c r="U29" s="460"/>
      <c r="V29" s="460"/>
      <c r="W29" s="460"/>
      <c r="X29" s="460"/>
      <c r="Y29" s="460"/>
      <c r="Z29" s="460"/>
      <c r="AA29" s="460"/>
      <c r="AB29" s="460"/>
      <c r="AC29" s="460"/>
      <c r="AD29" s="81"/>
    </row>
    <row r="30" spans="2:30" ht="35.1" customHeight="1" x14ac:dyDescent="0.4">
      <c r="B30" s="71"/>
      <c r="C30" s="430" t="s">
        <v>323</v>
      </c>
      <c r="D30" s="430"/>
      <c r="E30" s="430"/>
      <c r="F30" s="431"/>
      <c r="G30" s="431"/>
      <c r="H30" s="431"/>
      <c r="I30" s="431"/>
      <c r="J30" s="431"/>
      <c r="K30" s="431"/>
      <c r="L30" s="431"/>
      <c r="M30" s="431"/>
      <c r="N30" s="431"/>
      <c r="O30" s="431"/>
      <c r="P30" s="431"/>
      <c r="Q30" s="431"/>
      <c r="R30" s="431"/>
      <c r="S30" s="431"/>
      <c r="T30" s="431"/>
      <c r="U30" s="431"/>
      <c r="V30" s="431"/>
      <c r="W30" s="431"/>
      <c r="X30" s="431"/>
      <c r="Y30" s="431"/>
      <c r="Z30" s="431"/>
      <c r="AA30" s="431"/>
      <c r="AB30" s="431"/>
      <c r="AC30" s="431"/>
      <c r="AD30" s="81"/>
    </row>
    <row r="31" spans="2:30" ht="9.9" customHeight="1" x14ac:dyDescent="0.4">
      <c r="B31" s="75"/>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7"/>
    </row>
    <row r="32" spans="2:30" ht="5.4" customHeight="1" x14ac:dyDescent="0.4">
      <c r="B32" s="462"/>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4"/>
    </row>
    <row r="33" spans="2:34" ht="39.9" customHeight="1" x14ac:dyDescent="0.4">
      <c r="B33" s="412"/>
      <c r="C33" s="413"/>
      <c r="D33" s="413"/>
      <c r="E33" s="413"/>
      <c r="F33" s="413"/>
      <c r="G33" s="413"/>
      <c r="H33" s="413"/>
      <c r="I33" s="413"/>
      <c r="J33" s="413"/>
      <c r="K33" s="413"/>
      <c r="L33" s="413"/>
      <c r="M33" s="413"/>
      <c r="N33" s="413"/>
      <c r="O33" s="413"/>
      <c r="P33" s="413"/>
      <c r="Q33" s="413"/>
      <c r="R33" s="413"/>
      <c r="S33" s="413"/>
      <c r="T33" s="413"/>
      <c r="U33" s="413"/>
      <c r="V33" s="413"/>
      <c r="W33" s="413"/>
      <c r="X33" s="413"/>
      <c r="Y33" s="413"/>
      <c r="Z33" s="413"/>
      <c r="AA33" s="413"/>
      <c r="AB33" s="413"/>
      <c r="AC33" s="413"/>
      <c r="AD33" s="414"/>
    </row>
    <row r="34" spans="2:34" ht="39.9" customHeight="1" x14ac:dyDescent="0.4">
      <c r="B34" s="412"/>
      <c r="C34" s="413"/>
      <c r="D34" s="413"/>
      <c r="E34" s="413"/>
      <c r="F34" s="413"/>
      <c r="G34" s="413"/>
      <c r="H34" s="413"/>
      <c r="I34" s="413"/>
      <c r="J34" s="413"/>
      <c r="K34" s="413"/>
      <c r="L34" s="413"/>
      <c r="M34" s="413"/>
      <c r="N34" s="413"/>
      <c r="O34" s="413"/>
      <c r="P34" s="413"/>
      <c r="Q34" s="413"/>
      <c r="R34" s="413"/>
      <c r="S34" s="413"/>
      <c r="T34" s="413"/>
      <c r="U34" s="413"/>
      <c r="V34" s="413"/>
      <c r="W34" s="413"/>
      <c r="X34" s="413"/>
      <c r="Y34" s="413"/>
      <c r="Z34" s="413"/>
      <c r="AA34" s="413"/>
      <c r="AB34" s="413"/>
      <c r="AC34" s="413"/>
      <c r="AD34" s="414"/>
    </row>
    <row r="35" spans="2:34" ht="39.9" customHeight="1" x14ac:dyDescent="0.4">
      <c r="B35" s="412"/>
      <c r="C35" s="413"/>
      <c r="D35" s="413"/>
      <c r="E35" s="413"/>
      <c r="F35" s="413"/>
      <c r="G35" s="413"/>
      <c r="H35" s="413"/>
      <c r="I35" s="413"/>
      <c r="J35" s="413"/>
      <c r="K35" s="413"/>
      <c r="L35" s="413"/>
      <c r="M35" s="413"/>
      <c r="N35" s="413"/>
      <c r="O35" s="413"/>
      <c r="P35" s="413"/>
      <c r="Q35" s="413"/>
      <c r="R35" s="413"/>
      <c r="S35" s="413"/>
      <c r="T35" s="413"/>
      <c r="U35" s="413"/>
      <c r="V35" s="413"/>
      <c r="W35" s="413"/>
      <c r="X35" s="413"/>
      <c r="Y35" s="413"/>
      <c r="Z35" s="413"/>
      <c r="AA35" s="413"/>
      <c r="AB35" s="413"/>
      <c r="AC35" s="413"/>
      <c r="AD35" s="414"/>
    </row>
    <row r="36" spans="2:34" ht="39.9" customHeight="1" x14ac:dyDescent="0.4">
      <c r="B36" s="412"/>
      <c r="C36" s="413"/>
      <c r="D36" s="413"/>
      <c r="E36" s="413"/>
      <c r="F36" s="413"/>
      <c r="G36" s="413"/>
      <c r="H36" s="413"/>
      <c r="I36" s="413"/>
      <c r="J36" s="413"/>
      <c r="K36" s="413"/>
      <c r="L36" s="413"/>
      <c r="M36" s="413"/>
      <c r="N36" s="413"/>
      <c r="O36" s="413"/>
      <c r="P36" s="413"/>
      <c r="Q36" s="413"/>
      <c r="R36" s="413"/>
      <c r="S36" s="413"/>
      <c r="T36" s="413"/>
      <c r="U36" s="413"/>
      <c r="V36" s="413"/>
      <c r="W36" s="413"/>
      <c r="X36" s="413"/>
      <c r="Y36" s="413"/>
      <c r="Z36" s="413"/>
      <c r="AA36" s="413"/>
      <c r="AB36" s="413"/>
      <c r="AC36" s="413"/>
      <c r="AD36" s="414"/>
    </row>
    <row r="37" spans="2:34" ht="39.9" customHeight="1" x14ac:dyDescent="0.4">
      <c r="B37" s="412"/>
      <c r="C37" s="413"/>
      <c r="D37" s="413"/>
      <c r="E37" s="413"/>
      <c r="F37" s="413"/>
      <c r="G37" s="413"/>
      <c r="H37" s="413"/>
      <c r="I37" s="413"/>
      <c r="J37" s="413"/>
      <c r="K37" s="413"/>
      <c r="L37" s="413"/>
      <c r="M37" s="413"/>
      <c r="N37" s="413"/>
      <c r="O37" s="413"/>
      <c r="P37" s="413"/>
      <c r="Q37" s="413"/>
      <c r="R37" s="413"/>
      <c r="S37" s="413"/>
      <c r="T37" s="413"/>
      <c r="U37" s="413"/>
      <c r="V37" s="413"/>
      <c r="W37" s="413"/>
      <c r="X37" s="413"/>
      <c r="Y37" s="413"/>
      <c r="Z37" s="413"/>
      <c r="AA37" s="413"/>
      <c r="AB37" s="413"/>
      <c r="AC37" s="413"/>
      <c r="AD37" s="414"/>
    </row>
    <row r="38" spans="2:34" ht="39.9" customHeight="1" x14ac:dyDescent="0.4">
      <c r="B38" s="412"/>
      <c r="C38" s="413"/>
      <c r="D38" s="413"/>
      <c r="E38" s="413"/>
      <c r="F38" s="413"/>
      <c r="G38" s="413"/>
      <c r="H38" s="413"/>
      <c r="I38" s="413"/>
      <c r="J38" s="413"/>
      <c r="K38" s="413"/>
      <c r="L38" s="413"/>
      <c r="M38" s="413"/>
      <c r="N38" s="413"/>
      <c r="O38" s="413"/>
      <c r="P38" s="413"/>
      <c r="Q38" s="413"/>
      <c r="R38" s="413"/>
      <c r="S38" s="413"/>
      <c r="T38" s="413"/>
      <c r="U38" s="413"/>
      <c r="V38" s="413"/>
      <c r="W38" s="413"/>
      <c r="X38" s="413"/>
      <c r="Y38" s="413"/>
      <c r="Z38" s="413"/>
      <c r="AA38" s="413"/>
      <c r="AB38" s="413"/>
      <c r="AC38" s="413"/>
      <c r="AD38" s="414"/>
    </row>
    <row r="39" spans="2:34" ht="39.9" customHeight="1" x14ac:dyDescent="0.4">
      <c r="B39" s="465"/>
      <c r="C39" s="466"/>
      <c r="D39" s="466"/>
      <c r="E39" s="466"/>
      <c r="F39" s="466"/>
      <c r="G39" s="466"/>
      <c r="H39" s="466"/>
      <c r="I39" s="466"/>
      <c r="J39" s="466"/>
      <c r="K39" s="466"/>
      <c r="L39" s="466"/>
      <c r="M39" s="466"/>
      <c r="N39" s="466"/>
      <c r="O39" s="466"/>
      <c r="P39" s="466"/>
      <c r="Q39" s="466"/>
      <c r="R39" s="466"/>
      <c r="S39" s="466"/>
      <c r="T39" s="466"/>
      <c r="U39" s="466"/>
      <c r="V39" s="466"/>
      <c r="W39" s="466"/>
      <c r="X39" s="466"/>
      <c r="Y39" s="466"/>
      <c r="Z39" s="466"/>
      <c r="AA39" s="466"/>
      <c r="AB39" s="466"/>
      <c r="AC39" s="466"/>
      <c r="AD39" s="467"/>
    </row>
    <row r="40" spans="2:34" ht="8.1" customHeight="1" x14ac:dyDescent="0.4">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row>
    <row r="41" spans="2:34" ht="30" customHeight="1" x14ac:dyDescent="0.4">
      <c r="B41" s="415" t="s">
        <v>477</v>
      </c>
      <c r="C41" s="415"/>
      <c r="D41" s="415"/>
      <c r="E41" s="415"/>
      <c r="F41" s="415"/>
      <c r="G41" s="415"/>
      <c r="H41" s="415"/>
      <c r="I41" s="415"/>
      <c r="J41" s="415"/>
      <c r="K41" s="415"/>
      <c r="L41" s="415"/>
      <c r="M41" s="415"/>
      <c r="N41" s="415"/>
      <c r="O41" s="415"/>
      <c r="P41" s="415"/>
      <c r="Q41" s="415"/>
      <c r="R41" s="415"/>
      <c r="S41" s="415"/>
      <c r="T41" s="415"/>
      <c r="U41" s="415"/>
      <c r="V41" s="415"/>
      <c r="W41" s="415"/>
      <c r="X41" s="415"/>
      <c r="Y41" s="415"/>
      <c r="Z41" s="415"/>
      <c r="AA41" s="415"/>
      <c r="AB41" s="415"/>
      <c r="AC41" s="415"/>
      <c r="AD41" s="415"/>
      <c r="AE41" s="415"/>
      <c r="AF41" s="415"/>
      <c r="AG41" s="415"/>
      <c r="AH41" s="415"/>
    </row>
    <row r="42" spans="2:34" ht="9.9" customHeight="1" x14ac:dyDescent="0.4">
      <c r="B42" s="412"/>
      <c r="C42" s="413"/>
      <c r="D42" s="413"/>
      <c r="E42" s="413"/>
      <c r="F42" s="413"/>
      <c r="G42" s="413"/>
      <c r="H42" s="413"/>
      <c r="I42" s="413"/>
      <c r="J42" s="413"/>
      <c r="K42" s="413"/>
      <c r="L42" s="413"/>
      <c r="M42" s="413"/>
      <c r="N42" s="413"/>
      <c r="O42" s="413"/>
      <c r="P42" s="413"/>
      <c r="Q42" s="413"/>
      <c r="R42" s="413"/>
      <c r="S42" s="413"/>
      <c r="T42" s="413"/>
      <c r="U42" s="413"/>
      <c r="V42" s="413"/>
      <c r="W42" s="413"/>
      <c r="X42" s="413"/>
      <c r="Y42" s="413"/>
      <c r="Z42" s="413"/>
      <c r="AA42" s="413"/>
      <c r="AB42" s="413"/>
      <c r="AC42" s="413"/>
      <c r="AD42" s="413"/>
      <c r="AE42" s="413"/>
      <c r="AF42" s="413"/>
      <c r="AG42" s="413"/>
      <c r="AH42" s="414"/>
    </row>
    <row r="43" spans="2:34" ht="45" customHeight="1" x14ac:dyDescent="0.4">
      <c r="B43" s="71"/>
      <c r="C43" s="83" t="s">
        <v>478</v>
      </c>
      <c r="D43" s="432" t="s">
        <v>492</v>
      </c>
      <c r="E43" s="432"/>
      <c r="F43" s="432"/>
      <c r="G43" s="432"/>
      <c r="H43" s="432"/>
      <c r="I43" s="432"/>
      <c r="J43" s="432"/>
      <c r="K43" s="432"/>
      <c r="L43" s="432" t="s">
        <v>493</v>
      </c>
      <c r="M43" s="432"/>
      <c r="N43" s="432"/>
      <c r="O43" s="432"/>
      <c r="P43" s="432"/>
      <c r="Q43" s="432"/>
      <c r="R43" s="432"/>
      <c r="S43" s="432"/>
      <c r="T43" s="432" t="s">
        <v>479</v>
      </c>
      <c r="U43" s="432"/>
      <c r="V43" s="432"/>
      <c r="W43" s="432"/>
      <c r="X43" s="432"/>
      <c r="Y43" s="432"/>
      <c r="Z43" s="432" t="s">
        <v>489</v>
      </c>
      <c r="AA43" s="432"/>
      <c r="AB43" s="432"/>
      <c r="AC43" s="432"/>
      <c r="AD43" s="419" t="s">
        <v>490</v>
      </c>
      <c r="AE43" s="420"/>
      <c r="AF43" s="419" t="s">
        <v>491</v>
      </c>
      <c r="AG43" s="420"/>
      <c r="AH43" s="87"/>
    </row>
    <row r="44" spans="2:34" ht="50.1" customHeight="1" x14ac:dyDescent="0.4">
      <c r="B44" s="71"/>
      <c r="C44" s="82" t="s">
        <v>465</v>
      </c>
      <c r="D44" s="421"/>
      <c r="E44" s="422"/>
      <c r="F44" s="422"/>
      <c r="G44" s="422"/>
      <c r="H44" s="422"/>
      <c r="I44" s="422"/>
      <c r="J44" s="422"/>
      <c r="K44" s="423"/>
      <c r="L44" s="421"/>
      <c r="M44" s="422"/>
      <c r="N44" s="422"/>
      <c r="O44" s="422"/>
      <c r="P44" s="422"/>
      <c r="Q44" s="422"/>
      <c r="R44" s="422"/>
      <c r="S44" s="423"/>
      <c r="T44" s="424"/>
      <c r="U44" s="425"/>
      <c r="V44" s="425"/>
      <c r="W44" s="425"/>
      <c r="X44" s="425"/>
      <c r="Y44" s="426"/>
      <c r="Z44" s="427"/>
      <c r="AA44" s="428"/>
      <c r="AB44" s="428"/>
      <c r="AC44" s="429"/>
      <c r="AD44" s="416"/>
      <c r="AE44" s="417"/>
      <c r="AF44" s="411"/>
      <c r="AG44" s="411"/>
      <c r="AH44" s="87"/>
    </row>
    <row r="45" spans="2:34" ht="50.1" customHeight="1" x14ac:dyDescent="0.4">
      <c r="B45" s="71"/>
      <c r="C45" s="82" t="s">
        <v>466</v>
      </c>
      <c r="D45" s="421"/>
      <c r="E45" s="422"/>
      <c r="F45" s="422"/>
      <c r="G45" s="422"/>
      <c r="H45" s="422"/>
      <c r="I45" s="422"/>
      <c r="J45" s="422"/>
      <c r="K45" s="423"/>
      <c r="L45" s="421"/>
      <c r="M45" s="422"/>
      <c r="N45" s="422"/>
      <c r="O45" s="422"/>
      <c r="P45" s="422"/>
      <c r="Q45" s="422"/>
      <c r="R45" s="422"/>
      <c r="S45" s="423"/>
      <c r="T45" s="424"/>
      <c r="U45" s="425"/>
      <c r="V45" s="425"/>
      <c r="W45" s="425"/>
      <c r="X45" s="425"/>
      <c r="Y45" s="426"/>
      <c r="Z45" s="427"/>
      <c r="AA45" s="428"/>
      <c r="AB45" s="428"/>
      <c r="AC45" s="429"/>
      <c r="AD45" s="416"/>
      <c r="AE45" s="417"/>
      <c r="AF45" s="411"/>
      <c r="AG45" s="411"/>
      <c r="AH45" s="87"/>
    </row>
    <row r="46" spans="2:34" ht="50.1" customHeight="1" x14ac:dyDescent="0.4">
      <c r="B46" s="71"/>
      <c r="C46" s="82" t="s">
        <v>467</v>
      </c>
      <c r="D46" s="421"/>
      <c r="E46" s="422"/>
      <c r="F46" s="422"/>
      <c r="G46" s="422"/>
      <c r="H46" s="422"/>
      <c r="I46" s="422"/>
      <c r="J46" s="422"/>
      <c r="K46" s="423"/>
      <c r="L46" s="421"/>
      <c r="M46" s="422"/>
      <c r="N46" s="422"/>
      <c r="O46" s="422"/>
      <c r="P46" s="422"/>
      <c r="Q46" s="422"/>
      <c r="R46" s="422"/>
      <c r="S46" s="423"/>
      <c r="T46" s="424"/>
      <c r="U46" s="425"/>
      <c r="V46" s="425"/>
      <c r="W46" s="425"/>
      <c r="X46" s="425"/>
      <c r="Y46" s="426"/>
      <c r="Z46" s="427"/>
      <c r="AA46" s="428"/>
      <c r="AB46" s="428"/>
      <c r="AC46" s="429"/>
      <c r="AD46" s="416"/>
      <c r="AE46" s="417"/>
      <c r="AF46" s="411"/>
      <c r="AG46" s="411"/>
      <c r="AH46" s="87"/>
    </row>
    <row r="47" spans="2:34" ht="50.1" customHeight="1" x14ac:dyDescent="0.4">
      <c r="B47" s="71"/>
      <c r="C47" s="82" t="s">
        <v>468</v>
      </c>
      <c r="D47" s="421"/>
      <c r="E47" s="422"/>
      <c r="F47" s="422"/>
      <c r="G47" s="422"/>
      <c r="H47" s="422"/>
      <c r="I47" s="422"/>
      <c r="J47" s="422"/>
      <c r="K47" s="423"/>
      <c r="L47" s="421"/>
      <c r="M47" s="422"/>
      <c r="N47" s="422"/>
      <c r="O47" s="422"/>
      <c r="P47" s="422"/>
      <c r="Q47" s="422"/>
      <c r="R47" s="422"/>
      <c r="S47" s="423"/>
      <c r="T47" s="424"/>
      <c r="U47" s="425"/>
      <c r="V47" s="425"/>
      <c r="W47" s="425"/>
      <c r="X47" s="425"/>
      <c r="Y47" s="426"/>
      <c r="Z47" s="427"/>
      <c r="AA47" s="428"/>
      <c r="AB47" s="428"/>
      <c r="AC47" s="429"/>
      <c r="AD47" s="416"/>
      <c r="AE47" s="417"/>
      <c r="AF47" s="411"/>
      <c r="AG47" s="411"/>
      <c r="AH47" s="87"/>
    </row>
    <row r="48" spans="2:34" ht="50.1" customHeight="1" x14ac:dyDescent="0.4">
      <c r="B48" s="71"/>
      <c r="C48" s="82" t="s">
        <v>469</v>
      </c>
      <c r="D48" s="421"/>
      <c r="E48" s="422"/>
      <c r="F48" s="422"/>
      <c r="G48" s="422"/>
      <c r="H48" s="422"/>
      <c r="I48" s="422"/>
      <c r="J48" s="422"/>
      <c r="K48" s="423"/>
      <c r="L48" s="421"/>
      <c r="M48" s="422"/>
      <c r="N48" s="422"/>
      <c r="O48" s="422"/>
      <c r="P48" s="422"/>
      <c r="Q48" s="422"/>
      <c r="R48" s="422"/>
      <c r="S48" s="423"/>
      <c r="T48" s="424"/>
      <c r="U48" s="425"/>
      <c r="V48" s="425"/>
      <c r="W48" s="425"/>
      <c r="X48" s="425"/>
      <c r="Y48" s="426"/>
      <c r="Z48" s="427"/>
      <c r="AA48" s="428"/>
      <c r="AB48" s="428"/>
      <c r="AC48" s="429"/>
      <c r="AD48" s="416"/>
      <c r="AE48" s="417"/>
      <c r="AF48" s="411"/>
      <c r="AG48" s="411"/>
      <c r="AH48" s="87"/>
    </row>
    <row r="49" spans="2:34" ht="50.1" customHeight="1" x14ac:dyDescent="0.4">
      <c r="B49" s="71"/>
      <c r="C49" s="82" t="s">
        <v>470</v>
      </c>
      <c r="D49" s="421"/>
      <c r="E49" s="422"/>
      <c r="F49" s="422"/>
      <c r="G49" s="422"/>
      <c r="H49" s="422"/>
      <c r="I49" s="422"/>
      <c r="J49" s="422"/>
      <c r="K49" s="423"/>
      <c r="L49" s="421"/>
      <c r="M49" s="422"/>
      <c r="N49" s="422"/>
      <c r="O49" s="422"/>
      <c r="P49" s="422"/>
      <c r="Q49" s="422"/>
      <c r="R49" s="422"/>
      <c r="S49" s="423"/>
      <c r="T49" s="424"/>
      <c r="U49" s="425"/>
      <c r="V49" s="425"/>
      <c r="W49" s="425"/>
      <c r="X49" s="425"/>
      <c r="Y49" s="426"/>
      <c r="Z49" s="427"/>
      <c r="AA49" s="428"/>
      <c r="AB49" s="428"/>
      <c r="AC49" s="429"/>
      <c r="AD49" s="416"/>
      <c r="AE49" s="417"/>
      <c r="AF49" s="411"/>
      <c r="AG49" s="411"/>
      <c r="AH49" s="87"/>
    </row>
    <row r="50" spans="2:34" ht="50.1" customHeight="1" x14ac:dyDescent="0.4">
      <c r="B50" s="71"/>
      <c r="C50" s="82" t="s">
        <v>471</v>
      </c>
      <c r="D50" s="421"/>
      <c r="E50" s="422"/>
      <c r="F50" s="422"/>
      <c r="G50" s="422"/>
      <c r="H50" s="422"/>
      <c r="I50" s="422"/>
      <c r="J50" s="422"/>
      <c r="K50" s="423"/>
      <c r="L50" s="421"/>
      <c r="M50" s="422"/>
      <c r="N50" s="422"/>
      <c r="O50" s="422"/>
      <c r="P50" s="422"/>
      <c r="Q50" s="422"/>
      <c r="R50" s="422"/>
      <c r="S50" s="423"/>
      <c r="T50" s="424"/>
      <c r="U50" s="425"/>
      <c r="V50" s="425"/>
      <c r="W50" s="425"/>
      <c r="X50" s="425"/>
      <c r="Y50" s="426"/>
      <c r="Z50" s="427"/>
      <c r="AA50" s="428"/>
      <c r="AB50" s="428"/>
      <c r="AC50" s="429"/>
      <c r="AD50" s="416"/>
      <c r="AE50" s="417"/>
      <c r="AF50" s="411"/>
      <c r="AG50" s="411"/>
      <c r="AH50" s="87"/>
    </row>
    <row r="51" spans="2:34" ht="50.1" customHeight="1" x14ac:dyDescent="0.4">
      <c r="B51" s="71"/>
      <c r="C51" s="82" t="s">
        <v>472</v>
      </c>
      <c r="D51" s="421"/>
      <c r="E51" s="422"/>
      <c r="F51" s="422"/>
      <c r="G51" s="422"/>
      <c r="H51" s="422"/>
      <c r="I51" s="422"/>
      <c r="J51" s="422"/>
      <c r="K51" s="423"/>
      <c r="L51" s="421"/>
      <c r="M51" s="422"/>
      <c r="N51" s="422"/>
      <c r="O51" s="422"/>
      <c r="P51" s="422"/>
      <c r="Q51" s="422"/>
      <c r="R51" s="422"/>
      <c r="S51" s="423"/>
      <c r="T51" s="424"/>
      <c r="U51" s="425"/>
      <c r="V51" s="425"/>
      <c r="W51" s="425"/>
      <c r="X51" s="425"/>
      <c r="Y51" s="426"/>
      <c r="Z51" s="427"/>
      <c r="AA51" s="428"/>
      <c r="AB51" s="428"/>
      <c r="AC51" s="429"/>
      <c r="AD51" s="416"/>
      <c r="AE51" s="417"/>
      <c r="AF51" s="411"/>
      <c r="AG51" s="411"/>
      <c r="AH51" s="87"/>
    </row>
    <row r="52" spans="2:34" ht="50.1" customHeight="1" x14ac:dyDescent="0.4">
      <c r="B52" s="71"/>
      <c r="C52" s="82" t="s">
        <v>473</v>
      </c>
      <c r="D52" s="421"/>
      <c r="E52" s="422"/>
      <c r="F52" s="422"/>
      <c r="G52" s="422"/>
      <c r="H52" s="422"/>
      <c r="I52" s="422"/>
      <c r="J52" s="422"/>
      <c r="K52" s="423"/>
      <c r="L52" s="421"/>
      <c r="M52" s="422"/>
      <c r="N52" s="422"/>
      <c r="O52" s="422"/>
      <c r="P52" s="422"/>
      <c r="Q52" s="422"/>
      <c r="R52" s="422"/>
      <c r="S52" s="423"/>
      <c r="T52" s="424"/>
      <c r="U52" s="425"/>
      <c r="V52" s="425"/>
      <c r="W52" s="425"/>
      <c r="X52" s="425"/>
      <c r="Y52" s="426"/>
      <c r="Z52" s="427"/>
      <c r="AA52" s="428"/>
      <c r="AB52" s="428"/>
      <c r="AC52" s="429"/>
      <c r="AD52" s="416"/>
      <c r="AE52" s="417"/>
      <c r="AF52" s="411"/>
      <c r="AG52" s="411"/>
      <c r="AH52" s="87"/>
    </row>
    <row r="53" spans="2:34" ht="50.1" customHeight="1" x14ac:dyDescent="0.4">
      <c r="B53" s="71"/>
      <c r="C53" s="82" t="s">
        <v>474</v>
      </c>
      <c r="D53" s="421"/>
      <c r="E53" s="422"/>
      <c r="F53" s="422"/>
      <c r="G53" s="422"/>
      <c r="H53" s="422"/>
      <c r="I53" s="422"/>
      <c r="J53" s="422"/>
      <c r="K53" s="423"/>
      <c r="L53" s="421"/>
      <c r="M53" s="422"/>
      <c r="N53" s="422"/>
      <c r="O53" s="422"/>
      <c r="P53" s="422"/>
      <c r="Q53" s="422"/>
      <c r="R53" s="422"/>
      <c r="S53" s="423"/>
      <c r="T53" s="424"/>
      <c r="U53" s="425"/>
      <c r="V53" s="425"/>
      <c r="W53" s="425"/>
      <c r="X53" s="425"/>
      <c r="Y53" s="426"/>
      <c r="Z53" s="427"/>
      <c r="AA53" s="428"/>
      <c r="AB53" s="428"/>
      <c r="AC53" s="429"/>
      <c r="AD53" s="416"/>
      <c r="AE53" s="417"/>
      <c r="AF53" s="411"/>
      <c r="AG53" s="411"/>
      <c r="AH53" s="87"/>
    </row>
    <row r="54" spans="2:34" ht="50.1" customHeight="1" x14ac:dyDescent="0.4">
      <c r="B54" s="71"/>
      <c r="C54" s="82" t="s">
        <v>476</v>
      </c>
      <c r="D54" s="421"/>
      <c r="E54" s="422"/>
      <c r="F54" s="422"/>
      <c r="G54" s="422"/>
      <c r="H54" s="422"/>
      <c r="I54" s="422"/>
      <c r="J54" s="422"/>
      <c r="K54" s="423"/>
      <c r="L54" s="421"/>
      <c r="M54" s="422"/>
      <c r="N54" s="422"/>
      <c r="O54" s="422"/>
      <c r="P54" s="422"/>
      <c r="Q54" s="422"/>
      <c r="R54" s="422"/>
      <c r="S54" s="423"/>
      <c r="T54" s="424"/>
      <c r="U54" s="425"/>
      <c r="V54" s="425"/>
      <c r="W54" s="425"/>
      <c r="X54" s="425"/>
      <c r="Y54" s="426"/>
      <c r="Z54" s="427"/>
      <c r="AA54" s="428"/>
      <c r="AB54" s="428"/>
      <c r="AC54" s="429"/>
      <c r="AD54" s="416"/>
      <c r="AE54" s="417"/>
      <c r="AF54" s="411"/>
      <c r="AG54" s="411"/>
      <c r="AH54" s="87"/>
    </row>
    <row r="55" spans="2:34" ht="50.1" customHeight="1" x14ac:dyDescent="0.4">
      <c r="B55" s="71"/>
      <c r="C55" s="82" t="s">
        <v>465</v>
      </c>
      <c r="D55" s="421"/>
      <c r="E55" s="422"/>
      <c r="F55" s="422"/>
      <c r="G55" s="422"/>
      <c r="H55" s="422"/>
      <c r="I55" s="422"/>
      <c r="J55" s="422"/>
      <c r="K55" s="423"/>
      <c r="L55" s="421"/>
      <c r="M55" s="422"/>
      <c r="N55" s="422"/>
      <c r="O55" s="422"/>
      <c r="P55" s="422"/>
      <c r="Q55" s="422"/>
      <c r="R55" s="422"/>
      <c r="S55" s="423"/>
      <c r="T55" s="424"/>
      <c r="U55" s="425"/>
      <c r="V55" s="425"/>
      <c r="W55" s="425"/>
      <c r="X55" s="425"/>
      <c r="Y55" s="426"/>
      <c r="Z55" s="427"/>
      <c r="AA55" s="428"/>
      <c r="AB55" s="428"/>
      <c r="AC55" s="429"/>
      <c r="AD55" s="416"/>
      <c r="AE55" s="417"/>
      <c r="AF55" s="411"/>
      <c r="AG55" s="411"/>
      <c r="AH55" s="87"/>
    </row>
    <row r="56" spans="2:34" ht="50.1" customHeight="1" x14ac:dyDescent="0.4">
      <c r="B56" s="71"/>
      <c r="C56" s="82" t="s">
        <v>466</v>
      </c>
      <c r="D56" s="421"/>
      <c r="E56" s="422"/>
      <c r="F56" s="422"/>
      <c r="G56" s="422"/>
      <c r="H56" s="422"/>
      <c r="I56" s="422"/>
      <c r="J56" s="422"/>
      <c r="K56" s="423"/>
      <c r="L56" s="421"/>
      <c r="M56" s="422"/>
      <c r="N56" s="422"/>
      <c r="O56" s="422"/>
      <c r="P56" s="422"/>
      <c r="Q56" s="422"/>
      <c r="R56" s="422"/>
      <c r="S56" s="423"/>
      <c r="T56" s="424"/>
      <c r="U56" s="425"/>
      <c r="V56" s="425"/>
      <c r="W56" s="425"/>
      <c r="X56" s="425"/>
      <c r="Y56" s="426"/>
      <c r="Z56" s="427"/>
      <c r="AA56" s="428"/>
      <c r="AB56" s="428"/>
      <c r="AC56" s="429"/>
      <c r="AD56" s="416"/>
      <c r="AE56" s="417"/>
      <c r="AF56" s="411"/>
      <c r="AG56" s="411"/>
      <c r="AH56" s="87"/>
    </row>
    <row r="57" spans="2:34" ht="50.1" customHeight="1" x14ac:dyDescent="0.4">
      <c r="B57" s="71"/>
      <c r="C57" s="82" t="s">
        <v>467</v>
      </c>
      <c r="D57" s="421"/>
      <c r="E57" s="422"/>
      <c r="F57" s="422"/>
      <c r="G57" s="422"/>
      <c r="H57" s="422"/>
      <c r="I57" s="422"/>
      <c r="J57" s="422"/>
      <c r="K57" s="423"/>
      <c r="L57" s="421"/>
      <c r="M57" s="422"/>
      <c r="N57" s="422"/>
      <c r="O57" s="422"/>
      <c r="P57" s="422"/>
      <c r="Q57" s="422"/>
      <c r="R57" s="422"/>
      <c r="S57" s="423"/>
      <c r="T57" s="424"/>
      <c r="U57" s="425"/>
      <c r="V57" s="425"/>
      <c r="W57" s="425"/>
      <c r="X57" s="425"/>
      <c r="Y57" s="426"/>
      <c r="Z57" s="427"/>
      <c r="AA57" s="428"/>
      <c r="AB57" s="428"/>
      <c r="AC57" s="429"/>
      <c r="AD57" s="416"/>
      <c r="AE57" s="417"/>
      <c r="AF57" s="411"/>
      <c r="AG57" s="411"/>
      <c r="AH57" s="87"/>
    </row>
    <row r="58" spans="2:34" ht="50.1" customHeight="1" x14ac:dyDescent="0.4">
      <c r="B58" s="71"/>
      <c r="C58" s="82" t="s">
        <v>468</v>
      </c>
      <c r="D58" s="421"/>
      <c r="E58" s="422"/>
      <c r="F58" s="422"/>
      <c r="G58" s="422"/>
      <c r="H58" s="422"/>
      <c r="I58" s="422"/>
      <c r="J58" s="422"/>
      <c r="K58" s="423"/>
      <c r="L58" s="421"/>
      <c r="M58" s="422"/>
      <c r="N58" s="422"/>
      <c r="O58" s="422"/>
      <c r="P58" s="422"/>
      <c r="Q58" s="422"/>
      <c r="R58" s="422"/>
      <c r="S58" s="423"/>
      <c r="T58" s="424"/>
      <c r="U58" s="425"/>
      <c r="V58" s="425"/>
      <c r="W58" s="425"/>
      <c r="X58" s="425"/>
      <c r="Y58" s="426"/>
      <c r="Z58" s="427"/>
      <c r="AA58" s="428"/>
      <c r="AB58" s="428"/>
      <c r="AC58" s="429"/>
      <c r="AD58" s="416"/>
      <c r="AE58" s="417"/>
      <c r="AF58" s="411"/>
      <c r="AG58" s="411"/>
      <c r="AH58" s="87"/>
    </row>
    <row r="59" spans="2:34" ht="50.1" customHeight="1" x14ac:dyDescent="0.4">
      <c r="B59" s="71"/>
      <c r="C59" s="82" t="s">
        <v>469</v>
      </c>
      <c r="D59" s="421"/>
      <c r="E59" s="422"/>
      <c r="F59" s="422"/>
      <c r="G59" s="422"/>
      <c r="H59" s="422"/>
      <c r="I59" s="422"/>
      <c r="J59" s="422"/>
      <c r="K59" s="423"/>
      <c r="L59" s="421"/>
      <c r="M59" s="422"/>
      <c r="N59" s="422"/>
      <c r="O59" s="422"/>
      <c r="P59" s="422"/>
      <c r="Q59" s="422"/>
      <c r="R59" s="422"/>
      <c r="S59" s="423"/>
      <c r="T59" s="424"/>
      <c r="U59" s="425"/>
      <c r="V59" s="425"/>
      <c r="W59" s="425"/>
      <c r="X59" s="425"/>
      <c r="Y59" s="426"/>
      <c r="Z59" s="427"/>
      <c r="AA59" s="428"/>
      <c r="AB59" s="428"/>
      <c r="AC59" s="429"/>
      <c r="AD59" s="416"/>
      <c r="AE59" s="417"/>
      <c r="AF59" s="411"/>
      <c r="AG59" s="411"/>
      <c r="AH59" s="87"/>
    </row>
    <row r="60" spans="2:34" ht="50.1" customHeight="1" x14ac:dyDescent="0.4">
      <c r="B60" s="71"/>
      <c r="C60" s="82" t="s">
        <v>470</v>
      </c>
      <c r="D60" s="421"/>
      <c r="E60" s="422"/>
      <c r="F60" s="422"/>
      <c r="G60" s="422"/>
      <c r="H60" s="422"/>
      <c r="I60" s="422"/>
      <c r="J60" s="422"/>
      <c r="K60" s="423"/>
      <c r="L60" s="421"/>
      <c r="M60" s="422"/>
      <c r="N60" s="422"/>
      <c r="O60" s="422"/>
      <c r="P60" s="422"/>
      <c r="Q60" s="422"/>
      <c r="R60" s="422"/>
      <c r="S60" s="423"/>
      <c r="T60" s="424"/>
      <c r="U60" s="425"/>
      <c r="V60" s="425"/>
      <c r="W60" s="425"/>
      <c r="X60" s="425"/>
      <c r="Y60" s="426"/>
      <c r="Z60" s="427"/>
      <c r="AA60" s="428"/>
      <c r="AB60" s="428"/>
      <c r="AC60" s="429"/>
      <c r="AD60" s="416"/>
      <c r="AE60" s="417"/>
      <c r="AF60" s="411"/>
      <c r="AG60" s="411"/>
      <c r="AH60" s="87"/>
    </row>
    <row r="61" spans="2:34" ht="50.1" customHeight="1" x14ac:dyDescent="0.4">
      <c r="B61" s="71"/>
      <c r="C61" s="82" t="s">
        <v>471</v>
      </c>
      <c r="D61" s="421"/>
      <c r="E61" s="422"/>
      <c r="F61" s="422"/>
      <c r="G61" s="422"/>
      <c r="H61" s="422"/>
      <c r="I61" s="422"/>
      <c r="J61" s="422"/>
      <c r="K61" s="423"/>
      <c r="L61" s="421"/>
      <c r="M61" s="422"/>
      <c r="N61" s="422"/>
      <c r="O61" s="422"/>
      <c r="P61" s="422"/>
      <c r="Q61" s="422"/>
      <c r="R61" s="422"/>
      <c r="S61" s="423"/>
      <c r="T61" s="424"/>
      <c r="U61" s="425"/>
      <c r="V61" s="425"/>
      <c r="W61" s="425"/>
      <c r="X61" s="425"/>
      <c r="Y61" s="426"/>
      <c r="Z61" s="427"/>
      <c r="AA61" s="428"/>
      <c r="AB61" s="428"/>
      <c r="AC61" s="429"/>
      <c r="AD61" s="416"/>
      <c r="AE61" s="417"/>
      <c r="AF61" s="411"/>
      <c r="AG61" s="411"/>
      <c r="AH61" s="87"/>
    </row>
    <row r="62" spans="2:34" ht="50.1" customHeight="1" x14ac:dyDescent="0.4">
      <c r="B62" s="71"/>
      <c r="C62" s="82" t="s">
        <v>472</v>
      </c>
      <c r="D62" s="421"/>
      <c r="E62" s="422"/>
      <c r="F62" s="422"/>
      <c r="G62" s="422"/>
      <c r="H62" s="422"/>
      <c r="I62" s="422"/>
      <c r="J62" s="422"/>
      <c r="K62" s="423"/>
      <c r="L62" s="421"/>
      <c r="M62" s="422"/>
      <c r="N62" s="422"/>
      <c r="O62" s="422"/>
      <c r="P62" s="422"/>
      <c r="Q62" s="422"/>
      <c r="R62" s="422"/>
      <c r="S62" s="423"/>
      <c r="T62" s="424"/>
      <c r="U62" s="425"/>
      <c r="V62" s="425"/>
      <c r="W62" s="425"/>
      <c r="X62" s="425"/>
      <c r="Y62" s="426"/>
      <c r="Z62" s="427"/>
      <c r="AA62" s="428"/>
      <c r="AB62" s="428"/>
      <c r="AC62" s="429"/>
      <c r="AD62" s="416"/>
      <c r="AE62" s="417"/>
      <c r="AF62" s="411"/>
      <c r="AG62" s="411"/>
      <c r="AH62" s="87"/>
    </row>
    <row r="63" spans="2:34" ht="50.1" customHeight="1" x14ac:dyDescent="0.4">
      <c r="B63" s="71"/>
      <c r="C63" s="82" t="s">
        <v>473</v>
      </c>
      <c r="D63" s="421"/>
      <c r="E63" s="422"/>
      <c r="F63" s="422"/>
      <c r="G63" s="422"/>
      <c r="H63" s="422"/>
      <c r="I63" s="422"/>
      <c r="J63" s="422"/>
      <c r="K63" s="423"/>
      <c r="L63" s="421"/>
      <c r="M63" s="422"/>
      <c r="N63" s="422"/>
      <c r="O63" s="422"/>
      <c r="P63" s="422"/>
      <c r="Q63" s="422"/>
      <c r="R63" s="422"/>
      <c r="S63" s="423"/>
      <c r="T63" s="424"/>
      <c r="U63" s="425"/>
      <c r="V63" s="425"/>
      <c r="W63" s="425"/>
      <c r="X63" s="425"/>
      <c r="Y63" s="426"/>
      <c r="Z63" s="427"/>
      <c r="AA63" s="428"/>
      <c r="AB63" s="428"/>
      <c r="AC63" s="429"/>
      <c r="AD63" s="416"/>
      <c r="AE63" s="417"/>
      <c r="AF63" s="411"/>
      <c r="AG63" s="411"/>
      <c r="AH63" s="87"/>
    </row>
    <row r="64" spans="2:34" ht="50.1" customHeight="1" x14ac:dyDescent="0.4">
      <c r="B64" s="71"/>
      <c r="C64" s="82" t="s">
        <v>474</v>
      </c>
      <c r="D64" s="421"/>
      <c r="E64" s="422"/>
      <c r="F64" s="422"/>
      <c r="G64" s="422"/>
      <c r="H64" s="422"/>
      <c r="I64" s="422"/>
      <c r="J64" s="422"/>
      <c r="K64" s="423"/>
      <c r="L64" s="421"/>
      <c r="M64" s="422"/>
      <c r="N64" s="422"/>
      <c r="O64" s="422"/>
      <c r="P64" s="422"/>
      <c r="Q64" s="422"/>
      <c r="R64" s="422"/>
      <c r="S64" s="423"/>
      <c r="T64" s="424"/>
      <c r="U64" s="425"/>
      <c r="V64" s="425"/>
      <c r="W64" s="425"/>
      <c r="X64" s="425"/>
      <c r="Y64" s="426"/>
      <c r="Z64" s="427"/>
      <c r="AA64" s="428"/>
      <c r="AB64" s="428"/>
      <c r="AC64" s="429"/>
      <c r="AD64" s="416"/>
      <c r="AE64" s="417"/>
      <c r="AF64" s="411"/>
      <c r="AG64" s="411"/>
      <c r="AH64" s="87"/>
    </row>
    <row r="65" spans="2:34" ht="50.1" customHeight="1" x14ac:dyDescent="0.4">
      <c r="B65" s="71"/>
      <c r="C65" s="82" t="s">
        <v>476</v>
      </c>
      <c r="D65" s="421"/>
      <c r="E65" s="422"/>
      <c r="F65" s="422"/>
      <c r="G65" s="422"/>
      <c r="H65" s="422"/>
      <c r="I65" s="422"/>
      <c r="J65" s="422"/>
      <c r="K65" s="423"/>
      <c r="L65" s="421"/>
      <c r="M65" s="422"/>
      <c r="N65" s="422"/>
      <c r="O65" s="422"/>
      <c r="P65" s="422"/>
      <c r="Q65" s="422"/>
      <c r="R65" s="422"/>
      <c r="S65" s="423"/>
      <c r="T65" s="424"/>
      <c r="U65" s="425"/>
      <c r="V65" s="425"/>
      <c r="W65" s="425"/>
      <c r="X65" s="425"/>
      <c r="Y65" s="426"/>
      <c r="Z65" s="427"/>
      <c r="AA65" s="428"/>
      <c r="AB65" s="428"/>
      <c r="AC65" s="429"/>
      <c r="AD65" s="418"/>
      <c r="AE65" s="418"/>
      <c r="AF65" s="411"/>
      <c r="AG65" s="411"/>
      <c r="AH65" s="87"/>
    </row>
    <row r="66" spans="2:34" ht="9.9" customHeight="1" x14ac:dyDescent="0.4">
      <c r="B66" s="65"/>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7"/>
    </row>
    <row r="67" spans="2:34" ht="6" customHeight="1" x14ac:dyDescent="0.4"/>
  </sheetData>
  <mergeCells count="257">
    <mergeCell ref="D65:K65"/>
    <mergeCell ref="L65:S65"/>
    <mergeCell ref="T65:Y65"/>
    <mergeCell ref="Z65:AC65"/>
    <mergeCell ref="AD65:AE65"/>
    <mergeCell ref="AF65:AG65"/>
    <mergeCell ref="D64:K64"/>
    <mergeCell ref="L64:S64"/>
    <mergeCell ref="T64:Y64"/>
    <mergeCell ref="Z64:AC64"/>
    <mergeCell ref="AD64:AE64"/>
    <mergeCell ref="AF64:AG64"/>
    <mergeCell ref="D63:K63"/>
    <mergeCell ref="L63:S63"/>
    <mergeCell ref="T63:Y63"/>
    <mergeCell ref="Z63:AC63"/>
    <mergeCell ref="AD63:AE63"/>
    <mergeCell ref="AF63:AG63"/>
    <mergeCell ref="D62:K62"/>
    <mergeCell ref="L62:S62"/>
    <mergeCell ref="T62:Y62"/>
    <mergeCell ref="Z62:AC62"/>
    <mergeCell ref="AD62:AE62"/>
    <mergeCell ref="AF62:AG62"/>
    <mergeCell ref="D61:K61"/>
    <mergeCell ref="L61:S61"/>
    <mergeCell ref="T61:Y61"/>
    <mergeCell ref="Z61:AC61"/>
    <mergeCell ref="AD61:AE61"/>
    <mergeCell ref="AF61:AG61"/>
    <mergeCell ref="D60:K60"/>
    <mergeCell ref="L60:S60"/>
    <mergeCell ref="T60:Y60"/>
    <mergeCell ref="Z60:AC60"/>
    <mergeCell ref="AD60:AE60"/>
    <mergeCell ref="AF60:AG60"/>
    <mergeCell ref="D59:K59"/>
    <mergeCell ref="L59:S59"/>
    <mergeCell ref="T59:Y59"/>
    <mergeCell ref="Z59:AC59"/>
    <mergeCell ref="AD59:AE59"/>
    <mergeCell ref="AF59:AG59"/>
    <mergeCell ref="D58:K58"/>
    <mergeCell ref="L58:S58"/>
    <mergeCell ref="T58:Y58"/>
    <mergeCell ref="Z58:AC58"/>
    <mergeCell ref="AD58:AE58"/>
    <mergeCell ref="AF58:AG58"/>
    <mergeCell ref="D57:K57"/>
    <mergeCell ref="L57:S57"/>
    <mergeCell ref="T57:Y57"/>
    <mergeCell ref="Z57:AC57"/>
    <mergeCell ref="AD57:AE57"/>
    <mergeCell ref="AF57:AG57"/>
    <mergeCell ref="D56:K56"/>
    <mergeCell ref="L56:S56"/>
    <mergeCell ref="T56:Y56"/>
    <mergeCell ref="Z56:AC56"/>
    <mergeCell ref="AD56:AE56"/>
    <mergeCell ref="AF56:AG56"/>
    <mergeCell ref="D55:K55"/>
    <mergeCell ref="L55:S55"/>
    <mergeCell ref="T55:Y55"/>
    <mergeCell ref="Z55:AC55"/>
    <mergeCell ref="AD55:AE55"/>
    <mergeCell ref="AF55:AG55"/>
    <mergeCell ref="D54:K54"/>
    <mergeCell ref="L54:S54"/>
    <mergeCell ref="T54:Y54"/>
    <mergeCell ref="Z54:AC54"/>
    <mergeCell ref="AD54:AE54"/>
    <mergeCell ref="AF54:AG54"/>
    <mergeCell ref="D53:K53"/>
    <mergeCell ref="L53:S53"/>
    <mergeCell ref="T53:Y53"/>
    <mergeCell ref="Z53:AC53"/>
    <mergeCell ref="AD53:AE53"/>
    <mergeCell ref="AF53:AG53"/>
    <mergeCell ref="D52:K52"/>
    <mergeCell ref="L52:S52"/>
    <mergeCell ref="T52:Y52"/>
    <mergeCell ref="Z52:AC52"/>
    <mergeCell ref="AD52:AE52"/>
    <mergeCell ref="AF52:AG52"/>
    <mergeCell ref="D51:K51"/>
    <mergeCell ref="L51:S51"/>
    <mergeCell ref="T51:Y51"/>
    <mergeCell ref="Z51:AC51"/>
    <mergeCell ref="AD51:AE51"/>
    <mergeCell ref="AF51:AG51"/>
    <mergeCell ref="D50:K50"/>
    <mergeCell ref="L50:S50"/>
    <mergeCell ref="T50:Y50"/>
    <mergeCell ref="Z50:AC50"/>
    <mergeCell ref="AD50:AE50"/>
    <mergeCell ref="AF50:AG50"/>
    <mergeCell ref="D49:K49"/>
    <mergeCell ref="L49:S49"/>
    <mergeCell ref="T49:Y49"/>
    <mergeCell ref="Z49:AC49"/>
    <mergeCell ref="AD49:AE49"/>
    <mergeCell ref="AF49:AG49"/>
    <mergeCell ref="D48:K48"/>
    <mergeCell ref="L48:S48"/>
    <mergeCell ref="T48:Y48"/>
    <mergeCell ref="Z48:AC48"/>
    <mergeCell ref="AD48:AE48"/>
    <mergeCell ref="AF48:AG48"/>
    <mergeCell ref="D47:K47"/>
    <mergeCell ref="L47:S47"/>
    <mergeCell ref="T47:Y47"/>
    <mergeCell ref="Z47:AC47"/>
    <mergeCell ref="AD47:AE47"/>
    <mergeCell ref="AF47:AG47"/>
    <mergeCell ref="D46:K46"/>
    <mergeCell ref="L46:S46"/>
    <mergeCell ref="T46:Y46"/>
    <mergeCell ref="Z46:AC46"/>
    <mergeCell ref="AD46:AE46"/>
    <mergeCell ref="AF46:AG46"/>
    <mergeCell ref="D45:K45"/>
    <mergeCell ref="L45:S45"/>
    <mergeCell ref="T45:Y45"/>
    <mergeCell ref="Z45:AC45"/>
    <mergeCell ref="AD45:AE45"/>
    <mergeCell ref="AF45:AG45"/>
    <mergeCell ref="D44:K44"/>
    <mergeCell ref="L44:S44"/>
    <mergeCell ref="T44:Y44"/>
    <mergeCell ref="Z44:AC44"/>
    <mergeCell ref="AD44:AE44"/>
    <mergeCell ref="AF44:AG44"/>
    <mergeCell ref="B41:AH41"/>
    <mergeCell ref="B42:AH42"/>
    <mergeCell ref="D43:K43"/>
    <mergeCell ref="L43:S43"/>
    <mergeCell ref="T43:Y43"/>
    <mergeCell ref="Z43:AC43"/>
    <mergeCell ref="AD43:AE43"/>
    <mergeCell ref="AF43:AG43"/>
    <mergeCell ref="T30:U30"/>
    <mergeCell ref="V30:W30"/>
    <mergeCell ref="X30:Y30"/>
    <mergeCell ref="Z30:AA30"/>
    <mergeCell ref="AB30:AC30"/>
    <mergeCell ref="B32:AD39"/>
    <mergeCell ref="C30:E30"/>
    <mergeCell ref="F30:G30"/>
    <mergeCell ref="H30:I30"/>
    <mergeCell ref="J30:K30"/>
    <mergeCell ref="L30:M30"/>
    <mergeCell ref="N30:O30"/>
    <mergeCell ref="P30:Q30"/>
    <mergeCell ref="R30:S30"/>
    <mergeCell ref="N29:O29"/>
    <mergeCell ref="P29:Q29"/>
    <mergeCell ref="R29:S29"/>
    <mergeCell ref="T28:U28"/>
    <mergeCell ref="V28:W28"/>
    <mergeCell ref="X28:Y28"/>
    <mergeCell ref="Z28:AA28"/>
    <mergeCell ref="AB28:AC28"/>
    <mergeCell ref="C29:E29"/>
    <mergeCell ref="F29:G29"/>
    <mergeCell ref="H29:I29"/>
    <mergeCell ref="J29:K29"/>
    <mergeCell ref="L29:M29"/>
    <mergeCell ref="Z29:AA29"/>
    <mergeCell ref="AB29:AC29"/>
    <mergeCell ref="T29:U29"/>
    <mergeCell ref="V29:W29"/>
    <mergeCell ref="X29:Y29"/>
    <mergeCell ref="C28:E28"/>
    <mergeCell ref="F28:G28"/>
    <mergeCell ref="H28:I28"/>
    <mergeCell ref="J28:K28"/>
    <mergeCell ref="L28:M28"/>
    <mergeCell ref="N28:O28"/>
    <mergeCell ref="P28:Q28"/>
    <mergeCell ref="R28:S28"/>
    <mergeCell ref="N26:O26"/>
    <mergeCell ref="P26:Q26"/>
    <mergeCell ref="R26:S26"/>
    <mergeCell ref="T25:U25"/>
    <mergeCell ref="V25:W25"/>
    <mergeCell ref="X25:Y25"/>
    <mergeCell ref="Z25:AA25"/>
    <mergeCell ref="AB25:AC25"/>
    <mergeCell ref="C26:E26"/>
    <mergeCell ref="F26:G26"/>
    <mergeCell ref="H26:I26"/>
    <mergeCell ref="J26:K26"/>
    <mergeCell ref="L26:M26"/>
    <mergeCell ref="Z26:AA26"/>
    <mergeCell ref="AB26:AC26"/>
    <mergeCell ref="T26:U26"/>
    <mergeCell ref="V26:W26"/>
    <mergeCell ref="X26:Y26"/>
    <mergeCell ref="C25:E25"/>
    <mergeCell ref="F25:G25"/>
    <mergeCell ref="H25:I25"/>
    <mergeCell ref="J25:K25"/>
    <mergeCell ref="L25:M25"/>
    <mergeCell ref="N25:O25"/>
    <mergeCell ref="P25:Q25"/>
    <mergeCell ref="R25:S25"/>
    <mergeCell ref="N24:O24"/>
    <mergeCell ref="P24:Q24"/>
    <mergeCell ref="R24:S24"/>
    <mergeCell ref="C19:D19"/>
    <mergeCell ref="E19:N19"/>
    <mergeCell ref="P19:S19"/>
    <mergeCell ref="T19:AC19"/>
    <mergeCell ref="B22:AD22"/>
    <mergeCell ref="C24:E24"/>
    <mergeCell ref="F24:G24"/>
    <mergeCell ref="H24:I24"/>
    <mergeCell ref="J24:K24"/>
    <mergeCell ref="L24:M24"/>
    <mergeCell ref="Z24:AA24"/>
    <mergeCell ref="AB24:AC24"/>
    <mergeCell ref="T24:U24"/>
    <mergeCell ref="V24:W24"/>
    <mergeCell ref="X24:Y24"/>
    <mergeCell ref="X13:Z13"/>
    <mergeCell ref="AA13:AC13"/>
    <mergeCell ref="F15:G15"/>
    <mergeCell ref="H15:L15"/>
    <mergeCell ref="N15:O15"/>
    <mergeCell ref="P15:T15"/>
    <mergeCell ref="V15:W15"/>
    <mergeCell ref="X15:AC15"/>
    <mergeCell ref="C13:D17"/>
    <mergeCell ref="F13:G13"/>
    <mergeCell ref="H13:L13"/>
    <mergeCell ref="N13:P13"/>
    <mergeCell ref="Q13:T13"/>
    <mergeCell ref="V13:W13"/>
    <mergeCell ref="F17:G17"/>
    <mergeCell ref="H17:L17"/>
    <mergeCell ref="N17:O17"/>
    <mergeCell ref="P17:T17"/>
    <mergeCell ref="C9:D9"/>
    <mergeCell ref="E9:L9"/>
    <mergeCell ref="N9:T9"/>
    <mergeCell ref="V9:AC9"/>
    <mergeCell ref="C11:D11"/>
    <mergeCell ref="E11:L11"/>
    <mergeCell ref="N11:T11"/>
    <mergeCell ref="V11:AC11"/>
    <mergeCell ref="B2:G3"/>
    <mergeCell ref="H2:AD3"/>
    <mergeCell ref="B5:AD5"/>
    <mergeCell ref="C7:D7"/>
    <mergeCell ref="E7:L7"/>
    <mergeCell ref="N7:P7"/>
    <mergeCell ref="Q7:AC7"/>
  </mergeCells>
  <dataValidations count="2">
    <dataValidation type="list" allowBlank="1" showInputMessage="1" showErrorMessage="1" sqref="AD44:AE65" xr:uid="{AB20C7C7-7CA2-46E5-9DE5-EBD4DA05748B}">
      <formula1>"Abierta,En ejecución,Cerrada,Cancelada"</formula1>
    </dataValidation>
    <dataValidation type="list" allowBlank="1" showInputMessage="1" showErrorMessage="1" sqref="X13" xr:uid="{E2C2D1A2-E4B4-4568-9A50-99EB13626C51}">
      <formula1>"Mayor o igual que,Menor o igual que,Igual,Mayor que,Menor que"</formula1>
    </dataValidation>
  </dataValidations>
  <pageMargins left="0.25" right="0.25"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C8052B87-B078-46A7-A227-3870A293559B}">
          <x14:formula1>
            <xm:f>Datos!$P$2:$P$205</xm:f>
          </x14:formula1>
          <xm:sqref>E11:L11 N11:T11 V11:AC11</xm:sqref>
        </x14:dataValidation>
        <x14:dataValidation type="list" allowBlank="1" showInputMessage="1" showErrorMessage="1" xr:uid="{CED41F90-22DA-4DC9-AAD7-516ECA7CDBB4}">
          <x14:formula1>
            <xm:f>Datos!$L$2:$L$51</xm:f>
          </x14:formula1>
          <xm:sqref>N9:T9 E9 V9:AC9</xm:sqref>
        </x14:dataValidation>
      </x14:dataValidations>
    </ext>
  </extLst>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C9B6B-A642-46EF-BCFB-2DFBD3DBDEA3}">
  <sheetPr codeName="Hoja44"/>
  <dimension ref="B1:AH67"/>
  <sheetViews>
    <sheetView showGridLines="0" zoomScale="85" zoomScaleNormal="85" workbookViewId="0">
      <selection activeCell="AA13" sqref="AA13:AC13"/>
    </sheetView>
  </sheetViews>
  <sheetFormatPr baseColWidth="10" defaultColWidth="0" defaultRowHeight="0" customHeight="1" zeroHeight="1" x14ac:dyDescent="0.4"/>
  <cols>
    <col min="1" max="1" width="1.77734375" style="60" customWidth="1"/>
    <col min="2" max="2" width="1.88671875" style="60" customWidth="1"/>
    <col min="3" max="4" width="11.21875" style="60" customWidth="1"/>
    <col min="5" max="5" width="1.77734375" style="60" customWidth="1"/>
    <col min="6" max="6" width="13.6640625" style="60" customWidth="1"/>
    <col min="7" max="7" width="1.77734375" style="60" customWidth="1"/>
    <col min="8" max="8" width="9.6640625" style="60" customWidth="1"/>
    <col min="9" max="9" width="1.77734375" style="60" customWidth="1"/>
    <col min="10" max="10" width="9.6640625" style="60" customWidth="1"/>
    <col min="11" max="11" width="1.77734375" style="60" customWidth="1"/>
    <col min="12" max="12" width="12.6640625" style="60" customWidth="1"/>
    <col min="13" max="13" width="1.77734375" style="60" customWidth="1"/>
    <col min="14" max="14" width="12.109375" style="60" customWidth="1"/>
    <col min="15" max="15" width="1.77734375" style="60" customWidth="1"/>
    <col min="16" max="16" width="12.6640625" style="60" customWidth="1"/>
    <col min="17" max="17" width="1.77734375" style="60" customWidth="1"/>
    <col min="18" max="18" width="9.6640625" style="60" customWidth="1"/>
    <col min="19" max="19" width="1.77734375" style="60" customWidth="1"/>
    <col min="20" max="20" width="12.6640625" style="60" customWidth="1"/>
    <col min="21" max="21" width="1.77734375" style="60" customWidth="1"/>
    <col min="22" max="22" width="9.6640625" style="60" customWidth="1"/>
    <col min="23" max="23" width="1.77734375" style="60" customWidth="1"/>
    <col min="24" max="24" width="9.6640625" style="60" customWidth="1"/>
    <col min="25" max="25" width="1.77734375" style="60" customWidth="1"/>
    <col min="26" max="26" width="9.6640625" style="60" customWidth="1"/>
    <col min="27" max="27" width="1.77734375" style="60" customWidth="1"/>
    <col min="28" max="28" width="9.6640625" style="60" customWidth="1"/>
    <col min="29" max="29" width="1.77734375" style="60" customWidth="1"/>
    <col min="30" max="30" width="1.88671875" style="60" customWidth="1"/>
    <col min="31" max="31" width="10.77734375" style="60" customWidth="1"/>
    <col min="32" max="33" width="12.33203125" style="60" customWidth="1"/>
    <col min="34" max="34" width="1.77734375" style="60" customWidth="1"/>
    <col min="35" max="35" width="2.21875" style="60" customWidth="1"/>
    <col min="36" max="36" width="0" style="60" hidden="1" customWidth="1"/>
    <col min="37" max="16384" width="0" style="60" hidden="1"/>
  </cols>
  <sheetData>
    <row r="1" spans="2:30" ht="8.1" customHeight="1" x14ac:dyDescent="0.4"/>
    <row r="2" spans="2:30" ht="37.5" customHeight="1" x14ac:dyDescent="0.4">
      <c r="B2" s="439"/>
      <c r="C2" s="439"/>
      <c r="D2" s="439"/>
      <c r="E2" s="439"/>
      <c r="F2" s="439"/>
      <c r="G2" s="439"/>
      <c r="H2" s="442" t="s">
        <v>480</v>
      </c>
      <c r="I2" s="443"/>
      <c r="J2" s="443"/>
      <c r="K2" s="443"/>
      <c r="L2" s="443"/>
      <c r="M2" s="443"/>
      <c r="N2" s="443"/>
      <c r="O2" s="443"/>
      <c r="P2" s="443"/>
      <c r="Q2" s="443"/>
      <c r="R2" s="443"/>
      <c r="S2" s="443"/>
      <c r="T2" s="443"/>
      <c r="U2" s="443"/>
      <c r="V2" s="443"/>
      <c r="W2" s="443"/>
      <c r="X2" s="443"/>
      <c r="Y2" s="443"/>
      <c r="Z2" s="443"/>
      <c r="AA2" s="443"/>
      <c r="AB2" s="443"/>
      <c r="AC2" s="443"/>
      <c r="AD2" s="444"/>
    </row>
    <row r="3" spans="2:30" ht="37.5" customHeight="1" x14ac:dyDescent="0.4">
      <c r="B3" s="439"/>
      <c r="C3" s="439"/>
      <c r="D3" s="439"/>
      <c r="E3" s="439"/>
      <c r="F3" s="439"/>
      <c r="G3" s="439"/>
      <c r="H3" s="445"/>
      <c r="I3" s="446"/>
      <c r="J3" s="446"/>
      <c r="K3" s="446"/>
      <c r="L3" s="446"/>
      <c r="M3" s="446"/>
      <c r="N3" s="446"/>
      <c r="O3" s="446"/>
      <c r="P3" s="446"/>
      <c r="Q3" s="446"/>
      <c r="R3" s="446"/>
      <c r="S3" s="446"/>
      <c r="T3" s="446"/>
      <c r="U3" s="446"/>
      <c r="V3" s="446"/>
      <c r="W3" s="446"/>
      <c r="X3" s="446"/>
      <c r="Y3" s="446"/>
      <c r="Z3" s="446"/>
      <c r="AA3" s="446"/>
      <c r="AB3" s="446"/>
      <c r="AC3" s="446"/>
      <c r="AD3" s="447"/>
    </row>
    <row r="4" spans="2:30" ht="8.1" customHeight="1" x14ac:dyDescent="0.4"/>
    <row r="5" spans="2:30" ht="30" customHeight="1" x14ac:dyDescent="0.4">
      <c r="B5" s="440" t="s">
        <v>454</v>
      </c>
      <c r="C5" s="440"/>
      <c r="D5" s="440"/>
      <c r="E5" s="440"/>
      <c r="F5" s="440"/>
      <c r="G5" s="440"/>
      <c r="H5" s="440"/>
      <c r="I5" s="440"/>
      <c r="J5" s="440"/>
      <c r="K5" s="440"/>
      <c r="L5" s="440"/>
      <c r="M5" s="440"/>
      <c r="N5" s="440"/>
      <c r="O5" s="440"/>
      <c r="P5" s="440"/>
      <c r="Q5" s="440"/>
      <c r="R5" s="440"/>
      <c r="S5" s="440"/>
      <c r="T5" s="440"/>
      <c r="U5" s="440"/>
      <c r="V5" s="440"/>
      <c r="W5" s="440"/>
      <c r="X5" s="440"/>
      <c r="Y5" s="440"/>
      <c r="Z5" s="440"/>
      <c r="AA5" s="440"/>
      <c r="AB5" s="440"/>
      <c r="AC5" s="440"/>
      <c r="AD5" s="440"/>
    </row>
    <row r="6" spans="2:30" ht="7.5" customHeight="1" x14ac:dyDescent="0.4">
      <c r="B6" s="61"/>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2:30" s="64" customFormat="1" ht="60" customHeight="1" x14ac:dyDescent="0.3">
      <c r="B7" s="68"/>
      <c r="C7" s="419" t="s">
        <v>455</v>
      </c>
      <c r="D7" s="420"/>
      <c r="E7" s="433"/>
      <c r="F7" s="433"/>
      <c r="G7" s="433"/>
      <c r="H7" s="433"/>
      <c r="I7" s="433"/>
      <c r="J7" s="433"/>
      <c r="K7" s="433"/>
      <c r="L7" s="433"/>
      <c r="M7" s="69"/>
      <c r="N7" s="419" t="s">
        <v>456</v>
      </c>
      <c r="O7" s="436"/>
      <c r="P7" s="420"/>
      <c r="Q7" s="441"/>
      <c r="R7" s="441"/>
      <c r="S7" s="441"/>
      <c r="T7" s="441"/>
      <c r="U7" s="441"/>
      <c r="V7" s="441"/>
      <c r="W7" s="441"/>
      <c r="X7" s="441"/>
      <c r="Y7" s="441"/>
      <c r="Z7" s="441"/>
      <c r="AA7" s="441"/>
      <c r="AB7" s="441"/>
      <c r="AC7" s="441"/>
      <c r="AD7" s="70"/>
    </row>
    <row r="8" spans="2:30" ht="7.5" customHeight="1" x14ac:dyDescent="0.4">
      <c r="B8" s="71"/>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73"/>
    </row>
    <row r="9" spans="2:30" s="64" customFormat="1" ht="39.9" customHeight="1" x14ac:dyDescent="0.3">
      <c r="B9" s="68"/>
      <c r="C9" s="419" t="s">
        <v>481</v>
      </c>
      <c r="D9" s="420"/>
      <c r="E9" s="433"/>
      <c r="F9" s="433"/>
      <c r="G9" s="433"/>
      <c r="H9" s="433"/>
      <c r="I9" s="433"/>
      <c r="J9" s="433"/>
      <c r="K9" s="433"/>
      <c r="L9" s="433"/>
      <c r="M9" s="69"/>
      <c r="N9" s="433"/>
      <c r="O9" s="433"/>
      <c r="P9" s="433"/>
      <c r="Q9" s="433"/>
      <c r="R9" s="433"/>
      <c r="S9" s="433"/>
      <c r="T9" s="433"/>
      <c r="U9"/>
      <c r="V9" s="433"/>
      <c r="W9" s="433"/>
      <c r="X9" s="433"/>
      <c r="Y9" s="433"/>
      <c r="Z9" s="433"/>
      <c r="AA9" s="433"/>
      <c r="AB9" s="433"/>
      <c r="AC9" s="433"/>
      <c r="AD9" s="70"/>
    </row>
    <row r="10" spans="2:30" ht="7.5" customHeight="1" x14ac:dyDescent="0.4">
      <c r="B10" s="71"/>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3"/>
    </row>
    <row r="11" spans="2:30" ht="39.9" customHeight="1" x14ac:dyDescent="0.4">
      <c r="B11" s="71"/>
      <c r="C11" s="419" t="s">
        <v>482</v>
      </c>
      <c r="D11" s="420"/>
      <c r="E11" s="433"/>
      <c r="F11" s="433"/>
      <c r="G11" s="433"/>
      <c r="H11" s="433"/>
      <c r="I11" s="433"/>
      <c r="J11" s="433"/>
      <c r="K11" s="433"/>
      <c r="L11" s="433"/>
      <c r="N11" s="433"/>
      <c r="O11" s="433"/>
      <c r="P11" s="433"/>
      <c r="Q11" s="433"/>
      <c r="R11" s="433"/>
      <c r="S11" s="433"/>
      <c r="T11" s="433"/>
      <c r="V11" s="433"/>
      <c r="W11" s="433"/>
      <c r="X11" s="433"/>
      <c r="Y11" s="433"/>
      <c r="Z11" s="433"/>
      <c r="AA11" s="433"/>
      <c r="AB11" s="433"/>
      <c r="AC11" s="433"/>
      <c r="AD11" s="73"/>
    </row>
    <row r="12" spans="2:30" ht="7.5" customHeight="1" x14ac:dyDescent="0.4">
      <c r="B12" s="71"/>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3"/>
    </row>
    <row r="13" spans="2:30" s="64" customFormat="1" ht="39.9" customHeight="1" x14ac:dyDescent="0.3">
      <c r="B13" s="68"/>
      <c r="C13" s="448" t="s">
        <v>488</v>
      </c>
      <c r="D13" s="449"/>
      <c r="E13" s="69"/>
      <c r="F13" s="432" t="s">
        <v>457</v>
      </c>
      <c r="G13" s="432"/>
      <c r="H13" s="435"/>
      <c r="I13" s="435"/>
      <c r="J13" s="435"/>
      <c r="K13" s="435"/>
      <c r="L13" s="435"/>
      <c r="M13" s="69"/>
      <c r="N13" s="419" t="s">
        <v>459</v>
      </c>
      <c r="O13" s="436"/>
      <c r="P13" s="420"/>
      <c r="Q13" s="437"/>
      <c r="R13" s="437"/>
      <c r="S13" s="437"/>
      <c r="T13" s="437"/>
      <c r="U13" s="69"/>
      <c r="V13" s="438" t="s">
        <v>460</v>
      </c>
      <c r="W13" s="438"/>
      <c r="X13" s="461"/>
      <c r="Y13" s="461"/>
      <c r="Z13" s="461"/>
      <c r="AA13" s="455"/>
      <c r="AB13" s="456"/>
      <c r="AC13" s="457"/>
      <c r="AD13" s="70"/>
    </row>
    <row r="14" spans="2:30" ht="9" customHeight="1" x14ac:dyDescent="0.4">
      <c r="B14" s="71"/>
      <c r="C14" s="450"/>
      <c r="D14" s="451"/>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3"/>
    </row>
    <row r="15" spans="2:30" s="64" customFormat="1" ht="39.9" customHeight="1" x14ac:dyDescent="0.3">
      <c r="B15" s="68"/>
      <c r="C15" s="450"/>
      <c r="D15" s="451"/>
      <c r="E15" s="69"/>
      <c r="F15" s="434" t="s">
        <v>458</v>
      </c>
      <c r="G15" s="434"/>
      <c r="H15" s="435"/>
      <c r="I15" s="435"/>
      <c r="J15" s="435"/>
      <c r="K15" s="435"/>
      <c r="L15" s="435"/>
      <c r="M15" s="69"/>
      <c r="N15" s="434" t="s">
        <v>462</v>
      </c>
      <c r="O15" s="434"/>
      <c r="P15" s="435"/>
      <c r="Q15" s="435"/>
      <c r="R15" s="435"/>
      <c r="S15" s="435"/>
      <c r="T15" s="435"/>
      <c r="U15" s="69"/>
      <c r="V15" s="434" t="s">
        <v>484</v>
      </c>
      <c r="W15" s="434"/>
      <c r="X15" s="454"/>
      <c r="Y15" s="454"/>
      <c r="Z15" s="454"/>
      <c r="AA15" s="454"/>
      <c r="AB15" s="454"/>
      <c r="AC15" s="454"/>
      <c r="AD15" s="70"/>
    </row>
    <row r="16" spans="2:30" ht="7.5" customHeight="1" x14ac:dyDescent="0.4">
      <c r="B16" s="71"/>
      <c r="C16" s="450"/>
      <c r="D16" s="451"/>
      <c r="E16" s="72"/>
      <c r="F16" s="72"/>
      <c r="G16" s="72"/>
      <c r="H16" s="72"/>
      <c r="I16" s="72"/>
      <c r="J16" s="72"/>
      <c r="K16" s="72"/>
      <c r="L16" s="72"/>
      <c r="M16" s="72"/>
      <c r="N16" s="72"/>
      <c r="O16" s="72"/>
      <c r="P16" s="72"/>
      <c r="Q16" s="72"/>
      <c r="R16" s="72"/>
      <c r="S16" s="72"/>
      <c r="T16" s="72"/>
      <c r="U16" s="72"/>
      <c r="V16"/>
      <c r="W16"/>
      <c r="X16"/>
      <c r="Y16"/>
      <c r="Z16"/>
      <c r="AA16"/>
      <c r="AB16"/>
      <c r="AC16"/>
      <c r="AD16" s="73"/>
    </row>
    <row r="17" spans="2:30" s="64" customFormat="1" ht="39.9" customHeight="1" x14ac:dyDescent="0.3">
      <c r="B17" s="68"/>
      <c r="C17" s="452"/>
      <c r="D17" s="453"/>
      <c r="E17" s="69"/>
      <c r="F17" s="434" t="s">
        <v>461</v>
      </c>
      <c r="G17" s="434"/>
      <c r="H17" s="435"/>
      <c r="I17" s="435"/>
      <c r="J17" s="435"/>
      <c r="K17" s="435"/>
      <c r="L17" s="435"/>
      <c r="M17" s="69"/>
      <c r="N17" s="434" t="s">
        <v>463</v>
      </c>
      <c r="O17" s="434"/>
      <c r="P17" s="435"/>
      <c r="Q17" s="435"/>
      <c r="R17" s="435"/>
      <c r="S17" s="435"/>
      <c r="T17" s="435"/>
      <c r="U17" s="69"/>
      <c r="AC17"/>
      <c r="AD17" s="70"/>
    </row>
    <row r="18" spans="2:30" ht="6.9" customHeight="1" x14ac:dyDescent="0.4">
      <c r="B18" s="71"/>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3"/>
    </row>
    <row r="19" spans="2:30" s="64" customFormat="1" ht="39.9" customHeight="1" x14ac:dyDescent="0.3">
      <c r="B19" s="68"/>
      <c r="C19" s="419" t="s">
        <v>485</v>
      </c>
      <c r="D19" s="420"/>
      <c r="E19" s="437"/>
      <c r="F19" s="437"/>
      <c r="G19" s="437"/>
      <c r="H19" s="437"/>
      <c r="I19" s="437"/>
      <c r="J19" s="437"/>
      <c r="K19" s="437"/>
      <c r="L19" s="437"/>
      <c r="M19" s="437"/>
      <c r="N19" s="437"/>
      <c r="O19" s="74"/>
      <c r="P19" s="419" t="s">
        <v>486</v>
      </c>
      <c r="Q19" s="436"/>
      <c r="R19" s="436"/>
      <c r="S19" s="420"/>
      <c r="T19" s="437"/>
      <c r="U19" s="437"/>
      <c r="V19" s="437"/>
      <c r="W19" s="437"/>
      <c r="X19" s="437"/>
      <c r="Y19" s="437"/>
      <c r="Z19" s="437"/>
      <c r="AA19" s="437"/>
      <c r="AB19" s="437"/>
      <c r="AC19" s="437"/>
      <c r="AD19" s="70"/>
    </row>
    <row r="20" spans="2:30" ht="6.9" customHeight="1" x14ac:dyDescent="0.4">
      <c r="B20" s="75"/>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7"/>
    </row>
    <row r="21" spans="2:30" ht="9.9" customHeight="1" x14ac:dyDescent="0.4">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row>
    <row r="22" spans="2:30" ht="30" customHeight="1" x14ac:dyDescent="0.4">
      <c r="B22" s="415" t="s">
        <v>464</v>
      </c>
      <c r="C22" s="415"/>
      <c r="D22" s="415"/>
      <c r="E22" s="415"/>
      <c r="F22" s="415"/>
      <c r="G22" s="415"/>
      <c r="H22" s="415"/>
      <c r="I22" s="415"/>
      <c r="J22" s="415"/>
      <c r="K22" s="415"/>
      <c r="L22" s="415"/>
      <c r="M22" s="415"/>
      <c r="N22" s="415"/>
      <c r="O22" s="415"/>
      <c r="P22" s="415"/>
      <c r="Q22" s="415"/>
      <c r="R22" s="415"/>
      <c r="S22" s="415"/>
      <c r="T22" s="415"/>
      <c r="U22" s="415"/>
      <c r="V22" s="415"/>
      <c r="W22" s="415"/>
      <c r="X22" s="415"/>
      <c r="Y22" s="415"/>
      <c r="Z22" s="415"/>
      <c r="AA22" s="415"/>
      <c r="AB22" s="415"/>
      <c r="AC22" s="415"/>
      <c r="AD22" s="415"/>
    </row>
    <row r="23" spans="2:30" ht="9.9" customHeight="1" x14ac:dyDescent="0.4">
      <c r="B23" s="78"/>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80"/>
    </row>
    <row r="24" spans="2:30" ht="26.1" customHeight="1" x14ac:dyDescent="0.4">
      <c r="B24" s="71"/>
      <c r="C24" s="432" t="s">
        <v>487</v>
      </c>
      <c r="D24" s="432"/>
      <c r="E24" s="432"/>
      <c r="F24" s="432" t="s">
        <v>496</v>
      </c>
      <c r="G24" s="432"/>
      <c r="H24" s="432" t="s">
        <v>465</v>
      </c>
      <c r="I24" s="432"/>
      <c r="J24" s="432" t="s">
        <v>466</v>
      </c>
      <c r="K24" s="432"/>
      <c r="L24" s="432" t="s">
        <v>467</v>
      </c>
      <c r="M24" s="432"/>
      <c r="N24" s="432" t="s">
        <v>468</v>
      </c>
      <c r="O24" s="432"/>
      <c r="P24" s="432" t="s">
        <v>469</v>
      </c>
      <c r="Q24" s="432"/>
      <c r="R24" s="432" t="s">
        <v>470</v>
      </c>
      <c r="S24" s="432"/>
      <c r="T24" s="432" t="s">
        <v>471</v>
      </c>
      <c r="U24" s="432"/>
      <c r="V24" s="432" t="s">
        <v>472</v>
      </c>
      <c r="W24" s="432"/>
      <c r="X24" s="432" t="s">
        <v>473</v>
      </c>
      <c r="Y24" s="432"/>
      <c r="Z24" s="432" t="s">
        <v>474</v>
      </c>
      <c r="AA24" s="432"/>
      <c r="AB24" s="432" t="s">
        <v>475</v>
      </c>
      <c r="AC24" s="432"/>
      <c r="AD24" s="81"/>
    </row>
    <row r="25" spans="2:30" ht="26.1" customHeight="1" x14ac:dyDescent="0.4">
      <c r="B25" s="71"/>
      <c r="C25" s="430" t="s">
        <v>460</v>
      </c>
      <c r="D25" s="430"/>
      <c r="E25" s="430"/>
      <c r="F25" s="460"/>
      <c r="G25" s="460"/>
      <c r="H25" s="460"/>
      <c r="I25" s="460"/>
      <c r="J25" s="460"/>
      <c r="K25" s="460"/>
      <c r="L25" s="460"/>
      <c r="M25" s="460"/>
      <c r="N25" s="460"/>
      <c r="O25" s="460"/>
      <c r="P25" s="460"/>
      <c r="Q25" s="460"/>
      <c r="R25" s="460"/>
      <c r="S25" s="460"/>
      <c r="T25" s="460"/>
      <c r="U25" s="460"/>
      <c r="V25" s="460"/>
      <c r="W25" s="460"/>
      <c r="X25" s="460"/>
      <c r="Y25" s="460"/>
      <c r="Z25" s="460"/>
      <c r="AA25" s="460"/>
      <c r="AB25" s="460"/>
      <c r="AC25" s="460"/>
      <c r="AD25" s="81"/>
    </row>
    <row r="26" spans="2:30" ht="35.1" customHeight="1" x14ac:dyDescent="0.4">
      <c r="B26" s="71"/>
      <c r="C26" s="430" t="s">
        <v>323</v>
      </c>
      <c r="D26" s="430"/>
      <c r="E26" s="430"/>
      <c r="F26" s="431"/>
      <c r="G26" s="431"/>
      <c r="H26" s="431"/>
      <c r="I26" s="431"/>
      <c r="J26" s="431"/>
      <c r="K26" s="431"/>
      <c r="L26" s="431"/>
      <c r="M26" s="431"/>
      <c r="N26" s="431"/>
      <c r="O26" s="431"/>
      <c r="P26" s="431"/>
      <c r="Q26" s="431"/>
      <c r="R26" s="431"/>
      <c r="S26" s="431"/>
      <c r="T26" s="431"/>
      <c r="U26" s="431"/>
      <c r="V26" s="431"/>
      <c r="W26" s="431"/>
      <c r="X26" s="431"/>
      <c r="Y26" s="431"/>
      <c r="Z26" s="431"/>
      <c r="AA26" s="431"/>
      <c r="AB26" s="431"/>
      <c r="AC26" s="431"/>
      <c r="AD26" s="81"/>
    </row>
    <row r="27" spans="2:30" ht="12" customHeight="1" x14ac:dyDescent="0.4">
      <c r="B27" s="71"/>
      <c r="C27" s="84"/>
      <c r="D27" s="84"/>
      <c r="E27" s="84"/>
      <c r="F27" s="85"/>
      <c r="G27" s="85"/>
      <c r="H27" s="85"/>
      <c r="I27" s="85"/>
      <c r="J27" s="85"/>
      <c r="K27" s="85"/>
      <c r="L27" s="85"/>
      <c r="M27" s="85"/>
      <c r="N27" s="86"/>
      <c r="O27" s="86"/>
      <c r="P27" s="86"/>
      <c r="Q27" s="86"/>
      <c r="R27" s="86"/>
      <c r="S27" s="86"/>
      <c r="T27" s="86"/>
      <c r="U27" s="86"/>
      <c r="V27" s="86"/>
      <c r="W27" s="86"/>
      <c r="X27" s="86"/>
      <c r="Y27" s="86"/>
      <c r="Z27" s="86"/>
      <c r="AA27" s="86"/>
      <c r="AB27" s="86"/>
      <c r="AC27" s="86"/>
      <c r="AD27" s="81"/>
    </row>
    <row r="28" spans="2:30" ht="35.1" customHeight="1" x14ac:dyDescent="0.4">
      <c r="B28" s="71"/>
      <c r="C28" s="432" t="s">
        <v>487</v>
      </c>
      <c r="D28" s="432"/>
      <c r="E28" s="432"/>
      <c r="F28" s="432" t="s">
        <v>476</v>
      </c>
      <c r="G28" s="432"/>
      <c r="H28" s="432" t="s">
        <v>465</v>
      </c>
      <c r="I28" s="432"/>
      <c r="J28" s="432" t="s">
        <v>466</v>
      </c>
      <c r="K28" s="432"/>
      <c r="L28" s="432" t="s">
        <v>467</v>
      </c>
      <c r="M28" s="432"/>
      <c r="N28" s="432" t="s">
        <v>468</v>
      </c>
      <c r="O28" s="432"/>
      <c r="P28" s="432" t="s">
        <v>469</v>
      </c>
      <c r="Q28" s="432"/>
      <c r="R28" s="432" t="s">
        <v>470</v>
      </c>
      <c r="S28" s="432"/>
      <c r="T28" s="432" t="s">
        <v>471</v>
      </c>
      <c r="U28" s="432"/>
      <c r="V28" s="432" t="s">
        <v>472</v>
      </c>
      <c r="W28" s="432"/>
      <c r="X28" s="432" t="s">
        <v>473</v>
      </c>
      <c r="Y28" s="432"/>
      <c r="Z28" s="432" t="s">
        <v>474</v>
      </c>
      <c r="AA28" s="432"/>
      <c r="AB28" s="432" t="s">
        <v>475</v>
      </c>
      <c r="AC28" s="432"/>
      <c r="AD28" s="81"/>
    </row>
    <row r="29" spans="2:30" ht="35.1" customHeight="1" x14ac:dyDescent="0.4">
      <c r="B29" s="71"/>
      <c r="C29" s="430" t="s">
        <v>460</v>
      </c>
      <c r="D29" s="430"/>
      <c r="E29" s="430"/>
      <c r="F29" s="460"/>
      <c r="G29" s="460"/>
      <c r="H29" s="460"/>
      <c r="I29" s="460"/>
      <c r="J29" s="460"/>
      <c r="K29" s="460"/>
      <c r="L29" s="460"/>
      <c r="M29" s="460"/>
      <c r="N29" s="460"/>
      <c r="O29" s="460"/>
      <c r="P29" s="460"/>
      <c r="Q29" s="460"/>
      <c r="R29" s="460"/>
      <c r="S29" s="460"/>
      <c r="T29" s="460"/>
      <c r="U29" s="460"/>
      <c r="V29" s="460"/>
      <c r="W29" s="460"/>
      <c r="X29" s="460"/>
      <c r="Y29" s="460"/>
      <c r="Z29" s="460"/>
      <c r="AA29" s="460"/>
      <c r="AB29" s="460"/>
      <c r="AC29" s="460"/>
      <c r="AD29" s="81"/>
    </row>
    <row r="30" spans="2:30" ht="35.1" customHeight="1" x14ac:dyDescent="0.4">
      <c r="B30" s="71"/>
      <c r="C30" s="430" t="s">
        <v>323</v>
      </c>
      <c r="D30" s="430"/>
      <c r="E30" s="430"/>
      <c r="F30" s="431"/>
      <c r="G30" s="431"/>
      <c r="H30" s="431"/>
      <c r="I30" s="431"/>
      <c r="J30" s="431"/>
      <c r="K30" s="431"/>
      <c r="L30" s="431"/>
      <c r="M30" s="431"/>
      <c r="N30" s="431"/>
      <c r="O30" s="431"/>
      <c r="P30" s="431"/>
      <c r="Q30" s="431"/>
      <c r="R30" s="431"/>
      <c r="S30" s="431"/>
      <c r="T30" s="431"/>
      <c r="U30" s="431"/>
      <c r="V30" s="431"/>
      <c r="W30" s="431"/>
      <c r="X30" s="431"/>
      <c r="Y30" s="431"/>
      <c r="Z30" s="431"/>
      <c r="AA30" s="431"/>
      <c r="AB30" s="431"/>
      <c r="AC30" s="431"/>
      <c r="AD30" s="81"/>
    </row>
    <row r="31" spans="2:30" ht="9.9" customHeight="1" x14ac:dyDescent="0.4">
      <c r="B31" s="75"/>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7"/>
    </row>
    <row r="32" spans="2:30" ht="5.4" customHeight="1" x14ac:dyDescent="0.4">
      <c r="B32" s="462"/>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4"/>
    </row>
    <row r="33" spans="2:34" ht="39.9" customHeight="1" x14ac:dyDescent="0.4">
      <c r="B33" s="412"/>
      <c r="C33" s="413"/>
      <c r="D33" s="413"/>
      <c r="E33" s="413"/>
      <c r="F33" s="413"/>
      <c r="G33" s="413"/>
      <c r="H33" s="413"/>
      <c r="I33" s="413"/>
      <c r="J33" s="413"/>
      <c r="K33" s="413"/>
      <c r="L33" s="413"/>
      <c r="M33" s="413"/>
      <c r="N33" s="413"/>
      <c r="O33" s="413"/>
      <c r="P33" s="413"/>
      <c r="Q33" s="413"/>
      <c r="R33" s="413"/>
      <c r="S33" s="413"/>
      <c r="T33" s="413"/>
      <c r="U33" s="413"/>
      <c r="V33" s="413"/>
      <c r="W33" s="413"/>
      <c r="X33" s="413"/>
      <c r="Y33" s="413"/>
      <c r="Z33" s="413"/>
      <c r="AA33" s="413"/>
      <c r="AB33" s="413"/>
      <c r="AC33" s="413"/>
      <c r="AD33" s="414"/>
    </row>
    <row r="34" spans="2:34" ht="39.9" customHeight="1" x14ac:dyDescent="0.4">
      <c r="B34" s="412"/>
      <c r="C34" s="413"/>
      <c r="D34" s="413"/>
      <c r="E34" s="413"/>
      <c r="F34" s="413"/>
      <c r="G34" s="413"/>
      <c r="H34" s="413"/>
      <c r="I34" s="413"/>
      <c r="J34" s="413"/>
      <c r="K34" s="413"/>
      <c r="L34" s="413"/>
      <c r="M34" s="413"/>
      <c r="N34" s="413"/>
      <c r="O34" s="413"/>
      <c r="P34" s="413"/>
      <c r="Q34" s="413"/>
      <c r="R34" s="413"/>
      <c r="S34" s="413"/>
      <c r="T34" s="413"/>
      <c r="U34" s="413"/>
      <c r="V34" s="413"/>
      <c r="W34" s="413"/>
      <c r="X34" s="413"/>
      <c r="Y34" s="413"/>
      <c r="Z34" s="413"/>
      <c r="AA34" s="413"/>
      <c r="AB34" s="413"/>
      <c r="AC34" s="413"/>
      <c r="AD34" s="414"/>
    </row>
    <row r="35" spans="2:34" ht="39.9" customHeight="1" x14ac:dyDescent="0.4">
      <c r="B35" s="412"/>
      <c r="C35" s="413"/>
      <c r="D35" s="413"/>
      <c r="E35" s="413"/>
      <c r="F35" s="413"/>
      <c r="G35" s="413"/>
      <c r="H35" s="413"/>
      <c r="I35" s="413"/>
      <c r="J35" s="413"/>
      <c r="K35" s="413"/>
      <c r="L35" s="413"/>
      <c r="M35" s="413"/>
      <c r="N35" s="413"/>
      <c r="O35" s="413"/>
      <c r="P35" s="413"/>
      <c r="Q35" s="413"/>
      <c r="R35" s="413"/>
      <c r="S35" s="413"/>
      <c r="T35" s="413"/>
      <c r="U35" s="413"/>
      <c r="V35" s="413"/>
      <c r="W35" s="413"/>
      <c r="X35" s="413"/>
      <c r="Y35" s="413"/>
      <c r="Z35" s="413"/>
      <c r="AA35" s="413"/>
      <c r="AB35" s="413"/>
      <c r="AC35" s="413"/>
      <c r="AD35" s="414"/>
    </row>
    <row r="36" spans="2:34" ht="39.9" customHeight="1" x14ac:dyDescent="0.4">
      <c r="B36" s="412"/>
      <c r="C36" s="413"/>
      <c r="D36" s="413"/>
      <c r="E36" s="413"/>
      <c r="F36" s="413"/>
      <c r="G36" s="413"/>
      <c r="H36" s="413"/>
      <c r="I36" s="413"/>
      <c r="J36" s="413"/>
      <c r="K36" s="413"/>
      <c r="L36" s="413"/>
      <c r="M36" s="413"/>
      <c r="N36" s="413"/>
      <c r="O36" s="413"/>
      <c r="P36" s="413"/>
      <c r="Q36" s="413"/>
      <c r="R36" s="413"/>
      <c r="S36" s="413"/>
      <c r="T36" s="413"/>
      <c r="U36" s="413"/>
      <c r="V36" s="413"/>
      <c r="W36" s="413"/>
      <c r="X36" s="413"/>
      <c r="Y36" s="413"/>
      <c r="Z36" s="413"/>
      <c r="AA36" s="413"/>
      <c r="AB36" s="413"/>
      <c r="AC36" s="413"/>
      <c r="AD36" s="414"/>
    </row>
    <row r="37" spans="2:34" ht="39.9" customHeight="1" x14ac:dyDescent="0.4">
      <c r="B37" s="412"/>
      <c r="C37" s="413"/>
      <c r="D37" s="413"/>
      <c r="E37" s="413"/>
      <c r="F37" s="413"/>
      <c r="G37" s="413"/>
      <c r="H37" s="413"/>
      <c r="I37" s="413"/>
      <c r="J37" s="413"/>
      <c r="K37" s="413"/>
      <c r="L37" s="413"/>
      <c r="M37" s="413"/>
      <c r="N37" s="413"/>
      <c r="O37" s="413"/>
      <c r="P37" s="413"/>
      <c r="Q37" s="413"/>
      <c r="R37" s="413"/>
      <c r="S37" s="413"/>
      <c r="T37" s="413"/>
      <c r="U37" s="413"/>
      <c r="V37" s="413"/>
      <c r="W37" s="413"/>
      <c r="X37" s="413"/>
      <c r="Y37" s="413"/>
      <c r="Z37" s="413"/>
      <c r="AA37" s="413"/>
      <c r="AB37" s="413"/>
      <c r="AC37" s="413"/>
      <c r="AD37" s="414"/>
    </row>
    <row r="38" spans="2:34" ht="39.9" customHeight="1" x14ac:dyDescent="0.4">
      <c r="B38" s="412"/>
      <c r="C38" s="413"/>
      <c r="D38" s="413"/>
      <c r="E38" s="413"/>
      <c r="F38" s="413"/>
      <c r="G38" s="413"/>
      <c r="H38" s="413"/>
      <c r="I38" s="413"/>
      <c r="J38" s="413"/>
      <c r="K38" s="413"/>
      <c r="L38" s="413"/>
      <c r="M38" s="413"/>
      <c r="N38" s="413"/>
      <c r="O38" s="413"/>
      <c r="P38" s="413"/>
      <c r="Q38" s="413"/>
      <c r="R38" s="413"/>
      <c r="S38" s="413"/>
      <c r="T38" s="413"/>
      <c r="U38" s="413"/>
      <c r="V38" s="413"/>
      <c r="W38" s="413"/>
      <c r="X38" s="413"/>
      <c r="Y38" s="413"/>
      <c r="Z38" s="413"/>
      <c r="AA38" s="413"/>
      <c r="AB38" s="413"/>
      <c r="AC38" s="413"/>
      <c r="AD38" s="414"/>
    </row>
    <row r="39" spans="2:34" ht="39.9" customHeight="1" x14ac:dyDescent="0.4">
      <c r="B39" s="465"/>
      <c r="C39" s="466"/>
      <c r="D39" s="466"/>
      <c r="E39" s="466"/>
      <c r="F39" s="466"/>
      <c r="G39" s="466"/>
      <c r="H39" s="466"/>
      <c r="I39" s="466"/>
      <c r="J39" s="466"/>
      <c r="K39" s="466"/>
      <c r="L39" s="466"/>
      <c r="M39" s="466"/>
      <c r="N39" s="466"/>
      <c r="O39" s="466"/>
      <c r="P39" s="466"/>
      <c r="Q39" s="466"/>
      <c r="R39" s="466"/>
      <c r="S39" s="466"/>
      <c r="T39" s="466"/>
      <c r="U39" s="466"/>
      <c r="V39" s="466"/>
      <c r="W39" s="466"/>
      <c r="X39" s="466"/>
      <c r="Y39" s="466"/>
      <c r="Z39" s="466"/>
      <c r="AA39" s="466"/>
      <c r="AB39" s="466"/>
      <c r="AC39" s="466"/>
      <c r="AD39" s="467"/>
    </row>
    <row r="40" spans="2:34" ht="8.1" customHeight="1" x14ac:dyDescent="0.4">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row>
    <row r="41" spans="2:34" ht="30" customHeight="1" x14ac:dyDescent="0.4">
      <c r="B41" s="415" t="s">
        <v>477</v>
      </c>
      <c r="C41" s="415"/>
      <c r="D41" s="415"/>
      <c r="E41" s="415"/>
      <c r="F41" s="415"/>
      <c r="G41" s="415"/>
      <c r="H41" s="415"/>
      <c r="I41" s="415"/>
      <c r="J41" s="415"/>
      <c r="K41" s="415"/>
      <c r="L41" s="415"/>
      <c r="M41" s="415"/>
      <c r="N41" s="415"/>
      <c r="O41" s="415"/>
      <c r="P41" s="415"/>
      <c r="Q41" s="415"/>
      <c r="R41" s="415"/>
      <c r="S41" s="415"/>
      <c r="T41" s="415"/>
      <c r="U41" s="415"/>
      <c r="V41" s="415"/>
      <c r="W41" s="415"/>
      <c r="X41" s="415"/>
      <c r="Y41" s="415"/>
      <c r="Z41" s="415"/>
      <c r="AA41" s="415"/>
      <c r="AB41" s="415"/>
      <c r="AC41" s="415"/>
      <c r="AD41" s="415"/>
      <c r="AE41" s="415"/>
      <c r="AF41" s="415"/>
      <c r="AG41" s="415"/>
      <c r="AH41" s="415"/>
    </row>
    <row r="42" spans="2:34" ht="9.9" customHeight="1" x14ac:dyDescent="0.4">
      <c r="B42" s="412"/>
      <c r="C42" s="413"/>
      <c r="D42" s="413"/>
      <c r="E42" s="413"/>
      <c r="F42" s="413"/>
      <c r="G42" s="413"/>
      <c r="H42" s="413"/>
      <c r="I42" s="413"/>
      <c r="J42" s="413"/>
      <c r="K42" s="413"/>
      <c r="L42" s="413"/>
      <c r="M42" s="413"/>
      <c r="N42" s="413"/>
      <c r="O42" s="413"/>
      <c r="P42" s="413"/>
      <c r="Q42" s="413"/>
      <c r="R42" s="413"/>
      <c r="S42" s="413"/>
      <c r="T42" s="413"/>
      <c r="U42" s="413"/>
      <c r="V42" s="413"/>
      <c r="W42" s="413"/>
      <c r="X42" s="413"/>
      <c r="Y42" s="413"/>
      <c r="Z42" s="413"/>
      <c r="AA42" s="413"/>
      <c r="AB42" s="413"/>
      <c r="AC42" s="413"/>
      <c r="AD42" s="413"/>
      <c r="AE42" s="413"/>
      <c r="AF42" s="413"/>
      <c r="AG42" s="413"/>
      <c r="AH42" s="414"/>
    </row>
    <row r="43" spans="2:34" ht="45" customHeight="1" x14ac:dyDescent="0.4">
      <c r="B43" s="71"/>
      <c r="C43" s="83" t="s">
        <v>478</v>
      </c>
      <c r="D43" s="432" t="s">
        <v>492</v>
      </c>
      <c r="E43" s="432"/>
      <c r="F43" s="432"/>
      <c r="G43" s="432"/>
      <c r="H43" s="432"/>
      <c r="I43" s="432"/>
      <c r="J43" s="432"/>
      <c r="K43" s="432"/>
      <c r="L43" s="432" t="s">
        <v>493</v>
      </c>
      <c r="M43" s="432"/>
      <c r="N43" s="432"/>
      <c r="O43" s="432"/>
      <c r="P43" s="432"/>
      <c r="Q43" s="432"/>
      <c r="R43" s="432"/>
      <c r="S43" s="432"/>
      <c r="T43" s="432" t="s">
        <v>479</v>
      </c>
      <c r="U43" s="432"/>
      <c r="V43" s="432"/>
      <c r="W43" s="432"/>
      <c r="X43" s="432"/>
      <c r="Y43" s="432"/>
      <c r="Z43" s="432" t="s">
        <v>489</v>
      </c>
      <c r="AA43" s="432"/>
      <c r="AB43" s="432"/>
      <c r="AC43" s="432"/>
      <c r="AD43" s="419" t="s">
        <v>490</v>
      </c>
      <c r="AE43" s="420"/>
      <c r="AF43" s="419" t="s">
        <v>491</v>
      </c>
      <c r="AG43" s="420"/>
      <c r="AH43" s="87"/>
    </row>
    <row r="44" spans="2:34" ht="50.1" customHeight="1" x14ac:dyDescent="0.4">
      <c r="B44" s="71"/>
      <c r="C44" s="82" t="s">
        <v>465</v>
      </c>
      <c r="D44" s="421"/>
      <c r="E44" s="422"/>
      <c r="F44" s="422"/>
      <c r="G44" s="422"/>
      <c r="H44" s="422"/>
      <c r="I44" s="422"/>
      <c r="J44" s="422"/>
      <c r="K44" s="423"/>
      <c r="L44" s="421"/>
      <c r="M44" s="422"/>
      <c r="N44" s="422"/>
      <c r="O44" s="422"/>
      <c r="P44" s="422"/>
      <c r="Q44" s="422"/>
      <c r="R44" s="422"/>
      <c r="S44" s="423"/>
      <c r="T44" s="424"/>
      <c r="U44" s="425"/>
      <c r="V44" s="425"/>
      <c r="W44" s="425"/>
      <c r="X44" s="425"/>
      <c r="Y44" s="426"/>
      <c r="Z44" s="427"/>
      <c r="AA44" s="428"/>
      <c r="AB44" s="428"/>
      <c r="AC44" s="429"/>
      <c r="AD44" s="416"/>
      <c r="AE44" s="417"/>
      <c r="AF44" s="411"/>
      <c r="AG44" s="411"/>
      <c r="AH44" s="87"/>
    </row>
    <row r="45" spans="2:34" ht="50.1" customHeight="1" x14ac:dyDescent="0.4">
      <c r="B45" s="71"/>
      <c r="C45" s="82" t="s">
        <v>466</v>
      </c>
      <c r="D45" s="421"/>
      <c r="E45" s="422"/>
      <c r="F45" s="422"/>
      <c r="G45" s="422"/>
      <c r="H45" s="422"/>
      <c r="I45" s="422"/>
      <c r="J45" s="422"/>
      <c r="K45" s="423"/>
      <c r="L45" s="421"/>
      <c r="M45" s="422"/>
      <c r="N45" s="422"/>
      <c r="O45" s="422"/>
      <c r="P45" s="422"/>
      <c r="Q45" s="422"/>
      <c r="R45" s="422"/>
      <c r="S45" s="423"/>
      <c r="T45" s="424"/>
      <c r="U45" s="425"/>
      <c r="V45" s="425"/>
      <c r="W45" s="425"/>
      <c r="X45" s="425"/>
      <c r="Y45" s="426"/>
      <c r="Z45" s="427"/>
      <c r="AA45" s="428"/>
      <c r="AB45" s="428"/>
      <c r="AC45" s="429"/>
      <c r="AD45" s="416"/>
      <c r="AE45" s="417"/>
      <c r="AF45" s="411"/>
      <c r="AG45" s="411"/>
      <c r="AH45" s="87"/>
    </row>
    <row r="46" spans="2:34" ht="50.1" customHeight="1" x14ac:dyDescent="0.4">
      <c r="B46" s="71"/>
      <c r="C46" s="82" t="s">
        <v>467</v>
      </c>
      <c r="D46" s="421"/>
      <c r="E46" s="422"/>
      <c r="F46" s="422"/>
      <c r="G46" s="422"/>
      <c r="H46" s="422"/>
      <c r="I46" s="422"/>
      <c r="J46" s="422"/>
      <c r="K46" s="423"/>
      <c r="L46" s="421"/>
      <c r="M46" s="422"/>
      <c r="N46" s="422"/>
      <c r="O46" s="422"/>
      <c r="P46" s="422"/>
      <c r="Q46" s="422"/>
      <c r="R46" s="422"/>
      <c r="S46" s="423"/>
      <c r="T46" s="424"/>
      <c r="U46" s="425"/>
      <c r="V46" s="425"/>
      <c r="W46" s="425"/>
      <c r="X46" s="425"/>
      <c r="Y46" s="426"/>
      <c r="Z46" s="427"/>
      <c r="AA46" s="428"/>
      <c r="AB46" s="428"/>
      <c r="AC46" s="429"/>
      <c r="AD46" s="416"/>
      <c r="AE46" s="417"/>
      <c r="AF46" s="411"/>
      <c r="AG46" s="411"/>
      <c r="AH46" s="87"/>
    </row>
    <row r="47" spans="2:34" ht="50.1" customHeight="1" x14ac:dyDescent="0.4">
      <c r="B47" s="71"/>
      <c r="C47" s="82" t="s">
        <v>468</v>
      </c>
      <c r="D47" s="421"/>
      <c r="E47" s="422"/>
      <c r="F47" s="422"/>
      <c r="G47" s="422"/>
      <c r="H47" s="422"/>
      <c r="I47" s="422"/>
      <c r="J47" s="422"/>
      <c r="K47" s="423"/>
      <c r="L47" s="421"/>
      <c r="M47" s="422"/>
      <c r="N47" s="422"/>
      <c r="O47" s="422"/>
      <c r="P47" s="422"/>
      <c r="Q47" s="422"/>
      <c r="R47" s="422"/>
      <c r="S47" s="423"/>
      <c r="T47" s="424"/>
      <c r="U47" s="425"/>
      <c r="V47" s="425"/>
      <c r="W47" s="425"/>
      <c r="X47" s="425"/>
      <c r="Y47" s="426"/>
      <c r="Z47" s="427"/>
      <c r="AA47" s="428"/>
      <c r="AB47" s="428"/>
      <c r="AC47" s="429"/>
      <c r="AD47" s="416"/>
      <c r="AE47" s="417"/>
      <c r="AF47" s="411"/>
      <c r="AG47" s="411"/>
      <c r="AH47" s="87"/>
    </row>
    <row r="48" spans="2:34" ht="50.1" customHeight="1" x14ac:dyDescent="0.4">
      <c r="B48" s="71"/>
      <c r="C48" s="82" t="s">
        <v>469</v>
      </c>
      <c r="D48" s="421"/>
      <c r="E48" s="422"/>
      <c r="F48" s="422"/>
      <c r="G48" s="422"/>
      <c r="H48" s="422"/>
      <c r="I48" s="422"/>
      <c r="J48" s="422"/>
      <c r="K48" s="423"/>
      <c r="L48" s="421"/>
      <c r="M48" s="422"/>
      <c r="N48" s="422"/>
      <c r="O48" s="422"/>
      <c r="P48" s="422"/>
      <c r="Q48" s="422"/>
      <c r="R48" s="422"/>
      <c r="S48" s="423"/>
      <c r="T48" s="424"/>
      <c r="U48" s="425"/>
      <c r="V48" s="425"/>
      <c r="W48" s="425"/>
      <c r="X48" s="425"/>
      <c r="Y48" s="426"/>
      <c r="Z48" s="427"/>
      <c r="AA48" s="428"/>
      <c r="AB48" s="428"/>
      <c r="AC48" s="429"/>
      <c r="AD48" s="416"/>
      <c r="AE48" s="417"/>
      <c r="AF48" s="411"/>
      <c r="AG48" s="411"/>
      <c r="AH48" s="87"/>
    </row>
    <row r="49" spans="2:34" ht="50.1" customHeight="1" x14ac:dyDescent="0.4">
      <c r="B49" s="71"/>
      <c r="C49" s="82" t="s">
        <v>470</v>
      </c>
      <c r="D49" s="421"/>
      <c r="E49" s="422"/>
      <c r="F49" s="422"/>
      <c r="G49" s="422"/>
      <c r="H49" s="422"/>
      <c r="I49" s="422"/>
      <c r="J49" s="422"/>
      <c r="K49" s="423"/>
      <c r="L49" s="421"/>
      <c r="M49" s="422"/>
      <c r="N49" s="422"/>
      <c r="O49" s="422"/>
      <c r="P49" s="422"/>
      <c r="Q49" s="422"/>
      <c r="R49" s="422"/>
      <c r="S49" s="423"/>
      <c r="T49" s="424"/>
      <c r="U49" s="425"/>
      <c r="V49" s="425"/>
      <c r="W49" s="425"/>
      <c r="X49" s="425"/>
      <c r="Y49" s="426"/>
      <c r="Z49" s="427"/>
      <c r="AA49" s="428"/>
      <c r="AB49" s="428"/>
      <c r="AC49" s="429"/>
      <c r="AD49" s="416"/>
      <c r="AE49" s="417"/>
      <c r="AF49" s="411"/>
      <c r="AG49" s="411"/>
      <c r="AH49" s="87"/>
    </row>
    <row r="50" spans="2:34" ht="50.1" customHeight="1" x14ac:dyDescent="0.4">
      <c r="B50" s="71"/>
      <c r="C50" s="82" t="s">
        <v>471</v>
      </c>
      <c r="D50" s="421"/>
      <c r="E50" s="422"/>
      <c r="F50" s="422"/>
      <c r="G50" s="422"/>
      <c r="H50" s="422"/>
      <c r="I50" s="422"/>
      <c r="J50" s="422"/>
      <c r="K50" s="423"/>
      <c r="L50" s="421"/>
      <c r="M50" s="422"/>
      <c r="N50" s="422"/>
      <c r="O50" s="422"/>
      <c r="P50" s="422"/>
      <c r="Q50" s="422"/>
      <c r="R50" s="422"/>
      <c r="S50" s="423"/>
      <c r="T50" s="424"/>
      <c r="U50" s="425"/>
      <c r="V50" s="425"/>
      <c r="W50" s="425"/>
      <c r="X50" s="425"/>
      <c r="Y50" s="426"/>
      <c r="Z50" s="427"/>
      <c r="AA50" s="428"/>
      <c r="AB50" s="428"/>
      <c r="AC50" s="429"/>
      <c r="AD50" s="416"/>
      <c r="AE50" s="417"/>
      <c r="AF50" s="411"/>
      <c r="AG50" s="411"/>
      <c r="AH50" s="87"/>
    </row>
    <row r="51" spans="2:34" ht="50.1" customHeight="1" x14ac:dyDescent="0.4">
      <c r="B51" s="71"/>
      <c r="C51" s="82" t="s">
        <v>472</v>
      </c>
      <c r="D51" s="421"/>
      <c r="E51" s="422"/>
      <c r="F51" s="422"/>
      <c r="G51" s="422"/>
      <c r="H51" s="422"/>
      <c r="I51" s="422"/>
      <c r="J51" s="422"/>
      <c r="K51" s="423"/>
      <c r="L51" s="421"/>
      <c r="M51" s="422"/>
      <c r="N51" s="422"/>
      <c r="O51" s="422"/>
      <c r="P51" s="422"/>
      <c r="Q51" s="422"/>
      <c r="R51" s="422"/>
      <c r="S51" s="423"/>
      <c r="T51" s="424"/>
      <c r="U51" s="425"/>
      <c r="V51" s="425"/>
      <c r="W51" s="425"/>
      <c r="X51" s="425"/>
      <c r="Y51" s="426"/>
      <c r="Z51" s="427"/>
      <c r="AA51" s="428"/>
      <c r="AB51" s="428"/>
      <c r="AC51" s="429"/>
      <c r="AD51" s="416"/>
      <c r="AE51" s="417"/>
      <c r="AF51" s="411"/>
      <c r="AG51" s="411"/>
      <c r="AH51" s="87"/>
    </row>
    <row r="52" spans="2:34" ht="50.1" customHeight="1" x14ac:dyDescent="0.4">
      <c r="B52" s="71"/>
      <c r="C52" s="82" t="s">
        <v>473</v>
      </c>
      <c r="D52" s="421"/>
      <c r="E52" s="422"/>
      <c r="F52" s="422"/>
      <c r="G52" s="422"/>
      <c r="H52" s="422"/>
      <c r="I52" s="422"/>
      <c r="J52" s="422"/>
      <c r="K52" s="423"/>
      <c r="L52" s="421"/>
      <c r="M52" s="422"/>
      <c r="N52" s="422"/>
      <c r="O52" s="422"/>
      <c r="P52" s="422"/>
      <c r="Q52" s="422"/>
      <c r="R52" s="422"/>
      <c r="S52" s="423"/>
      <c r="T52" s="424"/>
      <c r="U52" s="425"/>
      <c r="V52" s="425"/>
      <c r="W52" s="425"/>
      <c r="X52" s="425"/>
      <c r="Y52" s="426"/>
      <c r="Z52" s="427"/>
      <c r="AA52" s="428"/>
      <c r="AB52" s="428"/>
      <c r="AC52" s="429"/>
      <c r="AD52" s="416"/>
      <c r="AE52" s="417"/>
      <c r="AF52" s="411"/>
      <c r="AG52" s="411"/>
      <c r="AH52" s="87"/>
    </row>
    <row r="53" spans="2:34" ht="50.1" customHeight="1" x14ac:dyDescent="0.4">
      <c r="B53" s="71"/>
      <c r="C53" s="82" t="s">
        <v>474</v>
      </c>
      <c r="D53" s="421"/>
      <c r="E53" s="422"/>
      <c r="F53" s="422"/>
      <c r="G53" s="422"/>
      <c r="H53" s="422"/>
      <c r="I53" s="422"/>
      <c r="J53" s="422"/>
      <c r="K53" s="423"/>
      <c r="L53" s="421"/>
      <c r="M53" s="422"/>
      <c r="N53" s="422"/>
      <c r="O53" s="422"/>
      <c r="P53" s="422"/>
      <c r="Q53" s="422"/>
      <c r="R53" s="422"/>
      <c r="S53" s="423"/>
      <c r="T53" s="424"/>
      <c r="U53" s="425"/>
      <c r="V53" s="425"/>
      <c r="W53" s="425"/>
      <c r="X53" s="425"/>
      <c r="Y53" s="426"/>
      <c r="Z53" s="427"/>
      <c r="AA53" s="428"/>
      <c r="AB53" s="428"/>
      <c r="AC53" s="429"/>
      <c r="AD53" s="416"/>
      <c r="AE53" s="417"/>
      <c r="AF53" s="411"/>
      <c r="AG53" s="411"/>
      <c r="AH53" s="87"/>
    </row>
    <row r="54" spans="2:34" ht="50.1" customHeight="1" x14ac:dyDescent="0.4">
      <c r="B54" s="71"/>
      <c r="C54" s="82" t="s">
        <v>476</v>
      </c>
      <c r="D54" s="421"/>
      <c r="E54" s="422"/>
      <c r="F54" s="422"/>
      <c r="G54" s="422"/>
      <c r="H54" s="422"/>
      <c r="I54" s="422"/>
      <c r="J54" s="422"/>
      <c r="K54" s="423"/>
      <c r="L54" s="421"/>
      <c r="M54" s="422"/>
      <c r="N54" s="422"/>
      <c r="O54" s="422"/>
      <c r="P54" s="422"/>
      <c r="Q54" s="422"/>
      <c r="R54" s="422"/>
      <c r="S54" s="423"/>
      <c r="T54" s="424"/>
      <c r="U54" s="425"/>
      <c r="V54" s="425"/>
      <c r="W54" s="425"/>
      <c r="X54" s="425"/>
      <c r="Y54" s="426"/>
      <c r="Z54" s="427"/>
      <c r="AA54" s="428"/>
      <c r="AB54" s="428"/>
      <c r="AC54" s="429"/>
      <c r="AD54" s="416"/>
      <c r="AE54" s="417"/>
      <c r="AF54" s="411"/>
      <c r="AG54" s="411"/>
      <c r="AH54" s="87"/>
    </row>
    <row r="55" spans="2:34" ht="50.1" customHeight="1" x14ac:dyDescent="0.4">
      <c r="B55" s="71"/>
      <c r="C55" s="82" t="s">
        <v>465</v>
      </c>
      <c r="D55" s="421"/>
      <c r="E55" s="422"/>
      <c r="F55" s="422"/>
      <c r="G55" s="422"/>
      <c r="H55" s="422"/>
      <c r="I55" s="422"/>
      <c r="J55" s="422"/>
      <c r="K55" s="423"/>
      <c r="L55" s="421"/>
      <c r="M55" s="422"/>
      <c r="N55" s="422"/>
      <c r="O55" s="422"/>
      <c r="P55" s="422"/>
      <c r="Q55" s="422"/>
      <c r="R55" s="422"/>
      <c r="S55" s="423"/>
      <c r="T55" s="424"/>
      <c r="U55" s="425"/>
      <c r="V55" s="425"/>
      <c r="W55" s="425"/>
      <c r="X55" s="425"/>
      <c r="Y55" s="426"/>
      <c r="Z55" s="427"/>
      <c r="AA55" s="428"/>
      <c r="AB55" s="428"/>
      <c r="AC55" s="429"/>
      <c r="AD55" s="416"/>
      <c r="AE55" s="417"/>
      <c r="AF55" s="411"/>
      <c r="AG55" s="411"/>
      <c r="AH55" s="87"/>
    </row>
    <row r="56" spans="2:34" ht="50.1" customHeight="1" x14ac:dyDescent="0.4">
      <c r="B56" s="71"/>
      <c r="C56" s="82" t="s">
        <v>466</v>
      </c>
      <c r="D56" s="421"/>
      <c r="E56" s="422"/>
      <c r="F56" s="422"/>
      <c r="G56" s="422"/>
      <c r="H56" s="422"/>
      <c r="I56" s="422"/>
      <c r="J56" s="422"/>
      <c r="K56" s="423"/>
      <c r="L56" s="421"/>
      <c r="M56" s="422"/>
      <c r="N56" s="422"/>
      <c r="O56" s="422"/>
      <c r="P56" s="422"/>
      <c r="Q56" s="422"/>
      <c r="R56" s="422"/>
      <c r="S56" s="423"/>
      <c r="T56" s="424"/>
      <c r="U56" s="425"/>
      <c r="V56" s="425"/>
      <c r="W56" s="425"/>
      <c r="X56" s="425"/>
      <c r="Y56" s="426"/>
      <c r="Z56" s="427"/>
      <c r="AA56" s="428"/>
      <c r="AB56" s="428"/>
      <c r="AC56" s="429"/>
      <c r="AD56" s="416"/>
      <c r="AE56" s="417"/>
      <c r="AF56" s="411"/>
      <c r="AG56" s="411"/>
      <c r="AH56" s="87"/>
    </row>
    <row r="57" spans="2:34" ht="50.1" customHeight="1" x14ac:dyDescent="0.4">
      <c r="B57" s="71"/>
      <c r="C57" s="82" t="s">
        <v>467</v>
      </c>
      <c r="D57" s="421"/>
      <c r="E57" s="422"/>
      <c r="F57" s="422"/>
      <c r="G57" s="422"/>
      <c r="H57" s="422"/>
      <c r="I57" s="422"/>
      <c r="J57" s="422"/>
      <c r="K57" s="423"/>
      <c r="L57" s="421"/>
      <c r="M57" s="422"/>
      <c r="N57" s="422"/>
      <c r="O57" s="422"/>
      <c r="P57" s="422"/>
      <c r="Q57" s="422"/>
      <c r="R57" s="422"/>
      <c r="S57" s="423"/>
      <c r="T57" s="424"/>
      <c r="U57" s="425"/>
      <c r="V57" s="425"/>
      <c r="W57" s="425"/>
      <c r="X57" s="425"/>
      <c r="Y57" s="426"/>
      <c r="Z57" s="427"/>
      <c r="AA57" s="428"/>
      <c r="AB57" s="428"/>
      <c r="AC57" s="429"/>
      <c r="AD57" s="416"/>
      <c r="AE57" s="417"/>
      <c r="AF57" s="411"/>
      <c r="AG57" s="411"/>
      <c r="AH57" s="87"/>
    </row>
    <row r="58" spans="2:34" ht="50.1" customHeight="1" x14ac:dyDescent="0.4">
      <c r="B58" s="71"/>
      <c r="C58" s="82" t="s">
        <v>468</v>
      </c>
      <c r="D58" s="421"/>
      <c r="E58" s="422"/>
      <c r="F58" s="422"/>
      <c r="G58" s="422"/>
      <c r="H58" s="422"/>
      <c r="I58" s="422"/>
      <c r="J58" s="422"/>
      <c r="K58" s="423"/>
      <c r="L58" s="421"/>
      <c r="M58" s="422"/>
      <c r="N58" s="422"/>
      <c r="O58" s="422"/>
      <c r="P58" s="422"/>
      <c r="Q58" s="422"/>
      <c r="R58" s="422"/>
      <c r="S58" s="423"/>
      <c r="T58" s="424"/>
      <c r="U58" s="425"/>
      <c r="V58" s="425"/>
      <c r="W58" s="425"/>
      <c r="X58" s="425"/>
      <c r="Y58" s="426"/>
      <c r="Z58" s="427"/>
      <c r="AA58" s="428"/>
      <c r="AB58" s="428"/>
      <c r="AC58" s="429"/>
      <c r="AD58" s="416"/>
      <c r="AE58" s="417"/>
      <c r="AF58" s="411"/>
      <c r="AG58" s="411"/>
      <c r="AH58" s="87"/>
    </row>
    <row r="59" spans="2:34" ht="50.1" customHeight="1" x14ac:dyDescent="0.4">
      <c r="B59" s="71"/>
      <c r="C59" s="82" t="s">
        <v>469</v>
      </c>
      <c r="D59" s="421"/>
      <c r="E59" s="422"/>
      <c r="F59" s="422"/>
      <c r="G59" s="422"/>
      <c r="H59" s="422"/>
      <c r="I59" s="422"/>
      <c r="J59" s="422"/>
      <c r="K59" s="423"/>
      <c r="L59" s="421"/>
      <c r="M59" s="422"/>
      <c r="N59" s="422"/>
      <c r="O59" s="422"/>
      <c r="P59" s="422"/>
      <c r="Q59" s="422"/>
      <c r="R59" s="422"/>
      <c r="S59" s="423"/>
      <c r="T59" s="424"/>
      <c r="U59" s="425"/>
      <c r="V59" s="425"/>
      <c r="W59" s="425"/>
      <c r="X59" s="425"/>
      <c r="Y59" s="426"/>
      <c r="Z59" s="427"/>
      <c r="AA59" s="428"/>
      <c r="AB59" s="428"/>
      <c r="AC59" s="429"/>
      <c r="AD59" s="416"/>
      <c r="AE59" s="417"/>
      <c r="AF59" s="411"/>
      <c r="AG59" s="411"/>
      <c r="AH59" s="87"/>
    </row>
    <row r="60" spans="2:34" ht="50.1" customHeight="1" x14ac:dyDescent="0.4">
      <c r="B60" s="71"/>
      <c r="C60" s="82" t="s">
        <v>470</v>
      </c>
      <c r="D60" s="421"/>
      <c r="E60" s="422"/>
      <c r="F60" s="422"/>
      <c r="G60" s="422"/>
      <c r="H60" s="422"/>
      <c r="I60" s="422"/>
      <c r="J60" s="422"/>
      <c r="K60" s="423"/>
      <c r="L60" s="421"/>
      <c r="M60" s="422"/>
      <c r="N60" s="422"/>
      <c r="O60" s="422"/>
      <c r="P60" s="422"/>
      <c r="Q60" s="422"/>
      <c r="R60" s="422"/>
      <c r="S60" s="423"/>
      <c r="T60" s="424"/>
      <c r="U60" s="425"/>
      <c r="V60" s="425"/>
      <c r="W60" s="425"/>
      <c r="X60" s="425"/>
      <c r="Y60" s="426"/>
      <c r="Z60" s="427"/>
      <c r="AA60" s="428"/>
      <c r="AB60" s="428"/>
      <c r="AC60" s="429"/>
      <c r="AD60" s="416"/>
      <c r="AE60" s="417"/>
      <c r="AF60" s="411"/>
      <c r="AG60" s="411"/>
      <c r="AH60" s="87"/>
    </row>
    <row r="61" spans="2:34" ht="50.1" customHeight="1" x14ac:dyDescent="0.4">
      <c r="B61" s="71"/>
      <c r="C61" s="82" t="s">
        <v>471</v>
      </c>
      <c r="D61" s="421"/>
      <c r="E61" s="422"/>
      <c r="F61" s="422"/>
      <c r="G61" s="422"/>
      <c r="H61" s="422"/>
      <c r="I61" s="422"/>
      <c r="J61" s="422"/>
      <c r="K61" s="423"/>
      <c r="L61" s="421"/>
      <c r="M61" s="422"/>
      <c r="N61" s="422"/>
      <c r="O61" s="422"/>
      <c r="P61" s="422"/>
      <c r="Q61" s="422"/>
      <c r="R61" s="422"/>
      <c r="S61" s="423"/>
      <c r="T61" s="424"/>
      <c r="U61" s="425"/>
      <c r="V61" s="425"/>
      <c r="W61" s="425"/>
      <c r="X61" s="425"/>
      <c r="Y61" s="426"/>
      <c r="Z61" s="427"/>
      <c r="AA61" s="428"/>
      <c r="AB61" s="428"/>
      <c r="AC61" s="429"/>
      <c r="AD61" s="416"/>
      <c r="AE61" s="417"/>
      <c r="AF61" s="411"/>
      <c r="AG61" s="411"/>
      <c r="AH61" s="87"/>
    </row>
    <row r="62" spans="2:34" ht="50.1" customHeight="1" x14ac:dyDescent="0.4">
      <c r="B62" s="71"/>
      <c r="C62" s="82" t="s">
        <v>472</v>
      </c>
      <c r="D62" s="421"/>
      <c r="E62" s="422"/>
      <c r="F62" s="422"/>
      <c r="G62" s="422"/>
      <c r="H62" s="422"/>
      <c r="I62" s="422"/>
      <c r="J62" s="422"/>
      <c r="K62" s="423"/>
      <c r="L62" s="421"/>
      <c r="M62" s="422"/>
      <c r="N62" s="422"/>
      <c r="O62" s="422"/>
      <c r="P62" s="422"/>
      <c r="Q62" s="422"/>
      <c r="R62" s="422"/>
      <c r="S62" s="423"/>
      <c r="T62" s="424"/>
      <c r="U62" s="425"/>
      <c r="V62" s="425"/>
      <c r="W62" s="425"/>
      <c r="X62" s="425"/>
      <c r="Y62" s="426"/>
      <c r="Z62" s="427"/>
      <c r="AA62" s="428"/>
      <c r="AB62" s="428"/>
      <c r="AC62" s="429"/>
      <c r="AD62" s="416"/>
      <c r="AE62" s="417"/>
      <c r="AF62" s="411"/>
      <c r="AG62" s="411"/>
      <c r="AH62" s="87"/>
    </row>
    <row r="63" spans="2:34" ht="50.1" customHeight="1" x14ac:dyDescent="0.4">
      <c r="B63" s="71"/>
      <c r="C63" s="82" t="s">
        <v>473</v>
      </c>
      <c r="D63" s="421"/>
      <c r="E63" s="422"/>
      <c r="F63" s="422"/>
      <c r="G63" s="422"/>
      <c r="H63" s="422"/>
      <c r="I63" s="422"/>
      <c r="J63" s="422"/>
      <c r="K63" s="423"/>
      <c r="L63" s="421"/>
      <c r="M63" s="422"/>
      <c r="N63" s="422"/>
      <c r="O63" s="422"/>
      <c r="P63" s="422"/>
      <c r="Q63" s="422"/>
      <c r="R63" s="422"/>
      <c r="S63" s="423"/>
      <c r="T63" s="424"/>
      <c r="U63" s="425"/>
      <c r="V63" s="425"/>
      <c r="W63" s="425"/>
      <c r="X63" s="425"/>
      <c r="Y63" s="426"/>
      <c r="Z63" s="427"/>
      <c r="AA63" s="428"/>
      <c r="AB63" s="428"/>
      <c r="AC63" s="429"/>
      <c r="AD63" s="416"/>
      <c r="AE63" s="417"/>
      <c r="AF63" s="411"/>
      <c r="AG63" s="411"/>
      <c r="AH63" s="87"/>
    </row>
    <row r="64" spans="2:34" ht="50.1" customHeight="1" x14ac:dyDescent="0.4">
      <c r="B64" s="71"/>
      <c r="C64" s="82" t="s">
        <v>474</v>
      </c>
      <c r="D64" s="421"/>
      <c r="E64" s="422"/>
      <c r="F64" s="422"/>
      <c r="G64" s="422"/>
      <c r="H64" s="422"/>
      <c r="I64" s="422"/>
      <c r="J64" s="422"/>
      <c r="K64" s="423"/>
      <c r="L64" s="421"/>
      <c r="M64" s="422"/>
      <c r="N64" s="422"/>
      <c r="O64" s="422"/>
      <c r="P64" s="422"/>
      <c r="Q64" s="422"/>
      <c r="R64" s="422"/>
      <c r="S64" s="423"/>
      <c r="T64" s="424"/>
      <c r="U64" s="425"/>
      <c r="V64" s="425"/>
      <c r="W64" s="425"/>
      <c r="X64" s="425"/>
      <c r="Y64" s="426"/>
      <c r="Z64" s="427"/>
      <c r="AA64" s="428"/>
      <c r="AB64" s="428"/>
      <c r="AC64" s="429"/>
      <c r="AD64" s="416"/>
      <c r="AE64" s="417"/>
      <c r="AF64" s="411"/>
      <c r="AG64" s="411"/>
      <c r="AH64" s="87"/>
    </row>
    <row r="65" spans="2:34" ht="50.1" customHeight="1" x14ac:dyDescent="0.4">
      <c r="B65" s="71"/>
      <c r="C65" s="82" t="s">
        <v>476</v>
      </c>
      <c r="D65" s="421"/>
      <c r="E65" s="422"/>
      <c r="F65" s="422"/>
      <c r="G65" s="422"/>
      <c r="H65" s="422"/>
      <c r="I65" s="422"/>
      <c r="J65" s="422"/>
      <c r="K65" s="423"/>
      <c r="L65" s="421"/>
      <c r="M65" s="422"/>
      <c r="N65" s="422"/>
      <c r="O65" s="422"/>
      <c r="P65" s="422"/>
      <c r="Q65" s="422"/>
      <c r="R65" s="422"/>
      <c r="S65" s="423"/>
      <c r="T65" s="424"/>
      <c r="U65" s="425"/>
      <c r="V65" s="425"/>
      <c r="W65" s="425"/>
      <c r="X65" s="425"/>
      <c r="Y65" s="426"/>
      <c r="Z65" s="427"/>
      <c r="AA65" s="428"/>
      <c r="AB65" s="428"/>
      <c r="AC65" s="429"/>
      <c r="AD65" s="418"/>
      <c r="AE65" s="418"/>
      <c r="AF65" s="411"/>
      <c r="AG65" s="411"/>
      <c r="AH65" s="87"/>
    </row>
    <row r="66" spans="2:34" ht="9.9" customHeight="1" x14ac:dyDescent="0.4">
      <c r="B66" s="65"/>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7"/>
    </row>
    <row r="67" spans="2:34" ht="6" customHeight="1" x14ac:dyDescent="0.4"/>
  </sheetData>
  <mergeCells count="257">
    <mergeCell ref="D65:K65"/>
    <mergeCell ref="L65:S65"/>
    <mergeCell ref="T65:Y65"/>
    <mergeCell ref="Z65:AC65"/>
    <mergeCell ref="AD65:AE65"/>
    <mergeCell ref="AF65:AG65"/>
    <mergeCell ref="D64:K64"/>
    <mergeCell ref="L64:S64"/>
    <mergeCell ref="T64:Y64"/>
    <mergeCell ref="Z64:AC64"/>
    <mergeCell ref="AD64:AE64"/>
    <mergeCell ref="AF64:AG64"/>
    <mergeCell ref="D63:K63"/>
    <mergeCell ref="L63:S63"/>
    <mergeCell ref="T63:Y63"/>
    <mergeCell ref="Z63:AC63"/>
    <mergeCell ref="AD63:AE63"/>
    <mergeCell ref="AF63:AG63"/>
    <mergeCell ref="D62:K62"/>
    <mergeCell ref="L62:S62"/>
    <mergeCell ref="T62:Y62"/>
    <mergeCell ref="Z62:AC62"/>
    <mergeCell ref="AD62:AE62"/>
    <mergeCell ref="AF62:AG62"/>
    <mergeCell ref="D61:K61"/>
    <mergeCell ref="L61:S61"/>
    <mergeCell ref="T61:Y61"/>
    <mergeCell ref="Z61:AC61"/>
    <mergeCell ref="AD61:AE61"/>
    <mergeCell ref="AF61:AG61"/>
    <mergeCell ref="D60:K60"/>
    <mergeCell ref="L60:S60"/>
    <mergeCell ref="T60:Y60"/>
    <mergeCell ref="Z60:AC60"/>
    <mergeCell ref="AD60:AE60"/>
    <mergeCell ref="AF60:AG60"/>
    <mergeCell ref="D59:K59"/>
    <mergeCell ref="L59:S59"/>
    <mergeCell ref="T59:Y59"/>
    <mergeCell ref="Z59:AC59"/>
    <mergeCell ref="AD59:AE59"/>
    <mergeCell ref="AF59:AG59"/>
    <mergeCell ref="D58:K58"/>
    <mergeCell ref="L58:S58"/>
    <mergeCell ref="T58:Y58"/>
    <mergeCell ref="Z58:AC58"/>
    <mergeCell ref="AD58:AE58"/>
    <mergeCell ref="AF58:AG58"/>
    <mergeCell ref="D57:K57"/>
    <mergeCell ref="L57:S57"/>
    <mergeCell ref="T57:Y57"/>
    <mergeCell ref="Z57:AC57"/>
    <mergeCell ref="AD57:AE57"/>
    <mergeCell ref="AF57:AG57"/>
    <mergeCell ref="D56:K56"/>
    <mergeCell ref="L56:S56"/>
    <mergeCell ref="T56:Y56"/>
    <mergeCell ref="Z56:AC56"/>
    <mergeCell ref="AD56:AE56"/>
    <mergeCell ref="AF56:AG56"/>
    <mergeCell ref="D55:K55"/>
    <mergeCell ref="L55:S55"/>
    <mergeCell ref="T55:Y55"/>
    <mergeCell ref="Z55:AC55"/>
    <mergeCell ref="AD55:AE55"/>
    <mergeCell ref="AF55:AG55"/>
    <mergeCell ref="D54:K54"/>
    <mergeCell ref="L54:S54"/>
    <mergeCell ref="T54:Y54"/>
    <mergeCell ref="Z54:AC54"/>
    <mergeCell ref="AD54:AE54"/>
    <mergeCell ref="AF54:AG54"/>
    <mergeCell ref="D53:K53"/>
    <mergeCell ref="L53:S53"/>
    <mergeCell ref="T53:Y53"/>
    <mergeCell ref="Z53:AC53"/>
    <mergeCell ref="AD53:AE53"/>
    <mergeCell ref="AF53:AG53"/>
    <mergeCell ref="D52:K52"/>
    <mergeCell ref="L52:S52"/>
    <mergeCell ref="T52:Y52"/>
    <mergeCell ref="Z52:AC52"/>
    <mergeCell ref="AD52:AE52"/>
    <mergeCell ref="AF52:AG52"/>
    <mergeCell ref="D51:K51"/>
    <mergeCell ref="L51:S51"/>
    <mergeCell ref="T51:Y51"/>
    <mergeCell ref="Z51:AC51"/>
    <mergeCell ref="AD51:AE51"/>
    <mergeCell ref="AF51:AG51"/>
    <mergeCell ref="D50:K50"/>
    <mergeCell ref="L50:S50"/>
    <mergeCell ref="T50:Y50"/>
    <mergeCell ref="Z50:AC50"/>
    <mergeCell ref="AD50:AE50"/>
    <mergeCell ref="AF50:AG50"/>
    <mergeCell ref="D49:K49"/>
    <mergeCell ref="L49:S49"/>
    <mergeCell ref="T49:Y49"/>
    <mergeCell ref="Z49:AC49"/>
    <mergeCell ref="AD49:AE49"/>
    <mergeCell ref="AF49:AG49"/>
    <mergeCell ref="D48:K48"/>
    <mergeCell ref="L48:S48"/>
    <mergeCell ref="T48:Y48"/>
    <mergeCell ref="Z48:AC48"/>
    <mergeCell ref="AD48:AE48"/>
    <mergeCell ref="AF48:AG48"/>
    <mergeCell ref="D47:K47"/>
    <mergeCell ref="L47:S47"/>
    <mergeCell ref="T47:Y47"/>
    <mergeCell ref="Z47:AC47"/>
    <mergeCell ref="AD47:AE47"/>
    <mergeCell ref="AF47:AG47"/>
    <mergeCell ref="D46:K46"/>
    <mergeCell ref="L46:S46"/>
    <mergeCell ref="T46:Y46"/>
    <mergeCell ref="Z46:AC46"/>
    <mergeCell ref="AD46:AE46"/>
    <mergeCell ref="AF46:AG46"/>
    <mergeCell ref="D45:K45"/>
    <mergeCell ref="L45:S45"/>
    <mergeCell ref="T45:Y45"/>
    <mergeCell ref="Z45:AC45"/>
    <mergeCell ref="AD45:AE45"/>
    <mergeCell ref="AF45:AG45"/>
    <mergeCell ref="D44:K44"/>
    <mergeCell ref="L44:S44"/>
    <mergeCell ref="T44:Y44"/>
    <mergeCell ref="Z44:AC44"/>
    <mergeCell ref="AD44:AE44"/>
    <mergeCell ref="AF44:AG44"/>
    <mergeCell ref="B41:AH41"/>
    <mergeCell ref="B42:AH42"/>
    <mergeCell ref="D43:K43"/>
    <mergeCell ref="L43:S43"/>
    <mergeCell ref="T43:Y43"/>
    <mergeCell ref="Z43:AC43"/>
    <mergeCell ref="AD43:AE43"/>
    <mergeCell ref="AF43:AG43"/>
    <mergeCell ref="T30:U30"/>
    <mergeCell ref="V30:W30"/>
    <mergeCell ref="X30:Y30"/>
    <mergeCell ref="Z30:AA30"/>
    <mergeCell ref="AB30:AC30"/>
    <mergeCell ref="B32:AD39"/>
    <mergeCell ref="C30:E30"/>
    <mergeCell ref="F30:G30"/>
    <mergeCell ref="H30:I30"/>
    <mergeCell ref="J30:K30"/>
    <mergeCell ref="L30:M30"/>
    <mergeCell ref="N30:O30"/>
    <mergeCell ref="P30:Q30"/>
    <mergeCell ref="R30:S30"/>
    <mergeCell ref="N29:O29"/>
    <mergeCell ref="P29:Q29"/>
    <mergeCell ref="R29:S29"/>
    <mergeCell ref="T28:U28"/>
    <mergeCell ref="V28:W28"/>
    <mergeCell ref="X28:Y28"/>
    <mergeCell ref="Z28:AA28"/>
    <mergeCell ref="AB28:AC28"/>
    <mergeCell ref="C29:E29"/>
    <mergeCell ref="F29:G29"/>
    <mergeCell ref="H29:I29"/>
    <mergeCell ref="J29:K29"/>
    <mergeCell ref="L29:M29"/>
    <mergeCell ref="Z29:AA29"/>
    <mergeCell ref="AB29:AC29"/>
    <mergeCell ref="T29:U29"/>
    <mergeCell ref="V29:W29"/>
    <mergeCell ref="X29:Y29"/>
    <mergeCell ref="C28:E28"/>
    <mergeCell ref="F28:G28"/>
    <mergeCell ref="H28:I28"/>
    <mergeCell ref="J28:K28"/>
    <mergeCell ref="L28:M28"/>
    <mergeCell ref="N28:O28"/>
    <mergeCell ref="P28:Q28"/>
    <mergeCell ref="R28:S28"/>
    <mergeCell ref="N26:O26"/>
    <mergeCell ref="P26:Q26"/>
    <mergeCell ref="R26:S26"/>
    <mergeCell ref="T25:U25"/>
    <mergeCell ref="V25:W25"/>
    <mergeCell ref="X25:Y25"/>
    <mergeCell ref="Z25:AA25"/>
    <mergeCell ref="AB25:AC25"/>
    <mergeCell ref="C26:E26"/>
    <mergeCell ref="F26:G26"/>
    <mergeCell ref="H26:I26"/>
    <mergeCell ref="J26:K26"/>
    <mergeCell ref="L26:M26"/>
    <mergeCell ref="Z26:AA26"/>
    <mergeCell ref="AB26:AC26"/>
    <mergeCell ref="T26:U26"/>
    <mergeCell ref="V26:W26"/>
    <mergeCell ref="X26:Y26"/>
    <mergeCell ref="C25:E25"/>
    <mergeCell ref="F25:G25"/>
    <mergeCell ref="H25:I25"/>
    <mergeCell ref="J25:K25"/>
    <mergeCell ref="L25:M25"/>
    <mergeCell ref="N25:O25"/>
    <mergeCell ref="P25:Q25"/>
    <mergeCell ref="R25:S25"/>
    <mergeCell ref="N24:O24"/>
    <mergeCell ref="P24:Q24"/>
    <mergeCell ref="R24:S24"/>
    <mergeCell ref="C19:D19"/>
    <mergeCell ref="E19:N19"/>
    <mergeCell ref="P19:S19"/>
    <mergeCell ref="T19:AC19"/>
    <mergeCell ref="B22:AD22"/>
    <mergeCell ref="C24:E24"/>
    <mergeCell ref="F24:G24"/>
    <mergeCell ref="H24:I24"/>
    <mergeCell ref="J24:K24"/>
    <mergeCell ref="L24:M24"/>
    <mergeCell ref="Z24:AA24"/>
    <mergeCell ref="AB24:AC24"/>
    <mergeCell ref="T24:U24"/>
    <mergeCell ref="V24:W24"/>
    <mergeCell ref="X24:Y24"/>
    <mergeCell ref="X13:Z13"/>
    <mergeCell ref="AA13:AC13"/>
    <mergeCell ref="F15:G15"/>
    <mergeCell ref="H15:L15"/>
    <mergeCell ref="N15:O15"/>
    <mergeCell ref="P15:T15"/>
    <mergeCell ref="V15:W15"/>
    <mergeCell ref="X15:AC15"/>
    <mergeCell ref="C13:D17"/>
    <mergeCell ref="F13:G13"/>
    <mergeCell ref="H13:L13"/>
    <mergeCell ref="N13:P13"/>
    <mergeCell ref="Q13:T13"/>
    <mergeCell ref="V13:W13"/>
    <mergeCell ref="F17:G17"/>
    <mergeCell ref="H17:L17"/>
    <mergeCell ref="N17:O17"/>
    <mergeCell ref="P17:T17"/>
    <mergeCell ref="C9:D9"/>
    <mergeCell ref="E9:L9"/>
    <mergeCell ref="N9:T9"/>
    <mergeCell ref="V9:AC9"/>
    <mergeCell ref="C11:D11"/>
    <mergeCell ref="E11:L11"/>
    <mergeCell ref="N11:T11"/>
    <mergeCell ref="V11:AC11"/>
    <mergeCell ref="B2:G3"/>
    <mergeCell ref="H2:AD3"/>
    <mergeCell ref="B5:AD5"/>
    <mergeCell ref="C7:D7"/>
    <mergeCell ref="E7:L7"/>
    <mergeCell ref="N7:P7"/>
    <mergeCell ref="Q7:AC7"/>
  </mergeCells>
  <dataValidations count="2">
    <dataValidation type="list" allowBlank="1" showInputMessage="1" showErrorMessage="1" sqref="X13" xr:uid="{090DB59E-54C4-4031-ADDC-CEFE21AAC90B}">
      <formula1>"Mayor o igual que,Menor o igual que,Igual,Mayor que,Menor que"</formula1>
    </dataValidation>
    <dataValidation type="list" allowBlank="1" showInputMessage="1" showErrorMessage="1" sqref="AD44:AE65" xr:uid="{311B4A5A-7D72-4BED-9670-15F94072A467}">
      <formula1>"Abierta,En ejecución,Cerrada,Cancelada"</formula1>
    </dataValidation>
  </dataValidations>
  <pageMargins left="0.25" right="0.25"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5C26178F-CE2F-4640-B998-414489655A75}">
          <x14:formula1>
            <xm:f>Datos!$L$2:$L$51</xm:f>
          </x14:formula1>
          <xm:sqref>N9:T9 E9 V9:AC9</xm:sqref>
        </x14:dataValidation>
        <x14:dataValidation type="list" allowBlank="1" showInputMessage="1" showErrorMessage="1" xr:uid="{760AA739-D74F-4640-80A4-769379CD6EF6}">
          <x14:formula1>
            <xm:f>Datos!$P$2:$P$205</xm:f>
          </x14:formula1>
          <xm:sqref>E11:L11 N11:T11 V11:AC11</xm:sqref>
        </x14:dataValidation>
      </x14:dataValidations>
    </ext>
  </extLst>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8837-2695-4630-87AE-0281CD216CE7}">
  <sheetPr codeName="Hoja45"/>
  <dimension ref="B1:AH67"/>
  <sheetViews>
    <sheetView showGridLines="0" zoomScale="85" zoomScaleNormal="85" workbookViewId="0">
      <selection activeCell="E7" sqref="E7:L7"/>
    </sheetView>
  </sheetViews>
  <sheetFormatPr baseColWidth="10" defaultColWidth="0" defaultRowHeight="0" customHeight="1" zeroHeight="1" x14ac:dyDescent="0.4"/>
  <cols>
    <col min="1" max="1" width="1.77734375" style="60" customWidth="1"/>
    <col min="2" max="2" width="1.88671875" style="60" customWidth="1"/>
    <col min="3" max="4" width="11.21875" style="60" customWidth="1"/>
    <col min="5" max="5" width="1.77734375" style="60" customWidth="1"/>
    <col min="6" max="6" width="13.6640625" style="60" customWidth="1"/>
    <col min="7" max="7" width="1.77734375" style="60" customWidth="1"/>
    <col min="8" max="8" width="9.6640625" style="60" customWidth="1"/>
    <col min="9" max="9" width="1.77734375" style="60" customWidth="1"/>
    <col min="10" max="10" width="9.6640625" style="60" customWidth="1"/>
    <col min="11" max="11" width="1.77734375" style="60" customWidth="1"/>
    <col min="12" max="12" width="12.6640625" style="60" customWidth="1"/>
    <col min="13" max="13" width="1.77734375" style="60" customWidth="1"/>
    <col min="14" max="14" width="12.109375" style="60" customWidth="1"/>
    <col min="15" max="15" width="1.77734375" style="60" customWidth="1"/>
    <col min="16" max="16" width="12.6640625" style="60" customWidth="1"/>
    <col min="17" max="17" width="1.77734375" style="60" customWidth="1"/>
    <col min="18" max="18" width="9.6640625" style="60" customWidth="1"/>
    <col min="19" max="19" width="1.77734375" style="60" customWidth="1"/>
    <col min="20" max="20" width="12.6640625" style="60" customWidth="1"/>
    <col min="21" max="21" width="1.77734375" style="60" customWidth="1"/>
    <col min="22" max="22" width="9.6640625" style="60" customWidth="1"/>
    <col min="23" max="23" width="1.77734375" style="60" customWidth="1"/>
    <col min="24" max="24" width="9.6640625" style="60" customWidth="1"/>
    <col min="25" max="25" width="1.77734375" style="60" customWidth="1"/>
    <col min="26" max="26" width="9.6640625" style="60" customWidth="1"/>
    <col min="27" max="27" width="1.77734375" style="60" customWidth="1"/>
    <col min="28" max="28" width="9.6640625" style="60" customWidth="1"/>
    <col min="29" max="29" width="1.77734375" style="60" customWidth="1"/>
    <col min="30" max="30" width="1.88671875" style="60" customWidth="1"/>
    <col min="31" max="31" width="10.77734375" style="60" customWidth="1"/>
    <col min="32" max="33" width="12.33203125" style="60" customWidth="1"/>
    <col min="34" max="34" width="1.77734375" style="60" customWidth="1"/>
    <col min="35" max="35" width="2.21875" style="60" customWidth="1"/>
    <col min="36" max="36" width="0" style="60" hidden="1" customWidth="1"/>
    <col min="37" max="16384" width="0" style="60" hidden="1"/>
  </cols>
  <sheetData>
    <row r="1" spans="2:30" ht="8.1" customHeight="1" x14ac:dyDescent="0.4"/>
    <row r="2" spans="2:30" ht="37.5" customHeight="1" x14ac:dyDescent="0.4">
      <c r="B2" s="439"/>
      <c r="C2" s="439"/>
      <c r="D2" s="439"/>
      <c r="E2" s="439"/>
      <c r="F2" s="439"/>
      <c r="G2" s="439"/>
      <c r="H2" s="442" t="s">
        <v>480</v>
      </c>
      <c r="I2" s="443"/>
      <c r="J2" s="443"/>
      <c r="K2" s="443"/>
      <c r="L2" s="443"/>
      <c r="M2" s="443"/>
      <c r="N2" s="443"/>
      <c r="O2" s="443"/>
      <c r="P2" s="443"/>
      <c r="Q2" s="443"/>
      <c r="R2" s="443"/>
      <c r="S2" s="443"/>
      <c r="T2" s="443"/>
      <c r="U2" s="443"/>
      <c r="V2" s="443"/>
      <c r="W2" s="443"/>
      <c r="X2" s="443"/>
      <c r="Y2" s="443"/>
      <c r="Z2" s="443"/>
      <c r="AA2" s="443"/>
      <c r="AB2" s="443"/>
      <c r="AC2" s="443"/>
      <c r="AD2" s="444"/>
    </row>
    <row r="3" spans="2:30" ht="37.5" customHeight="1" x14ac:dyDescent="0.4">
      <c r="B3" s="439"/>
      <c r="C3" s="439"/>
      <c r="D3" s="439"/>
      <c r="E3" s="439"/>
      <c r="F3" s="439"/>
      <c r="G3" s="439"/>
      <c r="H3" s="445"/>
      <c r="I3" s="446"/>
      <c r="J3" s="446"/>
      <c r="K3" s="446"/>
      <c r="L3" s="446"/>
      <c r="M3" s="446"/>
      <c r="N3" s="446"/>
      <c r="O3" s="446"/>
      <c r="P3" s="446"/>
      <c r="Q3" s="446"/>
      <c r="R3" s="446"/>
      <c r="S3" s="446"/>
      <c r="T3" s="446"/>
      <c r="U3" s="446"/>
      <c r="V3" s="446"/>
      <c r="W3" s="446"/>
      <c r="X3" s="446"/>
      <c r="Y3" s="446"/>
      <c r="Z3" s="446"/>
      <c r="AA3" s="446"/>
      <c r="AB3" s="446"/>
      <c r="AC3" s="446"/>
      <c r="AD3" s="447"/>
    </row>
    <row r="4" spans="2:30" ht="8.1" customHeight="1" x14ac:dyDescent="0.4"/>
    <row r="5" spans="2:30" ht="30" customHeight="1" x14ac:dyDescent="0.4">
      <c r="B5" s="440" t="s">
        <v>454</v>
      </c>
      <c r="C5" s="440"/>
      <c r="D5" s="440"/>
      <c r="E5" s="440"/>
      <c r="F5" s="440"/>
      <c r="G5" s="440"/>
      <c r="H5" s="440"/>
      <c r="I5" s="440"/>
      <c r="J5" s="440"/>
      <c r="K5" s="440"/>
      <c r="L5" s="440"/>
      <c r="M5" s="440"/>
      <c r="N5" s="440"/>
      <c r="O5" s="440"/>
      <c r="P5" s="440"/>
      <c r="Q5" s="440"/>
      <c r="R5" s="440"/>
      <c r="S5" s="440"/>
      <c r="T5" s="440"/>
      <c r="U5" s="440"/>
      <c r="V5" s="440"/>
      <c r="W5" s="440"/>
      <c r="X5" s="440"/>
      <c r="Y5" s="440"/>
      <c r="Z5" s="440"/>
      <c r="AA5" s="440"/>
      <c r="AB5" s="440"/>
      <c r="AC5" s="440"/>
      <c r="AD5" s="440"/>
    </row>
    <row r="6" spans="2:30" ht="7.5" customHeight="1" x14ac:dyDescent="0.4">
      <c r="B6" s="61"/>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2:30" s="64" customFormat="1" ht="60" customHeight="1" x14ac:dyDescent="0.3">
      <c r="B7" s="68"/>
      <c r="C7" s="419" t="s">
        <v>455</v>
      </c>
      <c r="D7" s="420"/>
      <c r="E7" s="433"/>
      <c r="F7" s="433"/>
      <c r="G7" s="433"/>
      <c r="H7" s="433"/>
      <c r="I7" s="433"/>
      <c r="J7" s="433"/>
      <c r="K7" s="433"/>
      <c r="L7" s="433"/>
      <c r="M7" s="69"/>
      <c r="N7" s="419" t="s">
        <v>456</v>
      </c>
      <c r="O7" s="436"/>
      <c r="P7" s="420"/>
      <c r="Q7" s="441"/>
      <c r="R7" s="441"/>
      <c r="S7" s="441"/>
      <c r="T7" s="441"/>
      <c r="U7" s="441"/>
      <c r="V7" s="441"/>
      <c r="W7" s="441"/>
      <c r="X7" s="441"/>
      <c r="Y7" s="441"/>
      <c r="Z7" s="441"/>
      <c r="AA7" s="441"/>
      <c r="AB7" s="441"/>
      <c r="AC7" s="441"/>
      <c r="AD7" s="70"/>
    </row>
    <row r="8" spans="2:30" ht="7.5" customHeight="1" x14ac:dyDescent="0.4">
      <c r="B8" s="71"/>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73"/>
    </row>
    <row r="9" spans="2:30" s="64" customFormat="1" ht="39.9" customHeight="1" x14ac:dyDescent="0.3">
      <c r="B9" s="68"/>
      <c r="C9" s="419" t="s">
        <v>481</v>
      </c>
      <c r="D9" s="420"/>
      <c r="E9" s="433"/>
      <c r="F9" s="433"/>
      <c r="G9" s="433"/>
      <c r="H9" s="433"/>
      <c r="I9" s="433"/>
      <c r="J9" s="433"/>
      <c r="K9" s="433"/>
      <c r="L9" s="433"/>
      <c r="M9" s="69"/>
      <c r="N9" s="433"/>
      <c r="O9" s="433"/>
      <c r="P9" s="433"/>
      <c r="Q9" s="433"/>
      <c r="R9" s="433"/>
      <c r="S9" s="433"/>
      <c r="T9" s="433"/>
      <c r="U9"/>
      <c r="V9" s="433"/>
      <c r="W9" s="433"/>
      <c r="X9" s="433"/>
      <c r="Y9" s="433"/>
      <c r="Z9" s="433"/>
      <c r="AA9" s="433"/>
      <c r="AB9" s="433"/>
      <c r="AC9" s="433"/>
      <c r="AD9" s="70"/>
    </row>
    <row r="10" spans="2:30" ht="7.5" customHeight="1" x14ac:dyDescent="0.4">
      <c r="B10" s="71"/>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3"/>
    </row>
    <row r="11" spans="2:30" ht="39.9" customHeight="1" x14ac:dyDescent="0.4">
      <c r="B11" s="71"/>
      <c r="C11" s="419" t="s">
        <v>482</v>
      </c>
      <c r="D11" s="420"/>
      <c r="E11" s="433"/>
      <c r="F11" s="433"/>
      <c r="G11" s="433"/>
      <c r="H11" s="433"/>
      <c r="I11" s="433"/>
      <c r="J11" s="433"/>
      <c r="K11" s="433"/>
      <c r="L11" s="433"/>
      <c r="N11" s="433"/>
      <c r="O11" s="433"/>
      <c r="P11" s="433"/>
      <c r="Q11" s="433"/>
      <c r="R11" s="433"/>
      <c r="S11" s="433"/>
      <c r="T11" s="433"/>
      <c r="V11" s="433"/>
      <c r="W11" s="433"/>
      <c r="X11" s="433"/>
      <c r="Y11" s="433"/>
      <c r="Z11" s="433"/>
      <c r="AA11" s="433"/>
      <c r="AB11" s="433"/>
      <c r="AC11" s="433"/>
      <c r="AD11" s="73"/>
    </row>
    <row r="12" spans="2:30" ht="7.5" customHeight="1" x14ac:dyDescent="0.4">
      <c r="B12" s="71"/>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3"/>
    </row>
    <row r="13" spans="2:30" s="64" customFormat="1" ht="39.9" customHeight="1" x14ac:dyDescent="0.3">
      <c r="B13" s="68"/>
      <c r="C13" s="448" t="s">
        <v>488</v>
      </c>
      <c r="D13" s="449"/>
      <c r="E13" s="69"/>
      <c r="F13" s="432" t="s">
        <v>457</v>
      </c>
      <c r="G13" s="432"/>
      <c r="H13" s="435"/>
      <c r="I13" s="435"/>
      <c r="J13" s="435"/>
      <c r="K13" s="435"/>
      <c r="L13" s="435"/>
      <c r="M13" s="69"/>
      <c r="N13" s="419" t="s">
        <v>459</v>
      </c>
      <c r="O13" s="436"/>
      <c r="P13" s="420"/>
      <c r="Q13" s="437"/>
      <c r="R13" s="437"/>
      <c r="S13" s="437"/>
      <c r="T13" s="437"/>
      <c r="U13" s="69"/>
      <c r="V13" s="438" t="s">
        <v>460</v>
      </c>
      <c r="W13" s="438"/>
      <c r="X13" s="461"/>
      <c r="Y13" s="461"/>
      <c r="Z13" s="461"/>
      <c r="AA13" s="455"/>
      <c r="AB13" s="456"/>
      <c r="AC13" s="457"/>
      <c r="AD13" s="70"/>
    </row>
    <row r="14" spans="2:30" ht="9" customHeight="1" x14ac:dyDescent="0.4">
      <c r="B14" s="71"/>
      <c r="C14" s="450"/>
      <c r="D14" s="451"/>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3"/>
    </row>
    <row r="15" spans="2:30" s="64" customFormat="1" ht="39.9" customHeight="1" x14ac:dyDescent="0.3">
      <c r="B15" s="68"/>
      <c r="C15" s="450"/>
      <c r="D15" s="451"/>
      <c r="E15" s="69"/>
      <c r="F15" s="434" t="s">
        <v>458</v>
      </c>
      <c r="G15" s="434"/>
      <c r="H15" s="435"/>
      <c r="I15" s="435"/>
      <c r="J15" s="435"/>
      <c r="K15" s="435"/>
      <c r="L15" s="435"/>
      <c r="M15" s="69"/>
      <c r="N15" s="434" t="s">
        <v>462</v>
      </c>
      <c r="O15" s="434"/>
      <c r="P15" s="435"/>
      <c r="Q15" s="435"/>
      <c r="R15" s="435"/>
      <c r="S15" s="435"/>
      <c r="T15" s="435"/>
      <c r="U15" s="69"/>
      <c r="V15" s="434" t="s">
        <v>484</v>
      </c>
      <c r="W15" s="434"/>
      <c r="X15" s="454"/>
      <c r="Y15" s="454"/>
      <c r="Z15" s="454"/>
      <c r="AA15" s="454"/>
      <c r="AB15" s="454"/>
      <c r="AC15" s="454"/>
      <c r="AD15" s="70"/>
    </row>
    <row r="16" spans="2:30" ht="7.5" customHeight="1" x14ac:dyDescent="0.4">
      <c r="B16" s="71"/>
      <c r="C16" s="450"/>
      <c r="D16" s="451"/>
      <c r="E16" s="72"/>
      <c r="F16" s="72"/>
      <c r="G16" s="72"/>
      <c r="H16" s="72"/>
      <c r="I16" s="72"/>
      <c r="J16" s="72"/>
      <c r="K16" s="72"/>
      <c r="L16" s="72"/>
      <c r="M16" s="72"/>
      <c r="N16" s="72"/>
      <c r="O16" s="72"/>
      <c r="P16" s="72"/>
      <c r="Q16" s="72"/>
      <c r="R16" s="72"/>
      <c r="S16" s="72"/>
      <c r="T16" s="72"/>
      <c r="U16" s="72"/>
      <c r="V16"/>
      <c r="W16"/>
      <c r="X16"/>
      <c r="Y16"/>
      <c r="Z16"/>
      <c r="AA16"/>
      <c r="AB16"/>
      <c r="AC16"/>
      <c r="AD16" s="73"/>
    </row>
    <row r="17" spans="2:30" s="64" customFormat="1" ht="39.9" customHeight="1" x14ac:dyDescent="0.3">
      <c r="B17" s="68"/>
      <c r="C17" s="452"/>
      <c r="D17" s="453"/>
      <c r="E17" s="69"/>
      <c r="F17" s="434" t="s">
        <v>461</v>
      </c>
      <c r="G17" s="434"/>
      <c r="H17" s="435"/>
      <c r="I17" s="435"/>
      <c r="J17" s="435"/>
      <c r="K17" s="435"/>
      <c r="L17" s="435"/>
      <c r="M17" s="69"/>
      <c r="N17" s="434" t="s">
        <v>463</v>
      </c>
      <c r="O17" s="434"/>
      <c r="P17" s="435"/>
      <c r="Q17" s="435"/>
      <c r="R17" s="435"/>
      <c r="S17" s="435"/>
      <c r="T17" s="435"/>
      <c r="U17" s="69"/>
      <c r="AC17"/>
      <c r="AD17" s="70"/>
    </row>
    <row r="18" spans="2:30" ht="6.9" customHeight="1" x14ac:dyDescent="0.4">
      <c r="B18" s="71"/>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3"/>
    </row>
    <row r="19" spans="2:30" s="64" customFormat="1" ht="39.9" customHeight="1" x14ac:dyDescent="0.3">
      <c r="B19" s="68"/>
      <c r="C19" s="419" t="s">
        <v>485</v>
      </c>
      <c r="D19" s="420"/>
      <c r="E19" s="437"/>
      <c r="F19" s="437"/>
      <c r="G19" s="437"/>
      <c r="H19" s="437"/>
      <c r="I19" s="437"/>
      <c r="J19" s="437"/>
      <c r="K19" s="437"/>
      <c r="L19" s="437"/>
      <c r="M19" s="437"/>
      <c r="N19" s="437"/>
      <c r="O19" s="74"/>
      <c r="P19" s="419" t="s">
        <v>486</v>
      </c>
      <c r="Q19" s="436"/>
      <c r="R19" s="436"/>
      <c r="S19" s="420"/>
      <c r="T19" s="437"/>
      <c r="U19" s="437"/>
      <c r="V19" s="437"/>
      <c r="W19" s="437"/>
      <c r="X19" s="437"/>
      <c r="Y19" s="437"/>
      <c r="Z19" s="437"/>
      <c r="AA19" s="437"/>
      <c r="AB19" s="437"/>
      <c r="AC19" s="437"/>
      <c r="AD19" s="70"/>
    </row>
    <row r="20" spans="2:30" ht="6.9" customHeight="1" x14ac:dyDescent="0.4">
      <c r="B20" s="75"/>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7"/>
    </row>
    <row r="21" spans="2:30" ht="9.9" customHeight="1" x14ac:dyDescent="0.4">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row>
    <row r="22" spans="2:30" ht="30" customHeight="1" x14ac:dyDescent="0.4">
      <c r="B22" s="415" t="s">
        <v>464</v>
      </c>
      <c r="C22" s="415"/>
      <c r="D22" s="415"/>
      <c r="E22" s="415"/>
      <c r="F22" s="415"/>
      <c r="G22" s="415"/>
      <c r="H22" s="415"/>
      <c r="I22" s="415"/>
      <c r="J22" s="415"/>
      <c r="K22" s="415"/>
      <c r="L22" s="415"/>
      <c r="M22" s="415"/>
      <c r="N22" s="415"/>
      <c r="O22" s="415"/>
      <c r="P22" s="415"/>
      <c r="Q22" s="415"/>
      <c r="R22" s="415"/>
      <c r="S22" s="415"/>
      <c r="T22" s="415"/>
      <c r="U22" s="415"/>
      <c r="V22" s="415"/>
      <c r="W22" s="415"/>
      <c r="X22" s="415"/>
      <c r="Y22" s="415"/>
      <c r="Z22" s="415"/>
      <c r="AA22" s="415"/>
      <c r="AB22" s="415"/>
      <c r="AC22" s="415"/>
      <c r="AD22" s="415"/>
    </row>
    <row r="23" spans="2:30" ht="9.9" customHeight="1" x14ac:dyDescent="0.4">
      <c r="B23" s="78"/>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80"/>
    </row>
    <row r="24" spans="2:30" ht="26.1" customHeight="1" x14ac:dyDescent="0.4">
      <c r="B24" s="71"/>
      <c r="C24" s="432" t="s">
        <v>487</v>
      </c>
      <c r="D24" s="432"/>
      <c r="E24" s="432"/>
      <c r="F24" s="432" t="s">
        <v>496</v>
      </c>
      <c r="G24" s="432"/>
      <c r="H24" s="432" t="s">
        <v>465</v>
      </c>
      <c r="I24" s="432"/>
      <c r="J24" s="432" t="s">
        <v>466</v>
      </c>
      <c r="K24" s="432"/>
      <c r="L24" s="432" t="s">
        <v>467</v>
      </c>
      <c r="M24" s="432"/>
      <c r="N24" s="432" t="s">
        <v>468</v>
      </c>
      <c r="O24" s="432"/>
      <c r="P24" s="432" t="s">
        <v>469</v>
      </c>
      <c r="Q24" s="432"/>
      <c r="R24" s="432" t="s">
        <v>470</v>
      </c>
      <c r="S24" s="432"/>
      <c r="T24" s="432" t="s">
        <v>471</v>
      </c>
      <c r="U24" s="432"/>
      <c r="V24" s="432" t="s">
        <v>472</v>
      </c>
      <c r="W24" s="432"/>
      <c r="X24" s="432" t="s">
        <v>473</v>
      </c>
      <c r="Y24" s="432"/>
      <c r="Z24" s="432" t="s">
        <v>474</v>
      </c>
      <c r="AA24" s="432"/>
      <c r="AB24" s="432" t="s">
        <v>475</v>
      </c>
      <c r="AC24" s="432"/>
      <c r="AD24" s="81"/>
    </row>
    <row r="25" spans="2:30" ht="26.1" customHeight="1" x14ac:dyDescent="0.4">
      <c r="B25" s="71"/>
      <c r="C25" s="430" t="s">
        <v>460</v>
      </c>
      <c r="D25" s="430"/>
      <c r="E25" s="430"/>
      <c r="F25" s="460"/>
      <c r="G25" s="460"/>
      <c r="H25" s="460"/>
      <c r="I25" s="460"/>
      <c r="J25" s="460"/>
      <c r="K25" s="460"/>
      <c r="L25" s="460"/>
      <c r="M25" s="460"/>
      <c r="N25" s="460"/>
      <c r="O25" s="460"/>
      <c r="P25" s="460"/>
      <c r="Q25" s="460"/>
      <c r="R25" s="460"/>
      <c r="S25" s="460"/>
      <c r="T25" s="460"/>
      <c r="U25" s="460"/>
      <c r="V25" s="460"/>
      <c r="W25" s="460"/>
      <c r="X25" s="460"/>
      <c r="Y25" s="460"/>
      <c r="Z25" s="460"/>
      <c r="AA25" s="460"/>
      <c r="AB25" s="460"/>
      <c r="AC25" s="460"/>
      <c r="AD25" s="81"/>
    </row>
    <row r="26" spans="2:30" ht="35.1" customHeight="1" x14ac:dyDescent="0.4">
      <c r="B26" s="71"/>
      <c r="C26" s="430" t="s">
        <v>323</v>
      </c>
      <c r="D26" s="430"/>
      <c r="E26" s="430"/>
      <c r="F26" s="431"/>
      <c r="G26" s="431"/>
      <c r="H26" s="431"/>
      <c r="I26" s="431"/>
      <c r="J26" s="431"/>
      <c r="K26" s="431"/>
      <c r="L26" s="431"/>
      <c r="M26" s="431"/>
      <c r="N26" s="431"/>
      <c r="O26" s="431"/>
      <c r="P26" s="431"/>
      <c r="Q26" s="431"/>
      <c r="R26" s="431"/>
      <c r="S26" s="431"/>
      <c r="T26" s="431"/>
      <c r="U26" s="431"/>
      <c r="V26" s="431"/>
      <c r="W26" s="431"/>
      <c r="X26" s="431"/>
      <c r="Y26" s="431"/>
      <c r="Z26" s="431"/>
      <c r="AA26" s="431"/>
      <c r="AB26" s="431"/>
      <c r="AC26" s="431"/>
      <c r="AD26" s="81"/>
    </row>
    <row r="27" spans="2:30" ht="12" customHeight="1" x14ac:dyDescent="0.4">
      <c r="B27" s="71"/>
      <c r="C27" s="84"/>
      <c r="D27" s="84"/>
      <c r="E27" s="84"/>
      <c r="F27" s="85"/>
      <c r="G27" s="85"/>
      <c r="H27" s="85"/>
      <c r="I27" s="85"/>
      <c r="J27" s="85"/>
      <c r="K27" s="85"/>
      <c r="L27" s="85"/>
      <c r="M27" s="85"/>
      <c r="N27" s="86"/>
      <c r="O27" s="86"/>
      <c r="P27" s="86"/>
      <c r="Q27" s="86"/>
      <c r="R27" s="86"/>
      <c r="S27" s="86"/>
      <c r="T27" s="86"/>
      <c r="U27" s="86"/>
      <c r="V27" s="86"/>
      <c r="W27" s="86"/>
      <c r="X27" s="86"/>
      <c r="Y27" s="86"/>
      <c r="Z27" s="86"/>
      <c r="AA27" s="86"/>
      <c r="AB27" s="86"/>
      <c r="AC27" s="86"/>
      <c r="AD27" s="81"/>
    </row>
    <row r="28" spans="2:30" ht="35.1" customHeight="1" x14ac:dyDescent="0.4">
      <c r="B28" s="71"/>
      <c r="C28" s="432" t="s">
        <v>487</v>
      </c>
      <c r="D28" s="432"/>
      <c r="E28" s="432"/>
      <c r="F28" s="432" t="s">
        <v>476</v>
      </c>
      <c r="G28" s="432"/>
      <c r="H28" s="432" t="s">
        <v>465</v>
      </c>
      <c r="I28" s="432"/>
      <c r="J28" s="432" t="s">
        <v>466</v>
      </c>
      <c r="K28" s="432"/>
      <c r="L28" s="432" t="s">
        <v>467</v>
      </c>
      <c r="M28" s="432"/>
      <c r="N28" s="432" t="s">
        <v>468</v>
      </c>
      <c r="O28" s="432"/>
      <c r="P28" s="432" t="s">
        <v>469</v>
      </c>
      <c r="Q28" s="432"/>
      <c r="R28" s="432" t="s">
        <v>470</v>
      </c>
      <c r="S28" s="432"/>
      <c r="T28" s="432" t="s">
        <v>471</v>
      </c>
      <c r="U28" s="432"/>
      <c r="V28" s="432" t="s">
        <v>472</v>
      </c>
      <c r="W28" s="432"/>
      <c r="X28" s="432" t="s">
        <v>473</v>
      </c>
      <c r="Y28" s="432"/>
      <c r="Z28" s="432" t="s">
        <v>474</v>
      </c>
      <c r="AA28" s="432"/>
      <c r="AB28" s="432" t="s">
        <v>475</v>
      </c>
      <c r="AC28" s="432"/>
      <c r="AD28" s="81"/>
    </row>
    <row r="29" spans="2:30" ht="35.1" customHeight="1" x14ac:dyDescent="0.4">
      <c r="B29" s="71"/>
      <c r="C29" s="430" t="s">
        <v>460</v>
      </c>
      <c r="D29" s="430"/>
      <c r="E29" s="430"/>
      <c r="F29" s="460"/>
      <c r="G29" s="460"/>
      <c r="H29" s="460"/>
      <c r="I29" s="460"/>
      <c r="J29" s="460"/>
      <c r="K29" s="460"/>
      <c r="L29" s="460"/>
      <c r="M29" s="460"/>
      <c r="N29" s="460"/>
      <c r="O29" s="460"/>
      <c r="P29" s="460"/>
      <c r="Q29" s="460"/>
      <c r="R29" s="460"/>
      <c r="S29" s="460"/>
      <c r="T29" s="460"/>
      <c r="U29" s="460"/>
      <c r="V29" s="460"/>
      <c r="W29" s="460"/>
      <c r="X29" s="460"/>
      <c r="Y29" s="460"/>
      <c r="Z29" s="460"/>
      <c r="AA29" s="460"/>
      <c r="AB29" s="460"/>
      <c r="AC29" s="460"/>
      <c r="AD29" s="81"/>
    </row>
    <row r="30" spans="2:30" ht="35.1" customHeight="1" x14ac:dyDescent="0.4">
      <c r="B30" s="71"/>
      <c r="C30" s="430" t="s">
        <v>323</v>
      </c>
      <c r="D30" s="430"/>
      <c r="E30" s="430"/>
      <c r="F30" s="431"/>
      <c r="G30" s="431"/>
      <c r="H30" s="431"/>
      <c r="I30" s="431"/>
      <c r="J30" s="431"/>
      <c r="K30" s="431"/>
      <c r="L30" s="431"/>
      <c r="M30" s="431"/>
      <c r="N30" s="431"/>
      <c r="O30" s="431"/>
      <c r="P30" s="431"/>
      <c r="Q30" s="431"/>
      <c r="R30" s="431"/>
      <c r="S30" s="431"/>
      <c r="T30" s="431"/>
      <c r="U30" s="431"/>
      <c r="V30" s="431"/>
      <c r="W30" s="431"/>
      <c r="X30" s="431"/>
      <c r="Y30" s="431"/>
      <c r="Z30" s="431"/>
      <c r="AA30" s="431"/>
      <c r="AB30" s="431"/>
      <c r="AC30" s="431"/>
      <c r="AD30" s="81"/>
    </row>
    <row r="31" spans="2:30" ht="9.9" customHeight="1" x14ac:dyDescent="0.4">
      <c r="B31" s="75"/>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7"/>
    </row>
    <row r="32" spans="2:30" ht="5.4" customHeight="1" x14ac:dyDescent="0.4">
      <c r="B32" s="462"/>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4"/>
    </row>
    <row r="33" spans="2:34" ht="39.9" customHeight="1" x14ac:dyDescent="0.4">
      <c r="B33" s="412"/>
      <c r="C33" s="413"/>
      <c r="D33" s="413"/>
      <c r="E33" s="413"/>
      <c r="F33" s="413"/>
      <c r="G33" s="413"/>
      <c r="H33" s="413"/>
      <c r="I33" s="413"/>
      <c r="J33" s="413"/>
      <c r="K33" s="413"/>
      <c r="L33" s="413"/>
      <c r="M33" s="413"/>
      <c r="N33" s="413"/>
      <c r="O33" s="413"/>
      <c r="P33" s="413"/>
      <c r="Q33" s="413"/>
      <c r="R33" s="413"/>
      <c r="S33" s="413"/>
      <c r="T33" s="413"/>
      <c r="U33" s="413"/>
      <c r="V33" s="413"/>
      <c r="W33" s="413"/>
      <c r="X33" s="413"/>
      <c r="Y33" s="413"/>
      <c r="Z33" s="413"/>
      <c r="AA33" s="413"/>
      <c r="AB33" s="413"/>
      <c r="AC33" s="413"/>
      <c r="AD33" s="414"/>
    </row>
    <row r="34" spans="2:34" ht="39.9" customHeight="1" x14ac:dyDescent="0.4">
      <c r="B34" s="412"/>
      <c r="C34" s="413"/>
      <c r="D34" s="413"/>
      <c r="E34" s="413"/>
      <c r="F34" s="413"/>
      <c r="G34" s="413"/>
      <c r="H34" s="413"/>
      <c r="I34" s="413"/>
      <c r="J34" s="413"/>
      <c r="K34" s="413"/>
      <c r="L34" s="413"/>
      <c r="M34" s="413"/>
      <c r="N34" s="413"/>
      <c r="O34" s="413"/>
      <c r="P34" s="413"/>
      <c r="Q34" s="413"/>
      <c r="R34" s="413"/>
      <c r="S34" s="413"/>
      <c r="T34" s="413"/>
      <c r="U34" s="413"/>
      <c r="V34" s="413"/>
      <c r="W34" s="413"/>
      <c r="X34" s="413"/>
      <c r="Y34" s="413"/>
      <c r="Z34" s="413"/>
      <c r="AA34" s="413"/>
      <c r="AB34" s="413"/>
      <c r="AC34" s="413"/>
      <c r="AD34" s="414"/>
    </row>
    <row r="35" spans="2:34" ht="39.9" customHeight="1" x14ac:dyDescent="0.4">
      <c r="B35" s="412"/>
      <c r="C35" s="413"/>
      <c r="D35" s="413"/>
      <c r="E35" s="413"/>
      <c r="F35" s="413"/>
      <c r="G35" s="413"/>
      <c r="H35" s="413"/>
      <c r="I35" s="413"/>
      <c r="J35" s="413"/>
      <c r="K35" s="413"/>
      <c r="L35" s="413"/>
      <c r="M35" s="413"/>
      <c r="N35" s="413"/>
      <c r="O35" s="413"/>
      <c r="P35" s="413"/>
      <c r="Q35" s="413"/>
      <c r="R35" s="413"/>
      <c r="S35" s="413"/>
      <c r="T35" s="413"/>
      <c r="U35" s="413"/>
      <c r="V35" s="413"/>
      <c r="W35" s="413"/>
      <c r="X35" s="413"/>
      <c r="Y35" s="413"/>
      <c r="Z35" s="413"/>
      <c r="AA35" s="413"/>
      <c r="AB35" s="413"/>
      <c r="AC35" s="413"/>
      <c r="AD35" s="414"/>
    </row>
    <row r="36" spans="2:34" ht="39.9" customHeight="1" x14ac:dyDescent="0.4">
      <c r="B36" s="412"/>
      <c r="C36" s="413"/>
      <c r="D36" s="413"/>
      <c r="E36" s="413"/>
      <c r="F36" s="413"/>
      <c r="G36" s="413"/>
      <c r="H36" s="413"/>
      <c r="I36" s="413"/>
      <c r="J36" s="413"/>
      <c r="K36" s="413"/>
      <c r="L36" s="413"/>
      <c r="M36" s="413"/>
      <c r="N36" s="413"/>
      <c r="O36" s="413"/>
      <c r="P36" s="413"/>
      <c r="Q36" s="413"/>
      <c r="R36" s="413"/>
      <c r="S36" s="413"/>
      <c r="T36" s="413"/>
      <c r="U36" s="413"/>
      <c r="V36" s="413"/>
      <c r="W36" s="413"/>
      <c r="X36" s="413"/>
      <c r="Y36" s="413"/>
      <c r="Z36" s="413"/>
      <c r="AA36" s="413"/>
      <c r="AB36" s="413"/>
      <c r="AC36" s="413"/>
      <c r="AD36" s="414"/>
    </row>
    <row r="37" spans="2:34" ht="39.9" customHeight="1" x14ac:dyDescent="0.4">
      <c r="B37" s="412"/>
      <c r="C37" s="413"/>
      <c r="D37" s="413"/>
      <c r="E37" s="413"/>
      <c r="F37" s="413"/>
      <c r="G37" s="413"/>
      <c r="H37" s="413"/>
      <c r="I37" s="413"/>
      <c r="J37" s="413"/>
      <c r="K37" s="413"/>
      <c r="L37" s="413"/>
      <c r="M37" s="413"/>
      <c r="N37" s="413"/>
      <c r="O37" s="413"/>
      <c r="P37" s="413"/>
      <c r="Q37" s="413"/>
      <c r="R37" s="413"/>
      <c r="S37" s="413"/>
      <c r="T37" s="413"/>
      <c r="U37" s="413"/>
      <c r="V37" s="413"/>
      <c r="W37" s="413"/>
      <c r="X37" s="413"/>
      <c r="Y37" s="413"/>
      <c r="Z37" s="413"/>
      <c r="AA37" s="413"/>
      <c r="AB37" s="413"/>
      <c r="AC37" s="413"/>
      <c r="AD37" s="414"/>
    </row>
    <row r="38" spans="2:34" ht="39.9" customHeight="1" x14ac:dyDescent="0.4">
      <c r="B38" s="412"/>
      <c r="C38" s="413"/>
      <c r="D38" s="413"/>
      <c r="E38" s="413"/>
      <c r="F38" s="413"/>
      <c r="G38" s="413"/>
      <c r="H38" s="413"/>
      <c r="I38" s="413"/>
      <c r="J38" s="413"/>
      <c r="K38" s="413"/>
      <c r="L38" s="413"/>
      <c r="M38" s="413"/>
      <c r="N38" s="413"/>
      <c r="O38" s="413"/>
      <c r="P38" s="413"/>
      <c r="Q38" s="413"/>
      <c r="R38" s="413"/>
      <c r="S38" s="413"/>
      <c r="T38" s="413"/>
      <c r="U38" s="413"/>
      <c r="V38" s="413"/>
      <c r="W38" s="413"/>
      <c r="X38" s="413"/>
      <c r="Y38" s="413"/>
      <c r="Z38" s="413"/>
      <c r="AA38" s="413"/>
      <c r="AB38" s="413"/>
      <c r="AC38" s="413"/>
      <c r="AD38" s="414"/>
    </row>
    <row r="39" spans="2:34" ht="39.9" customHeight="1" x14ac:dyDescent="0.4">
      <c r="B39" s="465"/>
      <c r="C39" s="466"/>
      <c r="D39" s="466"/>
      <c r="E39" s="466"/>
      <c r="F39" s="466"/>
      <c r="G39" s="466"/>
      <c r="H39" s="466"/>
      <c r="I39" s="466"/>
      <c r="J39" s="466"/>
      <c r="K39" s="466"/>
      <c r="L39" s="466"/>
      <c r="M39" s="466"/>
      <c r="N39" s="466"/>
      <c r="O39" s="466"/>
      <c r="P39" s="466"/>
      <c r="Q39" s="466"/>
      <c r="R39" s="466"/>
      <c r="S39" s="466"/>
      <c r="T39" s="466"/>
      <c r="U39" s="466"/>
      <c r="V39" s="466"/>
      <c r="W39" s="466"/>
      <c r="X39" s="466"/>
      <c r="Y39" s="466"/>
      <c r="Z39" s="466"/>
      <c r="AA39" s="466"/>
      <c r="AB39" s="466"/>
      <c r="AC39" s="466"/>
      <c r="AD39" s="467"/>
    </row>
    <row r="40" spans="2:34" ht="8.1" customHeight="1" x14ac:dyDescent="0.4">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row>
    <row r="41" spans="2:34" ht="30" customHeight="1" x14ac:dyDescent="0.4">
      <c r="B41" s="415" t="s">
        <v>477</v>
      </c>
      <c r="C41" s="415"/>
      <c r="D41" s="415"/>
      <c r="E41" s="415"/>
      <c r="F41" s="415"/>
      <c r="G41" s="415"/>
      <c r="H41" s="415"/>
      <c r="I41" s="415"/>
      <c r="J41" s="415"/>
      <c r="K41" s="415"/>
      <c r="L41" s="415"/>
      <c r="M41" s="415"/>
      <c r="N41" s="415"/>
      <c r="O41" s="415"/>
      <c r="P41" s="415"/>
      <c r="Q41" s="415"/>
      <c r="R41" s="415"/>
      <c r="S41" s="415"/>
      <c r="T41" s="415"/>
      <c r="U41" s="415"/>
      <c r="V41" s="415"/>
      <c r="W41" s="415"/>
      <c r="X41" s="415"/>
      <c r="Y41" s="415"/>
      <c r="Z41" s="415"/>
      <c r="AA41" s="415"/>
      <c r="AB41" s="415"/>
      <c r="AC41" s="415"/>
      <c r="AD41" s="415"/>
      <c r="AE41" s="415"/>
      <c r="AF41" s="415"/>
      <c r="AG41" s="415"/>
      <c r="AH41" s="415"/>
    </row>
    <row r="42" spans="2:34" ht="9.9" customHeight="1" x14ac:dyDescent="0.4">
      <c r="B42" s="412"/>
      <c r="C42" s="413"/>
      <c r="D42" s="413"/>
      <c r="E42" s="413"/>
      <c r="F42" s="413"/>
      <c r="G42" s="413"/>
      <c r="H42" s="413"/>
      <c r="I42" s="413"/>
      <c r="J42" s="413"/>
      <c r="K42" s="413"/>
      <c r="L42" s="413"/>
      <c r="M42" s="413"/>
      <c r="N42" s="413"/>
      <c r="O42" s="413"/>
      <c r="P42" s="413"/>
      <c r="Q42" s="413"/>
      <c r="R42" s="413"/>
      <c r="S42" s="413"/>
      <c r="T42" s="413"/>
      <c r="U42" s="413"/>
      <c r="V42" s="413"/>
      <c r="W42" s="413"/>
      <c r="X42" s="413"/>
      <c r="Y42" s="413"/>
      <c r="Z42" s="413"/>
      <c r="AA42" s="413"/>
      <c r="AB42" s="413"/>
      <c r="AC42" s="413"/>
      <c r="AD42" s="413"/>
      <c r="AE42" s="413"/>
      <c r="AF42" s="413"/>
      <c r="AG42" s="413"/>
      <c r="AH42" s="414"/>
    </row>
    <row r="43" spans="2:34" ht="45" customHeight="1" x14ac:dyDescent="0.4">
      <c r="B43" s="71"/>
      <c r="C43" s="83" t="s">
        <v>478</v>
      </c>
      <c r="D43" s="432" t="s">
        <v>492</v>
      </c>
      <c r="E43" s="432"/>
      <c r="F43" s="432"/>
      <c r="G43" s="432"/>
      <c r="H43" s="432"/>
      <c r="I43" s="432"/>
      <c r="J43" s="432"/>
      <c r="K43" s="432"/>
      <c r="L43" s="432" t="s">
        <v>493</v>
      </c>
      <c r="M43" s="432"/>
      <c r="N43" s="432"/>
      <c r="O43" s="432"/>
      <c r="P43" s="432"/>
      <c r="Q43" s="432"/>
      <c r="R43" s="432"/>
      <c r="S43" s="432"/>
      <c r="T43" s="432" t="s">
        <v>479</v>
      </c>
      <c r="U43" s="432"/>
      <c r="V43" s="432"/>
      <c r="W43" s="432"/>
      <c r="X43" s="432"/>
      <c r="Y43" s="432"/>
      <c r="Z43" s="432" t="s">
        <v>489</v>
      </c>
      <c r="AA43" s="432"/>
      <c r="AB43" s="432"/>
      <c r="AC43" s="432"/>
      <c r="AD43" s="419" t="s">
        <v>490</v>
      </c>
      <c r="AE43" s="420"/>
      <c r="AF43" s="419" t="s">
        <v>491</v>
      </c>
      <c r="AG43" s="420"/>
      <c r="AH43" s="87"/>
    </row>
    <row r="44" spans="2:34" ht="50.1" customHeight="1" x14ac:dyDescent="0.4">
      <c r="B44" s="71"/>
      <c r="C44" s="82" t="s">
        <v>465</v>
      </c>
      <c r="D44" s="421"/>
      <c r="E44" s="422"/>
      <c r="F44" s="422"/>
      <c r="G44" s="422"/>
      <c r="H44" s="422"/>
      <c r="I44" s="422"/>
      <c r="J44" s="422"/>
      <c r="K44" s="423"/>
      <c r="L44" s="421"/>
      <c r="M44" s="422"/>
      <c r="N44" s="422"/>
      <c r="O44" s="422"/>
      <c r="P44" s="422"/>
      <c r="Q44" s="422"/>
      <c r="R44" s="422"/>
      <c r="S44" s="423"/>
      <c r="T44" s="424"/>
      <c r="U44" s="425"/>
      <c r="V44" s="425"/>
      <c r="W44" s="425"/>
      <c r="X44" s="425"/>
      <c r="Y44" s="426"/>
      <c r="Z44" s="427"/>
      <c r="AA44" s="428"/>
      <c r="AB44" s="428"/>
      <c r="AC44" s="429"/>
      <c r="AD44" s="416"/>
      <c r="AE44" s="417"/>
      <c r="AF44" s="411"/>
      <c r="AG44" s="411"/>
      <c r="AH44" s="87"/>
    </row>
    <row r="45" spans="2:34" ht="50.1" customHeight="1" x14ac:dyDescent="0.4">
      <c r="B45" s="71"/>
      <c r="C45" s="82" t="s">
        <v>466</v>
      </c>
      <c r="D45" s="421"/>
      <c r="E45" s="422"/>
      <c r="F45" s="422"/>
      <c r="G45" s="422"/>
      <c r="H45" s="422"/>
      <c r="I45" s="422"/>
      <c r="J45" s="422"/>
      <c r="K45" s="423"/>
      <c r="L45" s="421"/>
      <c r="M45" s="422"/>
      <c r="N45" s="422"/>
      <c r="O45" s="422"/>
      <c r="P45" s="422"/>
      <c r="Q45" s="422"/>
      <c r="R45" s="422"/>
      <c r="S45" s="423"/>
      <c r="T45" s="424"/>
      <c r="U45" s="425"/>
      <c r="V45" s="425"/>
      <c r="W45" s="425"/>
      <c r="X45" s="425"/>
      <c r="Y45" s="426"/>
      <c r="Z45" s="427"/>
      <c r="AA45" s="428"/>
      <c r="AB45" s="428"/>
      <c r="AC45" s="429"/>
      <c r="AD45" s="416"/>
      <c r="AE45" s="417"/>
      <c r="AF45" s="411"/>
      <c r="AG45" s="411"/>
      <c r="AH45" s="87"/>
    </row>
    <row r="46" spans="2:34" ht="50.1" customHeight="1" x14ac:dyDescent="0.4">
      <c r="B46" s="71"/>
      <c r="C46" s="82" t="s">
        <v>467</v>
      </c>
      <c r="D46" s="421"/>
      <c r="E46" s="422"/>
      <c r="F46" s="422"/>
      <c r="G46" s="422"/>
      <c r="H46" s="422"/>
      <c r="I46" s="422"/>
      <c r="J46" s="422"/>
      <c r="K46" s="423"/>
      <c r="L46" s="421"/>
      <c r="M46" s="422"/>
      <c r="N46" s="422"/>
      <c r="O46" s="422"/>
      <c r="P46" s="422"/>
      <c r="Q46" s="422"/>
      <c r="R46" s="422"/>
      <c r="S46" s="423"/>
      <c r="T46" s="424"/>
      <c r="U46" s="425"/>
      <c r="V46" s="425"/>
      <c r="W46" s="425"/>
      <c r="X46" s="425"/>
      <c r="Y46" s="426"/>
      <c r="Z46" s="427"/>
      <c r="AA46" s="428"/>
      <c r="AB46" s="428"/>
      <c r="AC46" s="429"/>
      <c r="AD46" s="416"/>
      <c r="AE46" s="417"/>
      <c r="AF46" s="411"/>
      <c r="AG46" s="411"/>
      <c r="AH46" s="87"/>
    </row>
    <row r="47" spans="2:34" ht="50.1" customHeight="1" x14ac:dyDescent="0.4">
      <c r="B47" s="71"/>
      <c r="C47" s="82" t="s">
        <v>468</v>
      </c>
      <c r="D47" s="421"/>
      <c r="E47" s="422"/>
      <c r="F47" s="422"/>
      <c r="G47" s="422"/>
      <c r="H47" s="422"/>
      <c r="I47" s="422"/>
      <c r="J47" s="422"/>
      <c r="K47" s="423"/>
      <c r="L47" s="421"/>
      <c r="M47" s="422"/>
      <c r="N47" s="422"/>
      <c r="O47" s="422"/>
      <c r="P47" s="422"/>
      <c r="Q47" s="422"/>
      <c r="R47" s="422"/>
      <c r="S47" s="423"/>
      <c r="T47" s="424"/>
      <c r="U47" s="425"/>
      <c r="V47" s="425"/>
      <c r="W47" s="425"/>
      <c r="X47" s="425"/>
      <c r="Y47" s="426"/>
      <c r="Z47" s="427"/>
      <c r="AA47" s="428"/>
      <c r="AB47" s="428"/>
      <c r="AC47" s="429"/>
      <c r="AD47" s="416"/>
      <c r="AE47" s="417"/>
      <c r="AF47" s="411"/>
      <c r="AG47" s="411"/>
      <c r="AH47" s="87"/>
    </row>
    <row r="48" spans="2:34" ht="50.1" customHeight="1" x14ac:dyDescent="0.4">
      <c r="B48" s="71"/>
      <c r="C48" s="82" t="s">
        <v>469</v>
      </c>
      <c r="D48" s="421"/>
      <c r="E48" s="422"/>
      <c r="F48" s="422"/>
      <c r="G48" s="422"/>
      <c r="H48" s="422"/>
      <c r="I48" s="422"/>
      <c r="J48" s="422"/>
      <c r="K48" s="423"/>
      <c r="L48" s="421"/>
      <c r="M48" s="422"/>
      <c r="N48" s="422"/>
      <c r="O48" s="422"/>
      <c r="P48" s="422"/>
      <c r="Q48" s="422"/>
      <c r="R48" s="422"/>
      <c r="S48" s="423"/>
      <c r="T48" s="424"/>
      <c r="U48" s="425"/>
      <c r="V48" s="425"/>
      <c r="W48" s="425"/>
      <c r="X48" s="425"/>
      <c r="Y48" s="426"/>
      <c r="Z48" s="427"/>
      <c r="AA48" s="428"/>
      <c r="AB48" s="428"/>
      <c r="AC48" s="429"/>
      <c r="AD48" s="416"/>
      <c r="AE48" s="417"/>
      <c r="AF48" s="411"/>
      <c r="AG48" s="411"/>
      <c r="AH48" s="87"/>
    </row>
    <row r="49" spans="2:34" ht="50.1" customHeight="1" x14ac:dyDescent="0.4">
      <c r="B49" s="71"/>
      <c r="C49" s="82" t="s">
        <v>470</v>
      </c>
      <c r="D49" s="421"/>
      <c r="E49" s="422"/>
      <c r="F49" s="422"/>
      <c r="G49" s="422"/>
      <c r="H49" s="422"/>
      <c r="I49" s="422"/>
      <c r="J49" s="422"/>
      <c r="K49" s="423"/>
      <c r="L49" s="421"/>
      <c r="M49" s="422"/>
      <c r="N49" s="422"/>
      <c r="O49" s="422"/>
      <c r="P49" s="422"/>
      <c r="Q49" s="422"/>
      <c r="R49" s="422"/>
      <c r="S49" s="423"/>
      <c r="T49" s="424"/>
      <c r="U49" s="425"/>
      <c r="V49" s="425"/>
      <c r="W49" s="425"/>
      <c r="X49" s="425"/>
      <c r="Y49" s="426"/>
      <c r="Z49" s="427"/>
      <c r="AA49" s="428"/>
      <c r="AB49" s="428"/>
      <c r="AC49" s="429"/>
      <c r="AD49" s="416"/>
      <c r="AE49" s="417"/>
      <c r="AF49" s="411"/>
      <c r="AG49" s="411"/>
      <c r="AH49" s="87"/>
    </row>
    <row r="50" spans="2:34" ht="50.1" customHeight="1" x14ac:dyDescent="0.4">
      <c r="B50" s="71"/>
      <c r="C50" s="82" t="s">
        <v>471</v>
      </c>
      <c r="D50" s="421"/>
      <c r="E50" s="422"/>
      <c r="F50" s="422"/>
      <c r="G50" s="422"/>
      <c r="H50" s="422"/>
      <c r="I50" s="422"/>
      <c r="J50" s="422"/>
      <c r="K50" s="423"/>
      <c r="L50" s="421"/>
      <c r="M50" s="422"/>
      <c r="N50" s="422"/>
      <c r="O50" s="422"/>
      <c r="P50" s="422"/>
      <c r="Q50" s="422"/>
      <c r="R50" s="422"/>
      <c r="S50" s="423"/>
      <c r="T50" s="424"/>
      <c r="U50" s="425"/>
      <c r="V50" s="425"/>
      <c r="W50" s="425"/>
      <c r="X50" s="425"/>
      <c r="Y50" s="426"/>
      <c r="Z50" s="427"/>
      <c r="AA50" s="428"/>
      <c r="AB50" s="428"/>
      <c r="AC50" s="429"/>
      <c r="AD50" s="416"/>
      <c r="AE50" s="417"/>
      <c r="AF50" s="411"/>
      <c r="AG50" s="411"/>
      <c r="AH50" s="87"/>
    </row>
    <row r="51" spans="2:34" ht="50.1" customHeight="1" x14ac:dyDescent="0.4">
      <c r="B51" s="71"/>
      <c r="C51" s="82" t="s">
        <v>472</v>
      </c>
      <c r="D51" s="421"/>
      <c r="E51" s="422"/>
      <c r="F51" s="422"/>
      <c r="G51" s="422"/>
      <c r="H51" s="422"/>
      <c r="I51" s="422"/>
      <c r="J51" s="422"/>
      <c r="K51" s="423"/>
      <c r="L51" s="421"/>
      <c r="M51" s="422"/>
      <c r="N51" s="422"/>
      <c r="O51" s="422"/>
      <c r="P51" s="422"/>
      <c r="Q51" s="422"/>
      <c r="R51" s="422"/>
      <c r="S51" s="423"/>
      <c r="T51" s="424"/>
      <c r="U51" s="425"/>
      <c r="V51" s="425"/>
      <c r="W51" s="425"/>
      <c r="X51" s="425"/>
      <c r="Y51" s="426"/>
      <c r="Z51" s="427"/>
      <c r="AA51" s="428"/>
      <c r="AB51" s="428"/>
      <c r="AC51" s="429"/>
      <c r="AD51" s="416"/>
      <c r="AE51" s="417"/>
      <c r="AF51" s="411"/>
      <c r="AG51" s="411"/>
      <c r="AH51" s="87"/>
    </row>
    <row r="52" spans="2:34" ht="50.1" customHeight="1" x14ac:dyDescent="0.4">
      <c r="B52" s="71"/>
      <c r="C52" s="82" t="s">
        <v>473</v>
      </c>
      <c r="D52" s="421"/>
      <c r="E52" s="422"/>
      <c r="F52" s="422"/>
      <c r="G52" s="422"/>
      <c r="H52" s="422"/>
      <c r="I52" s="422"/>
      <c r="J52" s="422"/>
      <c r="K52" s="423"/>
      <c r="L52" s="421"/>
      <c r="M52" s="422"/>
      <c r="N52" s="422"/>
      <c r="O52" s="422"/>
      <c r="P52" s="422"/>
      <c r="Q52" s="422"/>
      <c r="R52" s="422"/>
      <c r="S52" s="423"/>
      <c r="T52" s="424"/>
      <c r="U52" s="425"/>
      <c r="V52" s="425"/>
      <c r="W52" s="425"/>
      <c r="X52" s="425"/>
      <c r="Y52" s="426"/>
      <c r="Z52" s="427"/>
      <c r="AA52" s="428"/>
      <c r="AB52" s="428"/>
      <c r="AC52" s="429"/>
      <c r="AD52" s="416"/>
      <c r="AE52" s="417"/>
      <c r="AF52" s="411"/>
      <c r="AG52" s="411"/>
      <c r="AH52" s="87"/>
    </row>
    <row r="53" spans="2:34" ht="50.1" customHeight="1" x14ac:dyDescent="0.4">
      <c r="B53" s="71"/>
      <c r="C53" s="82" t="s">
        <v>474</v>
      </c>
      <c r="D53" s="421"/>
      <c r="E53" s="422"/>
      <c r="F53" s="422"/>
      <c r="G53" s="422"/>
      <c r="H53" s="422"/>
      <c r="I53" s="422"/>
      <c r="J53" s="422"/>
      <c r="K53" s="423"/>
      <c r="L53" s="421"/>
      <c r="M53" s="422"/>
      <c r="N53" s="422"/>
      <c r="O53" s="422"/>
      <c r="P53" s="422"/>
      <c r="Q53" s="422"/>
      <c r="R53" s="422"/>
      <c r="S53" s="423"/>
      <c r="T53" s="424"/>
      <c r="U53" s="425"/>
      <c r="V53" s="425"/>
      <c r="W53" s="425"/>
      <c r="X53" s="425"/>
      <c r="Y53" s="426"/>
      <c r="Z53" s="427"/>
      <c r="AA53" s="428"/>
      <c r="AB53" s="428"/>
      <c r="AC53" s="429"/>
      <c r="AD53" s="416"/>
      <c r="AE53" s="417"/>
      <c r="AF53" s="411"/>
      <c r="AG53" s="411"/>
      <c r="AH53" s="87"/>
    </row>
    <row r="54" spans="2:34" ht="50.1" customHeight="1" x14ac:dyDescent="0.4">
      <c r="B54" s="71"/>
      <c r="C54" s="82" t="s">
        <v>476</v>
      </c>
      <c r="D54" s="421"/>
      <c r="E54" s="422"/>
      <c r="F54" s="422"/>
      <c r="G54" s="422"/>
      <c r="H54" s="422"/>
      <c r="I54" s="422"/>
      <c r="J54" s="422"/>
      <c r="K54" s="423"/>
      <c r="L54" s="421"/>
      <c r="M54" s="422"/>
      <c r="N54" s="422"/>
      <c r="O54" s="422"/>
      <c r="P54" s="422"/>
      <c r="Q54" s="422"/>
      <c r="R54" s="422"/>
      <c r="S54" s="423"/>
      <c r="T54" s="424"/>
      <c r="U54" s="425"/>
      <c r="V54" s="425"/>
      <c r="W54" s="425"/>
      <c r="X54" s="425"/>
      <c r="Y54" s="426"/>
      <c r="Z54" s="427"/>
      <c r="AA54" s="428"/>
      <c r="AB54" s="428"/>
      <c r="AC54" s="429"/>
      <c r="AD54" s="416"/>
      <c r="AE54" s="417"/>
      <c r="AF54" s="411"/>
      <c r="AG54" s="411"/>
      <c r="AH54" s="87"/>
    </row>
    <row r="55" spans="2:34" ht="50.1" customHeight="1" x14ac:dyDescent="0.4">
      <c r="B55" s="71"/>
      <c r="C55" s="82" t="s">
        <v>465</v>
      </c>
      <c r="D55" s="421"/>
      <c r="E55" s="422"/>
      <c r="F55" s="422"/>
      <c r="G55" s="422"/>
      <c r="H55" s="422"/>
      <c r="I55" s="422"/>
      <c r="J55" s="422"/>
      <c r="K55" s="423"/>
      <c r="L55" s="421"/>
      <c r="M55" s="422"/>
      <c r="N55" s="422"/>
      <c r="O55" s="422"/>
      <c r="P55" s="422"/>
      <c r="Q55" s="422"/>
      <c r="R55" s="422"/>
      <c r="S55" s="423"/>
      <c r="T55" s="424"/>
      <c r="U55" s="425"/>
      <c r="V55" s="425"/>
      <c r="W55" s="425"/>
      <c r="X55" s="425"/>
      <c r="Y55" s="426"/>
      <c r="Z55" s="427"/>
      <c r="AA55" s="428"/>
      <c r="AB55" s="428"/>
      <c r="AC55" s="429"/>
      <c r="AD55" s="416"/>
      <c r="AE55" s="417"/>
      <c r="AF55" s="411"/>
      <c r="AG55" s="411"/>
      <c r="AH55" s="87"/>
    </row>
    <row r="56" spans="2:34" ht="50.1" customHeight="1" x14ac:dyDescent="0.4">
      <c r="B56" s="71"/>
      <c r="C56" s="82" t="s">
        <v>466</v>
      </c>
      <c r="D56" s="421"/>
      <c r="E56" s="422"/>
      <c r="F56" s="422"/>
      <c r="G56" s="422"/>
      <c r="H56" s="422"/>
      <c r="I56" s="422"/>
      <c r="J56" s="422"/>
      <c r="K56" s="423"/>
      <c r="L56" s="421"/>
      <c r="M56" s="422"/>
      <c r="N56" s="422"/>
      <c r="O56" s="422"/>
      <c r="P56" s="422"/>
      <c r="Q56" s="422"/>
      <c r="R56" s="422"/>
      <c r="S56" s="423"/>
      <c r="T56" s="424"/>
      <c r="U56" s="425"/>
      <c r="V56" s="425"/>
      <c r="W56" s="425"/>
      <c r="X56" s="425"/>
      <c r="Y56" s="426"/>
      <c r="Z56" s="427"/>
      <c r="AA56" s="428"/>
      <c r="AB56" s="428"/>
      <c r="AC56" s="429"/>
      <c r="AD56" s="416"/>
      <c r="AE56" s="417"/>
      <c r="AF56" s="411"/>
      <c r="AG56" s="411"/>
      <c r="AH56" s="87"/>
    </row>
    <row r="57" spans="2:34" ht="50.1" customHeight="1" x14ac:dyDescent="0.4">
      <c r="B57" s="71"/>
      <c r="C57" s="82" t="s">
        <v>467</v>
      </c>
      <c r="D57" s="421"/>
      <c r="E57" s="422"/>
      <c r="F57" s="422"/>
      <c r="G57" s="422"/>
      <c r="H57" s="422"/>
      <c r="I57" s="422"/>
      <c r="J57" s="422"/>
      <c r="K57" s="423"/>
      <c r="L57" s="421"/>
      <c r="M57" s="422"/>
      <c r="N57" s="422"/>
      <c r="O57" s="422"/>
      <c r="P57" s="422"/>
      <c r="Q57" s="422"/>
      <c r="R57" s="422"/>
      <c r="S57" s="423"/>
      <c r="T57" s="424"/>
      <c r="U57" s="425"/>
      <c r="V57" s="425"/>
      <c r="W57" s="425"/>
      <c r="X57" s="425"/>
      <c r="Y57" s="426"/>
      <c r="Z57" s="427"/>
      <c r="AA57" s="428"/>
      <c r="AB57" s="428"/>
      <c r="AC57" s="429"/>
      <c r="AD57" s="416"/>
      <c r="AE57" s="417"/>
      <c r="AF57" s="411"/>
      <c r="AG57" s="411"/>
      <c r="AH57" s="87"/>
    </row>
    <row r="58" spans="2:34" ht="50.1" customHeight="1" x14ac:dyDescent="0.4">
      <c r="B58" s="71"/>
      <c r="C58" s="82" t="s">
        <v>468</v>
      </c>
      <c r="D58" s="421"/>
      <c r="E58" s="422"/>
      <c r="F58" s="422"/>
      <c r="G58" s="422"/>
      <c r="H58" s="422"/>
      <c r="I58" s="422"/>
      <c r="J58" s="422"/>
      <c r="K58" s="423"/>
      <c r="L58" s="421"/>
      <c r="M58" s="422"/>
      <c r="N58" s="422"/>
      <c r="O58" s="422"/>
      <c r="P58" s="422"/>
      <c r="Q58" s="422"/>
      <c r="R58" s="422"/>
      <c r="S58" s="423"/>
      <c r="T58" s="424"/>
      <c r="U58" s="425"/>
      <c r="V58" s="425"/>
      <c r="W58" s="425"/>
      <c r="X58" s="425"/>
      <c r="Y58" s="426"/>
      <c r="Z58" s="427"/>
      <c r="AA58" s="428"/>
      <c r="AB58" s="428"/>
      <c r="AC58" s="429"/>
      <c r="AD58" s="416"/>
      <c r="AE58" s="417"/>
      <c r="AF58" s="411"/>
      <c r="AG58" s="411"/>
      <c r="AH58" s="87"/>
    </row>
    <row r="59" spans="2:34" ht="50.1" customHeight="1" x14ac:dyDescent="0.4">
      <c r="B59" s="71"/>
      <c r="C59" s="82" t="s">
        <v>469</v>
      </c>
      <c r="D59" s="421"/>
      <c r="E59" s="422"/>
      <c r="F59" s="422"/>
      <c r="G59" s="422"/>
      <c r="H59" s="422"/>
      <c r="I59" s="422"/>
      <c r="J59" s="422"/>
      <c r="K59" s="423"/>
      <c r="L59" s="421"/>
      <c r="M59" s="422"/>
      <c r="N59" s="422"/>
      <c r="O59" s="422"/>
      <c r="P59" s="422"/>
      <c r="Q59" s="422"/>
      <c r="R59" s="422"/>
      <c r="S59" s="423"/>
      <c r="T59" s="424"/>
      <c r="U59" s="425"/>
      <c r="V59" s="425"/>
      <c r="W59" s="425"/>
      <c r="X59" s="425"/>
      <c r="Y59" s="426"/>
      <c r="Z59" s="427"/>
      <c r="AA59" s="428"/>
      <c r="AB59" s="428"/>
      <c r="AC59" s="429"/>
      <c r="AD59" s="416"/>
      <c r="AE59" s="417"/>
      <c r="AF59" s="411"/>
      <c r="AG59" s="411"/>
      <c r="AH59" s="87"/>
    </row>
    <row r="60" spans="2:34" ht="50.1" customHeight="1" x14ac:dyDescent="0.4">
      <c r="B60" s="71"/>
      <c r="C60" s="82" t="s">
        <v>470</v>
      </c>
      <c r="D60" s="421"/>
      <c r="E60" s="422"/>
      <c r="F60" s="422"/>
      <c r="G60" s="422"/>
      <c r="H60" s="422"/>
      <c r="I60" s="422"/>
      <c r="J60" s="422"/>
      <c r="K60" s="423"/>
      <c r="L60" s="421"/>
      <c r="M60" s="422"/>
      <c r="N60" s="422"/>
      <c r="O60" s="422"/>
      <c r="P60" s="422"/>
      <c r="Q60" s="422"/>
      <c r="R60" s="422"/>
      <c r="S60" s="423"/>
      <c r="T60" s="424"/>
      <c r="U60" s="425"/>
      <c r="V60" s="425"/>
      <c r="W60" s="425"/>
      <c r="X60" s="425"/>
      <c r="Y60" s="426"/>
      <c r="Z60" s="427"/>
      <c r="AA60" s="428"/>
      <c r="AB60" s="428"/>
      <c r="AC60" s="429"/>
      <c r="AD60" s="416"/>
      <c r="AE60" s="417"/>
      <c r="AF60" s="411"/>
      <c r="AG60" s="411"/>
      <c r="AH60" s="87"/>
    </row>
    <row r="61" spans="2:34" ht="50.1" customHeight="1" x14ac:dyDescent="0.4">
      <c r="B61" s="71"/>
      <c r="C61" s="82" t="s">
        <v>471</v>
      </c>
      <c r="D61" s="421"/>
      <c r="E61" s="422"/>
      <c r="F61" s="422"/>
      <c r="G61" s="422"/>
      <c r="H61" s="422"/>
      <c r="I61" s="422"/>
      <c r="J61" s="422"/>
      <c r="K61" s="423"/>
      <c r="L61" s="421"/>
      <c r="M61" s="422"/>
      <c r="N61" s="422"/>
      <c r="O61" s="422"/>
      <c r="P61" s="422"/>
      <c r="Q61" s="422"/>
      <c r="R61" s="422"/>
      <c r="S61" s="423"/>
      <c r="T61" s="424"/>
      <c r="U61" s="425"/>
      <c r="V61" s="425"/>
      <c r="W61" s="425"/>
      <c r="X61" s="425"/>
      <c r="Y61" s="426"/>
      <c r="Z61" s="427"/>
      <c r="AA61" s="428"/>
      <c r="AB61" s="428"/>
      <c r="AC61" s="429"/>
      <c r="AD61" s="416"/>
      <c r="AE61" s="417"/>
      <c r="AF61" s="411"/>
      <c r="AG61" s="411"/>
      <c r="AH61" s="87"/>
    </row>
    <row r="62" spans="2:34" ht="50.1" customHeight="1" x14ac:dyDescent="0.4">
      <c r="B62" s="71"/>
      <c r="C62" s="82" t="s">
        <v>472</v>
      </c>
      <c r="D62" s="421"/>
      <c r="E62" s="422"/>
      <c r="F62" s="422"/>
      <c r="G62" s="422"/>
      <c r="H62" s="422"/>
      <c r="I62" s="422"/>
      <c r="J62" s="422"/>
      <c r="K62" s="423"/>
      <c r="L62" s="421"/>
      <c r="M62" s="422"/>
      <c r="N62" s="422"/>
      <c r="O62" s="422"/>
      <c r="P62" s="422"/>
      <c r="Q62" s="422"/>
      <c r="R62" s="422"/>
      <c r="S62" s="423"/>
      <c r="T62" s="424"/>
      <c r="U62" s="425"/>
      <c r="V62" s="425"/>
      <c r="W62" s="425"/>
      <c r="X62" s="425"/>
      <c r="Y62" s="426"/>
      <c r="Z62" s="427"/>
      <c r="AA62" s="428"/>
      <c r="AB62" s="428"/>
      <c r="AC62" s="429"/>
      <c r="AD62" s="416"/>
      <c r="AE62" s="417"/>
      <c r="AF62" s="411"/>
      <c r="AG62" s="411"/>
      <c r="AH62" s="87"/>
    </row>
    <row r="63" spans="2:34" ht="50.1" customHeight="1" x14ac:dyDescent="0.4">
      <c r="B63" s="71"/>
      <c r="C63" s="82" t="s">
        <v>473</v>
      </c>
      <c r="D63" s="421"/>
      <c r="E63" s="422"/>
      <c r="F63" s="422"/>
      <c r="G63" s="422"/>
      <c r="H63" s="422"/>
      <c r="I63" s="422"/>
      <c r="J63" s="422"/>
      <c r="K63" s="423"/>
      <c r="L63" s="421"/>
      <c r="M63" s="422"/>
      <c r="N63" s="422"/>
      <c r="O63" s="422"/>
      <c r="P63" s="422"/>
      <c r="Q63" s="422"/>
      <c r="R63" s="422"/>
      <c r="S63" s="423"/>
      <c r="T63" s="424"/>
      <c r="U63" s="425"/>
      <c r="V63" s="425"/>
      <c r="W63" s="425"/>
      <c r="X63" s="425"/>
      <c r="Y63" s="426"/>
      <c r="Z63" s="427"/>
      <c r="AA63" s="428"/>
      <c r="AB63" s="428"/>
      <c r="AC63" s="429"/>
      <c r="AD63" s="416"/>
      <c r="AE63" s="417"/>
      <c r="AF63" s="411"/>
      <c r="AG63" s="411"/>
      <c r="AH63" s="87"/>
    </row>
    <row r="64" spans="2:34" ht="50.1" customHeight="1" x14ac:dyDescent="0.4">
      <c r="B64" s="71"/>
      <c r="C64" s="82" t="s">
        <v>474</v>
      </c>
      <c r="D64" s="421"/>
      <c r="E64" s="422"/>
      <c r="F64" s="422"/>
      <c r="G64" s="422"/>
      <c r="H64" s="422"/>
      <c r="I64" s="422"/>
      <c r="J64" s="422"/>
      <c r="K64" s="423"/>
      <c r="L64" s="421"/>
      <c r="M64" s="422"/>
      <c r="N64" s="422"/>
      <c r="O64" s="422"/>
      <c r="P64" s="422"/>
      <c r="Q64" s="422"/>
      <c r="R64" s="422"/>
      <c r="S64" s="423"/>
      <c r="T64" s="424"/>
      <c r="U64" s="425"/>
      <c r="V64" s="425"/>
      <c r="W64" s="425"/>
      <c r="X64" s="425"/>
      <c r="Y64" s="426"/>
      <c r="Z64" s="427"/>
      <c r="AA64" s="428"/>
      <c r="AB64" s="428"/>
      <c r="AC64" s="429"/>
      <c r="AD64" s="416"/>
      <c r="AE64" s="417"/>
      <c r="AF64" s="411"/>
      <c r="AG64" s="411"/>
      <c r="AH64" s="87"/>
    </row>
    <row r="65" spans="2:34" ht="50.1" customHeight="1" x14ac:dyDescent="0.4">
      <c r="B65" s="71"/>
      <c r="C65" s="82" t="s">
        <v>476</v>
      </c>
      <c r="D65" s="421"/>
      <c r="E65" s="422"/>
      <c r="F65" s="422"/>
      <c r="G65" s="422"/>
      <c r="H65" s="422"/>
      <c r="I65" s="422"/>
      <c r="J65" s="422"/>
      <c r="K65" s="423"/>
      <c r="L65" s="421"/>
      <c r="M65" s="422"/>
      <c r="N65" s="422"/>
      <c r="O65" s="422"/>
      <c r="P65" s="422"/>
      <c r="Q65" s="422"/>
      <c r="R65" s="422"/>
      <c r="S65" s="423"/>
      <c r="T65" s="424"/>
      <c r="U65" s="425"/>
      <c r="V65" s="425"/>
      <c r="W65" s="425"/>
      <c r="X65" s="425"/>
      <c r="Y65" s="426"/>
      <c r="Z65" s="427"/>
      <c r="AA65" s="428"/>
      <c r="AB65" s="428"/>
      <c r="AC65" s="429"/>
      <c r="AD65" s="418"/>
      <c r="AE65" s="418"/>
      <c r="AF65" s="411"/>
      <c r="AG65" s="411"/>
      <c r="AH65" s="87"/>
    </row>
    <row r="66" spans="2:34" ht="9.9" customHeight="1" x14ac:dyDescent="0.4">
      <c r="B66" s="65"/>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7"/>
    </row>
    <row r="67" spans="2:34" ht="6" customHeight="1" x14ac:dyDescent="0.4"/>
  </sheetData>
  <mergeCells count="257">
    <mergeCell ref="D65:K65"/>
    <mergeCell ref="L65:S65"/>
    <mergeCell ref="T65:Y65"/>
    <mergeCell ref="Z65:AC65"/>
    <mergeCell ref="AD65:AE65"/>
    <mergeCell ref="AF65:AG65"/>
    <mergeCell ref="D64:K64"/>
    <mergeCell ref="L64:S64"/>
    <mergeCell ref="T64:Y64"/>
    <mergeCell ref="Z64:AC64"/>
    <mergeCell ref="AD64:AE64"/>
    <mergeCell ref="AF64:AG64"/>
    <mergeCell ref="D63:K63"/>
    <mergeCell ref="L63:S63"/>
    <mergeCell ref="T63:Y63"/>
    <mergeCell ref="Z63:AC63"/>
    <mergeCell ref="AD63:AE63"/>
    <mergeCell ref="AF63:AG63"/>
    <mergeCell ref="D62:K62"/>
    <mergeCell ref="L62:S62"/>
    <mergeCell ref="T62:Y62"/>
    <mergeCell ref="Z62:AC62"/>
    <mergeCell ref="AD62:AE62"/>
    <mergeCell ref="AF62:AG62"/>
    <mergeCell ref="D61:K61"/>
    <mergeCell ref="L61:S61"/>
    <mergeCell ref="T61:Y61"/>
    <mergeCell ref="Z61:AC61"/>
    <mergeCell ref="AD61:AE61"/>
    <mergeCell ref="AF61:AG61"/>
    <mergeCell ref="D60:K60"/>
    <mergeCell ref="L60:S60"/>
    <mergeCell ref="T60:Y60"/>
    <mergeCell ref="Z60:AC60"/>
    <mergeCell ref="AD60:AE60"/>
    <mergeCell ref="AF60:AG60"/>
    <mergeCell ref="D59:K59"/>
    <mergeCell ref="L59:S59"/>
    <mergeCell ref="T59:Y59"/>
    <mergeCell ref="Z59:AC59"/>
    <mergeCell ref="AD59:AE59"/>
    <mergeCell ref="AF59:AG59"/>
    <mergeCell ref="D58:K58"/>
    <mergeCell ref="L58:S58"/>
    <mergeCell ref="T58:Y58"/>
    <mergeCell ref="Z58:AC58"/>
    <mergeCell ref="AD58:AE58"/>
    <mergeCell ref="AF58:AG58"/>
    <mergeCell ref="D57:K57"/>
    <mergeCell ref="L57:S57"/>
    <mergeCell ref="T57:Y57"/>
    <mergeCell ref="Z57:AC57"/>
    <mergeCell ref="AD57:AE57"/>
    <mergeCell ref="AF57:AG57"/>
    <mergeCell ref="D56:K56"/>
    <mergeCell ref="L56:S56"/>
    <mergeCell ref="T56:Y56"/>
    <mergeCell ref="Z56:AC56"/>
    <mergeCell ref="AD56:AE56"/>
    <mergeCell ref="AF56:AG56"/>
    <mergeCell ref="D55:K55"/>
    <mergeCell ref="L55:S55"/>
    <mergeCell ref="T55:Y55"/>
    <mergeCell ref="Z55:AC55"/>
    <mergeCell ref="AD55:AE55"/>
    <mergeCell ref="AF55:AG55"/>
    <mergeCell ref="D54:K54"/>
    <mergeCell ref="L54:S54"/>
    <mergeCell ref="T54:Y54"/>
    <mergeCell ref="Z54:AC54"/>
    <mergeCell ref="AD54:AE54"/>
    <mergeCell ref="AF54:AG54"/>
    <mergeCell ref="D53:K53"/>
    <mergeCell ref="L53:S53"/>
    <mergeCell ref="T53:Y53"/>
    <mergeCell ref="Z53:AC53"/>
    <mergeCell ref="AD53:AE53"/>
    <mergeCell ref="AF53:AG53"/>
    <mergeCell ref="D52:K52"/>
    <mergeCell ref="L52:S52"/>
    <mergeCell ref="T52:Y52"/>
    <mergeCell ref="Z52:AC52"/>
    <mergeCell ref="AD52:AE52"/>
    <mergeCell ref="AF52:AG52"/>
    <mergeCell ref="D51:K51"/>
    <mergeCell ref="L51:S51"/>
    <mergeCell ref="T51:Y51"/>
    <mergeCell ref="Z51:AC51"/>
    <mergeCell ref="AD51:AE51"/>
    <mergeCell ref="AF51:AG51"/>
    <mergeCell ref="D50:K50"/>
    <mergeCell ref="L50:S50"/>
    <mergeCell ref="T50:Y50"/>
    <mergeCell ref="Z50:AC50"/>
    <mergeCell ref="AD50:AE50"/>
    <mergeCell ref="AF50:AG50"/>
    <mergeCell ref="D49:K49"/>
    <mergeCell ref="L49:S49"/>
    <mergeCell ref="T49:Y49"/>
    <mergeCell ref="Z49:AC49"/>
    <mergeCell ref="AD49:AE49"/>
    <mergeCell ref="AF49:AG49"/>
    <mergeCell ref="D48:K48"/>
    <mergeCell ref="L48:S48"/>
    <mergeCell ref="T48:Y48"/>
    <mergeCell ref="Z48:AC48"/>
    <mergeCell ref="AD48:AE48"/>
    <mergeCell ref="AF48:AG48"/>
    <mergeCell ref="D47:K47"/>
    <mergeCell ref="L47:S47"/>
    <mergeCell ref="T47:Y47"/>
    <mergeCell ref="Z47:AC47"/>
    <mergeCell ref="AD47:AE47"/>
    <mergeCell ref="AF47:AG47"/>
    <mergeCell ref="D46:K46"/>
    <mergeCell ref="L46:S46"/>
    <mergeCell ref="T46:Y46"/>
    <mergeCell ref="Z46:AC46"/>
    <mergeCell ref="AD46:AE46"/>
    <mergeCell ref="AF46:AG46"/>
    <mergeCell ref="D45:K45"/>
    <mergeCell ref="L45:S45"/>
    <mergeCell ref="T45:Y45"/>
    <mergeCell ref="Z45:AC45"/>
    <mergeCell ref="AD45:AE45"/>
    <mergeCell ref="AF45:AG45"/>
    <mergeCell ref="D44:K44"/>
    <mergeCell ref="L44:S44"/>
    <mergeCell ref="T44:Y44"/>
    <mergeCell ref="Z44:AC44"/>
    <mergeCell ref="AD44:AE44"/>
    <mergeCell ref="AF44:AG44"/>
    <mergeCell ref="B41:AH41"/>
    <mergeCell ref="B42:AH42"/>
    <mergeCell ref="D43:K43"/>
    <mergeCell ref="L43:S43"/>
    <mergeCell ref="T43:Y43"/>
    <mergeCell ref="Z43:AC43"/>
    <mergeCell ref="AD43:AE43"/>
    <mergeCell ref="AF43:AG43"/>
    <mergeCell ref="T30:U30"/>
    <mergeCell ref="V30:W30"/>
    <mergeCell ref="X30:Y30"/>
    <mergeCell ref="Z30:AA30"/>
    <mergeCell ref="AB30:AC30"/>
    <mergeCell ref="B32:AD39"/>
    <mergeCell ref="C30:E30"/>
    <mergeCell ref="F30:G30"/>
    <mergeCell ref="H30:I30"/>
    <mergeCell ref="J30:K30"/>
    <mergeCell ref="L30:M30"/>
    <mergeCell ref="N30:O30"/>
    <mergeCell ref="P30:Q30"/>
    <mergeCell ref="R30:S30"/>
    <mergeCell ref="N29:O29"/>
    <mergeCell ref="P29:Q29"/>
    <mergeCell ref="R29:S29"/>
    <mergeCell ref="T28:U28"/>
    <mergeCell ref="V28:W28"/>
    <mergeCell ref="X28:Y28"/>
    <mergeCell ref="Z28:AA28"/>
    <mergeCell ref="AB28:AC28"/>
    <mergeCell ref="C29:E29"/>
    <mergeCell ref="F29:G29"/>
    <mergeCell ref="H29:I29"/>
    <mergeCell ref="J29:K29"/>
    <mergeCell ref="L29:M29"/>
    <mergeCell ref="Z29:AA29"/>
    <mergeCell ref="AB29:AC29"/>
    <mergeCell ref="T29:U29"/>
    <mergeCell ref="V29:W29"/>
    <mergeCell ref="X29:Y29"/>
    <mergeCell ref="C28:E28"/>
    <mergeCell ref="F28:G28"/>
    <mergeCell ref="H28:I28"/>
    <mergeCell ref="J28:K28"/>
    <mergeCell ref="L28:M28"/>
    <mergeCell ref="N28:O28"/>
    <mergeCell ref="P28:Q28"/>
    <mergeCell ref="R28:S28"/>
    <mergeCell ref="N26:O26"/>
    <mergeCell ref="P26:Q26"/>
    <mergeCell ref="R26:S26"/>
    <mergeCell ref="T25:U25"/>
    <mergeCell ref="V25:W25"/>
    <mergeCell ref="X25:Y25"/>
    <mergeCell ref="Z25:AA25"/>
    <mergeCell ref="AB25:AC25"/>
    <mergeCell ref="C26:E26"/>
    <mergeCell ref="F26:G26"/>
    <mergeCell ref="H26:I26"/>
    <mergeCell ref="J26:K26"/>
    <mergeCell ref="L26:M26"/>
    <mergeCell ref="Z26:AA26"/>
    <mergeCell ref="AB26:AC26"/>
    <mergeCell ref="T26:U26"/>
    <mergeCell ref="V26:W26"/>
    <mergeCell ref="X26:Y26"/>
    <mergeCell ref="C25:E25"/>
    <mergeCell ref="F25:G25"/>
    <mergeCell ref="H25:I25"/>
    <mergeCell ref="J25:K25"/>
    <mergeCell ref="L25:M25"/>
    <mergeCell ref="N25:O25"/>
    <mergeCell ref="P25:Q25"/>
    <mergeCell ref="R25:S25"/>
    <mergeCell ref="N24:O24"/>
    <mergeCell ref="P24:Q24"/>
    <mergeCell ref="R24:S24"/>
    <mergeCell ref="C19:D19"/>
    <mergeCell ref="E19:N19"/>
    <mergeCell ref="P19:S19"/>
    <mergeCell ref="T19:AC19"/>
    <mergeCell ref="B22:AD22"/>
    <mergeCell ref="C24:E24"/>
    <mergeCell ref="F24:G24"/>
    <mergeCell ref="H24:I24"/>
    <mergeCell ref="J24:K24"/>
    <mergeCell ref="L24:M24"/>
    <mergeCell ref="Z24:AA24"/>
    <mergeCell ref="AB24:AC24"/>
    <mergeCell ref="T24:U24"/>
    <mergeCell ref="V24:W24"/>
    <mergeCell ref="X24:Y24"/>
    <mergeCell ref="X13:Z13"/>
    <mergeCell ref="AA13:AC13"/>
    <mergeCell ref="F15:G15"/>
    <mergeCell ref="H15:L15"/>
    <mergeCell ref="N15:O15"/>
    <mergeCell ref="P15:T15"/>
    <mergeCell ref="V15:W15"/>
    <mergeCell ref="X15:AC15"/>
    <mergeCell ref="C13:D17"/>
    <mergeCell ref="F13:G13"/>
    <mergeCell ref="H13:L13"/>
    <mergeCell ref="N13:P13"/>
    <mergeCell ref="Q13:T13"/>
    <mergeCell ref="V13:W13"/>
    <mergeCell ref="F17:G17"/>
    <mergeCell ref="H17:L17"/>
    <mergeCell ref="N17:O17"/>
    <mergeCell ref="P17:T17"/>
    <mergeCell ref="C9:D9"/>
    <mergeCell ref="E9:L9"/>
    <mergeCell ref="N9:T9"/>
    <mergeCell ref="V9:AC9"/>
    <mergeCell ref="C11:D11"/>
    <mergeCell ref="E11:L11"/>
    <mergeCell ref="N11:T11"/>
    <mergeCell ref="V11:AC11"/>
    <mergeCell ref="B2:G3"/>
    <mergeCell ref="H2:AD3"/>
    <mergeCell ref="B5:AD5"/>
    <mergeCell ref="C7:D7"/>
    <mergeCell ref="E7:L7"/>
    <mergeCell ref="N7:P7"/>
    <mergeCell ref="Q7:AC7"/>
  </mergeCells>
  <dataValidations count="2">
    <dataValidation type="list" allowBlank="1" showInputMessage="1" showErrorMessage="1" sqref="AD44:AE65" xr:uid="{D3459FB1-1F21-4552-9A87-A1B6CF5C6887}">
      <formula1>"Abierta,En ejecución,Cerrada,Cancelada"</formula1>
    </dataValidation>
    <dataValidation type="list" allowBlank="1" showInputMessage="1" showErrorMessage="1" sqref="X13" xr:uid="{88A5D359-2E1C-4583-A87C-D0DCF143CE8E}">
      <formula1>"Mayor o igual que,Menor o igual que,Igual,Mayor que,Menor que"</formula1>
    </dataValidation>
  </dataValidations>
  <pageMargins left="0.25" right="0.25"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DBD316F7-D936-4EF8-BB90-E1B56329416E}">
          <x14:formula1>
            <xm:f>Datos!$P$2:$P$205</xm:f>
          </x14:formula1>
          <xm:sqref>E11:L11 N11:T11 V11:AC11</xm:sqref>
        </x14:dataValidation>
        <x14:dataValidation type="list" allowBlank="1" showInputMessage="1" showErrorMessage="1" xr:uid="{6DDD17BF-AFDD-4EAB-8443-E7DFDF6D924F}">
          <x14:formula1>
            <xm:f>Datos!$L$2:$L$51</xm:f>
          </x14:formula1>
          <xm:sqref>N9:T9 E9 V9:AC9</xm:sqref>
        </x14:dataValidation>
      </x14:dataValidations>
    </ext>
  </extLst>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F3D37-5326-42BD-A79E-63567E27DF0F}">
  <sheetPr codeName="Hoja46"/>
  <dimension ref="B1:AH67"/>
  <sheetViews>
    <sheetView showGridLines="0" zoomScale="85" zoomScaleNormal="85" workbookViewId="0">
      <selection activeCell="E7" sqref="E7:L7"/>
    </sheetView>
  </sheetViews>
  <sheetFormatPr baseColWidth="10" defaultColWidth="0" defaultRowHeight="0" customHeight="1" zeroHeight="1" x14ac:dyDescent="0.4"/>
  <cols>
    <col min="1" max="1" width="1.77734375" style="60" customWidth="1"/>
    <col min="2" max="2" width="1.88671875" style="60" customWidth="1"/>
    <col min="3" max="4" width="11.21875" style="60" customWidth="1"/>
    <col min="5" max="5" width="1.77734375" style="60" customWidth="1"/>
    <col min="6" max="6" width="13.6640625" style="60" customWidth="1"/>
    <col min="7" max="7" width="1.77734375" style="60" customWidth="1"/>
    <col min="8" max="8" width="9.6640625" style="60" customWidth="1"/>
    <col min="9" max="9" width="1.77734375" style="60" customWidth="1"/>
    <col min="10" max="10" width="9.6640625" style="60" customWidth="1"/>
    <col min="11" max="11" width="1.77734375" style="60" customWidth="1"/>
    <col min="12" max="12" width="12.6640625" style="60" customWidth="1"/>
    <col min="13" max="13" width="1.77734375" style="60" customWidth="1"/>
    <col min="14" max="14" width="12.109375" style="60" customWidth="1"/>
    <col min="15" max="15" width="1.77734375" style="60" customWidth="1"/>
    <col min="16" max="16" width="12.6640625" style="60" customWidth="1"/>
    <col min="17" max="17" width="1.77734375" style="60" customWidth="1"/>
    <col min="18" max="18" width="9.6640625" style="60" customWidth="1"/>
    <col min="19" max="19" width="1.77734375" style="60" customWidth="1"/>
    <col min="20" max="20" width="12.6640625" style="60" customWidth="1"/>
    <col min="21" max="21" width="1.77734375" style="60" customWidth="1"/>
    <col min="22" max="22" width="9.6640625" style="60" customWidth="1"/>
    <col min="23" max="23" width="1.77734375" style="60" customWidth="1"/>
    <col min="24" max="24" width="9.6640625" style="60" customWidth="1"/>
    <col min="25" max="25" width="1.77734375" style="60" customWidth="1"/>
    <col min="26" max="26" width="9.6640625" style="60" customWidth="1"/>
    <col min="27" max="27" width="1.77734375" style="60" customWidth="1"/>
    <col min="28" max="28" width="9.6640625" style="60" customWidth="1"/>
    <col min="29" max="29" width="1.77734375" style="60" customWidth="1"/>
    <col min="30" max="30" width="1.88671875" style="60" customWidth="1"/>
    <col min="31" max="31" width="10.77734375" style="60" customWidth="1"/>
    <col min="32" max="33" width="12.33203125" style="60" customWidth="1"/>
    <col min="34" max="34" width="1.77734375" style="60" customWidth="1"/>
    <col min="35" max="35" width="2.21875" style="60" customWidth="1"/>
    <col min="36" max="36" width="0" style="60" hidden="1" customWidth="1"/>
    <col min="37" max="16384" width="0" style="60" hidden="1"/>
  </cols>
  <sheetData>
    <row r="1" spans="2:30" ht="8.1" customHeight="1" x14ac:dyDescent="0.4"/>
    <row r="2" spans="2:30" ht="37.5" customHeight="1" x14ac:dyDescent="0.4">
      <c r="B2" s="439"/>
      <c r="C2" s="439"/>
      <c r="D2" s="439"/>
      <c r="E2" s="439"/>
      <c r="F2" s="439"/>
      <c r="G2" s="439"/>
      <c r="H2" s="442" t="s">
        <v>480</v>
      </c>
      <c r="I2" s="443"/>
      <c r="J2" s="443"/>
      <c r="K2" s="443"/>
      <c r="L2" s="443"/>
      <c r="M2" s="443"/>
      <c r="N2" s="443"/>
      <c r="O2" s="443"/>
      <c r="P2" s="443"/>
      <c r="Q2" s="443"/>
      <c r="R2" s="443"/>
      <c r="S2" s="443"/>
      <c r="T2" s="443"/>
      <c r="U2" s="443"/>
      <c r="V2" s="443"/>
      <c r="W2" s="443"/>
      <c r="X2" s="443"/>
      <c r="Y2" s="443"/>
      <c r="Z2" s="443"/>
      <c r="AA2" s="443"/>
      <c r="AB2" s="443"/>
      <c r="AC2" s="443"/>
      <c r="AD2" s="444"/>
    </row>
    <row r="3" spans="2:30" ht="37.5" customHeight="1" x14ac:dyDescent="0.4">
      <c r="B3" s="439"/>
      <c r="C3" s="439"/>
      <c r="D3" s="439"/>
      <c r="E3" s="439"/>
      <c r="F3" s="439"/>
      <c r="G3" s="439"/>
      <c r="H3" s="445"/>
      <c r="I3" s="446"/>
      <c r="J3" s="446"/>
      <c r="K3" s="446"/>
      <c r="L3" s="446"/>
      <c r="M3" s="446"/>
      <c r="N3" s="446"/>
      <c r="O3" s="446"/>
      <c r="P3" s="446"/>
      <c r="Q3" s="446"/>
      <c r="R3" s="446"/>
      <c r="S3" s="446"/>
      <c r="T3" s="446"/>
      <c r="U3" s="446"/>
      <c r="V3" s="446"/>
      <c r="W3" s="446"/>
      <c r="X3" s="446"/>
      <c r="Y3" s="446"/>
      <c r="Z3" s="446"/>
      <c r="AA3" s="446"/>
      <c r="AB3" s="446"/>
      <c r="AC3" s="446"/>
      <c r="AD3" s="447"/>
    </row>
    <row r="4" spans="2:30" ht="8.1" customHeight="1" x14ac:dyDescent="0.4"/>
    <row r="5" spans="2:30" ht="30" customHeight="1" x14ac:dyDescent="0.4">
      <c r="B5" s="440" t="s">
        <v>454</v>
      </c>
      <c r="C5" s="440"/>
      <c r="D5" s="440"/>
      <c r="E5" s="440"/>
      <c r="F5" s="440"/>
      <c r="G5" s="440"/>
      <c r="H5" s="440"/>
      <c r="I5" s="440"/>
      <c r="J5" s="440"/>
      <c r="K5" s="440"/>
      <c r="L5" s="440"/>
      <c r="M5" s="440"/>
      <c r="N5" s="440"/>
      <c r="O5" s="440"/>
      <c r="P5" s="440"/>
      <c r="Q5" s="440"/>
      <c r="R5" s="440"/>
      <c r="S5" s="440"/>
      <c r="T5" s="440"/>
      <c r="U5" s="440"/>
      <c r="V5" s="440"/>
      <c r="W5" s="440"/>
      <c r="X5" s="440"/>
      <c r="Y5" s="440"/>
      <c r="Z5" s="440"/>
      <c r="AA5" s="440"/>
      <c r="AB5" s="440"/>
      <c r="AC5" s="440"/>
      <c r="AD5" s="440"/>
    </row>
    <row r="6" spans="2:30" ht="7.5" customHeight="1" x14ac:dyDescent="0.4">
      <c r="B6" s="61"/>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2:30" s="64" customFormat="1" ht="60" customHeight="1" x14ac:dyDescent="0.3">
      <c r="B7" s="68"/>
      <c r="C7" s="419" t="s">
        <v>455</v>
      </c>
      <c r="D7" s="420"/>
      <c r="E7" s="433"/>
      <c r="F7" s="433"/>
      <c r="G7" s="433"/>
      <c r="H7" s="433"/>
      <c r="I7" s="433"/>
      <c r="J7" s="433"/>
      <c r="K7" s="433"/>
      <c r="L7" s="433"/>
      <c r="M7" s="69"/>
      <c r="N7" s="419" t="s">
        <v>456</v>
      </c>
      <c r="O7" s="436"/>
      <c r="P7" s="420"/>
      <c r="Q7" s="441"/>
      <c r="R7" s="441"/>
      <c r="S7" s="441"/>
      <c r="T7" s="441"/>
      <c r="U7" s="441"/>
      <c r="V7" s="441"/>
      <c r="W7" s="441"/>
      <c r="X7" s="441"/>
      <c r="Y7" s="441"/>
      <c r="Z7" s="441"/>
      <c r="AA7" s="441"/>
      <c r="AB7" s="441"/>
      <c r="AC7" s="441"/>
      <c r="AD7" s="70"/>
    </row>
    <row r="8" spans="2:30" ht="7.5" customHeight="1" x14ac:dyDescent="0.4">
      <c r="B8" s="71"/>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73"/>
    </row>
    <row r="9" spans="2:30" s="64" customFormat="1" ht="39.9" customHeight="1" x14ac:dyDescent="0.3">
      <c r="B9" s="68"/>
      <c r="C9" s="419" t="s">
        <v>481</v>
      </c>
      <c r="D9" s="420"/>
      <c r="E9" s="433"/>
      <c r="F9" s="433"/>
      <c r="G9" s="433"/>
      <c r="H9" s="433"/>
      <c r="I9" s="433"/>
      <c r="J9" s="433"/>
      <c r="K9" s="433"/>
      <c r="L9" s="433"/>
      <c r="M9" s="69"/>
      <c r="N9" s="433"/>
      <c r="O9" s="433"/>
      <c r="P9" s="433"/>
      <c r="Q9" s="433"/>
      <c r="R9" s="433"/>
      <c r="S9" s="433"/>
      <c r="T9" s="433"/>
      <c r="U9"/>
      <c r="V9" s="433"/>
      <c r="W9" s="433"/>
      <c r="X9" s="433"/>
      <c r="Y9" s="433"/>
      <c r="Z9" s="433"/>
      <c r="AA9" s="433"/>
      <c r="AB9" s="433"/>
      <c r="AC9" s="433"/>
      <c r="AD9" s="70"/>
    </row>
    <row r="10" spans="2:30" ht="7.5" customHeight="1" x14ac:dyDescent="0.4">
      <c r="B10" s="71"/>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3"/>
    </row>
    <row r="11" spans="2:30" ht="39.9" customHeight="1" x14ac:dyDescent="0.4">
      <c r="B11" s="71"/>
      <c r="C11" s="419" t="s">
        <v>482</v>
      </c>
      <c r="D11" s="420"/>
      <c r="E11" s="433"/>
      <c r="F11" s="433"/>
      <c r="G11" s="433"/>
      <c r="H11" s="433"/>
      <c r="I11" s="433"/>
      <c r="J11" s="433"/>
      <c r="K11" s="433"/>
      <c r="L11" s="433"/>
      <c r="N11" s="433"/>
      <c r="O11" s="433"/>
      <c r="P11" s="433"/>
      <c r="Q11" s="433"/>
      <c r="R11" s="433"/>
      <c r="S11" s="433"/>
      <c r="T11" s="433"/>
      <c r="V11" s="433"/>
      <c r="W11" s="433"/>
      <c r="X11" s="433"/>
      <c r="Y11" s="433"/>
      <c r="Z11" s="433"/>
      <c r="AA11" s="433"/>
      <c r="AB11" s="433"/>
      <c r="AC11" s="433"/>
      <c r="AD11" s="73"/>
    </row>
    <row r="12" spans="2:30" ht="7.5" customHeight="1" x14ac:dyDescent="0.4">
      <c r="B12" s="71"/>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3"/>
    </row>
    <row r="13" spans="2:30" s="64" customFormat="1" ht="39.9" customHeight="1" x14ac:dyDescent="0.3">
      <c r="B13" s="68"/>
      <c r="C13" s="448" t="s">
        <v>488</v>
      </c>
      <c r="D13" s="449"/>
      <c r="E13" s="69"/>
      <c r="F13" s="432" t="s">
        <v>457</v>
      </c>
      <c r="G13" s="432"/>
      <c r="H13" s="435"/>
      <c r="I13" s="435"/>
      <c r="J13" s="435"/>
      <c r="K13" s="435"/>
      <c r="L13" s="435"/>
      <c r="M13" s="69"/>
      <c r="N13" s="419" t="s">
        <v>459</v>
      </c>
      <c r="O13" s="436"/>
      <c r="P13" s="420"/>
      <c r="Q13" s="437"/>
      <c r="R13" s="437"/>
      <c r="S13" s="437"/>
      <c r="T13" s="437"/>
      <c r="U13" s="69"/>
      <c r="V13" s="438" t="s">
        <v>460</v>
      </c>
      <c r="W13" s="438"/>
      <c r="X13" s="461"/>
      <c r="Y13" s="461"/>
      <c r="Z13" s="461"/>
      <c r="AA13" s="455"/>
      <c r="AB13" s="456"/>
      <c r="AC13" s="457"/>
      <c r="AD13" s="70"/>
    </row>
    <row r="14" spans="2:30" ht="9" customHeight="1" x14ac:dyDescent="0.4">
      <c r="B14" s="71"/>
      <c r="C14" s="450"/>
      <c r="D14" s="451"/>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3"/>
    </row>
    <row r="15" spans="2:30" s="64" customFormat="1" ht="39.9" customHeight="1" x14ac:dyDescent="0.3">
      <c r="B15" s="68"/>
      <c r="C15" s="450"/>
      <c r="D15" s="451"/>
      <c r="E15" s="69"/>
      <c r="F15" s="434" t="s">
        <v>458</v>
      </c>
      <c r="G15" s="434"/>
      <c r="H15" s="435"/>
      <c r="I15" s="435"/>
      <c r="J15" s="435"/>
      <c r="K15" s="435"/>
      <c r="L15" s="435"/>
      <c r="M15" s="69"/>
      <c r="N15" s="434" t="s">
        <v>462</v>
      </c>
      <c r="O15" s="434"/>
      <c r="P15" s="435"/>
      <c r="Q15" s="435"/>
      <c r="R15" s="435"/>
      <c r="S15" s="435"/>
      <c r="T15" s="435"/>
      <c r="U15" s="69"/>
      <c r="V15" s="434" t="s">
        <v>484</v>
      </c>
      <c r="W15" s="434"/>
      <c r="X15" s="454"/>
      <c r="Y15" s="454"/>
      <c r="Z15" s="454"/>
      <c r="AA15" s="454"/>
      <c r="AB15" s="454"/>
      <c r="AC15" s="454"/>
      <c r="AD15" s="70"/>
    </row>
    <row r="16" spans="2:30" ht="7.5" customHeight="1" x14ac:dyDescent="0.4">
      <c r="B16" s="71"/>
      <c r="C16" s="450"/>
      <c r="D16" s="451"/>
      <c r="E16" s="72"/>
      <c r="F16" s="72"/>
      <c r="G16" s="72"/>
      <c r="H16" s="72"/>
      <c r="I16" s="72"/>
      <c r="J16" s="72"/>
      <c r="K16" s="72"/>
      <c r="L16" s="72"/>
      <c r="M16" s="72"/>
      <c r="N16" s="72"/>
      <c r="O16" s="72"/>
      <c r="P16" s="72"/>
      <c r="Q16" s="72"/>
      <c r="R16" s="72"/>
      <c r="S16" s="72"/>
      <c r="T16" s="72"/>
      <c r="U16" s="72"/>
      <c r="V16"/>
      <c r="W16"/>
      <c r="X16"/>
      <c r="Y16"/>
      <c r="Z16"/>
      <c r="AA16"/>
      <c r="AB16"/>
      <c r="AC16"/>
      <c r="AD16" s="73"/>
    </row>
    <row r="17" spans="2:30" s="64" customFormat="1" ht="39.9" customHeight="1" x14ac:dyDescent="0.3">
      <c r="B17" s="68"/>
      <c r="C17" s="452"/>
      <c r="D17" s="453"/>
      <c r="E17" s="69"/>
      <c r="F17" s="434" t="s">
        <v>461</v>
      </c>
      <c r="G17" s="434"/>
      <c r="H17" s="435"/>
      <c r="I17" s="435"/>
      <c r="J17" s="435"/>
      <c r="K17" s="435"/>
      <c r="L17" s="435"/>
      <c r="M17" s="69"/>
      <c r="N17" s="434" t="s">
        <v>463</v>
      </c>
      <c r="O17" s="434"/>
      <c r="P17" s="435"/>
      <c r="Q17" s="435"/>
      <c r="R17" s="435"/>
      <c r="S17" s="435"/>
      <c r="T17" s="435"/>
      <c r="U17" s="69"/>
      <c r="AC17"/>
      <c r="AD17" s="70"/>
    </row>
    <row r="18" spans="2:30" ht="6.9" customHeight="1" x14ac:dyDescent="0.4">
      <c r="B18" s="71"/>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3"/>
    </row>
    <row r="19" spans="2:30" s="64" customFormat="1" ht="39.9" customHeight="1" x14ac:dyDescent="0.3">
      <c r="B19" s="68"/>
      <c r="C19" s="419" t="s">
        <v>485</v>
      </c>
      <c r="D19" s="420"/>
      <c r="E19" s="437"/>
      <c r="F19" s="437"/>
      <c r="G19" s="437"/>
      <c r="H19" s="437"/>
      <c r="I19" s="437"/>
      <c r="J19" s="437"/>
      <c r="K19" s="437"/>
      <c r="L19" s="437"/>
      <c r="M19" s="437"/>
      <c r="N19" s="437"/>
      <c r="O19" s="74"/>
      <c r="P19" s="419" t="s">
        <v>486</v>
      </c>
      <c r="Q19" s="436"/>
      <c r="R19" s="436"/>
      <c r="S19" s="420"/>
      <c r="T19" s="437"/>
      <c r="U19" s="437"/>
      <c r="V19" s="437"/>
      <c r="W19" s="437"/>
      <c r="X19" s="437"/>
      <c r="Y19" s="437"/>
      <c r="Z19" s="437"/>
      <c r="AA19" s="437"/>
      <c r="AB19" s="437"/>
      <c r="AC19" s="437"/>
      <c r="AD19" s="70"/>
    </row>
    <row r="20" spans="2:30" ht="6.9" customHeight="1" x14ac:dyDescent="0.4">
      <c r="B20" s="75"/>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7"/>
    </row>
    <row r="21" spans="2:30" ht="9.9" customHeight="1" x14ac:dyDescent="0.4">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row>
    <row r="22" spans="2:30" ht="30" customHeight="1" x14ac:dyDescent="0.4">
      <c r="B22" s="415" t="s">
        <v>464</v>
      </c>
      <c r="C22" s="415"/>
      <c r="D22" s="415"/>
      <c r="E22" s="415"/>
      <c r="F22" s="415"/>
      <c r="G22" s="415"/>
      <c r="H22" s="415"/>
      <c r="I22" s="415"/>
      <c r="J22" s="415"/>
      <c r="K22" s="415"/>
      <c r="L22" s="415"/>
      <c r="M22" s="415"/>
      <c r="N22" s="415"/>
      <c r="O22" s="415"/>
      <c r="P22" s="415"/>
      <c r="Q22" s="415"/>
      <c r="R22" s="415"/>
      <c r="S22" s="415"/>
      <c r="T22" s="415"/>
      <c r="U22" s="415"/>
      <c r="V22" s="415"/>
      <c r="W22" s="415"/>
      <c r="X22" s="415"/>
      <c r="Y22" s="415"/>
      <c r="Z22" s="415"/>
      <c r="AA22" s="415"/>
      <c r="AB22" s="415"/>
      <c r="AC22" s="415"/>
      <c r="AD22" s="415"/>
    </row>
    <row r="23" spans="2:30" ht="9.9" customHeight="1" x14ac:dyDescent="0.4">
      <c r="B23" s="78"/>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80"/>
    </row>
    <row r="24" spans="2:30" ht="26.1" customHeight="1" x14ac:dyDescent="0.4">
      <c r="B24" s="71"/>
      <c r="C24" s="432" t="s">
        <v>487</v>
      </c>
      <c r="D24" s="432"/>
      <c r="E24" s="432"/>
      <c r="F24" s="432" t="s">
        <v>496</v>
      </c>
      <c r="G24" s="432"/>
      <c r="H24" s="432" t="s">
        <v>465</v>
      </c>
      <c r="I24" s="432"/>
      <c r="J24" s="432" t="s">
        <v>466</v>
      </c>
      <c r="K24" s="432"/>
      <c r="L24" s="432" t="s">
        <v>467</v>
      </c>
      <c r="M24" s="432"/>
      <c r="N24" s="432" t="s">
        <v>468</v>
      </c>
      <c r="O24" s="432"/>
      <c r="P24" s="432" t="s">
        <v>469</v>
      </c>
      <c r="Q24" s="432"/>
      <c r="R24" s="432" t="s">
        <v>470</v>
      </c>
      <c r="S24" s="432"/>
      <c r="T24" s="432" t="s">
        <v>471</v>
      </c>
      <c r="U24" s="432"/>
      <c r="V24" s="432" t="s">
        <v>472</v>
      </c>
      <c r="W24" s="432"/>
      <c r="X24" s="432" t="s">
        <v>473</v>
      </c>
      <c r="Y24" s="432"/>
      <c r="Z24" s="432" t="s">
        <v>474</v>
      </c>
      <c r="AA24" s="432"/>
      <c r="AB24" s="432" t="s">
        <v>475</v>
      </c>
      <c r="AC24" s="432"/>
      <c r="AD24" s="81"/>
    </row>
    <row r="25" spans="2:30" ht="26.1" customHeight="1" x14ac:dyDescent="0.4">
      <c r="B25" s="71"/>
      <c r="C25" s="430" t="s">
        <v>460</v>
      </c>
      <c r="D25" s="430"/>
      <c r="E25" s="430"/>
      <c r="F25" s="460"/>
      <c r="G25" s="460"/>
      <c r="H25" s="460"/>
      <c r="I25" s="460"/>
      <c r="J25" s="460"/>
      <c r="K25" s="460"/>
      <c r="L25" s="460"/>
      <c r="M25" s="460"/>
      <c r="N25" s="460"/>
      <c r="O25" s="460"/>
      <c r="P25" s="460"/>
      <c r="Q25" s="460"/>
      <c r="R25" s="460"/>
      <c r="S25" s="460"/>
      <c r="T25" s="460"/>
      <c r="U25" s="460"/>
      <c r="V25" s="460"/>
      <c r="W25" s="460"/>
      <c r="X25" s="460"/>
      <c r="Y25" s="460"/>
      <c r="Z25" s="460"/>
      <c r="AA25" s="460"/>
      <c r="AB25" s="460"/>
      <c r="AC25" s="460"/>
      <c r="AD25" s="81"/>
    </row>
    <row r="26" spans="2:30" ht="35.1" customHeight="1" x14ac:dyDescent="0.4">
      <c r="B26" s="71"/>
      <c r="C26" s="430" t="s">
        <v>323</v>
      </c>
      <c r="D26" s="430"/>
      <c r="E26" s="430"/>
      <c r="F26" s="431"/>
      <c r="G26" s="431"/>
      <c r="H26" s="431"/>
      <c r="I26" s="431"/>
      <c r="J26" s="431"/>
      <c r="K26" s="431"/>
      <c r="L26" s="431"/>
      <c r="M26" s="431"/>
      <c r="N26" s="431"/>
      <c r="O26" s="431"/>
      <c r="P26" s="431"/>
      <c r="Q26" s="431"/>
      <c r="R26" s="431"/>
      <c r="S26" s="431"/>
      <c r="T26" s="431"/>
      <c r="U26" s="431"/>
      <c r="V26" s="431"/>
      <c r="W26" s="431"/>
      <c r="X26" s="431"/>
      <c r="Y26" s="431"/>
      <c r="Z26" s="431"/>
      <c r="AA26" s="431"/>
      <c r="AB26" s="431"/>
      <c r="AC26" s="431"/>
      <c r="AD26" s="81"/>
    </row>
    <row r="27" spans="2:30" ht="12" customHeight="1" x14ac:dyDescent="0.4">
      <c r="B27" s="71"/>
      <c r="C27" s="84"/>
      <c r="D27" s="84"/>
      <c r="E27" s="84"/>
      <c r="F27" s="85"/>
      <c r="G27" s="85"/>
      <c r="H27" s="85"/>
      <c r="I27" s="85"/>
      <c r="J27" s="85"/>
      <c r="K27" s="85"/>
      <c r="L27" s="85"/>
      <c r="M27" s="85"/>
      <c r="N27" s="86"/>
      <c r="O27" s="86"/>
      <c r="P27" s="86"/>
      <c r="Q27" s="86"/>
      <c r="R27" s="86"/>
      <c r="S27" s="86"/>
      <c r="T27" s="86"/>
      <c r="U27" s="86"/>
      <c r="V27" s="86"/>
      <c r="W27" s="86"/>
      <c r="X27" s="86"/>
      <c r="Y27" s="86"/>
      <c r="Z27" s="86"/>
      <c r="AA27" s="86"/>
      <c r="AB27" s="86"/>
      <c r="AC27" s="86"/>
      <c r="AD27" s="81"/>
    </row>
    <row r="28" spans="2:30" ht="35.1" customHeight="1" x14ac:dyDescent="0.4">
      <c r="B28" s="71"/>
      <c r="C28" s="432" t="s">
        <v>487</v>
      </c>
      <c r="D28" s="432"/>
      <c r="E28" s="432"/>
      <c r="F28" s="432" t="s">
        <v>476</v>
      </c>
      <c r="G28" s="432"/>
      <c r="H28" s="432" t="s">
        <v>465</v>
      </c>
      <c r="I28" s="432"/>
      <c r="J28" s="432" t="s">
        <v>466</v>
      </c>
      <c r="K28" s="432"/>
      <c r="L28" s="432" t="s">
        <v>467</v>
      </c>
      <c r="M28" s="432"/>
      <c r="N28" s="432" t="s">
        <v>468</v>
      </c>
      <c r="O28" s="432"/>
      <c r="P28" s="432" t="s">
        <v>469</v>
      </c>
      <c r="Q28" s="432"/>
      <c r="R28" s="432" t="s">
        <v>470</v>
      </c>
      <c r="S28" s="432"/>
      <c r="T28" s="432" t="s">
        <v>471</v>
      </c>
      <c r="U28" s="432"/>
      <c r="V28" s="432" t="s">
        <v>472</v>
      </c>
      <c r="W28" s="432"/>
      <c r="X28" s="432" t="s">
        <v>473</v>
      </c>
      <c r="Y28" s="432"/>
      <c r="Z28" s="432" t="s">
        <v>474</v>
      </c>
      <c r="AA28" s="432"/>
      <c r="AB28" s="432" t="s">
        <v>475</v>
      </c>
      <c r="AC28" s="432"/>
      <c r="AD28" s="81"/>
    </row>
    <row r="29" spans="2:30" ht="35.1" customHeight="1" x14ac:dyDescent="0.4">
      <c r="B29" s="71"/>
      <c r="C29" s="430" t="s">
        <v>460</v>
      </c>
      <c r="D29" s="430"/>
      <c r="E29" s="430"/>
      <c r="F29" s="460"/>
      <c r="G29" s="460"/>
      <c r="H29" s="460"/>
      <c r="I29" s="460"/>
      <c r="J29" s="460"/>
      <c r="K29" s="460"/>
      <c r="L29" s="460"/>
      <c r="M29" s="460"/>
      <c r="N29" s="460"/>
      <c r="O29" s="460"/>
      <c r="P29" s="460"/>
      <c r="Q29" s="460"/>
      <c r="R29" s="460"/>
      <c r="S29" s="460"/>
      <c r="T29" s="460"/>
      <c r="U29" s="460"/>
      <c r="V29" s="460"/>
      <c r="W29" s="460"/>
      <c r="X29" s="460"/>
      <c r="Y29" s="460"/>
      <c r="Z29" s="460"/>
      <c r="AA29" s="460"/>
      <c r="AB29" s="460"/>
      <c r="AC29" s="460"/>
      <c r="AD29" s="81"/>
    </row>
    <row r="30" spans="2:30" ht="35.1" customHeight="1" x14ac:dyDescent="0.4">
      <c r="B30" s="71"/>
      <c r="C30" s="430" t="s">
        <v>323</v>
      </c>
      <c r="D30" s="430"/>
      <c r="E30" s="430"/>
      <c r="F30" s="431"/>
      <c r="G30" s="431"/>
      <c r="H30" s="431"/>
      <c r="I30" s="431"/>
      <c r="J30" s="431"/>
      <c r="K30" s="431"/>
      <c r="L30" s="431"/>
      <c r="M30" s="431"/>
      <c r="N30" s="431"/>
      <c r="O30" s="431"/>
      <c r="P30" s="431"/>
      <c r="Q30" s="431"/>
      <c r="R30" s="431"/>
      <c r="S30" s="431"/>
      <c r="T30" s="431"/>
      <c r="U30" s="431"/>
      <c r="V30" s="431"/>
      <c r="W30" s="431"/>
      <c r="X30" s="431"/>
      <c r="Y30" s="431"/>
      <c r="Z30" s="431"/>
      <c r="AA30" s="431"/>
      <c r="AB30" s="431"/>
      <c r="AC30" s="431"/>
      <c r="AD30" s="81"/>
    </row>
    <row r="31" spans="2:30" ht="9.9" customHeight="1" x14ac:dyDescent="0.4">
      <c r="B31" s="75"/>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7"/>
    </row>
    <row r="32" spans="2:30" ht="5.4" customHeight="1" x14ac:dyDescent="0.4">
      <c r="B32" s="462"/>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4"/>
    </row>
    <row r="33" spans="2:34" ht="39.9" customHeight="1" x14ac:dyDescent="0.4">
      <c r="B33" s="412"/>
      <c r="C33" s="413"/>
      <c r="D33" s="413"/>
      <c r="E33" s="413"/>
      <c r="F33" s="413"/>
      <c r="G33" s="413"/>
      <c r="H33" s="413"/>
      <c r="I33" s="413"/>
      <c r="J33" s="413"/>
      <c r="K33" s="413"/>
      <c r="L33" s="413"/>
      <c r="M33" s="413"/>
      <c r="N33" s="413"/>
      <c r="O33" s="413"/>
      <c r="P33" s="413"/>
      <c r="Q33" s="413"/>
      <c r="R33" s="413"/>
      <c r="S33" s="413"/>
      <c r="T33" s="413"/>
      <c r="U33" s="413"/>
      <c r="V33" s="413"/>
      <c r="W33" s="413"/>
      <c r="X33" s="413"/>
      <c r="Y33" s="413"/>
      <c r="Z33" s="413"/>
      <c r="AA33" s="413"/>
      <c r="AB33" s="413"/>
      <c r="AC33" s="413"/>
      <c r="AD33" s="414"/>
    </row>
    <row r="34" spans="2:34" ht="39.9" customHeight="1" x14ac:dyDescent="0.4">
      <c r="B34" s="412"/>
      <c r="C34" s="413"/>
      <c r="D34" s="413"/>
      <c r="E34" s="413"/>
      <c r="F34" s="413"/>
      <c r="G34" s="413"/>
      <c r="H34" s="413"/>
      <c r="I34" s="413"/>
      <c r="J34" s="413"/>
      <c r="K34" s="413"/>
      <c r="L34" s="413"/>
      <c r="M34" s="413"/>
      <c r="N34" s="413"/>
      <c r="O34" s="413"/>
      <c r="P34" s="413"/>
      <c r="Q34" s="413"/>
      <c r="R34" s="413"/>
      <c r="S34" s="413"/>
      <c r="T34" s="413"/>
      <c r="U34" s="413"/>
      <c r="V34" s="413"/>
      <c r="W34" s="413"/>
      <c r="X34" s="413"/>
      <c r="Y34" s="413"/>
      <c r="Z34" s="413"/>
      <c r="AA34" s="413"/>
      <c r="AB34" s="413"/>
      <c r="AC34" s="413"/>
      <c r="AD34" s="414"/>
    </row>
    <row r="35" spans="2:34" ht="39.9" customHeight="1" x14ac:dyDescent="0.4">
      <c r="B35" s="412"/>
      <c r="C35" s="413"/>
      <c r="D35" s="413"/>
      <c r="E35" s="413"/>
      <c r="F35" s="413"/>
      <c r="G35" s="413"/>
      <c r="H35" s="413"/>
      <c r="I35" s="413"/>
      <c r="J35" s="413"/>
      <c r="K35" s="413"/>
      <c r="L35" s="413"/>
      <c r="M35" s="413"/>
      <c r="N35" s="413"/>
      <c r="O35" s="413"/>
      <c r="P35" s="413"/>
      <c r="Q35" s="413"/>
      <c r="R35" s="413"/>
      <c r="S35" s="413"/>
      <c r="T35" s="413"/>
      <c r="U35" s="413"/>
      <c r="V35" s="413"/>
      <c r="W35" s="413"/>
      <c r="X35" s="413"/>
      <c r="Y35" s="413"/>
      <c r="Z35" s="413"/>
      <c r="AA35" s="413"/>
      <c r="AB35" s="413"/>
      <c r="AC35" s="413"/>
      <c r="AD35" s="414"/>
    </row>
    <row r="36" spans="2:34" ht="39.9" customHeight="1" x14ac:dyDescent="0.4">
      <c r="B36" s="412"/>
      <c r="C36" s="413"/>
      <c r="D36" s="413"/>
      <c r="E36" s="413"/>
      <c r="F36" s="413"/>
      <c r="G36" s="413"/>
      <c r="H36" s="413"/>
      <c r="I36" s="413"/>
      <c r="J36" s="413"/>
      <c r="K36" s="413"/>
      <c r="L36" s="413"/>
      <c r="M36" s="413"/>
      <c r="N36" s="413"/>
      <c r="O36" s="413"/>
      <c r="P36" s="413"/>
      <c r="Q36" s="413"/>
      <c r="R36" s="413"/>
      <c r="S36" s="413"/>
      <c r="T36" s="413"/>
      <c r="U36" s="413"/>
      <c r="V36" s="413"/>
      <c r="W36" s="413"/>
      <c r="X36" s="413"/>
      <c r="Y36" s="413"/>
      <c r="Z36" s="413"/>
      <c r="AA36" s="413"/>
      <c r="AB36" s="413"/>
      <c r="AC36" s="413"/>
      <c r="AD36" s="414"/>
    </row>
    <row r="37" spans="2:34" ht="39.9" customHeight="1" x14ac:dyDescent="0.4">
      <c r="B37" s="412"/>
      <c r="C37" s="413"/>
      <c r="D37" s="413"/>
      <c r="E37" s="413"/>
      <c r="F37" s="413"/>
      <c r="G37" s="413"/>
      <c r="H37" s="413"/>
      <c r="I37" s="413"/>
      <c r="J37" s="413"/>
      <c r="K37" s="413"/>
      <c r="L37" s="413"/>
      <c r="M37" s="413"/>
      <c r="N37" s="413"/>
      <c r="O37" s="413"/>
      <c r="P37" s="413"/>
      <c r="Q37" s="413"/>
      <c r="R37" s="413"/>
      <c r="S37" s="413"/>
      <c r="T37" s="413"/>
      <c r="U37" s="413"/>
      <c r="V37" s="413"/>
      <c r="W37" s="413"/>
      <c r="X37" s="413"/>
      <c r="Y37" s="413"/>
      <c r="Z37" s="413"/>
      <c r="AA37" s="413"/>
      <c r="AB37" s="413"/>
      <c r="AC37" s="413"/>
      <c r="AD37" s="414"/>
    </row>
    <row r="38" spans="2:34" ht="39.9" customHeight="1" x14ac:dyDescent="0.4">
      <c r="B38" s="412"/>
      <c r="C38" s="413"/>
      <c r="D38" s="413"/>
      <c r="E38" s="413"/>
      <c r="F38" s="413"/>
      <c r="G38" s="413"/>
      <c r="H38" s="413"/>
      <c r="I38" s="413"/>
      <c r="J38" s="413"/>
      <c r="K38" s="413"/>
      <c r="L38" s="413"/>
      <c r="M38" s="413"/>
      <c r="N38" s="413"/>
      <c r="O38" s="413"/>
      <c r="P38" s="413"/>
      <c r="Q38" s="413"/>
      <c r="R38" s="413"/>
      <c r="S38" s="413"/>
      <c r="T38" s="413"/>
      <c r="U38" s="413"/>
      <c r="V38" s="413"/>
      <c r="W38" s="413"/>
      <c r="X38" s="413"/>
      <c r="Y38" s="413"/>
      <c r="Z38" s="413"/>
      <c r="AA38" s="413"/>
      <c r="AB38" s="413"/>
      <c r="AC38" s="413"/>
      <c r="AD38" s="414"/>
    </row>
    <row r="39" spans="2:34" ht="39.9" customHeight="1" x14ac:dyDescent="0.4">
      <c r="B39" s="465"/>
      <c r="C39" s="466"/>
      <c r="D39" s="466"/>
      <c r="E39" s="466"/>
      <c r="F39" s="466"/>
      <c r="G39" s="466"/>
      <c r="H39" s="466"/>
      <c r="I39" s="466"/>
      <c r="J39" s="466"/>
      <c r="K39" s="466"/>
      <c r="L39" s="466"/>
      <c r="M39" s="466"/>
      <c r="N39" s="466"/>
      <c r="O39" s="466"/>
      <c r="P39" s="466"/>
      <c r="Q39" s="466"/>
      <c r="R39" s="466"/>
      <c r="S39" s="466"/>
      <c r="T39" s="466"/>
      <c r="U39" s="466"/>
      <c r="V39" s="466"/>
      <c r="W39" s="466"/>
      <c r="X39" s="466"/>
      <c r="Y39" s="466"/>
      <c r="Z39" s="466"/>
      <c r="AA39" s="466"/>
      <c r="AB39" s="466"/>
      <c r="AC39" s="466"/>
      <c r="AD39" s="467"/>
    </row>
    <row r="40" spans="2:34" ht="8.1" customHeight="1" x14ac:dyDescent="0.4">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row>
    <row r="41" spans="2:34" ht="30" customHeight="1" x14ac:dyDescent="0.4">
      <c r="B41" s="415" t="s">
        <v>477</v>
      </c>
      <c r="C41" s="415"/>
      <c r="D41" s="415"/>
      <c r="E41" s="415"/>
      <c r="F41" s="415"/>
      <c r="G41" s="415"/>
      <c r="H41" s="415"/>
      <c r="I41" s="415"/>
      <c r="J41" s="415"/>
      <c r="K41" s="415"/>
      <c r="L41" s="415"/>
      <c r="M41" s="415"/>
      <c r="N41" s="415"/>
      <c r="O41" s="415"/>
      <c r="P41" s="415"/>
      <c r="Q41" s="415"/>
      <c r="R41" s="415"/>
      <c r="S41" s="415"/>
      <c r="T41" s="415"/>
      <c r="U41" s="415"/>
      <c r="V41" s="415"/>
      <c r="W41" s="415"/>
      <c r="X41" s="415"/>
      <c r="Y41" s="415"/>
      <c r="Z41" s="415"/>
      <c r="AA41" s="415"/>
      <c r="AB41" s="415"/>
      <c r="AC41" s="415"/>
      <c r="AD41" s="415"/>
      <c r="AE41" s="415"/>
      <c r="AF41" s="415"/>
      <c r="AG41" s="415"/>
      <c r="AH41" s="415"/>
    </row>
    <row r="42" spans="2:34" ht="9.9" customHeight="1" x14ac:dyDescent="0.4">
      <c r="B42" s="412"/>
      <c r="C42" s="413"/>
      <c r="D42" s="413"/>
      <c r="E42" s="413"/>
      <c r="F42" s="413"/>
      <c r="G42" s="413"/>
      <c r="H42" s="413"/>
      <c r="I42" s="413"/>
      <c r="J42" s="413"/>
      <c r="K42" s="413"/>
      <c r="L42" s="413"/>
      <c r="M42" s="413"/>
      <c r="N42" s="413"/>
      <c r="O42" s="413"/>
      <c r="P42" s="413"/>
      <c r="Q42" s="413"/>
      <c r="R42" s="413"/>
      <c r="S42" s="413"/>
      <c r="T42" s="413"/>
      <c r="U42" s="413"/>
      <c r="V42" s="413"/>
      <c r="W42" s="413"/>
      <c r="X42" s="413"/>
      <c r="Y42" s="413"/>
      <c r="Z42" s="413"/>
      <c r="AA42" s="413"/>
      <c r="AB42" s="413"/>
      <c r="AC42" s="413"/>
      <c r="AD42" s="413"/>
      <c r="AE42" s="413"/>
      <c r="AF42" s="413"/>
      <c r="AG42" s="413"/>
      <c r="AH42" s="414"/>
    </row>
    <row r="43" spans="2:34" ht="45" customHeight="1" x14ac:dyDescent="0.4">
      <c r="B43" s="71"/>
      <c r="C43" s="83" t="s">
        <v>478</v>
      </c>
      <c r="D43" s="432" t="s">
        <v>492</v>
      </c>
      <c r="E43" s="432"/>
      <c r="F43" s="432"/>
      <c r="G43" s="432"/>
      <c r="H43" s="432"/>
      <c r="I43" s="432"/>
      <c r="J43" s="432"/>
      <c r="K43" s="432"/>
      <c r="L43" s="432" t="s">
        <v>493</v>
      </c>
      <c r="M43" s="432"/>
      <c r="N43" s="432"/>
      <c r="O43" s="432"/>
      <c r="P43" s="432"/>
      <c r="Q43" s="432"/>
      <c r="R43" s="432"/>
      <c r="S43" s="432"/>
      <c r="T43" s="432" t="s">
        <v>479</v>
      </c>
      <c r="U43" s="432"/>
      <c r="V43" s="432"/>
      <c r="W43" s="432"/>
      <c r="X43" s="432"/>
      <c r="Y43" s="432"/>
      <c r="Z43" s="432" t="s">
        <v>489</v>
      </c>
      <c r="AA43" s="432"/>
      <c r="AB43" s="432"/>
      <c r="AC43" s="432"/>
      <c r="AD43" s="419" t="s">
        <v>490</v>
      </c>
      <c r="AE43" s="420"/>
      <c r="AF43" s="419" t="s">
        <v>491</v>
      </c>
      <c r="AG43" s="420"/>
      <c r="AH43" s="87"/>
    </row>
    <row r="44" spans="2:34" ht="50.1" customHeight="1" x14ac:dyDescent="0.4">
      <c r="B44" s="71"/>
      <c r="C44" s="82" t="s">
        <v>465</v>
      </c>
      <c r="D44" s="421"/>
      <c r="E44" s="422"/>
      <c r="F44" s="422"/>
      <c r="G44" s="422"/>
      <c r="H44" s="422"/>
      <c r="I44" s="422"/>
      <c r="J44" s="422"/>
      <c r="K44" s="423"/>
      <c r="L44" s="421"/>
      <c r="M44" s="422"/>
      <c r="N44" s="422"/>
      <c r="O44" s="422"/>
      <c r="P44" s="422"/>
      <c r="Q44" s="422"/>
      <c r="R44" s="422"/>
      <c r="S44" s="423"/>
      <c r="T44" s="424"/>
      <c r="U44" s="425"/>
      <c r="V44" s="425"/>
      <c r="W44" s="425"/>
      <c r="X44" s="425"/>
      <c r="Y44" s="426"/>
      <c r="Z44" s="427"/>
      <c r="AA44" s="428"/>
      <c r="AB44" s="428"/>
      <c r="AC44" s="429"/>
      <c r="AD44" s="416"/>
      <c r="AE44" s="417"/>
      <c r="AF44" s="411"/>
      <c r="AG44" s="411"/>
      <c r="AH44" s="87"/>
    </row>
    <row r="45" spans="2:34" ht="50.1" customHeight="1" x14ac:dyDescent="0.4">
      <c r="B45" s="71"/>
      <c r="C45" s="82" t="s">
        <v>466</v>
      </c>
      <c r="D45" s="421"/>
      <c r="E45" s="422"/>
      <c r="F45" s="422"/>
      <c r="G45" s="422"/>
      <c r="H45" s="422"/>
      <c r="I45" s="422"/>
      <c r="J45" s="422"/>
      <c r="K45" s="423"/>
      <c r="L45" s="421"/>
      <c r="M45" s="422"/>
      <c r="N45" s="422"/>
      <c r="O45" s="422"/>
      <c r="P45" s="422"/>
      <c r="Q45" s="422"/>
      <c r="R45" s="422"/>
      <c r="S45" s="423"/>
      <c r="T45" s="424"/>
      <c r="U45" s="425"/>
      <c r="V45" s="425"/>
      <c r="W45" s="425"/>
      <c r="X45" s="425"/>
      <c r="Y45" s="426"/>
      <c r="Z45" s="427"/>
      <c r="AA45" s="428"/>
      <c r="AB45" s="428"/>
      <c r="AC45" s="429"/>
      <c r="AD45" s="416"/>
      <c r="AE45" s="417"/>
      <c r="AF45" s="411"/>
      <c r="AG45" s="411"/>
      <c r="AH45" s="87"/>
    </row>
    <row r="46" spans="2:34" ht="50.1" customHeight="1" x14ac:dyDescent="0.4">
      <c r="B46" s="71"/>
      <c r="C46" s="82" t="s">
        <v>467</v>
      </c>
      <c r="D46" s="421"/>
      <c r="E46" s="422"/>
      <c r="F46" s="422"/>
      <c r="G46" s="422"/>
      <c r="H46" s="422"/>
      <c r="I46" s="422"/>
      <c r="J46" s="422"/>
      <c r="K46" s="423"/>
      <c r="L46" s="421"/>
      <c r="M46" s="422"/>
      <c r="N46" s="422"/>
      <c r="O46" s="422"/>
      <c r="P46" s="422"/>
      <c r="Q46" s="422"/>
      <c r="R46" s="422"/>
      <c r="S46" s="423"/>
      <c r="T46" s="424"/>
      <c r="U46" s="425"/>
      <c r="V46" s="425"/>
      <c r="W46" s="425"/>
      <c r="X46" s="425"/>
      <c r="Y46" s="426"/>
      <c r="Z46" s="427"/>
      <c r="AA46" s="428"/>
      <c r="AB46" s="428"/>
      <c r="AC46" s="429"/>
      <c r="AD46" s="416"/>
      <c r="AE46" s="417"/>
      <c r="AF46" s="411"/>
      <c r="AG46" s="411"/>
      <c r="AH46" s="87"/>
    </row>
    <row r="47" spans="2:34" ht="50.1" customHeight="1" x14ac:dyDescent="0.4">
      <c r="B47" s="71"/>
      <c r="C47" s="82" t="s">
        <v>468</v>
      </c>
      <c r="D47" s="421"/>
      <c r="E47" s="422"/>
      <c r="F47" s="422"/>
      <c r="G47" s="422"/>
      <c r="H47" s="422"/>
      <c r="I47" s="422"/>
      <c r="J47" s="422"/>
      <c r="K47" s="423"/>
      <c r="L47" s="421"/>
      <c r="M47" s="422"/>
      <c r="N47" s="422"/>
      <c r="O47" s="422"/>
      <c r="P47" s="422"/>
      <c r="Q47" s="422"/>
      <c r="R47" s="422"/>
      <c r="S47" s="423"/>
      <c r="T47" s="424"/>
      <c r="U47" s="425"/>
      <c r="V47" s="425"/>
      <c r="W47" s="425"/>
      <c r="X47" s="425"/>
      <c r="Y47" s="426"/>
      <c r="Z47" s="427"/>
      <c r="AA47" s="428"/>
      <c r="AB47" s="428"/>
      <c r="AC47" s="429"/>
      <c r="AD47" s="416"/>
      <c r="AE47" s="417"/>
      <c r="AF47" s="411"/>
      <c r="AG47" s="411"/>
      <c r="AH47" s="87"/>
    </row>
    <row r="48" spans="2:34" ht="50.1" customHeight="1" x14ac:dyDescent="0.4">
      <c r="B48" s="71"/>
      <c r="C48" s="82" t="s">
        <v>469</v>
      </c>
      <c r="D48" s="421"/>
      <c r="E48" s="422"/>
      <c r="F48" s="422"/>
      <c r="G48" s="422"/>
      <c r="H48" s="422"/>
      <c r="I48" s="422"/>
      <c r="J48" s="422"/>
      <c r="K48" s="423"/>
      <c r="L48" s="421"/>
      <c r="M48" s="422"/>
      <c r="N48" s="422"/>
      <c r="O48" s="422"/>
      <c r="P48" s="422"/>
      <c r="Q48" s="422"/>
      <c r="R48" s="422"/>
      <c r="S48" s="423"/>
      <c r="T48" s="424"/>
      <c r="U48" s="425"/>
      <c r="V48" s="425"/>
      <c r="W48" s="425"/>
      <c r="X48" s="425"/>
      <c r="Y48" s="426"/>
      <c r="Z48" s="427"/>
      <c r="AA48" s="428"/>
      <c r="AB48" s="428"/>
      <c r="AC48" s="429"/>
      <c r="AD48" s="416"/>
      <c r="AE48" s="417"/>
      <c r="AF48" s="411"/>
      <c r="AG48" s="411"/>
      <c r="AH48" s="87"/>
    </row>
    <row r="49" spans="2:34" ht="50.1" customHeight="1" x14ac:dyDescent="0.4">
      <c r="B49" s="71"/>
      <c r="C49" s="82" t="s">
        <v>470</v>
      </c>
      <c r="D49" s="421"/>
      <c r="E49" s="422"/>
      <c r="F49" s="422"/>
      <c r="G49" s="422"/>
      <c r="H49" s="422"/>
      <c r="I49" s="422"/>
      <c r="J49" s="422"/>
      <c r="K49" s="423"/>
      <c r="L49" s="421"/>
      <c r="M49" s="422"/>
      <c r="N49" s="422"/>
      <c r="O49" s="422"/>
      <c r="P49" s="422"/>
      <c r="Q49" s="422"/>
      <c r="R49" s="422"/>
      <c r="S49" s="423"/>
      <c r="T49" s="424"/>
      <c r="U49" s="425"/>
      <c r="V49" s="425"/>
      <c r="W49" s="425"/>
      <c r="X49" s="425"/>
      <c r="Y49" s="426"/>
      <c r="Z49" s="427"/>
      <c r="AA49" s="428"/>
      <c r="AB49" s="428"/>
      <c r="AC49" s="429"/>
      <c r="AD49" s="416"/>
      <c r="AE49" s="417"/>
      <c r="AF49" s="411"/>
      <c r="AG49" s="411"/>
      <c r="AH49" s="87"/>
    </row>
    <row r="50" spans="2:34" ht="50.1" customHeight="1" x14ac:dyDescent="0.4">
      <c r="B50" s="71"/>
      <c r="C50" s="82" t="s">
        <v>471</v>
      </c>
      <c r="D50" s="421"/>
      <c r="E50" s="422"/>
      <c r="F50" s="422"/>
      <c r="G50" s="422"/>
      <c r="H50" s="422"/>
      <c r="I50" s="422"/>
      <c r="J50" s="422"/>
      <c r="K50" s="423"/>
      <c r="L50" s="421"/>
      <c r="M50" s="422"/>
      <c r="N50" s="422"/>
      <c r="O50" s="422"/>
      <c r="P50" s="422"/>
      <c r="Q50" s="422"/>
      <c r="R50" s="422"/>
      <c r="S50" s="423"/>
      <c r="T50" s="424"/>
      <c r="U50" s="425"/>
      <c r="V50" s="425"/>
      <c r="W50" s="425"/>
      <c r="X50" s="425"/>
      <c r="Y50" s="426"/>
      <c r="Z50" s="427"/>
      <c r="AA50" s="428"/>
      <c r="AB50" s="428"/>
      <c r="AC50" s="429"/>
      <c r="AD50" s="416"/>
      <c r="AE50" s="417"/>
      <c r="AF50" s="411"/>
      <c r="AG50" s="411"/>
      <c r="AH50" s="87"/>
    </row>
    <row r="51" spans="2:34" ht="50.1" customHeight="1" x14ac:dyDescent="0.4">
      <c r="B51" s="71"/>
      <c r="C51" s="82" t="s">
        <v>472</v>
      </c>
      <c r="D51" s="421"/>
      <c r="E51" s="422"/>
      <c r="F51" s="422"/>
      <c r="G51" s="422"/>
      <c r="H51" s="422"/>
      <c r="I51" s="422"/>
      <c r="J51" s="422"/>
      <c r="K51" s="423"/>
      <c r="L51" s="421"/>
      <c r="M51" s="422"/>
      <c r="N51" s="422"/>
      <c r="O51" s="422"/>
      <c r="P51" s="422"/>
      <c r="Q51" s="422"/>
      <c r="R51" s="422"/>
      <c r="S51" s="423"/>
      <c r="T51" s="424"/>
      <c r="U51" s="425"/>
      <c r="V51" s="425"/>
      <c r="W51" s="425"/>
      <c r="X51" s="425"/>
      <c r="Y51" s="426"/>
      <c r="Z51" s="427"/>
      <c r="AA51" s="428"/>
      <c r="AB51" s="428"/>
      <c r="AC51" s="429"/>
      <c r="AD51" s="416"/>
      <c r="AE51" s="417"/>
      <c r="AF51" s="411"/>
      <c r="AG51" s="411"/>
      <c r="AH51" s="87"/>
    </row>
    <row r="52" spans="2:34" ht="50.1" customHeight="1" x14ac:dyDescent="0.4">
      <c r="B52" s="71"/>
      <c r="C52" s="82" t="s">
        <v>473</v>
      </c>
      <c r="D52" s="421"/>
      <c r="E52" s="422"/>
      <c r="F52" s="422"/>
      <c r="G52" s="422"/>
      <c r="H52" s="422"/>
      <c r="I52" s="422"/>
      <c r="J52" s="422"/>
      <c r="K52" s="423"/>
      <c r="L52" s="421"/>
      <c r="M52" s="422"/>
      <c r="N52" s="422"/>
      <c r="O52" s="422"/>
      <c r="P52" s="422"/>
      <c r="Q52" s="422"/>
      <c r="R52" s="422"/>
      <c r="S52" s="423"/>
      <c r="T52" s="424"/>
      <c r="U52" s="425"/>
      <c r="V52" s="425"/>
      <c r="W52" s="425"/>
      <c r="X52" s="425"/>
      <c r="Y52" s="426"/>
      <c r="Z52" s="427"/>
      <c r="AA52" s="428"/>
      <c r="AB52" s="428"/>
      <c r="AC52" s="429"/>
      <c r="AD52" s="416"/>
      <c r="AE52" s="417"/>
      <c r="AF52" s="411"/>
      <c r="AG52" s="411"/>
      <c r="AH52" s="87"/>
    </row>
    <row r="53" spans="2:34" ht="50.1" customHeight="1" x14ac:dyDescent="0.4">
      <c r="B53" s="71"/>
      <c r="C53" s="82" t="s">
        <v>474</v>
      </c>
      <c r="D53" s="421"/>
      <c r="E53" s="422"/>
      <c r="F53" s="422"/>
      <c r="G53" s="422"/>
      <c r="H53" s="422"/>
      <c r="I53" s="422"/>
      <c r="J53" s="422"/>
      <c r="K53" s="423"/>
      <c r="L53" s="421"/>
      <c r="M53" s="422"/>
      <c r="N53" s="422"/>
      <c r="O53" s="422"/>
      <c r="P53" s="422"/>
      <c r="Q53" s="422"/>
      <c r="R53" s="422"/>
      <c r="S53" s="423"/>
      <c r="T53" s="424"/>
      <c r="U53" s="425"/>
      <c r="V53" s="425"/>
      <c r="W53" s="425"/>
      <c r="X53" s="425"/>
      <c r="Y53" s="426"/>
      <c r="Z53" s="427"/>
      <c r="AA53" s="428"/>
      <c r="AB53" s="428"/>
      <c r="AC53" s="429"/>
      <c r="AD53" s="416"/>
      <c r="AE53" s="417"/>
      <c r="AF53" s="411"/>
      <c r="AG53" s="411"/>
      <c r="AH53" s="87"/>
    </row>
    <row r="54" spans="2:34" ht="50.1" customHeight="1" x14ac:dyDescent="0.4">
      <c r="B54" s="71"/>
      <c r="C54" s="82" t="s">
        <v>476</v>
      </c>
      <c r="D54" s="421"/>
      <c r="E54" s="422"/>
      <c r="F54" s="422"/>
      <c r="G54" s="422"/>
      <c r="H54" s="422"/>
      <c r="I54" s="422"/>
      <c r="J54" s="422"/>
      <c r="K54" s="423"/>
      <c r="L54" s="421"/>
      <c r="M54" s="422"/>
      <c r="N54" s="422"/>
      <c r="O54" s="422"/>
      <c r="P54" s="422"/>
      <c r="Q54" s="422"/>
      <c r="R54" s="422"/>
      <c r="S54" s="423"/>
      <c r="T54" s="424"/>
      <c r="U54" s="425"/>
      <c r="V54" s="425"/>
      <c r="W54" s="425"/>
      <c r="X54" s="425"/>
      <c r="Y54" s="426"/>
      <c r="Z54" s="427"/>
      <c r="AA54" s="428"/>
      <c r="AB54" s="428"/>
      <c r="AC54" s="429"/>
      <c r="AD54" s="416"/>
      <c r="AE54" s="417"/>
      <c r="AF54" s="411"/>
      <c r="AG54" s="411"/>
      <c r="AH54" s="87"/>
    </row>
    <row r="55" spans="2:34" ht="50.1" customHeight="1" x14ac:dyDescent="0.4">
      <c r="B55" s="71"/>
      <c r="C55" s="82" t="s">
        <v>465</v>
      </c>
      <c r="D55" s="421"/>
      <c r="E55" s="422"/>
      <c r="F55" s="422"/>
      <c r="G55" s="422"/>
      <c r="H55" s="422"/>
      <c r="I55" s="422"/>
      <c r="J55" s="422"/>
      <c r="K55" s="423"/>
      <c r="L55" s="421"/>
      <c r="M55" s="422"/>
      <c r="N55" s="422"/>
      <c r="O55" s="422"/>
      <c r="P55" s="422"/>
      <c r="Q55" s="422"/>
      <c r="R55" s="422"/>
      <c r="S55" s="423"/>
      <c r="T55" s="424"/>
      <c r="U55" s="425"/>
      <c r="V55" s="425"/>
      <c r="W55" s="425"/>
      <c r="X55" s="425"/>
      <c r="Y55" s="426"/>
      <c r="Z55" s="427"/>
      <c r="AA55" s="428"/>
      <c r="AB55" s="428"/>
      <c r="AC55" s="429"/>
      <c r="AD55" s="416"/>
      <c r="AE55" s="417"/>
      <c r="AF55" s="411"/>
      <c r="AG55" s="411"/>
      <c r="AH55" s="87"/>
    </row>
    <row r="56" spans="2:34" ht="50.1" customHeight="1" x14ac:dyDescent="0.4">
      <c r="B56" s="71"/>
      <c r="C56" s="82" t="s">
        <v>466</v>
      </c>
      <c r="D56" s="421"/>
      <c r="E56" s="422"/>
      <c r="F56" s="422"/>
      <c r="G56" s="422"/>
      <c r="H56" s="422"/>
      <c r="I56" s="422"/>
      <c r="J56" s="422"/>
      <c r="K56" s="423"/>
      <c r="L56" s="421"/>
      <c r="M56" s="422"/>
      <c r="N56" s="422"/>
      <c r="O56" s="422"/>
      <c r="P56" s="422"/>
      <c r="Q56" s="422"/>
      <c r="R56" s="422"/>
      <c r="S56" s="423"/>
      <c r="T56" s="424"/>
      <c r="U56" s="425"/>
      <c r="V56" s="425"/>
      <c r="W56" s="425"/>
      <c r="X56" s="425"/>
      <c r="Y56" s="426"/>
      <c r="Z56" s="427"/>
      <c r="AA56" s="428"/>
      <c r="AB56" s="428"/>
      <c r="AC56" s="429"/>
      <c r="AD56" s="416"/>
      <c r="AE56" s="417"/>
      <c r="AF56" s="411"/>
      <c r="AG56" s="411"/>
      <c r="AH56" s="87"/>
    </row>
    <row r="57" spans="2:34" ht="50.1" customHeight="1" x14ac:dyDescent="0.4">
      <c r="B57" s="71"/>
      <c r="C57" s="82" t="s">
        <v>467</v>
      </c>
      <c r="D57" s="421"/>
      <c r="E57" s="422"/>
      <c r="F57" s="422"/>
      <c r="G57" s="422"/>
      <c r="H57" s="422"/>
      <c r="I57" s="422"/>
      <c r="J57" s="422"/>
      <c r="K57" s="423"/>
      <c r="L57" s="421"/>
      <c r="M57" s="422"/>
      <c r="N57" s="422"/>
      <c r="O57" s="422"/>
      <c r="P57" s="422"/>
      <c r="Q57" s="422"/>
      <c r="R57" s="422"/>
      <c r="S57" s="423"/>
      <c r="T57" s="424"/>
      <c r="U57" s="425"/>
      <c r="V57" s="425"/>
      <c r="W57" s="425"/>
      <c r="X57" s="425"/>
      <c r="Y57" s="426"/>
      <c r="Z57" s="427"/>
      <c r="AA57" s="428"/>
      <c r="AB57" s="428"/>
      <c r="AC57" s="429"/>
      <c r="AD57" s="416"/>
      <c r="AE57" s="417"/>
      <c r="AF57" s="411"/>
      <c r="AG57" s="411"/>
      <c r="AH57" s="87"/>
    </row>
    <row r="58" spans="2:34" ht="50.1" customHeight="1" x14ac:dyDescent="0.4">
      <c r="B58" s="71"/>
      <c r="C58" s="82" t="s">
        <v>468</v>
      </c>
      <c r="D58" s="421"/>
      <c r="E58" s="422"/>
      <c r="F58" s="422"/>
      <c r="G58" s="422"/>
      <c r="H58" s="422"/>
      <c r="I58" s="422"/>
      <c r="J58" s="422"/>
      <c r="K58" s="423"/>
      <c r="L58" s="421"/>
      <c r="M58" s="422"/>
      <c r="N58" s="422"/>
      <c r="O58" s="422"/>
      <c r="P58" s="422"/>
      <c r="Q58" s="422"/>
      <c r="R58" s="422"/>
      <c r="S58" s="423"/>
      <c r="T58" s="424"/>
      <c r="U58" s="425"/>
      <c r="V58" s="425"/>
      <c r="W58" s="425"/>
      <c r="X58" s="425"/>
      <c r="Y58" s="426"/>
      <c r="Z58" s="427"/>
      <c r="AA58" s="428"/>
      <c r="AB58" s="428"/>
      <c r="AC58" s="429"/>
      <c r="AD58" s="416"/>
      <c r="AE58" s="417"/>
      <c r="AF58" s="411"/>
      <c r="AG58" s="411"/>
      <c r="AH58" s="87"/>
    </row>
    <row r="59" spans="2:34" ht="50.1" customHeight="1" x14ac:dyDescent="0.4">
      <c r="B59" s="71"/>
      <c r="C59" s="82" t="s">
        <v>469</v>
      </c>
      <c r="D59" s="421"/>
      <c r="E59" s="422"/>
      <c r="F59" s="422"/>
      <c r="G59" s="422"/>
      <c r="H59" s="422"/>
      <c r="I59" s="422"/>
      <c r="J59" s="422"/>
      <c r="K59" s="423"/>
      <c r="L59" s="421"/>
      <c r="M59" s="422"/>
      <c r="N59" s="422"/>
      <c r="O59" s="422"/>
      <c r="P59" s="422"/>
      <c r="Q59" s="422"/>
      <c r="R59" s="422"/>
      <c r="S59" s="423"/>
      <c r="T59" s="424"/>
      <c r="U59" s="425"/>
      <c r="V59" s="425"/>
      <c r="W59" s="425"/>
      <c r="X59" s="425"/>
      <c r="Y59" s="426"/>
      <c r="Z59" s="427"/>
      <c r="AA59" s="428"/>
      <c r="AB59" s="428"/>
      <c r="AC59" s="429"/>
      <c r="AD59" s="416"/>
      <c r="AE59" s="417"/>
      <c r="AF59" s="411"/>
      <c r="AG59" s="411"/>
      <c r="AH59" s="87"/>
    </row>
    <row r="60" spans="2:34" ht="50.1" customHeight="1" x14ac:dyDescent="0.4">
      <c r="B60" s="71"/>
      <c r="C60" s="82" t="s">
        <v>470</v>
      </c>
      <c r="D60" s="421"/>
      <c r="E60" s="422"/>
      <c r="F60" s="422"/>
      <c r="G60" s="422"/>
      <c r="H60" s="422"/>
      <c r="I60" s="422"/>
      <c r="J60" s="422"/>
      <c r="K60" s="423"/>
      <c r="L60" s="421"/>
      <c r="M60" s="422"/>
      <c r="N60" s="422"/>
      <c r="O60" s="422"/>
      <c r="P60" s="422"/>
      <c r="Q60" s="422"/>
      <c r="R60" s="422"/>
      <c r="S60" s="423"/>
      <c r="T60" s="424"/>
      <c r="U60" s="425"/>
      <c r="V60" s="425"/>
      <c r="W60" s="425"/>
      <c r="X60" s="425"/>
      <c r="Y60" s="426"/>
      <c r="Z60" s="427"/>
      <c r="AA60" s="428"/>
      <c r="AB60" s="428"/>
      <c r="AC60" s="429"/>
      <c r="AD60" s="416"/>
      <c r="AE60" s="417"/>
      <c r="AF60" s="411"/>
      <c r="AG60" s="411"/>
      <c r="AH60" s="87"/>
    </row>
    <row r="61" spans="2:34" ht="50.1" customHeight="1" x14ac:dyDescent="0.4">
      <c r="B61" s="71"/>
      <c r="C61" s="82" t="s">
        <v>471</v>
      </c>
      <c r="D61" s="421"/>
      <c r="E61" s="422"/>
      <c r="F61" s="422"/>
      <c r="G61" s="422"/>
      <c r="H61" s="422"/>
      <c r="I61" s="422"/>
      <c r="J61" s="422"/>
      <c r="K61" s="423"/>
      <c r="L61" s="421"/>
      <c r="M61" s="422"/>
      <c r="N61" s="422"/>
      <c r="O61" s="422"/>
      <c r="P61" s="422"/>
      <c r="Q61" s="422"/>
      <c r="R61" s="422"/>
      <c r="S61" s="423"/>
      <c r="T61" s="424"/>
      <c r="U61" s="425"/>
      <c r="V61" s="425"/>
      <c r="W61" s="425"/>
      <c r="X61" s="425"/>
      <c r="Y61" s="426"/>
      <c r="Z61" s="427"/>
      <c r="AA61" s="428"/>
      <c r="AB61" s="428"/>
      <c r="AC61" s="429"/>
      <c r="AD61" s="416"/>
      <c r="AE61" s="417"/>
      <c r="AF61" s="411"/>
      <c r="AG61" s="411"/>
      <c r="AH61" s="87"/>
    </row>
    <row r="62" spans="2:34" ht="50.1" customHeight="1" x14ac:dyDescent="0.4">
      <c r="B62" s="71"/>
      <c r="C62" s="82" t="s">
        <v>472</v>
      </c>
      <c r="D62" s="421"/>
      <c r="E62" s="422"/>
      <c r="F62" s="422"/>
      <c r="G62" s="422"/>
      <c r="H62" s="422"/>
      <c r="I62" s="422"/>
      <c r="J62" s="422"/>
      <c r="K62" s="423"/>
      <c r="L62" s="421"/>
      <c r="M62" s="422"/>
      <c r="N62" s="422"/>
      <c r="O62" s="422"/>
      <c r="P62" s="422"/>
      <c r="Q62" s="422"/>
      <c r="R62" s="422"/>
      <c r="S62" s="423"/>
      <c r="T62" s="424"/>
      <c r="U62" s="425"/>
      <c r="V62" s="425"/>
      <c r="W62" s="425"/>
      <c r="X62" s="425"/>
      <c r="Y62" s="426"/>
      <c r="Z62" s="427"/>
      <c r="AA62" s="428"/>
      <c r="AB62" s="428"/>
      <c r="AC62" s="429"/>
      <c r="AD62" s="416"/>
      <c r="AE62" s="417"/>
      <c r="AF62" s="411"/>
      <c r="AG62" s="411"/>
      <c r="AH62" s="87"/>
    </row>
    <row r="63" spans="2:34" ht="50.1" customHeight="1" x14ac:dyDescent="0.4">
      <c r="B63" s="71"/>
      <c r="C63" s="82" t="s">
        <v>473</v>
      </c>
      <c r="D63" s="421"/>
      <c r="E63" s="422"/>
      <c r="F63" s="422"/>
      <c r="G63" s="422"/>
      <c r="H63" s="422"/>
      <c r="I63" s="422"/>
      <c r="J63" s="422"/>
      <c r="K63" s="423"/>
      <c r="L63" s="421"/>
      <c r="M63" s="422"/>
      <c r="N63" s="422"/>
      <c r="O63" s="422"/>
      <c r="P63" s="422"/>
      <c r="Q63" s="422"/>
      <c r="R63" s="422"/>
      <c r="S63" s="423"/>
      <c r="T63" s="424"/>
      <c r="U63" s="425"/>
      <c r="V63" s="425"/>
      <c r="W63" s="425"/>
      <c r="X63" s="425"/>
      <c r="Y63" s="426"/>
      <c r="Z63" s="427"/>
      <c r="AA63" s="428"/>
      <c r="AB63" s="428"/>
      <c r="AC63" s="429"/>
      <c r="AD63" s="416"/>
      <c r="AE63" s="417"/>
      <c r="AF63" s="411"/>
      <c r="AG63" s="411"/>
      <c r="AH63" s="87"/>
    </row>
    <row r="64" spans="2:34" ht="50.1" customHeight="1" x14ac:dyDescent="0.4">
      <c r="B64" s="71"/>
      <c r="C64" s="82" t="s">
        <v>474</v>
      </c>
      <c r="D64" s="421"/>
      <c r="E64" s="422"/>
      <c r="F64" s="422"/>
      <c r="G64" s="422"/>
      <c r="H64" s="422"/>
      <c r="I64" s="422"/>
      <c r="J64" s="422"/>
      <c r="K64" s="423"/>
      <c r="L64" s="421"/>
      <c r="M64" s="422"/>
      <c r="N64" s="422"/>
      <c r="O64" s="422"/>
      <c r="P64" s="422"/>
      <c r="Q64" s="422"/>
      <c r="R64" s="422"/>
      <c r="S64" s="423"/>
      <c r="T64" s="424"/>
      <c r="U64" s="425"/>
      <c r="V64" s="425"/>
      <c r="W64" s="425"/>
      <c r="X64" s="425"/>
      <c r="Y64" s="426"/>
      <c r="Z64" s="427"/>
      <c r="AA64" s="428"/>
      <c r="AB64" s="428"/>
      <c r="AC64" s="429"/>
      <c r="AD64" s="416"/>
      <c r="AE64" s="417"/>
      <c r="AF64" s="411"/>
      <c r="AG64" s="411"/>
      <c r="AH64" s="87"/>
    </row>
    <row r="65" spans="2:34" ht="50.1" customHeight="1" x14ac:dyDescent="0.4">
      <c r="B65" s="71"/>
      <c r="C65" s="82" t="s">
        <v>476</v>
      </c>
      <c r="D65" s="421"/>
      <c r="E65" s="422"/>
      <c r="F65" s="422"/>
      <c r="G65" s="422"/>
      <c r="H65" s="422"/>
      <c r="I65" s="422"/>
      <c r="J65" s="422"/>
      <c r="K65" s="423"/>
      <c r="L65" s="421"/>
      <c r="M65" s="422"/>
      <c r="N65" s="422"/>
      <c r="O65" s="422"/>
      <c r="P65" s="422"/>
      <c r="Q65" s="422"/>
      <c r="R65" s="422"/>
      <c r="S65" s="423"/>
      <c r="T65" s="424"/>
      <c r="U65" s="425"/>
      <c r="V65" s="425"/>
      <c r="W65" s="425"/>
      <c r="X65" s="425"/>
      <c r="Y65" s="426"/>
      <c r="Z65" s="427"/>
      <c r="AA65" s="428"/>
      <c r="AB65" s="428"/>
      <c r="AC65" s="429"/>
      <c r="AD65" s="418"/>
      <c r="AE65" s="418"/>
      <c r="AF65" s="411"/>
      <c r="AG65" s="411"/>
      <c r="AH65" s="87"/>
    </row>
    <row r="66" spans="2:34" ht="9.9" customHeight="1" x14ac:dyDescent="0.4">
      <c r="B66" s="65"/>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7"/>
    </row>
    <row r="67" spans="2:34" ht="6" customHeight="1" x14ac:dyDescent="0.4"/>
  </sheetData>
  <mergeCells count="257">
    <mergeCell ref="D65:K65"/>
    <mergeCell ref="L65:S65"/>
    <mergeCell ref="T65:Y65"/>
    <mergeCell ref="Z65:AC65"/>
    <mergeCell ref="AD65:AE65"/>
    <mergeCell ref="AF65:AG65"/>
    <mergeCell ref="D64:K64"/>
    <mergeCell ref="L64:S64"/>
    <mergeCell ref="T64:Y64"/>
    <mergeCell ref="Z64:AC64"/>
    <mergeCell ref="AD64:AE64"/>
    <mergeCell ref="AF64:AG64"/>
    <mergeCell ref="D63:K63"/>
    <mergeCell ref="L63:S63"/>
    <mergeCell ref="T63:Y63"/>
    <mergeCell ref="Z63:AC63"/>
    <mergeCell ref="AD63:AE63"/>
    <mergeCell ref="AF63:AG63"/>
    <mergeCell ref="D62:K62"/>
    <mergeCell ref="L62:S62"/>
    <mergeCell ref="T62:Y62"/>
    <mergeCell ref="Z62:AC62"/>
    <mergeCell ref="AD62:AE62"/>
    <mergeCell ref="AF62:AG62"/>
    <mergeCell ref="D61:K61"/>
    <mergeCell ref="L61:S61"/>
    <mergeCell ref="T61:Y61"/>
    <mergeCell ref="Z61:AC61"/>
    <mergeCell ref="AD61:AE61"/>
    <mergeCell ref="AF61:AG61"/>
    <mergeCell ref="D60:K60"/>
    <mergeCell ref="L60:S60"/>
    <mergeCell ref="T60:Y60"/>
    <mergeCell ref="Z60:AC60"/>
    <mergeCell ref="AD60:AE60"/>
    <mergeCell ref="AF60:AG60"/>
    <mergeCell ref="D59:K59"/>
    <mergeCell ref="L59:S59"/>
    <mergeCell ref="T59:Y59"/>
    <mergeCell ref="Z59:AC59"/>
    <mergeCell ref="AD59:AE59"/>
    <mergeCell ref="AF59:AG59"/>
    <mergeCell ref="D58:K58"/>
    <mergeCell ref="L58:S58"/>
    <mergeCell ref="T58:Y58"/>
    <mergeCell ref="Z58:AC58"/>
    <mergeCell ref="AD58:AE58"/>
    <mergeCell ref="AF58:AG58"/>
    <mergeCell ref="D57:K57"/>
    <mergeCell ref="L57:S57"/>
    <mergeCell ref="T57:Y57"/>
    <mergeCell ref="Z57:AC57"/>
    <mergeCell ref="AD57:AE57"/>
    <mergeCell ref="AF57:AG57"/>
    <mergeCell ref="D56:K56"/>
    <mergeCell ref="L56:S56"/>
    <mergeCell ref="T56:Y56"/>
    <mergeCell ref="Z56:AC56"/>
    <mergeCell ref="AD56:AE56"/>
    <mergeCell ref="AF56:AG56"/>
    <mergeCell ref="D55:K55"/>
    <mergeCell ref="L55:S55"/>
    <mergeCell ref="T55:Y55"/>
    <mergeCell ref="Z55:AC55"/>
    <mergeCell ref="AD55:AE55"/>
    <mergeCell ref="AF55:AG55"/>
    <mergeCell ref="D54:K54"/>
    <mergeCell ref="L54:S54"/>
    <mergeCell ref="T54:Y54"/>
    <mergeCell ref="Z54:AC54"/>
    <mergeCell ref="AD54:AE54"/>
    <mergeCell ref="AF54:AG54"/>
    <mergeCell ref="D53:K53"/>
    <mergeCell ref="L53:S53"/>
    <mergeCell ref="T53:Y53"/>
    <mergeCell ref="Z53:AC53"/>
    <mergeCell ref="AD53:AE53"/>
    <mergeCell ref="AF53:AG53"/>
    <mergeCell ref="D52:K52"/>
    <mergeCell ref="L52:S52"/>
    <mergeCell ref="T52:Y52"/>
    <mergeCell ref="Z52:AC52"/>
    <mergeCell ref="AD52:AE52"/>
    <mergeCell ref="AF52:AG52"/>
    <mergeCell ref="D51:K51"/>
    <mergeCell ref="L51:S51"/>
    <mergeCell ref="T51:Y51"/>
    <mergeCell ref="Z51:AC51"/>
    <mergeCell ref="AD51:AE51"/>
    <mergeCell ref="AF51:AG51"/>
    <mergeCell ref="D50:K50"/>
    <mergeCell ref="L50:S50"/>
    <mergeCell ref="T50:Y50"/>
    <mergeCell ref="Z50:AC50"/>
    <mergeCell ref="AD50:AE50"/>
    <mergeCell ref="AF50:AG50"/>
    <mergeCell ref="D49:K49"/>
    <mergeCell ref="L49:S49"/>
    <mergeCell ref="T49:Y49"/>
    <mergeCell ref="Z49:AC49"/>
    <mergeCell ref="AD49:AE49"/>
    <mergeCell ref="AF49:AG49"/>
    <mergeCell ref="D48:K48"/>
    <mergeCell ref="L48:S48"/>
    <mergeCell ref="T48:Y48"/>
    <mergeCell ref="Z48:AC48"/>
    <mergeCell ref="AD48:AE48"/>
    <mergeCell ref="AF48:AG48"/>
    <mergeCell ref="D47:K47"/>
    <mergeCell ref="L47:S47"/>
    <mergeCell ref="T47:Y47"/>
    <mergeCell ref="Z47:AC47"/>
    <mergeCell ref="AD47:AE47"/>
    <mergeCell ref="AF47:AG47"/>
    <mergeCell ref="D46:K46"/>
    <mergeCell ref="L46:S46"/>
    <mergeCell ref="T46:Y46"/>
    <mergeCell ref="Z46:AC46"/>
    <mergeCell ref="AD46:AE46"/>
    <mergeCell ref="AF46:AG46"/>
    <mergeCell ref="D45:K45"/>
    <mergeCell ref="L45:S45"/>
    <mergeCell ref="T45:Y45"/>
    <mergeCell ref="Z45:AC45"/>
    <mergeCell ref="AD45:AE45"/>
    <mergeCell ref="AF45:AG45"/>
    <mergeCell ref="D44:K44"/>
    <mergeCell ref="L44:S44"/>
    <mergeCell ref="T44:Y44"/>
    <mergeCell ref="Z44:AC44"/>
    <mergeCell ref="AD44:AE44"/>
    <mergeCell ref="AF44:AG44"/>
    <mergeCell ref="B41:AH41"/>
    <mergeCell ref="B42:AH42"/>
    <mergeCell ref="D43:K43"/>
    <mergeCell ref="L43:S43"/>
    <mergeCell ref="T43:Y43"/>
    <mergeCell ref="Z43:AC43"/>
    <mergeCell ref="AD43:AE43"/>
    <mergeCell ref="AF43:AG43"/>
    <mergeCell ref="T30:U30"/>
    <mergeCell ref="V30:W30"/>
    <mergeCell ref="X30:Y30"/>
    <mergeCell ref="Z30:AA30"/>
    <mergeCell ref="AB30:AC30"/>
    <mergeCell ref="B32:AD39"/>
    <mergeCell ref="C30:E30"/>
    <mergeCell ref="F30:G30"/>
    <mergeCell ref="H30:I30"/>
    <mergeCell ref="J30:K30"/>
    <mergeCell ref="L30:M30"/>
    <mergeCell ref="N30:O30"/>
    <mergeCell ref="P30:Q30"/>
    <mergeCell ref="R30:S30"/>
    <mergeCell ref="N29:O29"/>
    <mergeCell ref="P29:Q29"/>
    <mergeCell ref="R29:S29"/>
    <mergeCell ref="T28:U28"/>
    <mergeCell ref="V28:W28"/>
    <mergeCell ref="X28:Y28"/>
    <mergeCell ref="Z28:AA28"/>
    <mergeCell ref="AB28:AC28"/>
    <mergeCell ref="C29:E29"/>
    <mergeCell ref="F29:G29"/>
    <mergeCell ref="H29:I29"/>
    <mergeCell ref="J29:K29"/>
    <mergeCell ref="L29:M29"/>
    <mergeCell ref="Z29:AA29"/>
    <mergeCell ref="AB29:AC29"/>
    <mergeCell ref="T29:U29"/>
    <mergeCell ref="V29:W29"/>
    <mergeCell ref="X29:Y29"/>
    <mergeCell ref="C28:E28"/>
    <mergeCell ref="F28:G28"/>
    <mergeCell ref="H28:I28"/>
    <mergeCell ref="J28:K28"/>
    <mergeCell ref="L28:M28"/>
    <mergeCell ref="N28:O28"/>
    <mergeCell ref="P28:Q28"/>
    <mergeCell ref="R28:S28"/>
    <mergeCell ref="N26:O26"/>
    <mergeCell ref="P26:Q26"/>
    <mergeCell ref="R26:S26"/>
    <mergeCell ref="T25:U25"/>
    <mergeCell ref="V25:W25"/>
    <mergeCell ref="X25:Y25"/>
    <mergeCell ref="Z25:AA25"/>
    <mergeCell ref="AB25:AC25"/>
    <mergeCell ref="C26:E26"/>
    <mergeCell ref="F26:G26"/>
    <mergeCell ref="H26:I26"/>
    <mergeCell ref="J26:K26"/>
    <mergeCell ref="L26:M26"/>
    <mergeCell ref="Z26:AA26"/>
    <mergeCell ref="AB26:AC26"/>
    <mergeCell ref="T26:U26"/>
    <mergeCell ref="V26:W26"/>
    <mergeCell ref="X26:Y26"/>
    <mergeCell ref="C25:E25"/>
    <mergeCell ref="F25:G25"/>
    <mergeCell ref="H25:I25"/>
    <mergeCell ref="J25:K25"/>
    <mergeCell ref="L25:M25"/>
    <mergeCell ref="N25:O25"/>
    <mergeCell ref="P25:Q25"/>
    <mergeCell ref="R25:S25"/>
    <mergeCell ref="N24:O24"/>
    <mergeCell ref="P24:Q24"/>
    <mergeCell ref="R24:S24"/>
    <mergeCell ref="C19:D19"/>
    <mergeCell ref="E19:N19"/>
    <mergeCell ref="P19:S19"/>
    <mergeCell ref="T19:AC19"/>
    <mergeCell ref="B22:AD22"/>
    <mergeCell ref="C24:E24"/>
    <mergeCell ref="F24:G24"/>
    <mergeCell ref="H24:I24"/>
    <mergeCell ref="J24:K24"/>
    <mergeCell ref="L24:M24"/>
    <mergeCell ref="Z24:AA24"/>
    <mergeCell ref="AB24:AC24"/>
    <mergeCell ref="T24:U24"/>
    <mergeCell ref="V24:W24"/>
    <mergeCell ref="X24:Y24"/>
    <mergeCell ref="X13:Z13"/>
    <mergeCell ref="AA13:AC13"/>
    <mergeCell ref="F15:G15"/>
    <mergeCell ref="H15:L15"/>
    <mergeCell ref="N15:O15"/>
    <mergeCell ref="P15:T15"/>
    <mergeCell ref="V15:W15"/>
    <mergeCell ref="X15:AC15"/>
    <mergeCell ref="C13:D17"/>
    <mergeCell ref="F13:G13"/>
    <mergeCell ref="H13:L13"/>
    <mergeCell ref="N13:P13"/>
    <mergeCell ref="Q13:T13"/>
    <mergeCell ref="V13:W13"/>
    <mergeCell ref="F17:G17"/>
    <mergeCell ref="H17:L17"/>
    <mergeCell ref="N17:O17"/>
    <mergeCell ref="P17:T17"/>
    <mergeCell ref="C9:D9"/>
    <mergeCell ref="E9:L9"/>
    <mergeCell ref="N9:T9"/>
    <mergeCell ref="V9:AC9"/>
    <mergeCell ref="C11:D11"/>
    <mergeCell ref="E11:L11"/>
    <mergeCell ref="N11:T11"/>
    <mergeCell ref="V11:AC11"/>
    <mergeCell ref="B2:G3"/>
    <mergeCell ref="H2:AD3"/>
    <mergeCell ref="B5:AD5"/>
    <mergeCell ref="C7:D7"/>
    <mergeCell ref="E7:L7"/>
    <mergeCell ref="N7:P7"/>
    <mergeCell ref="Q7:AC7"/>
  </mergeCells>
  <dataValidations count="2">
    <dataValidation type="list" allowBlank="1" showInputMessage="1" showErrorMessage="1" sqref="X13" xr:uid="{4B177233-5E19-497B-B6E1-E5FB66933851}">
      <formula1>"Mayor o igual que,Menor o igual que,Igual,Mayor que,Menor que"</formula1>
    </dataValidation>
    <dataValidation type="list" allowBlank="1" showInputMessage="1" showErrorMessage="1" sqref="AD44:AE65" xr:uid="{75558CBA-031D-44F3-84B6-923DBFD3E2E8}">
      <formula1>"Abierta,En ejecución,Cerrada,Cancelada"</formula1>
    </dataValidation>
  </dataValidations>
  <pageMargins left="0.25" right="0.25"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C3D21772-6731-4D5E-A644-BE0ACA0A73A7}">
          <x14:formula1>
            <xm:f>Datos!$L$2:$L$51</xm:f>
          </x14:formula1>
          <xm:sqref>N9:T9 E9 V9:AC9</xm:sqref>
        </x14:dataValidation>
        <x14:dataValidation type="list" allowBlank="1" showInputMessage="1" showErrorMessage="1" xr:uid="{D2A84AC5-FFC4-4F13-AB35-0EF390B294C7}">
          <x14:formula1>
            <xm:f>Datos!$P$2:$P$205</xm:f>
          </x14:formula1>
          <xm:sqref>E11:L11 N11:T11 V11:AC11</xm:sqref>
        </x14:dataValidation>
      </x14:dataValidations>
    </ext>
  </extLst>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0F955-0F1A-4101-BEF4-49AB9C9F32C3}">
  <sheetPr codeName="Hoja47"/>
  <dimension ref="B1:AH67"/>
  <sheetViews>
    <sheetView showGridLines="0" zoomScale="85" zoomScaleNormal="85" workbookViewId="0">
      <selection activeCell="F29" sqref="F29:AC30"/>
    </sheetView>
  </sheetViews>
  <sheetFormatPr baseColWidth="10" defaultColWidth="0" defaultRowHeight="0" customHeight="1" zeroHeight="1" x14ac:dyDescent="0.4"/>
  <cols>
    <col min="1" max="1" width="1.77734375" style="60" customWidth="1"/>
    <col min="2" max="2" width="1.88671875" style="60" customWidth="1"/>
    <col min="3" max="4" width="11.21875" style="60" customWidth="1"/>
    <col min="5" max="5" width="1.77734375" style="60" customWidth="1"/>
    <col min="6" max="6" width="13.6640625" style="60" customWidth="1"/>
    <col min="7" max="7" width="1.77734375" style="60" customWidth="1"/>
    <col min="8" max="8" width="9.6640625" style="60" customWidth="1"/>
    <col min="9" max="9" width="1.77734375" style="60" customWidth="1"/>
    <col min="10" max="10" width="9.6640625" style="60" customWidth="1"/>
    <col min="11" max="11" width="1.77734375" style="60" customWidth="1"/>
    <col min="12" max="12" width="12.6640625" style="60" customWidth="1"/>
    <col min="13" max="13" width="1.77734375" style="60" customWidth="1"/>
    <col min="14" max="14" width="12.109375" style="60" customWidth="1"/>
    <col min="15" max="15" width="1.77734375" style="60" customWidth="1"/>
    <col min="16" max="16" width="12.6640625" style="60" customWidth="1"/>
    <col min="17" max="17" width="1.77734375" style="60" customWidth="1"/>
    <col min="18" max="18" width="9.6640625" style="60" customWidth="1"/>
    <col min="19" max="19" width="1.77734375" style="60" customWidth="1"/>
    <col min="20" max="20" width="12.6640625" style="60" customWidth="1"/>
    <col min="21" max="21" width="1.77734375" style="60" customWidth="1"/>
    <col min="22" max="22" width="9.6640625" style="60" customWidth="1"/>
    <col min="23" max="23" width="1.77734375" style="60" customWidth="1"/>
    <col min="24" max="24" width="9.6640625" style="60" customWidth="1"/>
    <col min="25" max="25" width="1.77734375" style="60" customWidth="1"/>
    <col min="26" max="26" width="9.6640625" style="60" customWidth="1"/>
    <col min="27" max="27" width="1.77734375" style="60" customWidth="1"/>
    <col min="28" max="28" width="9.6640625" style="60" customWidth="1"/>
    <col min="29" max="29" width="1.77734375" style="60" customWidth="1"/>
    <col min="30" max="30" width="1.88671875" style="60" customWidth="1"/>
    <col min="31" max="31" width="10.77734375" style="60" customWidth="1"/>
    <col min="32" max="33" width="12.33203125" style="60" customWidth="1"/>
    <col min="34" max="34" width="1.77734375" style="60" customWidth="1"/>
    <col min="35" max="35" width="2.21875" style="60" customWidth="1"/>
    <col min="36" max="36" width="0" style="60" hidden="1" customWidth="1"/>
    <col min="37" max="16384" width="0" style="60" hidden="1"/>
  </cols>
  <sheetData>
    <row r="1" spans="2:30" ht="8.1" customHeight="1" x14ac:dyDescent="0.4"/>
    <row r="2" spans="2:30" ht="37.5" customHeight="1" x14ac:dyDescent="0.4">
      <c r="B2" s="439"/>
      <c r="C2" s="439"/>
      <c r="D2" s="439"/>
      <c r="E2" s="439"/>
      <c r="F2" s="439"/>
      <c r="G2" s="439"/>
      <c r="H2" s="442" t="s">
        <v>480</v>
      </c>
      <c r="I2" s="443"/>
      <c r="J2" s="443"/>
      <c r="K2" s="443"/>
      <c r="L2" s="443"/>
      <c r="M2" s="443"/>
      <c r="N2" s="443"/>
      <c r="O2" s="443"/>
      <c r="P2" s="443"/>
      <c r="Q2" s="443"/>
      <c r="R2" s="443"/>
      <c r="S2" s="443"/>
      <c r="T2" s="443"/>
      <c r="U2" s="443"/>
      <c r="V2" s="443"/>
      <c r="W2" s="443"/>
      <c r="X2" s="443"/>
      <c r="Y2" s="443"/>
      <c r="Z2" s="443"/>
      <c r="AA2" s="443"/>
      <c r="AB2" s="443"/>
      <c r="AC2" s="443"/>
      <c r="AD2" s="444"/>
    </row>
    <row r="3" spans="2:30" ht="37.5" customHeight="1" x14ac:dyDescent="0.4">
      <c r="B3" s="439"/>
      <c r="C3" s="439"/>
      <c r="D3" s="439"/>
      <c r="E3" s="439"/>
      <c r="F3" s="439"/>
      <c r="G3" s="439"/>
      <c r="H3" s="445"/>
      <c r="I3" s="446"/>
      <c r="J3" s="446"/>
      <c r="K3" s="446"/>
      <c r="L3" s="446"/>
      <c r="M3" s="446"/>
      <c r="N3" s="446"/>
      <c r="O3" s="446"/>
      <c r="P3" s="446"/>
      <c r="Q3" s="446"/>
      <c r="R3" s="446"/>
      <c r="S3" s="446"/>
      <c r="T3" s="446"/>
      <c r="U3" s="446"/>
      <c r="V3" s="446"/>
      <c r="W3" s="446"/>
      <c r="X3" s="446"/>
      <c r="Y3" s="446"/>
      <c r="Z3" s="446"/>
      <c r="AA3" s="446"/>
      <c r="AB3" s="446"/>
      <c r="AC3" s="446"/>
      <c r="AD3" s="447"/>
    </row>
    <row r="4" spans="2:30" ht="8.1" customHeight="1" x14ac:dyDescent="0.4"/>
    <row r="5" spans="2:30" ht="30" customHeight="1" x14ac:dyDescent="0.4">
      <c r="B5" s="440" t="s">
        <v>454</v>
      </c>
      <c r="C5" s="440"/>
      <c r="D5" s="440"/>
      <c r="E5" s="440"/>
      <c r="F5" s="440"/>
      <c r="G5" s="440"/>
      <c r="H5" s="440"/>
      <c r="I5" s="440"/>
      <c r="J5" s="440"/>
      <c r="K5" s="440"/>
      <c r="L5" s="440"/>
      <c r="M5" s="440"/>
      <c r="N5" s="440"/>
      <c r="O5" s="440"/>
      <c r="P5" s="440"/>
      <c r="Q5" s="440"/>
      <c r="R5" s="440"/>
      <c r="S5" s="440"/>
      <c r="T5" s="440"/>
      <c r="U5" s="440"/>
      <c r="V5" s="440"/>
      <c r="W5" s="440"/>
      <c r="X5" s="440"/>
      <c r="Y5" s="440"/>
      <c r="Z5" s="440"/>
      <c r="AA5" s="440"/>
      <c r="AB5" s="440"/>
      <c r="AC5" s="440"/>
      <c r="AD5" s="440"/>
    </row>
    <row r="6" spans="2:30" ht="7.5" customHeight="1" x14ac:dyDescent="0.4">
      <c r="B6" s="61"/>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2:30" s="64" customFormat="1" ht="60" customHeight="1" x14ac:dyDescent="0.3">
      <c r="B7" s="68"/>
      <c r="C7" s="419" t="s">
        <v>455</v>
      </c>
      <c r="D7" s="420"/>
      <c r="E7" s="433"/>
      <c r="F7" s="433"/>
      <c r="G7" s="433"/>
      <c r="H7" s="433"/>
      <c r="I7" s="433"/>
      <c r="J7" s="433"/>
      <c r="K7" s="433"/>
      <c r="L7" s="433"/>
      <c r="M7" s="69"/>
      <c r="N7" s="419" t="s">
        <v>456</v>
      </c>
      <c r="O7" s="436"/>
      <c r="P7" s="420"/>
      <c r="Q7" s="441"/>
      <c r="R7" s="441"/>
      <c r="S7" s="441"/>
      <c r="T7" s="441"/>
      <c r="U7" s="441"/>
      <c r="V7" s="441"/>
      <c r="W7" s="441"/>
      <c r="X7" s="441"/>
      <c r="Y7" s="441"/>
      <c r="Z7" s="441"/>
      <c r="AA7" s="441"/>
      <c r="AB7" s="441"/>
      <c r="AC7" s="441"/>
      <c r="AD7" s="70"/>
    </row>
    <row r="8" spans="2:30" ht="7.5" customHeight="1" x14ac:dyDescent="0.4">
      <c r="B8" s="71"/>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73"/>
    </row>
    <row r="9" spans="2:30" s="64" customFormat="1" ht="39.9" customHeight="1" x14ac:dyDescent="0.3">
      <c r="B9" s="68"/>
      <c r="C9" s="419" t="s">
        <v>481</v>
      </c>
      <c r="D9" s="420"/>
      <c r="E9" s="433"/>
      <c r="F9" s="433"/>
      <c r="G9" s="433"/>
      <c r="H9" s="433"/>
      <c r="I9" s="433"/>
      <c r="J9" s="433"/>
      <c r="K9" s="433"/>
      <c r="L9" s="433"/>
      <c r="M9" s="69"/>
      <c r="N9" s="433"/>
      <c r="O9" s="433"/>
      <c r="P9" s="433"/>
      <c r="Q9" s="433"/>
      <c r="R9" s="433"/>
      <c r="S9" s="433"/>
      <c r="T9" s="433"/>
      <c r="U9"/>
      <c r="V9" s="433"/>
      <c r="W9" s="433"/>
      <c r="X9" s="433"/>
      <c r="Y9" s="433"/>
      <c r="Z9" s="433"/>
      <c r="AA9" s="433"/>
      <c r="AB9" s="433"/>
      <c r="AC9" s="433"/>
      <c r="AD9" s="70"/>
    </row>
    <row r="10" spans="2:30" ht="7.5" customHeight="1" x14ac:dyDescent="0.4">
      <c r="B10" s="71"/>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3"/>
    </row>
    <row r="11" spans="2:30" ht="39.9" customHeight="1" x14ac:dyDescent="0.4">
      <c r="B11" s="71"/>
      <c r="C11" s="419" t="s">
        <v>482</v>
      </c>
      <c r="D11" s="420"/>
      <c r="E11" s="433"/>
      <c r="F11" s="433"/>
      <c r="G11" s="433"/>
      <c r="H11" s="433"/>
      <c r="I11" s="433"/>
      <c r="J11" s="433"/>
      <c r="K11" s="433"/>
      <c r="L11" s="433"/>
      <c r="N11" s="433"/>
      <c r="O11" s="433"/>
      <c r="P11" s="433"/>
      <c r="Q11" s="433"/>
      <c r="R11" s="433"/>
      <c r="S11" s="433"/>
      <c r="T11" s="433"/>
      <c r="V11" s="433"/>
      <c r="W11" s="433"/>
      <c r="X11" s="433"/>
      <c r="Y11" s="433"/>
      <c r="Z11" s="433"/>
      <c r="AA11" s="433"/>
      <c r="AB11" s="433"/>
      <c r="AC11" s="433"/>
      <c r="AD11" s="73"/>
    </row>
    <row r="12" spans="2:30" ht="7.5" customHeight="1" x14ac:dyDescent="0.4">
      <c r="B12" s="71"/>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3"/>
    </row>
    <row r="13" spans="2:30" s="64" customFormat="1" ht="39.9" customHeight="1" x14ac:dyDescent="0.3">
      <c r="B13" s="68"/>
      <c r="C13" s="448" t="s">
        <v>488</v>
      </c>
      <c r="D13" s="449"/>
      <c r="E13" s="69"/>
      <c r="F13" s="432" t="s">
        <v>457</v>
      </c>
      <c r="G13" s="432"/>
      <c r="H13" s="435"/>
      <c r="I13" s="435"/>
      <c r="J13" s="435"/>
      <c r="K13" s="435"/>
      <c r="L13" s="435"/>
      <c r="M13" s="69"/>
      <c r="N13" s="419" t="s">
        <v>459</v>
      </c>
      <c r="O13" s="436"/>
      <c r="P13" s="420"/>
      <c r="Q13" s="437"/>
      <c r="R13" s="437"/>
      <c r="S13" s="437"/>
      <c r="T13" s="437"/>
      <c r="U13" s="69"/>
      <c r="V13" s="438" t="s">
        <v>460</v>
      </c>
      <c r="W13" s="438"/>
      <c r="X13" s="461"/>
      <c r="Y13" s="461"/>
      <c r="Z13" s="461"/>
      <c r="AA13" s="455"/>
      <c r="AB13" s="456"/>
      <c r="AC13" s="457"/>
      <c r="AD13" s="70"/>
    </row>
    <row r="14" spans="2:30" ht="9" customHeight="1" x14ac:dyDescent="0.4">
      <c r="B14" s="71"/>
      <c r="C14" s="450"/>
      <c r="D14" s="451"/>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3"/>
    </row>
    <row r="15" spans="2:30" s="64" customFormat="1" ht="39.9" customHeight="1" x14ac:dyDescent="0.3">
      <c r="B15" s="68"/>
      <c r="C15" s="450"/>
      <c r="D15" s="451"/>
      <c r="E15" s="69"/>
      <c r="F15" s="434" t="s">
        <v>458</v>
      </c>
      <c r="G15" s="434"/>
      <c r="H15" s="435"/>
      <c r="I15" s="435"/>
      <c r="J15" s="435"/>
      <c r="K15" s="435"/>
      <c r="L15" s="435"/>
      <c r="M15" s="69"/>
      <c r="N15" s="434" t="s">
        <v>462</v>
      </c>
      <c r="O15" s="434"/>
      <c r="P15" s="435"/>
      <c r="Q15" s="435"/>
      <c r="R15" s="435"/>
      <c r="S15" s="435"/>
      <c r="T15" s="435"/>
      <c r="U15" s="69"/>
      <c r="V15" s="434" t="s">
        <v>484</v>
      </c>
      <c r="W15" s="434"/>
      <c r="X15" s="454"/>
      <c r="Y15" s="454"/>
      <c r="Z15" s="454"/>
      <c r="AA15" s="454"/>
      <c r="AB15" s="454"/>
      <c r="AC15" s="454"/>
      <c r="AD15" s="70"/>
    </row>
    <row r="16" spans="2:30" ht="7.5" customHeight="1" x14ac:dyDescent="0.4">
      <c r="B16" s="71"/>
      <c r="C16" s="450"/>
      <c r="D16" s="451"/>
      <c r="E16" s="72"/>
      <c r="F16" s="72"/>
      <c r="G16" s="72"/>
      <c r="H16" s="72"/>
      <c r="I16" s="72"/>
      <c r="J16" s="72"/>
      <c r="K16" s="72"/>
      <c r="L16" s="72"/>
      <c r="M16" s="72"/>
      <c r="N16" s="72"/>
      <c r="O16" s="72"/>
      <c r="P16" s="72"/>
      <c r="Q16" s="72"/>
      <c r="R16" s="72"/>
      <c r="S16" s="72"/>
      <c r="T16" s="72"/>
      <c r="U16" s="72"/>
      <c r="V16"/>
      <c r="W16"/>
      <c r="X16"/>
      <c r="Y16"/>
      <c r="Z16"/>
      <c r="AA16"/>
      <c r="AB16"/>
      <c r="AC16"/>
      <c r="AD16" s="73"/>
    </row>
    <row r="17" spans="2:30" s="64" customFormat="1" ht="39.9" customHeight="1" x14ac:dyDescent="0.3">
      <c r="B17" s="68"/>
      <c r="C17" s="452"/>
      <c r="D17" s="453"/>
      <c r="E17" s="69"/>
      <c r="F17" s="434" t="s">
        <v>461</v>
      </c>
      <c r="G17" s="434"/>
      <c r="H17" s="435"/>
      <c r="I17" s="435"/>
      <c r="J17" s="435"/>
      <c r="K17" s="435"/>
      <c r="L17" s="435"/>
      <c r="M17" s="69"/>
      <c r="N17" s="434" t="s">
        <v>463</v>
      </c>
      <c r="O17" s="434"/>
      <c r="P17" s="435"/>
      <c r="Q17" s="435"/>
      <c r="R17" s="435"/>
      <c r="S17" s="435"/>
      <c r="T17" s="435"/>
      <c r="U17" s="69"/>
      <c r="AC17"/>
      <c r="AD17" s="70"/>
    </row>
    <row r="18" spans="2:30" ht="6.9" customHeight="1" x14ac:dyDescent="0.4">
      <c r="B18" s="71"/>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3"/>
    </row>
    <row r="19" spans="2:30" s="64" customFormat="1" ht="39.9" customHeight="1" x14ac:dyDescent="0.3">
      <c r="B19" s="68"/>
      <c r="C19" s="419" t="s">
        <v>485</v>
      </c>
      <c r="D19" s="420"/>
      <c r="E19" s="437"/>
      <c r="F19" s="437"/>
      <c r="G19" s="437"/>
      <c r="H19" s="437"/>
      <c r="I19" s="437"/>
      <c r="J19" s="437"/>
      <c r="K19" s="437"/>
      <c r="L19" s="437"/>
      <c r="M19" s="437"/>
      <c r="N19" s="437"/>
      <c r="O19" s="74"/>
      <c r="P19" s="419" t="s">
        <v>486</v>
      </c>
      <c r="Q19" s="436"/>
      <c r="R19" s="436"/>
      <c r="S19" s="420"/>
      <c r="T19" s="437"/>
      <c r="U19" s="437"/>
      <c r="V19" s="437"/>
      <c r="W19" s="437"/>
      <c r="X19" s="437"/>
      <c r="Y19" s="437"/>
      <c r="Z19" s="437"/>
      <c r="AA19" s="437"/>
      <c r="AB19" s="437"/>
      <c r="AC19" s="437"/>
      <c r="AD19" s="70"/>
    </row>
    <row r="20" spans="2:30" ht="6.9" customHeight="1" x14ac:dyDescent="0.4">
      <c r="B20" s="75"/>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7"/>
    </row>
    <row r="21" spans="2:30" ht="9.9" customHeight="1" x14ac:dyDescent="0.4">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row>
    <row r="22" spans="2:30" ht="30" customHeight="1" x14ac:dyDescent="0.4">
      <c r="B22" s="415" t="s">
        <v>464</v>
      </c>
      <c r="C22" s="415"/>
      <c r="D22" s="415"/>
      <c r="E22" s="415"/>
      <c r="F22" s="415"/>
      <c r="G22" s="415"/>
      <c r="H22" s="415"/>
      <c r="I22" s="415"/>
      <c r="J22" s="415"/>
      <c r="K22" s="415"/>
      <c r="L22" s="415"/>
      <c r="M22" s="415"/>
      <c r="N22" s="415"/>
      <c r="O22" s="415"/>
      <c r="P22" s="415"/>
      <c r="Q22" s="415"/>
      <c r="R22" s="415"/>
      <c r="S22" s="415"/>
      <c r="T22" s="415"/>
      <c r="U22" s="415"/>
      <c r="V22" s="415"/>
      <c r="W22" s="415"/>
      <c r="X22" s="415"/>
      <c r="Y22" s="415"/>
      <c r="Z22" s="415"/>
      <c r="AA22" s="415"/>
      <c r="AB22" s="415"/>
      <c r="AC22" s="415"/>
      <c r="AD22" s="415"/>
    </row>
    <row r="23" spans="2:30" ht="9.9" customHeight="1" x14ac:dyDescent="0.4">
      <c r="B23" s="78"/>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80"/>
    </row>
    <row r="24" spans="2:30" ht="26.1" customHeight="1" x14ac:dyDescent="0.4">
      <c r="B24" s="71"/>
      <c r="C24" s="432" t="s">
        <v>487</v>
      </c>
      <c r="D24" s="432"/>
      <c r="E24" s="432"/>
      <c r="F24" s="432" t="s">
        <v>496</v>
      </c>
      <c r="G24" s="432"/>
      <c r="H24" s="432" t="s">
        <v>465</v>
      </c>
      <c r="I24" s="432"/>
      <c r="J24" s="432" t="s">
        <v>466</v>
      </c>
      <c r="K24" s="432"/>
      <c r="L24" s="432" t="s">
        <v>467</v>
      </c>
      <c r="M24" s="432"/>
      <c r="N24" s="432" t="s">
        <v>468</v>
      </c>
      <c r="O24" s="432"/>
      <c r="P24" s="432" t="s">
        <v>469</v>
      </c>
      <c r="Q24" s="432"/>
      <c r="R24" s="432" t="s">
        <v>470</v>
      </c>
      <c r="S24" s="432"/>
      <c r="T24" s="432" t="s">
        <v>471</v>
      </c>
      <c r="U24" s="432"/>
      <c r="V24" s="432" t="s">
        <v>472</v>
      </c>
      <c r="W24" s="432"/>
      <c r="X24" s="432" t="s">
        <v>473</v>
      </c>
      <c r="Y24" s="432"/>
      <c r="Z24" s="432" t="s">
        <v>474</v>
      </c>
      <c r="AA24" s="432"/>
      <c r="AB24" s="432" t="s">
        <v>475</v>
      </c>
      <c r="AC24" s="432"/>
      <c r="AD24" s="81"/>
    </row>
    <row r="25" spans="2:30" ht="26.1" customHeight="1" x14ac:dyDescent="0.4">
      <c r="B25" s="71"/>
      <c r="C25" s="430" t="s">
        <v>460</v>
      </c>
      <c r="D25" s="430"/>
      <c r="E25" s="430"/>
      <c r="F25" s="460"/>
      <c r="G25" s="460"/>
      <c r="H25" s="460"/>
      <c r="I25" s="460"/>
      <c r="J25" s="460"/>
      <c r="K25" s="460"/>
      <c r="L25" s="460"/>
      <c r="M25" s="460"/>
      <c r="N25" s="460"/>
      <c r="O25" s="460"/>
      <c r="P25" s="460"/>
      <c r="Q25" s="460"/>
      <c r="R25" s="460"/>
      <c r="S25" s="460"/>
      <c r="T25" s="460"/>
      <c r="U25" s="460"/>
      <c r="V25" s="460"/>
      <c r="W25" s="460"/>
      <c r="X25" s="460"/>
      <c r="Y25" s="460"/>
      <c r="Z25" s="460"/>
      <c r="AA25" s="460"/>
      <c r="AB25" s="460"/>
      <c r="AC25" s="460"/>
      <c r="AD25" s="81"/>
    </row>
    <row r="26" spans="2:30" ht="35.1" customHeight="1" x14ac:dyDescent="0.4">
      <c r="B26" s="71"/>
      <c r="C26" s="430" t="s">
        <v>323</v>
      </c>
      <c r="D26" s="430"/>
      <c r="E26" s="430"/>
      <c r="F26" s="431"/>
      <c r="G26" s="431"/>
      <c r="H26" s="431"/>
      <c r="I26" s="431"/>
      <c r="J26" s="431"/>
      <c r="K26" s="431"/>
      <c r="L26" s="431"/>
      <c r="M26" s="431"/>
      <c r="N26" s="431"/>
      <c r="O26" s="431"/>
      <c r="P26" s="431"/>
      <c r="Q26" s="431"/>
      <c r="R26" s="431"/>
      <c r="S26" s="431"/>
      <c r="T26" s="431"/>
      <c r="U26" s="431"/>
      <c r="V26" s="431"/>
      <c r="W26" s="431"/>
      <c r="X26" s="431"/>
      <c r="Y26" s="431"/>
      <c r="Z26" s="431"/>
      <c r="AA26" s="431"/>
      <c r="AB26" s="431"/>
      <c r="AC26" s="431"/>
      <c r="AD26" s="81"/>
    </row>
    <row r="27" spans="2:30" ht="12" customHeight="1" x14ac:dyDescent="0.4">
      <c r="B27" s="71"/>
      <c r="C27" s="84"/>
      <c r="D27" s="84"/>
      <c r="E27" s="84"/>
      <c r="F27" s="85"/>
      <c r="G27" s="85"/>
      <c r="H27" s="85"/>
      <c r="I27" s="85"/>
      <c r="J27" s="85"/>
      <c r="K27" s="85"/>
      <c r="L27" s="85"/>
      <c r="M27" s="85"/>
      <c r="N27" s="86"/>
      <c r="O27" s="86"/>
      <c r="P27" s="86"/>
      <c r="Q27" s="86"/>
      <c r="R27" s="86"/>
      <c r="S27" s="86"/>
      <c r="T27" s="86"/>
      <c r="U27" s="86"/>
      <c r="V27" s="86"/>
      <c r="W27" s="86"/>
      <c r="X27" s="86"/>
      <c r="Y27" s="86"/>
      <c r="Z27" s="86"/>
      <c r="AA27" s="86"/>
      <c r="AB27" s="86"/>
      <c r="AC27" s="86"/>
      <c r="AD27" s="81"/>
    </row>
    <row r="28" spans="2:30" ht="35.1" customHeight="1" x14ac:dyDescent="0.4">
      <c r="B28" s="71"/>
      <c r="C28" s="432" t="s">
        <v>487</v>
      </c>
      <c r="D28" s="432"/>
      <c r="E28" s="432"/>
      <c r="F28" s="432" t="s">
        <v>476</v>
      </c>
      <c r="G28" s="432"/>
      <c r="H28" s="432" t="s">
        <v>465</v>
      </c>
      <c r="I28" s="432"/>
      <c r="J28" s="432" t="s">
        <v>466</v>
      </c>
      <c r="K28" s="432"/>
      <c r="L28" s="432" t="s">
        <v>467</v>
      </c>
      <c r="M28" s="432"/>
      <c r="N28" s="432" t="s">
        <v>468</v>
      </c>
      <c r="O28" s="432"/>
      <c r="P28" s="432" t="s">
        <v>469</v>
      </c>
      <c r="Q28" s="432"/>
      <c r="R28" s="432" t="s">
        <v>470</v>
      </c>
      <c r="S28" s="432"/>
      <c r="T28" s="432" t="s">
        <v>471</v>
      </c>
      <c r="U28" s="432"/>
      <c r="V28" s="432" t="s">
        <v>472</v>
      </c>
      <c r="W28" s="432"/>
      <c r="X28" s="432" t="s">
        <v>473</v>
      </c>
      <c r="Y28" s="432"/>
      <c r="Z28" s="432" t="s">
        <v>474</v>
      </c>
      <c r="AA28" s="432"/>
      <c r="AB28" s="432" t="s">
        <v>475</v>
      </c>
      <c r="AC28" s="432"/>
      <c r="AD28" s="81"/>
    </row>
    <row r="29" spans="2:30" ht="35.1" customHeight="1" x14ac:dyDescent="0.4">
      <c r="B29" s="71"/>
      <c r="C29" s="430" t="s">
        <v>460</v>
      </c>
      <c r="D29" s="430"/>
      <c r="E29" s="430"/>
      <c r="F29" s="460"/>
      <c r="G29" s="460"/>
      <c r="H29" s="460"/>
      <c r="I29" s="460"/>
      <c r="J29" s="460"/>
      <c r="K29" s="460"/>
      <c r="L29" s="460"/>
      <c r="M29" s="460"/>
      <c r="N29" s="460"/>
      <c r="O29" s="460"/>
      <c r="P29" s="460"/>
      <c r="Q29" s="460"/>
      <c r="R29" s="460"/>
      <c r="S29" s="460"/>
      <c r="T29" s="460"/>
      <c r="U29" s="460"/>
      <c r="V29" s="460"/>
      <c r="W29" s="460"/>
      <c r="X29" s="460"/>
      <c r="Y29" s="460"/>
      <c r="Z29" s="460"/>
      <c r="AA29" s="460"/>
      <c r="AB29" s="460"/>
      <c r="AC29" s="460"/>
      <c r="AD29" s="81"/>
    </row>
    <row r="30" spans="2:30" ht="35.1" customHeight="1" x14ac:dyDescent="0.4">
      <c r="B30" s="71"/>
      <c r="C30" s="430" t="s">
        <v>323</v>
      </c>
      <c r="D30" s="430"/>
      <c r="E30" s="430"/>
      <c r="F30" s="431"/>
      <c r="G30" s="431"/>
      <c r="H30" s="431"/>
      <c r="I30" s="431"/>
      <c r="J30" s="431"/>
      <c r="K30" s="431"/>
      <c r="L30" s="431"/>
      <c r="M30" s="431"/>
      <c r="N30" s="431"/>
      <c r="O30" s="431"/>
      <c r="P30" s="431"/>
      <c r="Q30" s="431"/>
      <c r="R30" s="431"/>
      <c r="S30" s="431"/>
      <c r="T30" s="431"/>
      <c r="U30" s="431"/>
      <c r="V30" s="431"/>
      <c r="W30" s="431"/>
      <c r="X30" s="431"/>
      <c r="Y30" s="431"/>
      <c r="Z30" s="431"/>
      <c r="AA30" s="431"/>
      <c r="AB30" s="431"/>
      <c r="AC30" s="431"/>
      <c r="AD30" s="81"/>
    </row>
    <row r="31" spans="2:30" ht="9.9" customHeight="1" x14ac:dyDescent="0.4">
      <c r="B31" s="75"/>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7"/>
    </row>
    <row r="32" spans="2:30" ht="5.4" customHeight="1" x14ac:dyDescent="0.4">
      <c r="B32" s="462"/>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4"/>
    </row>
    <row r="33" spans="2:34" ht="39.9" customHeight="1" x14ac:dyDescent="0.4">
      <c r="B33" s="412"/>
      <c r="C33" s="413"/>
      <c r="D33" s="413"/>
      <c r="E33" s="413"/>
      <c r="F33" s="413"/>
      <c r="G33" s="413"/>
      <c r="H33" s="413"/>
      <c r="I33" s="413"/>
      <c r="J33" s="413"/>
      <c r="K33" s="413"/>
      <c r="L33" s="413"/>
      <c r="M33" s="413"/>
      <c r="N33" s="413"/>
      <c r="O33" s="413"/>
      <c r="P33" s="413"/>
      <c r="Q33" s="413"/>
      <c r="R33" s="413"/>
      <c r="S33" s="413"/>
      <c r="T33" s="413"/>
      <c r="U33" s="413"/>
      <c r="V33" s="413"/>
      <c r="W33" s="413"/>
      <c r="X33" s="413"/>
      <c r="Y33" s="413"/>
      <c r="Z33" s="413"/>
      <c r="AA33" s="413"/>
      <c r="AB33" s="413"/>
      <c r="AC33" s="413"/>
      <c r="AD33" s="414"/>
    </row>
    <row r="34" spans="2:34" ht="39.9" customHeight="1" x14ac:dyDescent="0.4">
      <c r="B34" s="412"/>
      <c r="C34" s="413"/>
      <c r="D34" s="413"/>
      <c r="E34" s="413"/>
      <c r="F34" s="413"/>
      <c r="G34" s="413"/>
      <c r="H34" s="413"/>
      <c r="I34" s="413"/>
      <c r="J34" s="413"/>
      <c r="K34" s="413"/>
      <c r="L34" s="413"/>
      <c r="M34" s="413"/>
      <c r="N34" s="413"/>
      <c r="O34" s="413"/>
      <c r="P34" s="413"/>
      <c r="Q34" s="413"/>
      <c r="R34" s="413"/>
      <c r="S34" s="413"/>
      <c r="T34" s="413"/>
      <c r="U34" s="413"/>
      <c r="V34" s="413"/>
      <c r="W34" s="413"/>
      <c r="X34" s="413"/>
      <c r="Y34" s="413"/>
      <c r="Z34" s="413"/>
      <c r="AA34" s="413"/>
      <c r="AB34" s="413"/>
      <c r="AC34" s="413"/>
      <c r="AD34" s="414"/>
    </row>
    <row r="35" spans="2:34" ht="39.9" customHeight="1" x14ac:dyDescent="0.4">
      <c r="B35" s="412"/>
      <c r="C35" s="413"/>
      <c r="D35" s="413"/>
      <c r="E35" s="413"/>
      <c r="F35" s="413"/>
      <c r="G35" s="413"/>
      <c r="H35" s="413"/>
      <c r="I35" s="413"/>
      <c r="J35" s="413"/>
      <c r="K35" s="413"/>
      <c r="L35" s="413"/>
      <c r="M35" s="413"/>
      <c r="N35" s="413"/>
      <c r="O35" s="413"/>
      <c r="P35" s="413"/>
      <c r="Q35" s="413"/>
      <c r="R35" s="413"/>
      <c r="S35" s="413"/>
      <c r="T35" s="413"/>
      <c r="U35" s="413"/>
      <c r="V35" s="413"/>
      <c r="W35" s="413"/>
      <c r="X35" s="413"/>
      <c r="Y35" s="413"/>
      <c r="Z35" s="413"/>
      <c r="AA35" s="413"/>
      <c r="AB35" s="413"/>
      <c r="AC35" s="413"/>
      <c r="AD35" s="414"/>
    </row>
    <row r="36" spans="2:34" ht="39.9" customHeight="1" x14ac:dyDescent="0.4">
      <c r="B36" s="412"/>
      <c r="C36" s="413"/>
      <c r="D36" s="413"/>
      <c r="E36" s="413"/>
      <c r="F36" s="413"/>
      <c r="G36" s="413"/>
      <c r="H36" s="413"/>
      <c r="I36" s="413"/>
      <c r="J36" s="413"/>
      <c r="K36" s="413"/>
      <c r="L36" s="413"/>
      <c r="M36" s="413"/>
      <c r="N36" s="413"/>
      <c r="O36" s="413"/>
      <c r="P36" s="413"/>
      <c r="Q36" s="413"/>
      <c r="R36" s="413"/>
      <c r="S36" s="413"/>
      <c r="T36" s="413"/>
      <c r="U36" s="413"/>
      <c r="V36" s="413"/>
      <c r="W36" s="413"/>
      <c r="X36" s="413"/>
      <c r="Y36" s="413"/>
      <c r="Z36" s="413"/>
      <c r="AA36" s="413"/>
      <c r="AB36" s="413"/>
      <c r="AC36" s="413"/>
      <c r="AD36" s="414"/>
    </row>
    <row r="37" spans="2:34" ht="39.9" customHeight="1" x14ac:dyDescent="0.4">
      <c r="B37" s="412"/>
      <c r="C37" s="413"/>
      <c r="D37" s="413"/>
      <c r="E37" s="413"/>
      <c r="F37" s="413"/>
      <c r="G37" s="413"/>
      <c r="H37" s="413"/>
      <c r="I37" s="413"/>
      <c r="J37" s="413"/>
      <c r="K37" s="413"/>
      <c r="L37" s="413"/>
      <c r="M37" s="413"/>
      <c r="N37" s="413"/>
      <c r="O37" s="413"/>
      <c r="P37" s="413"/>
      <c r="Q37" s="413"/>
      <c r="R37" s="413"/>
      <c r="S37" s="413"/>
      <c r="T37" s="413"/>
      <c r="U37" s="413"/>
      <c r="V37" s="413"/>
      <c r="W37" s="413"/>
      <c r="X37" s="413"/>
      <c r="Y37" s="413"/>
      <c r="Z37" s="413"/>
      <c r="AA37" s="413"/>
      <c r="AB37" s="413"/>
      <c r="AC37" s="413"/>
      <c r="AD37" s="414"/>
    </row>
    <row r="38" spans="2:34" ht="39.9" customHeight="1" x14ac:dyDescent="0.4">
      <c r="B38" s="412"/>
      <c r="C38" s="413"/>
      <c r="D38" s="413"/>
      <c r="E38" s="413"/>
      <c r="F38" s="413"/>
      <c r="G38" s="413"/>
      <c r="H38" s="413"/>
      <c r="I38" s="413"/>
      <c r="J38" s="413"/>
      <c r="K38" s="413"/>
      <c r="L38" s="413"/>
      <c r="M38" s="413"/>
      <c r="N38" s="413"/>
      <c r="O38" s="413"/>
      <c r="P38" s="413"/>
      <c r="Q38" s="413"/>
      <c r="R38" s="413"/>
      <c r="S38" s="413"/>
      <c r="T38" s="413"/>
      <c r="U38" s="413"/>
      <c r="V38" s="413"/>
      <c r="W38" s="413"/>
      <c r="X38" s="413"/>
      <c r="Y38" s="413"/>
      <c r="Z38" s="413"/>
      <c r="AA38" s="413"/>
      <c r="AB38" s="413"/>
      <c r="AC38" s="413"/>
      <c r="AD38" s="414"/>
    </row>
    <row r="39" spans="2:34" ht="39.9" customHeight="1" x14ac:dyDescent="0.4">
      <c r="B39" s="465"/>
      <c r="C39" s="466"/>
      <c r="D39" s="466"/>
      <c r="E39" s="466"/>
      <c r="F39" s="466"/>
      <c r="G39" s="466"/>
      <c r="H39" s="466"/>
      <c r="I39" s="466"/>
      <c r="J39" s="466"/>
      <c r="K39" s="466"/>
      <c r="L39" s="466"/>
      <c r="M39" s="466"/>
      <c r="N39" s="466"/>
      <c r="O39" s="466"/>
      <c r="P39" s="466"/>
      <c r="Q39" s="466"/>
      <c r="R39" s="466"/>
      <c r="S39" s="466"/>
      <c r="T39" s="466"/>
      <c r="U39" s="466"/>
      <c r="V39" s="466"/>
      <c r="W39" s="466"/>
      <c r="X39" s="466"/>
      <c r="Y39" s="466"/>
      <c r="Z39" s="466"/>
      <c r="AA39" s="466"/>
      <c r="AB39" s="466"/>
      <c r="AC39" s="466"/>
      <c r="AD39" s="467"/>
    </row>
    <row r="40" spans="2:34" ht="8.1" customHeight="1" x14ac:dyDescent="0.4">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row>
    <row r="41" spans="2:34" ht="30" customHeight="1" x14ac:dyDescent="0.4">
      <c r="B41" s="415" t="s">
        <v>477</v>
      </c>
      <c r="C41" s="415"/>
      <c r="D41" s="415"/>
      <c r="E41" s="415"/>
      <c r="F41" s="415"/>
      <c r="G41" s="415"/>
      <c r="H41" s="415"/>
      <c r="I41" s="415"/>
      <c r="J41" s="415"/>
      <c r="K41" s="415"/>
      <c r="L41" s="415"/>
      <c r="M41" s="415"/>
      <c r="N41" s="415"/>
      <c r="O41" s="415"/>
      <c r="P41" s="415"/>
      <c r="Q41" s="415"/>
      <c r="R41" s="415"/>
      <c r="S41" s="415"/>
      <c r="T41" s="415"/>
      <c r="U41" s="415"/>
      <c r="V41" s="415"/>
      <c r="W41" s="415"/>
      <c r="X41" s="415"/>
      <c r="Y41" s="415"/>
      <c r="Z41" s="415"/>
      <c r="AA41" s="415"/>
      <c r="AB41" s="415"/>
      <c r="AC41" s="415"/>
      <c r="AD41" s="415"/>
      <c r="AE41" s="415"/>
      <c r="AF41" s="415"/>
      <c r="AG41" s="415"/>
      <c r="AH41" s="415"/>
    </row>
    <row r="42" spans="2:34" ht="9.9" customHeight="1" x14ac:dyDescent="0.4">
      <c r="B42" s="412"/>
      <c r="C42" s="413"/>
      <c r="D42" s="413"/>
      <c r="E42" s="413"/>
      <c r="F42" s="413"/>
      <c r="G42" s="413"/>
      <c r="H42" s="413"/>
      <c r="I42" s="413"/>
      <c r="J42" s="413"/>
      <c r="K42" s="413"/>
      <c r="L42" s="413"/>
      <c r="M42" s="413"/>
      <c r="N42" s="413"/>
      <c r="O42" s="413"/>
      <c r="P42" s="413"/>
      <c r="Q42" s="413"/>
      <c r="R42" s="413"/>
      <c r="S42" s="413"/>
      <c r="T42" s="413"/>
      <c r="U42" s="413"/>
      <c r="V42" s="413"/>
      <c r="W42" s="413"/>
      <c r="X42" s="413"/>
      <c r="Y42" s="413"/>
      <c r="Z42" s="413"/>
      <c r="AA42" s="413"/>
      <c r="AB42" s="413"/>
      <c r="AC42" s="413"/>
      <c r="AD42" s="413"/>
      <c r="AE42" s="413"/>
      <c r="AF42" s="413"/>
      <c r="AG42" s="413"/>
      <c r="AH42" s="414"/>
    </row>
    <row r="43" spans="2:34" ht="45" customHeight="1" x14ac:dyDescent="0.4">
      <c r="B43" s="71"/>
      <c r="C43" s="83" t="s">
        <v>478</v>
      </c>
      <c r="D43" s="432" t="s">
        <v>492</v>
      </c>
      <c r="E43" s="432"/>
      <c r="F43" s="432"/>
      <c r="G43" s="432"/>
      <c r="H43" s="432"/>
      <c r="I43" s="432"/>
      <c r="J43" s="432"/>
      <c r="K43" s="432"/>
      <c r="L43" s="432" t="s">
        <v>493</v>
      </c>
      <c r="M43" s="432"/>
      <c r="N43" s="432"/>
      <c r="O43" s="432"/>
      <c r="P43" s="432"/>
      <c r="Q43" s="432"/>
      <c r="R43" s="432"/>
      <c r="S43" s="432"/>
      <c r="T43" s="432" t="s">
        <v>479</v>
      </c>
      <c r="U43" s="432"/>
      <c r="V43" s="432"/>
      <c r="W43" s="432"/>
      <c r="X43" s="432"/>
      <c r="Y43" s="432"/>
      <c r="Z43" s="432" t="s">
        <v>489</v>
      </c>
      <c r="AA43" s="432"/>
      <c r="AB43" s="432"/>
      <c r="AC43" s="432"/>
      <c r="AD43" s="419" t="s">
        <v>490</v>
      </c>
      <c r="AE43" s="420"/>
      <c r="AF43" s="419" t="s">
        <v>491</v>
      </c>
      <c r="AG43" s="420"/>
      <c r="AH43" s="87"/>
    </row>
    <row r="44" spans="2:34" ht="50.1" customHeight="1" x14ac:dyDescent="0.4">
      <c r="B44" s="71"/>
      <c r="C44" s="82" t="s">
        <v>465</v>
      </c>
      <c r="D44" s="421"/>
      <c r="E44" s="422"/>
      <c r="F44" s="422"/>
      <c r="G44" s="422"/>
      <c r="H44" s="422"/>
      <c r="I44" s="422"/>
      <c r="J44" s="422"/>
      <c r="K44" s="423"/>
      <c r="L44" s="421"/>
      <c r="M44" s="422"/>
      <c r="N44" s="422"/>
      <c r="O44" s="422"/>
      <c r="P44" s="422"/>
      <c r="Q44" s="422"/>
      <c r="R44" s="422"/>
      <c r="S44" s="423"/>
      <c r="T44" s="424"/>
      <c r="U44" s="425"/>
      <c r="V44" s="425"/>
      <c r="W44" s="425"/>
      <c r="X44" s="425"/>
      <c r="Y44" s="426"/>
      <c r="Z44" s="427"/>
      <c r="AA44" s="428"/>
      <c r="AB44" s="428"/>
      <c r="AC44" s="429"/>
      <c r="AD44" s="416"/>
      <c r="AE44" s="417"/>
      <c r="AF44" s="411"/>
      <c r="AG44" s="411"/>
      <c r="AH44" s="87"/>
    </row>
    <row r="45" spans="2:34" ht="50.1" customHeight="1" x14ac:dyDescent="0.4">
      <c r="B45" s="71"/>
      <c r="C45" s="82" t="s">
        <v>466</v>
      </c>
      <c r="D45" s="421"/>
      <c r="E45" s="422"/>
      <c r="F45" s="422"/>
      <c r="G45" s="422"/>
      <c r="H45" s="422"/>
      <c r="I45" s="422"/>
      <c r="J45" s="422"/>
      <c r="K45" s="423"/>
      <c r="L45" s="421"/>
      <c r="M45" s="422"/>
      <c r="N45" s="422"/>
      <c r="O45" s="422"/>
      <c r="P45" s="422"/>
      <c r="Q45" s="422"/>
      <c r="R45" s="422"/>
      <c r="S45" s="423"/>
      <c r="T45" s="424"/>
      <c r="U45" s="425"/>
      <c r="V45" s="425"/>
      <c r="W45" s="425"/>
      <c r="X45" s="425"/>
      <c r="Y45" s="426"/>
      <c r="Z45" s="427"/>
      <c r="AA45" s="428"/>
      <c r="AB45" s="428"/>
      <c r="AC45" s="429"/>
      <c r="AD45" s="416"/>
      <c r="AE45" s="417"/>
      <c r="AF45" s="411"/>
      <c r="AG45" s="411"/>
      <c r="AH45" s="87"/>
    </row>
    <row r="46" spans="2:34" ht="50.1" customHeight="1" x14ac:dyDescent="0.4">
      <c r="B46" s="71"/>
      <c r="C46" s="82" t="s">
        <v>467</v>
      </c>
      <c r="D46" s="421"/>
      <c r="E46" s="422"/>
      <c r="F46" s="422"/>
      <c r="G46" s="422"/>
      <c r="H46" s="422"/>
      <c r="I46" s="422"/>
      <c r="J46" s="422"/>
      <c r="K46" s="423"/>
      <c r="L46" s="421"/>
      <c r="M46" s="422"/>
      <c r="N46" s="422"/>
      <c r="O46" s="422"/>
      <c r="P46" s="422"/>
      <c r="Q46" s="422"/>
      <c r="R46" s="422"/>
      <c r="S46" s="423"/>
      <c r="T46" s="424"/>
      <c r="U46" s="425"/>
      <c r="V46" s="425"/>
      <c r="W46" s="425"/>
      <c r="X46" s="425"/>
      <c r="Y46" s="426"/>
      <c r="Z46" s="427"/>
      <c r="AA46" s="428"/>
      <c r="AB46" s="428"/>
      <c r="AC46" s="429"/>
      <c r="AD46" s="416"/>
      <c r="AE46" s="417"/>
      <c r="AF46" s="411"/>
      <c r="AG46" s="411"/>
      <c r="AH46" s="87"/>
    </row>
    <row r="47" spans="2:34" ht="50.1" customHeight="1" x14ac:dyDescent="0.4">
      <c r="B47" s="71"/>
      <c r="C47" s="82" t="s">
        <v>468</v>
      </c>
      <c r="D47" s="421"/>
      <c r="E47" s="422"/>
      <c r="F47" s="422"/>
      <c r="G47" s="422"/>
      <c r="H47" s="422"/>
      <c r="I47" s="422"/>
      <c r="J47" s="422"/>
      <c r="K47" s="423"/>
      <c r="L47" s="421"/>
      <c r="M47" s="422"/>
      <c r="N47" s="422"/>
      <c r="O47" s="422"/>
      <c r="P47" s="422"/>
      <c r="Q47" s="422"/>
      <c r="R47" s="422"/>
      <c r="S47" s="423"/>
      <c r="T47" s="424"/>
      <c r="U47" s="425"/>
      <c r="V47" s="425"/>
      <c r="W47" s="425"/>
      <c r="X47" s="425"/>
      <c r="Y47" s="426"/>
      <c r="Z47" s="427"/>
      <c r="AA47" s="428"/>
      <c r="AB47" s="428"/>
      <c r="AC47" s="429"/>
      <c r="AD47" s="416"/>
      <c r="AE47" s="417"/>
      <c r="AF47" s="411"/>
      <c r="AG47" s="411"/>
      <c r="AH47" s="87"/>
    </row>
    <row r="48" spans="2:34" ht="50.1" customHeight="1" x14ac:dyDescent="0.4">
      <c r="B48" s="71"/>
      <c r="C48" s="82" t="s">
        <v>469</v>
      </c>
      <c r="D48" s="421"/>
      <c r="E48" s="422"/>
      <c r="F48" s="422"/>
      <c r="G48" s="422"/>
      <c r="H48" s="422"/>
      <c r="I48" s="422"/>
      <c r="J48" s="422"/>
      <c r="K48" s="423"/>
      <c r="L48" s="421"/>
      <c r="M48" s="422"/>
      <c r="N48" s="422"/>
      <c r="O48" s="422"/>
      <c r="P48" s="422"/>
      <c r="Q48" s="422"/>
      <c r="R48" s="422"/>
      <c r="S48" s="423"/>
      <c r="T48" s="424"/>
      <c r="U48" s="425"/>
      <c r="V48" s="425"/>
      <c r="W48" s="425"/>
      <c r="X48" s="425"/>
      <c r="Y48" s="426"/>
      <c r="Z48" s="427"/>
      <c r="AA48" s="428"/>
      <c r="AB48" s="428"/>
      <c r="AC48" s="429"/>
      <c r="AD48" s="416"/>
      <c r="AE48" s="417"/>
      <c r="AF48" s="411"/>
      <c r="AG48" s="411"/>
      <c r="AH48" s="87"/>
    </row>
    <row r="49" spans="2:34" ht="50.1" customHeight="1" x14ac:dyDescent="0.4">
      <c r="B49" s="71"/>
      <c r="C49" s="82" t="s">
        <v>470</v>
      </c>
      <c r="D49" s="421"/>
      <c r="E49" s="422"/>
      <c r="F49" s="422"/>
      <c r="G49" s="422"/>
      <c r="H49" s="422"/>
      <c r="I49" s="422"/>
      <c r="J49" s="422"/>
      <c r="K49" s="423"/>
      <c r="L49" s="421"/>
      <c r="M49" s="422"/>
      <c r="N49" s="422"/>
      <c r="O49" s="422"/>
      <c r="P49" s="422"/>
      <c r="Q49" s="422"/>
      <c r="R49" s="422"/>
      <c r="S49" s="423"/>
      <c r="T49" s="424"/>
      <c r="U49" s="425"/>
      <c r="V49" s="425"/>
      <c r="W49" s="425"/>
      <c r="X49" s="425"/>
      <c r="Y49" s="426"/>
      <c r="Z49" s="427"/>
      <c r="AA49" s="428"/>
      <c r="AB49" s="428"/>
      <c r="AC49" s="429"/>
      <c r="AD49" s="416"/>
      <c r="AE49" s="417"/>
      <c r="AF49" s="411"/>
      <c r="AG49" s="411"/>
      <c r="AH49" s="87"/>
    </row>
    <row r="50" spans="2:34" ht="50.1" customHeight="1" x14ac:dyDescent="0.4">
      <c r="B50" s="71"/>
      <c r="C50" s="82" t="s">
        <v>471</v>
      </c>
      <c r="D50" s="421"/>
      <c r="E50" s="422"/>
      <c r="F50" s="422"/>
      <c r="G50" s="422"/>
      <c r="H50" s="422"/>
      <c r="I50" s="422"/>
      <c r="J50" s="422"/>
      <c r="K50" s="423"/>
      <c r="L50" s="421"/>
      <c r="M50" s="422"/>
      <c r="N50" s="422"/>
      <c r="O50" s="422"/>
      <c r="P50" s="422"/>
      <c r="Q50" s="422"/>
      <c r="R50" s="422"/>
      <c r="S50" s="423"/>
      <c r="T50" s="424"/>
      <c r="U50" s="425"/>
      <c r="V50" s="425"/>
      <c r="W50" s="425"/>
      <c r="X50" s="425"/>
      <c r="Y50" s="426"/>
      <c r="Z50" s="427"/>
      <c r="AA50" s="428"/>
      <c r="AB50" s="428"/>
      <c r="AC50" s="429"/>
      <c r="AD50" s="416"/>
      <c r="AE50" s="417"/>
      <c r="AF50" s="411"/>
      <c r="AG50" s="411"/>
      <c r="AH50" s="87"/>
    </row>
    <row r="51" spans="2:34" ht="50.1" customHeight="1" x14ac:dyDescent="0.4">
      <c r="B51" s="71"/>
      <c r="C51" s="82" t="s">
        <v>472</v>
      </c>
      <c r="D51" s="421"/>
      <c r="E51" s="422"/>
      <c r="F51" s="422"/>
      <c r="G51" s="422"/>
      <c r="H51" s="422"/>
      <c r="I51" s="422"/>
      <c r="J51" s="422"/>
      <c r="K51" s="423"/>
      <c r="L51" s="421"/>
      <c r="M51" s="422"/>
      <c r="N51" s="422"/>
      <c r="O51" s="422"/>
      <c r="P51" s="422"/>
      <c r="Q51" s="422"/>
      <c r="R51" s="422"/>
      <c r="S51" s="423"/>
      <c r="T51" s="424"/>
      <c r="U51" s="425"/>
      <c r="V51" s="425"/>
      <c r="W51" s="425"/>
      <c r="X51" s="425"/>
      <c r="Y51" s="426"/>
      <c r="Z51" s="427"/>
      <c r="AA51" s="428"/>
      <c r="AB51" s="428"/>
      <c r="AC51" s="429"/>
      <c r="AD51" s="416"/>
      <c r="AE51" s="417"/>
      <c r="AF51" s="411"/>
      <c r="AG51" s="411"/>
      <c r="AH51" s="87"/>
    </row>
    <row r="52" spans="2:34" ht="50.1" customHeight="1" x14ac:dyDescent="0.4">
      <c r="B52" s="71"/>
      <c r="C52" s="82" t="s">
        <v>473</v>
      </c>
      <c r="D52" s="421"/>
      <c r="E52" s="422"/>
      <c r="F52" s="422"/>
      <c r="G52" s="422"/>
      <c r="H52" s="422"/>
      <c r="I52" s="422"/>
      <c r="J52" s="422"/>
      <c r="K52" s="423"/>
      <c r="L52" s="421"/>
      <c r="M52" s="422"/>
      <c r="N52" s="422"/>
      <c r="O52" s="422"/>
      <c r="P52" s="422"/>
      <c r="Q52" s="422"/>
      <c r="R52" s="422"/>
      <c r="S52" s="423"/>
      <c r="T52" s="424"/>
      <c r="U52" s="425"/>
      <c r="V52" s="425"/>
      <c r="W52" s="425"/>
      <c r="X52" s="425"/>
      <c r="Y52" s="426"/>
      <c r="Z52" s="427"/>
      <c r="AA52" s="428"/>
      <c r="AB52" s="428"/>
      <c r="AC52" s="429"/>
      <c r="AD52" s="416"/>
      <c r="AE52" s="417"/>
      <c r="AF52" s="411"/>
      <c r="AG52" s="411"/>
      <c r="AH52" s="87"/>
    </row>
    <row r="53" spans="2:34" ht="50.1" customHeight="1" x14ac:dyDescent="0.4">
      <c r="B53" s="71"/>
      <c r="C53" s="82" t="s">
        <v>474</v>
      </c>
      <c r="D53" s="421"/>
      <c r="E53" s="422"/>
      <c r="F53" s="422"/>
      <c r="G53" s="422"/>
      <c r="H53" s="422"/>
      <c r="I53" s="422"/>
      <c r="J53" s="422"/>
      <c r="K53" s="423"/>
      <c r="L53" s="421"/>
      <c r="M53" s="422"/>
      <c r="N53" s="422"/>
      <c r="O53" s="422"/>
      <c r="P53" s="422"/>
      <c r="Q53" s="422"/>
      <c r="R53" s="422"/>
      <c r="S53" s="423"/>
      <c r="T53" s="424"/>
      <c r="U53" s="425"/>
      <c r="V53" s="425"/>
      <c r="W53" s="425"/>
      <c r="X53" s="425"/>
      <c r="Y53" s="426"/>
      <c r="Z53" s="427"/>
      <c r="AA53" s="428"/>
      <c r="AB53" s="428"/>
      <c r="AC53" s="429"/>
      <c r="AD53" s="416"/>
      <c r="AE53" s="417"/>
      <c r="AF53" s="411"/>
      <c r="AG53" s="411"/>
      <c r="AH53" s="87"/>
    </row>
    <row r="54" spans="2:34" ht="50.1" customHeight="1" x14ac:dyDescent="0.4">
      <c r="B54" s="71"/>
      <c r="C54" s="82" t="s">
        <v>476</v>
      </c>
      <c r="D54" s="421"/>
      <c r="E54" s="422"/>
      <c r="F54" s="422"/>
      <c r="G54" s="422"/>
      <c r="H54" s="422"/>
      <c r="I54" s="422"/>
      <c r="J54" s="422"/>
      <c r="K54" s="423"/>
      <c r="L54" s="421"/>
      <c r="M54" s="422"/>
      <c r="N54" s="422"/>
      <c r="O54" s="422"/>
      <c r="P54" s="422"/>
      <c r="Q54" s="422"/>
      <c r="R54" s="422"/>
      <c r="S54" s="423"/>
      <c r="T54" s="424"/>
      <c r="U54" s="425"/>
      <c r="V54" s="425"/>
      <c r="W54" s="425"/>
      <c r="X54" s="425"/>
      <c r="Y54" s="426"/>
      <c r="Z54" s="427"/>
      <c r="AA54" s="428"/>
      <c r="AB54" s="428"/>
      <c r="AC54" s="429"/>
      <c r="AD54" s="416"/>
      <c r="AE54" s="417"/>
      <c r="AF54" s="411"/>
      <c r="AG54" s="411"/>
      <c r="AH54" s="87"/>
    </row>
    <row r="55" spans="2:34" ht="50.1" customHeight="1" x14ac:dyDescent="0.4">
      <c r="B55" s="71"/>
      <c r="C55" s="82" t="s">
        <v>465</v>
      </c>
      <c r="D55" s="421"/>
      <c r="E55" s="422"/>
      <c r="F55" s="422"/>
      <c r="G55" s="422"/>
      <c r="H55" s="422"/>
      <c r="I55" s="422"/>
      <c r="J55" s="422"/>
      <c r="K55" s="423"/>
      <c r="L55" s="421"/>
      <c r="M55" s="422"/>
      <c r="N55" s="422"/>
      <c r="O55" s="422"/>
      <c r="P55" s="422"/>
      <c r="Q55" s="422"/>
      <c r="R55" s="422"/>
      <c r="S55" s="423"/>
      <c r="T55" s="424"/>
      <c r="U55" s="425"/>
      <c r="V55" s="425"/>
      <c r="W55" s="425"/>
      <c r="X55" s="425"/>
      <c r="Y55" s="426"/>
      <c r="Z55" s="427"/>
      <c r="AA55" s="428"/>
      <c r="AB55" s="428"/>
      <c r="AC55" s="429"/>
      <c r="AD55" s="416"/>
      <c r="AE55" s="417"/>
      <c r="AF55" s="411"/>
      <c r="AG55" s="411"/>
      <c r="AH55" s="87"/>
    </row>
    <row r="56" spans="2:34" ht="50.1" customHeight="1" x14ac:dyDescent="0.4">
      <c r="B56" s="71"/>
      <c r="C56" s="82" t="s">
        <v>466</v>
      </c>
      <c r="D56" s="421"/>
      <c r="E56" s="422"/>
      <c r="F56" s="422"/>
      <c r="G56" s="422"/>
      <c r="H56" s="422"/>
      <c r="I56" s="422"/>
      <c r="J56" s="422"/>
      <c r="K56" s="423"/>
      <c r="L56" s="421"/>
      <c r="M56" s="422"/>
      <c r="N56" s="422"/>
      <c r="O56" s="422"/>
      <c r="P56" s="422"/>
      <c r="Q56" s="422"/>
      <c r="R56" s="422"/>
      <c r="S56" s="423"/>
      <c r="T56" s="424"/>
      <c r="U56" s="425"/>
      <c r="V56" s="425"/>
      <c r="W56" s="425"/>
      <c r="X56" s="425"/>
      <c r="Y56" s="426"/>
      <c r="Z56" s="427"/>
      <c r="AA56" s="428"/>
      <c r="AB56" s="428"/>
      <c r="AC56" s="429"/>
      <c r="AD56" s="416"/>
      <c r="AE56" s="417"/>
      <c r="AF56" s="411"/>
      <c r="AG56" s="411"/>
      <c r="AH56" s="87"/>
    </row>
    <row r="57" spans="2:34" ht="50.1" customHeight="1" x14ac:dyDescent="0.4">
      <c r="B57" s="71"/>
      <c r="C57" s="82" t="s">
        <v>467</v>
      </c>
      <c r="D57" s="421"/>
      <c r="E57" s="422"/>
      <c r="F57" s="422"/>
      <c r="G57" s="422"/>
      <c r="H57" s="422"/>
      <c r="I57" s="422"/>
      <c r="J57" s="422"/>
      <c r="K57" s="423"/>
      <c r="L57" s="421"/>
      <c r="M57" s="422"/>
      <c r="N57" s="422"/>
      <c r="O57" s="422"/>
      <c r="P57" s="422"/>
      <c r="Q57" s="422"/>
      <c r="R57" s="422"/>
      <c r="S57" s="423"/>
      <c r="T57" s="424"/>
      <c r="U57" s="425"/>
      <c r="V57" s="425"/>
      <c r="W57" s="425"/>
      <c r="X57" s="425"/>
      <c r="Y57" s="426"/>
      <c r="Z57" s="427"/>
      <c r="AA57" s="428"/>
      <c r="AB57" s="428"/>
      <c r="AC57" s="429"/>
      <c r="AD57" s="416"/>
      <c r="AE57" s="417"/>
      <c r="AF57" s="411"/>
      <c r="AG57" s="411"/>
      <c r="AH57" s="87"/>
    </row>
    <row r="58" spans="2:34" ht="50.1" customHeight="1" x14ac:dyDescent="0.4">
      <c r="B58" s="71"/>
      <c r="C58" s="82" t="s">
        <v>468</v>
      </c>
      <c r="D58" s="421"/>
      <c r="E58" s="422"/>
      <c r="F58" s="422"/>
      <c r="G58" s="422"/>
      <c r="H58" s="422"/>
      <c r="I58" s="422"/>
      <c r="J58" s="422"/>
      <c r="K58" s="423"/>
      <c r="L58" s="421"/>
      <c r="M58" s="422"/>
      <c r="N58" s="422"/>
      <c r="O58" s="422"/>
      <c r="P58" s="422"/>
      <c r="Q58" s="422"/>
      <c r="R58" s="422"/>
      <c r="S58" s="423"/>
      <c r="T58" s="424"/>
      <c r="U58" s="425"/>
      <c r="V58" s="425"/>
      <c r="W58" s="425"/>
      <c r="X58" s="425"/>
      <c r="Y58" s="426"/>
      <c r="Z58" s="427"/>
      <c r="AA58" s="428"/>
      <c r="AB58" s="428"/>
      <c r="AC58" s="429"/>
      <c r="AD58" s="416"/>
      <c r="AE58" s="417"/>
      <c r="AF58" s="411"/>
      <c r="AG58" s="411"/>
      <c r="AH58" s="87"/>
    </row>
    <row r="59" spans="2:34" ht="50.1" customHeight="1" x14ac:dyDescent="0.4">
      <c r="B59" s="71"/>
      <c r="C59" s="82" t="s">
        <v>469</v>
      </c>
      <c r="D59" s="421"/>
      <c r="E59" s="422"/>
      <c r="F59" s="422"/>
      <c r="G59" s="422"/>
      <c r="H59" s="422"/>
      <c r="I59" s="422"/>
      <c r="J59" s="422"/>
      <c r="K59" s="423"/>
      <c r="L59" s="421"/>
      <c r="M59" s="422"/>
      <c r="N59" s="422"/>
      <c r="O59" s="422"/>
      <c r="P59" s="422"/>
      <c r="Q59" s="422"/>
      <c r="R59" s="422"/>
      <c r="S59" s="423"/>
      <c r="T59" s="424"/>
      <c r="U59" s="425"/>
      <c r="V59" s="425"/>
      <c r="W59" s="425"/>
      <c r="X59" s="425"/>
      <c r="Y59" s="426"/>
      <c r="Z59" s="427"/>
      <c r="AA59" s="428"/>
      <c r="AB59" s="428"/>
      <c r="AC59" s="429"/>
      <c r="AD59" s="416"/>
      <c r="AE59" s="417"/>
      <c r="AF59" s="411"/>
      <c r="AG59" s="411"/>
      <c r="AH59" s="87"/>
    </row>
    <row r="60" spans="2:34" ht="50.1" customHeight="1" x14ac:dyDescent="0.4">
      <c r="B60" s="71"/>
      <c r="C60" s="82" t="s">
        <v>470</v>
      </c>
      <c r="D60" s="421"/>
      <c r="E60" s="422"/>
      <c r="F60" s="422"/>
      <c r="G60" s="422"/>
      <c r="H60" s="422"/>
      <c r="I60" s="422"/>
      <c r="J60" s="422"/>
      <c r="K60" s="423"/>
      <c r="L60" s="421"/>
      <c r="M60" s="422"/>
      <c r="N60" s="422"/>
      <c r="O60" s="422"/>
      <c r="P60" s="422"/>
      <c r="Q60" s="422"/>
      <c r="R60" s="422"/>
      <c r="S60" s="423"/>
      <c r="T60" s="424"/>
      <c r="U60" s="425"/>
      <c r="V60" s="425"/>
      <c r="W60" s="425"/>
      <c r="X60" s="425"/>
      <c r="Y60" s="426"/>
      <c r="Z60" s="427"/>
      <c r="AA60" s="428"/>
      <c r="AB60" s="428"/>
      <c r="AC60" s="429"/>
      <c r="AD60" s="416"/>
      <c r="AE60" s="417"/>
      <c r="AF60" s="411"/>
      <c r="AG60" s="411"/>
      <c r="AH60" s="87"/>
    </row>
    <row r="61" spans="2:34" ht="50.1" customHeight="1" x14ac:dyDescent="0.4">
      <c r="B61" s="71"/>
      <c r="C61" s="82" t="s">
        <v>471</v>
      </c>
      <c r="D61" s="421"/>
      <c r="E61" s="422"/>
      <c r="F61" s="422"/>
      <c r="G61" s="422"/>
      <c r="H61" s="422"/>
      <c r="I61" s="422"/>
      <c r="J61" s="422"/>
      <c r="K61" s="423"/>
      <c r="L61" s="421"/>
      <c r="M61" s="422"/>
      <c r="N61" s="422"/>
      <c r="O61" s="422"/>
      <c r="P61" s="422"/>
      <c r="Q61" s="422"/>
      <c r="R61" s="422"/>
      <c r="S61" s="423"/>
      <c r="T61" s="424"/>
      <c r="U61" s="425"/>
      <c r="V61" s="425"/>
      <c r="W61" s="425"/>
      <c r="X61" s="425"/>
      <c r="Y61" s="426"/>
      <c r="Z61" s="427"/>
      <c r="AA61" s="428"/>
      <c r="AB61" s="428"/>
      <c r="AC61" s="429"/>
      <c r="AD61" s="416"/>
      <c r="AE61" s="417"/>
      <c r="AF61" s="411"/>
      <c r="AG61" s="411"/>
      <c r="AH61" s="87"/>
    </row>
    <row r="62" spans="2:34" ht="50.1" customHeight="1" x14ac:dyDescent="0.4">
      <c r="B62" s="71"/>
      <c r="C62" s="82" t="s">
        <v>472</v>
      </c>
      <c r="D62" s="421"/>
      <c r="E62" s="422"/>
      <c r="F62" s="422"/>
      <c r="G62" s="422"/>
      <c r="H62" s="422"/>
      <c r="I62" s="422"/>
      <c r="J62" s="422"/>
      <c r="K62" s="423"/>
      <c r="L62" s="421"/>
      <c r="M62" s="422"/>
      <c r="N62" s="422"/>
      <c r="O62" s="422"/>
      <c r="P62" s="422"/>
      <c r="Q62" s="422"/>
      <c r="R62" s="422"/>
      <c r="S62" s="423"/>
      <c r="T62" s="424"/>
      <c r="U62" s="425"/>
      <c r="V62" s="425"/>
      <c r="W62" s="425"/>
      <c r="X62" s="425"/>
      <c r="Y62" s="426"/>
      <c r="Z62" s="427"/>
      <c r="AA62" s="428"/>
      <c r="AB62" s="428"/>
      <c r="AC62" s="429"/>
      <c r="AD62" s="416"/>
      <c r="AE62" s="417"/>
      <c r="AF62" s="411"/>
      <c r="AG62" s="411"/>
      <c r="AH62" s="87"/>
    </row>
    <row r="63" spans="2:34" ht="50.1" customHeight="1" x14ac:dyDescent="0.4">
      <c r="B63" s="71"/>
      <c r="C63" s="82" t="s">
        <v>473</v>
      </c>
      <c r="D63" s="421"/>
      <c r="E63" s="422"/>
      <c r="F63" s="422"/>
      <c r="G63" s="422"/>
      <c r="H63" s="422"/>
      <c r="I63" s="422"/>
      <c r="J63" s="422"/>
      <c r="K63" s="423"/>
      <c r="L63" s="421"/>
      <c r="M63" s="422"/>
      <c r="N63" s="422"/>
      <c r="O63" s="422"/>
      <c r="P63" s="422"/>
      <c r="Q63" s="422"/>
      <c r="R63" s="422"/>
      <c r="S63" s="423"/>
      <c r="T63" s="424"/>
      <c r="U63" s="425"/>
      <c r="V63" s="425"/>
      <c r="W63" s="425"/>
      <c r="X63" s="425"/>
      <c r="Y63" s="426"/>
      <c r="Z63" s="427"/>
      <c r="AA63" s="428"/>
      <c r="AB63" s="428"/>
      <c r="AC63" s="429"/>
      <c r="AD63" s="416"/>
      <c r="AE63" s="417"/>
      <c r="AF63" s="411"/>
      <c r="AG63" s="411"/>
      <c r="AH63" s="87"/>
    </row>
    <row r="64" spans="2:34" ht="50.1" customHeight="1" x14ac:dyDescent="0.4">
      <c r="B64" s="71"/>
      <c r="C64" s="82" t="s">
        <v>474</v>
      </c>
      <c r="D64" s="421"/>
      <c r="E64" s="422"/>
      <c r="F64" s="422"/>
      <c r="G64" s="422"/>
      <c r="H64" s="422"/>
      <c r="I64" s="422"/>
      <c r="J64" s="422"/>
      <c r="K64" s="423"/>
      <c r="L64" s="421"/>
      <c r="M64" s="422"/>
      <c r="N64" s="422"/>
      <c r="O64" s="422"/>
      <c r="P64" s="422"/>
      <c r="Q64" s="422"/>
      <c r="R64" s="422"/>
      <c r="S64" s="423"/>
      <c r="T64" s="424"/>
      <c r="U64" s="425"/>
      <c r="V64" s="425"/>
      <c r="W64" s="425"/>
      <c r="X64" s="425"/>
      <c r="Y64" s="426"/>
      <c r="Z64" s="427"/>
      <c r="AA64" s="428"/>
      <c r="AB64" s="428"/>
      <c r="AC64" s="429"/>
      <c r="AD64" s="416"/>
      <c r="AE64" s="417"/>
      <c r="AF64" s="411"/>
      <c r="AG64" s="411"/>
      <c r="AH64" s="87"/>
    </row>
    <row r="65" spans="2:34" ht="50.1" customHeight="1" x14ac:dyDescent="0.4">
      <c r="B65" s="71"/>
      <c r="C65" s="82" t="s">
        <v>476</v>
      </c>
      <c r="D65" s="421"/>
      <c r="E65" s="422"/>
      <c r="F65" s="422"/>
      <c r="G65" s="422"/>
      <c r="H65" s="422"/>
      <c r="I65" s="422"/>
      <c r="J65" s="422"/>
      <c r="K65" s="423"/>
      <c r="L65" s="421"/>
      <c r="M65" s="422"/>
      <c r="N65" s="422"/>
      <c r="O65" s="422"/>
      <c r="P65" s="422"/>
      <c r="Q65" s="422"/>
      <c r="R65" s="422"/>
      <c r="S65" s="423"/>
      <c r="T65" s="424"/>
      <c r="U65" s="425"/>
      <c r="V65" s="425"/>
      <c r="W65" s="425"/>
      <c r="X65" s="425"/>
      <c r="Y65" s="426"/>
      <c r="Z65" s="427"/>
      <c r="AA65" s="428"/>
      <c r="AB65" s="428"/>
      <c r="AC65" s="429"/>
      <c r="AD65" s="418"/>
      <c r="AE65" s="418"/>
      <c r="AF65" s="411"/>
      <c r="AG65" s="411"/>
      <c r="AH65" s="87"/>
    </row>
    <row r="66" spans="2:34" ht="9.9" customHeight="1" x14ac:dyDescent="0.4">
      <c r="B66" s="65"/>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7"/>
    </row>
    <row r="67" spans="2:34" ht="6" customHeight="1" x14ac:dyDescent="0.4"/>
  </sheetData>
  <mergeCells count="257">
    <mergeCell ref="D65:K65"/>
    <mergeCell ref="L65:S65"/>
    <mergeCell ref="T65:Y65"/>
    <mergeCell ref="Z65:AC65"/>
    <mergeCell ref="AD65:AE65"/>
    <mergeCell ref="AF65:AG65"/>
    <mergeCell ref="D64:K64"/>
    <mergeCell ref="L64:S64"/>
    <mergeCell ref="T64:Y64"/>
    <mergeCell ref="Z64:AC64"/>
    <mergeCell ref="AD64:AE64"/>
    <mergeCell ref="AF64:AG64"/>
    <mergeCell ref="D63:K63"/>
    <mergeCell ref="L63:S63"/>
    <mergeCell ref="T63:Y63"/>
    <mergeCell ref="Z63:AC63"/>
    <mergeCell ref="AD63:AE63"/>
    <mergeCell ref="AF63:AG63"/>
    <mergeCell ref="D62:K62"/>
    <mergeCell ref="L62:S62"/>
    <mergeCell ref="T62:Y62"/>
    <mergeCell ref="Z62:AC62"/>
    <mergeCell ref="AD62:AE62"/>
    <mergeCell ref="AF62:AG62"/>
    <mergeCell ref="D61:K61"/>
    <mergeCell ref="L61:S61"/>
    <mergeCell ref="T61:Y61"/>
    <mergeCell ref="Z61:AC61"/>
    <mergeCell ref="AD61:AE61"/>
    <mergeCell ref="AF61:AG61"/>
    <mergeCell ref="D60:K60"/>
    <mergeCell ref="L60:S60"/>
    <mergeCell ref="T60:Y60"/>
    <mergeCell ref="Z60:AC60"/>
    <mergeCell ref="AD60:AE60"/>
    <mergeCell ref="AF60:AG60"/>
    <mergeCell ref="D59:K59"/>
    <mergeCell ref="L59:S59"/>
    <mergeCell ref="T59:Y59"/>
    <mergeCell ref="Z59:AC59"/>
    <mergeCell ref="AD59:AE59"/>
    <mergeCell ref="AF59:AG59"/>
    <mergeCell ref="D58:K58"/>
    <mergeCell ref="L58:S58"/>
    <mergeCell ref="T58:Y58"/>
    <mergeCell ref="Z58:AC58"/>
    <mergeCell ref="AD58:AE58"/>
    <mergeCell ref="AF58:AG58"/>
    <mergeCell ref="D57:K57"/>
    <mergeCell ref="L57:S57"/>
    <mergeCell ref="T57:Y57"/>
    <mergeCell ref="Z57:AC57"/>
    <mergeCell ref="AD57:AE57"/>
    <mergeCell ref="AF57:AG57"/>
    <mergeCell ref="D56:K56"/>
    <mergeCell ref="L56:S56"/>
    <mergeCell ref="T56:Y56"/>
    <mergeCell ref="Z56:AC56"/>
    <mergeCell ref="AD56:AE56"/>
    <mergeCell ref="AF56:AG56"/>
    <mergeCell ref="D55:K55"/>
    <mergeCell ref="L55:S55"/>
    <mergeCell ref="T55:Y55"/>
    <mergeCell ref="Z55:AC55"/>
    <mergeCell ref="AD55:AE55"/>
    <mergeCell ref="AF55:AG55"/>
    <mergeCell ref="D54:K54"/>
    <mergeCell ref="L54:S54"/>
    <mergeCell ref="T54:Y54"/>
    <mergeCell ref="Z54:AC54"/>
    <mergeCell ref="AD54:AE54"/>
    <mergeCell ref="AF54:AG54"/>
    <mergeCell ref="D53:K53"/>
    <mergeCell ref="L53:S53"/>
    <mergeCell ref="T53:Y53"/>
    <mergeCell ref="Z53:AC53"/>
    <mergeCell ref="AD53:AE53"/>
    <mergeCell ref="AF53:AG53"/>
    <mergeCell ref="D52:K52"/>
    <mergeCell ref="L52:S52"/>
    <mergeCell ref="T52:Y52"/>
    <mergeCell ref="Z52:AC52"/>
    <mergeCell ref="AD52:AE52"/>
    <mergeCell ref="AF52:AG52"/>
    <mergeCell ref="D51:K51"/>
    <mergeCell ref="L51:S51"/>
    <mergeCell ref="T51:Y51"/>
    <mergeCell ref="Z51:AC51"/>
    <mergeCell ref="AD51:AE51"/>
    <mergeCell ref="AF51:AG51"/>
    <mergeCell ref="D50:K50"/>
    <mergeCell ref="L50:S50"/>
    <mergeCell ref="T50:Y50"/>
    <mergeCell ref="Z50:AC50"/>
    <mergeCell ref="AD50:AE50"/>
    <mergeCell ref="AF50:AG50"/>
    <mergeCell ref="D49:K49"/>
    <mergeCell ref="L49:S49"/>
    <mergeCell ref="T49:Y49"/>
    <mergeCell ref="Z49:AC49"/>
    <mergeCell ref="AD49:AE49"/>
    <mergeCell ref="AF49:AG49"/>
    <mergeCell ref="D48:K48"/>
    <mergeCell ref="L48:S48"/>
    <mergeCell ref="T48:Y48"/>
    <mergeCell ref="Z48:AC48"/>
    <mergeCell ref="AD48:AE48"/>
    <mergeCell ref="AF48:AG48"/>
    <mergeCell ref="D47:K47"/>
    <mergeCell ref="L47:S47"/>
    <mergeCell ref="T47:Y47"/>
    <mergeCell ref="Z47:AC47"/>
    <mergeCell ref="AD47:AE47"/>
    <mergeCell ref="AF47:AG47"/>
    <mergeCell ref="D46:K46"/>
    <mergeCell ref="L46:S46"/>
    <mergeCell ref="T46:Y46"/>
    <mergeCell ref="Z46:AC46"/>
    <mergeCell ref="AD46:AE46"/>
    <mergeCell ref="AF46:AG46"/>
    <mergeCell ref="D45:K45"/>
    <mergeCell ref="L45:S45"/>
    <mergeCell ref="T45:Y45"/>
    <mergeCell ref="Z45:AC45"/>
    <mergeCell ref="AD45:AE45"/>
    <mergeCell ref="AF45:AG45"/>
    <mergeCell ref="D44:K44"/>
    <mergeCell ref="L44:S44"/>
    <mergeCell ref="T44:Y44"/>
    <mergeCell ref="Z44:AC44"/>
    <mergeCell ref="AD44:AE44"/>
    <mergeCell ref="AF44:AG44"/>
    <mergeCell ref="B41:AH41"/>
    <mergeCell ref="B42:AH42"/>
    <mergeCell ref="D43:K43"/>
    <mergeCell ref="L43:S43"/>
    <mergeCell ref="T43:Y43"/>
    <mergeCell ref="Z43:AC43"/>
    <mergeCell ref="AD43:AE43"/>
    <mergeCell ref="AF43:AG43"/>
    <mergeCell ref="T30:U30"/>
    <mergeCell ref="V30:W30"/>
    <mergeCell ref="X30:Y30"/>
    <mergeCell ref="Z30:AA30"/>
    <mergeCell ref="AB30:AC30"/>
    <mergeCell ref="B32:AD39"/>
    <mergeCell ref="C30:E30"/>
    <mergeCell ref="F30:G30"/>
    <mergeCell ref="H30:I30"/>
    <mergeCell ref="J30:K30"/>
    <mergeCell ref="L30:M30"/>
    <mergeCell ref="N30:O30"/>
    <mergeCell ref="P30:Q30"/>
    <mergeCell ref="R30:S30"/>
    <mergeCell ref="N29:O29"/>
    <mergeCell ref="P29:Q29"/>
    <mergeCell ref="R29:S29"/>
    <mergeCell ref="T28:U28"/>
    <mergeCell ref="V28:W28"/>
    <mergeCell ref="X28:Y28"/>
    <mergeCell ref="Z28:AA28"/>
    <mergeCell ref="AB28:AC28"/>
    <mergeCell ref="C29:E29"/>
    <mergeCell ref="F29:G29"/>
    <mergeCell ref="H29:I29"/>
    <mergeCell ref="J29:K29"/>
    <mergeCell ref="L29:M29"/>
    <mergeCell ref="Z29:AA29"/>
    <mergeCell ref="AB29:AC29"/>
    <mergeCell ref="T29:U29"/>
    <mergeCell ref="V29:W29"/>
    <mergeCell ref="X29:Y29"/>
    <mergeCell ref="C28:E28"/>
    <mergeCell ref="F28:G28"/>
    <mergeCell ref="H28:I28"/>
    <mergeCell ref="J28:K28"/>
    <mergeCell ref="L28:M28"/>
    <mergeCell ref="N28:O28"/>
    <mergeCell ref="P28:Q28"/>
    <mergeCell ref="R28:S28"/>
    <mergeCell ref="N26:O26"/>
    <mergeCell ref="P26:Q26"/>
    <mergeCell ref="R26:S26"/>
    <mergeCell ref="T25:U25"/>
    <mergeCell ref="V25:W25"/>
    <mergeCell ref="X25:Y25"/>
    <mergeCell ref="Z25:AA25"/>
    <mergeCell ref="AB25:AC25"/>
    <mergeCell ref="C26:E26"/>
    <mergeCell ref="F26:G26"/>
    <mergeCell ref="H26:I26"/>
    <mergeCell ref="J26:K26"/>
    <mergeCell ref="L26:M26"/>
    <mergeCell ref="Z26:AA26"/>
    <mergeCell ref="AB26:AC26"/>
    <mergeCell ref="T26:U26"/>
    <mergeCell ref="V26:W26"/>
    <mergeCell ref="X26:Y26"/>
    <mergeCell ref="C25:E25"/>
    <mergeCell ref="F25:G25"/>
    <mergeCell ref="H25:I25"/>
    <mergeCell ref="J25:K25"/>
    <mergeCell ref="L25:M25"/>
    <mergeCell ref="N25:O25"/>
    <mergeCell ref="P25:Q25"/>
    <mergeCell ref="R25:S25"/>
    <mergeCell ref="N24:O24"/>
    <mergeCell ref="P24:Q24"/>
    <mergeCell ref="R24:S24"/>
    <mergeCell ref="C19:D19"/>
    <mergeCell ref="E19:N19"/>
    <mergeCell ref="P19:S19"/>
    <mergeCell ref="T19:AC19"/>
    <mergeCell ref="B22:AD22"/>
    <mergeCell ref="C24:E24"/>
    <mergeCell ref="F24:G24"/>
    <mergeCell ref="H24:I24"/>
    <mergeCell ref="J24:K24"/>
    <mergeCell ref="L24:M24"/>
    <mergeCell ref="Z24:AA24"/>
    <mergeCell ref="AB24:AC24"/>
    <mergeCell ref="T24:U24"/>
    <mergeCell ref="V24:W24"/>
    <mergeCell ref="X24:Y24"/>
    <mergeCell ref="X13:Z13"/>
    <mergeCell ref="AA13:AC13"/>
    <mergeCell ref="F15:G15"/>
    <mergeCell ref="H15:L15"/>
    <mergeCell ref="N15:O15"/>
    <mergeCell ref="P15:T15"/>
    <mergeCell ref="V15:W15"/>
    <mergeCell ref="X15:AC15"/>
    <mergeCell ref="C13:D17"/>
    <mergeCell ref="F13:G13"/>
    <mergeCell ref="H13:L13"/>
    <mergeCell ref="N13:P13"/>
    <mergeCell ref="Q13:T13"/>
    <mergeCell ref="V13:W13"/>
    <mergeCell ref="F17:G17"/>
    <mergeCell ref="H17:L17"/>
    <mergeCell ref="N17:O17"/>
    <mergeCell ref="P17:T17"/>
    <mergeCell ref="C9:D9"/>
    <mergeCell ref="E9:L9"/>
    <mergeCell ref="N9:T9"/>
    <mergeCell ref="V9:AC9"/>
    <mergeCell ref="C11:D11"/>
    <mergeCell ref="E11:L11"/>
    <mergeCell ref="N11:T11"/>
    <mergeCell ref="V11:AC11"/>
    <mergeCell ref="B2:G3"/>
    <mergeCell ref="H2:AD3"/>
    <mergeCell ref="B5:AD5"/>
    <mergeCell ref="C7:D7"/>
    <mergeCell ref="E7:L7"/>
    <mergeCell ref="N7:P7"/>
    <mergeCell ref="Q7:AC7"/>
  </mergeCells>
  <dataValidations count="2">
    <dataValidation type="list" allowBlank="1" showInputMessage="1" showErrorMessage="1" sqref="X13" xr:uid="{77178A38-5D54-43E8-8936-C175EB8B9108}">
      <formula1>"Mayor o igual que,Menor o igual que,Igual,Mayor que,Menor que"</formula1>
    </dataValidation>
    <dataValidation type="list" allowBlank="1" showInputMessage="1" showErrorMessage="1" sqref="AD44:AE65" xr:uid="{285B7140-4EA2-474F-969C-66E0166D7843}">
      <formula1>"Abierta,En ejecución,Cerrada,Cancelada"</formula1>
    </dataValidation>
  </dataValidations>
  <pageMargins left="0.25" right="0.25"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AEAD6CD7-6107-4EA5-A02B-E58EB19FF0E6}">
          <x14:formula1>
            <xm:f>Datos!$L$2:$L$51</xm:f>
          </x14:formula1>
          <xm:sqref>N9:T9 E9 V9:AC9</xm:sqref>
        </x14:dataValidation>
        <x14:dataValidation type="list" allowBlank="1" showInputMessage="1" showErrorMessage="1" xr:uid="{4B32BED0-0866-4E08-B47D-1FCF23BDF198}">
          <x14:formula1>
            <xm:f>Datos!$P$2:$P$205</xm:f>
          </x14:formula1>
          <xm:sqref>E11:L11 N11:T11 V11:AC11</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A9292-CAD9-427C-8481-4B7EEBF28D06}">
  <sheetPr codeName="Hoja54"/>
  <dimension ref="A1:P2"/>
  <sheetViews>
    <sheetView showGridLines="0" workbookViewId="0">
      <selection activeCell="A3" sqref="A3"/>
    </sheetView>
  </sheetViews>
  <sheetFormatPr baseColWidth="10" defaultRowHeight="14.4" x14ac:dyDescent="0.3"/>
  <sheetData>
    <row r="1" spans="1:16" ht="282" customHeight="1" x14ac:dyDescent="0.3"/>
    <row r="2" spans="1:16" ht="37.5" customHeight="1" x14ac:dyDescent="0.3">
      <c r="A2" s="468" t="s">
        <v>800</v>
      </c>
      <c r="B2" s="468"/>
      <c r="C2" s="468"/>
      <c r="D2" s="468"/>
      <c r="E2" s="468"/>
      <c r="F2" s="468"/>
      <c r="G2" s="468"/>
      <c r="H2" s="468"/>
      <c r="I2" s="468"/>
      <c r="J2" s="468"/>
      <c r="K2" s="468"/>
      <c r="L2" s="468"/>
      <c r="M2" s="468"/>
      <c r="N2" s="468"/>
      <c r="O2" s="468"/>
      <c r="P2" s="468"/>
    </row>
  </sheetData>
  <sheetProtection algorithmName="SHA-512" hashValue="4+QxNrgPQKKJQQKdNUfIvK/oSmR6J2PkjeDlWT7FrJK9r0bzf8J+Bh7kbscE8gkdpvVUW3cxAKM4vA19pHhb5g==" saltValue="u2WcsVt1BTyH2s6h/tRJbQ==" spinCount="100000" sheet="1" objects="1" scenarios="1" selectLockedCells="1" selectUnlockedCells="1"/>
  <mergeCells count="1">
    <mergeCell ref="A2:P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Hojas de cálculo</vt:lpstr>
      </vt:variant>
      <vt:variant>
        <vt:i4>53</vt:i4>
      </vt:variant>
      <vt:variant>
        <vt:lpstr>Gráficos</vt:lpstr>
      </vt:variant>
      <vt:variant>
        <vt:i4>1</vt:i4>
      </vt:variant>
      <vt:variant>
        <vt:lpstr>Rangos con nombre</vt:lpstr>
      </vt:variant>
      <vt:variant>
        <vt:i4>96</vt:i4>
      </vt:variant>
    </vt:vector>
  </HeadingPairs>
  <TitlesOfParts>
    <vt:vector size="150" baseType="lpstr">
      <vt:lpstr>RUTA CRITICA</vt:lpstr>
      <vt:lpstr>IDENTIFICACIÓN</vt:lpstr>
      <vt:lpstr>LOGO</vt:lpstr>
      <vt:lpstr>PROCESOS</vt:lpstr>
      <vt:lpstr>DOCUMENTO PAMEC</vt:lpstr>
      <vt:lpstr>EQUIPO</vt:lpstr>
      <vt:lpstr>CRONOGRAMA</vt:lpstr>
      <vt:lpstr>AUTOEV CUALIT</vt:lpstr>
      <vt:lpstr>RADAR</vt:lpstr>
      <vt:lpstr>AUTOEV CUANTI IND</vt:lpstr>
      <vt:lpstr>AUTOEV CUANTI MULT</vt:lpstr>
      <vt:lpstr>CONS AUTOEV</vt:lpstr>
      <vt:lpstr>PROCESOS VS OM</vt:lpstr>
      <vt:lpstr>RESUM AUTOEV</vt:lpstr>
      <vt:lpstr>INDICADORES</vt:lpstr>
      <vt:lpstr>AUDITORIAS</vt:lpstr>
      <vt:lpstr>RESULT AUDITORIAS</vt:lpstr>
      <vt:lpstr>PLAN ACCION</vt:lpstr>
      <vt:lpstr>SEGUIM PLAN</vt:lpstr>
      <vt:lpstr>RESUMEN SEGUIM</vt:lpstr>
      <vt:lpstr>APREND</vt:lpstr>
      <vt:lpstr>LISTA CHEQUEO</vt:lpstr>
      <vt:lpstr>FT1</vt:lpstr>
      <vt:lpstr>FT2</vt:lpstr>
      <vt:lpstr>FT3</vt:lpstr>
      <vt:lpstr>FT4</vt:lpstr>
      <vt:lpstr>FT5</vt:lpstr>
      <vt:lpstr>FT6</vt:lpstr>
      <vt:lpstr>FT7</vt:lpstr>
      <vt:lpstr>FT8</vt:lpstr>
      <vt:lpstr>FT9</vt:lpstr>
      <vt:lpstr>FT10</vt:lpstr>
      <vt:lpstr>FT11</vt:lpstr>
      <vt:lpstr>FT12</vt:lpstr>
      <vt:lpstr>FT13</vt:lpstr>
      <vt:lpstr>FT14</vt:lpstr>
      <vt:lpstr>FT15</vt:lpstr>
      <vt:lpstr>FT16</vt:lpstr>
      <vt:lpstr>FT17</vt:lpstr>
      <vt:lpstr>FT18</vt:lpstr>
      <vt:lpstr>FT19</vt:lpstr>
      <vt:lpstr>FT20</vt:lpstr>
      <vt:lpstr>FT21</vt:lpstr>
      <vt:lpstr>FT22</vt:lpstr>
      <vt:lpstr>FT23</vt:lpstr>
      <vt:lpstr>FT24</vt:lpstr>
      <vt:lpstr>FT25</vt:lpstr>
      <vt:lpstr>FT26</vt:lpstr>
      <vt:lpstr>FT27</vt:lpstr>
      <vt:lpstr>FT28</vt:lpstr>
      <vt:lpstr>FT29</vt:lpstr>
      <vt:lpstr>FT30</vt:lpstr>
      <vt:lpstr>INFO</vt:lpstr>
      <vt:lpstr>GRAFO CRONOG</vt:lpstr>
      <vt:lpstr>acciones</vt:lpstr>
      <vt:lpstr>alcance</vt:lpstr>
      <vt:lpstr>Apoyo_Diagnóstico_Compl._Terapéutica</vt:lpstr>
      <vt:lpstr>'CONS AUTOEV'!Área_de_impresión</vt:lpstr>
      <vt:lpstr>'DOCUMENTO PAMEC'!Área_de_impresión</vt:lpstr>
      <vt:lpstr>EQUIPO!Área_de_impresión</vt:lpstr>
      <vt:lpstr>IDENTIFICACIÓN!Área_de_impresión</vt:lpstr>
      <vt:lpstr>INDICADORES!Área_de_impresión</vt:lpstr>
      <vt:lpstr>'PLAN ACCION'!Área_de_impresión</vt:lpstr>
      <vt:lpstr>PROCESOS!Área_de_impresión</vt:lpstr>
      <vt:lpstr>RADAR!Área_de_impresión</vt:lpstr>
      <vt:lpstr>Atención_Inmediata</vt:lpstr>
      <vt:lpstr>categoria</vt:lpstr>
      <vt:lpstr>Cirugía</vt:lpstr>
      <vt:lpstr>Consulta_Externa</vt:lpstr>
      <vt:lpstr>criterio</vt:lpstr>
      <vt:lpstr>criterio_priorizado</vt:lpstr>
      <vt:lpstr>duracion</vt:lpstr>
      <vt:lpstr>Eje_de_Seguridad</vt:lpstr>
      <vt:lpstr>eje_priorizado</vt:lpstr>
      <vt:lpstr>fortaleza</vt:lpstr>
      <vt:lpstr>institucion</vt:lpstr>
      <vt:lpstr>Internación</vt:lpstr>
      <vt:lpstr>intro</vt:lpstr>
      <vt:lpstr>justifica</vt:lpstr>
      <vt:lpstr>justificacion</vt:lpstr>
      <vt:lpstr>legal</vt:lpstr>
      <vt:lpstr>marco</vt:lpstr>
      <vt:lpstr>marcolegal</vt:lpstr>
      <vt:lpstr>MARCOTEO</vt:lpstr>
      <vt:lpstr>metodologia</vt:lpstr>
      <vt:lpstr>nivelauditoria</vt:lpstr>
      <vt:lpstr>objetivo</vt:lpstr>
      <vt:lpstr>OBJETIVOPAMEC</vt:lpstr>
      <vt:lpstr>om</vt:lpstr>
      <vt:lpstr>om_priorizada</vt:lpstr>
      <vt:lpstr>practica_priorizada</vt:lpstr>
      <vt:lpstr>practica_segura</vt:lpstr>
      <vt:lpstr>proceso1</vt:lpstr>
      <vt:lpstr>proceso10</vt:lpstr>
      <vt:lpstr>proceso11</vt:lpstr>
      <vt:lpstr>proceso12</vt:lpstr>
      <vt:lpstr>proceso13</vt:lpstr>
      <vt:lpstr>proceso14</vt:lpstr>
      <vt:lpstr>proceso15</vt:lpstr>
      <vt:lpstr>proceso16</vt:lpstr>
      <vt:lpstr>proceso17</vt:lpstr>
      <vt:lpstr>proceso18</vt:lpstr>
      <vt:lpstr>proceso19</vt:lpstr>
      <vt:lpstr>proceso2</vt:lpstr>
      <vt:lpstr>proceso20</vt:lpstr>
      <vt:lpstr>proceso21</vt:lpstr>
      <vt:lpstr>proceso22</vt:lpstr>
      <vt:lpstr>proceso23</vt:lpstr>
      <vt:lpstr>proceso24</vt:lpstr>
      <vt:lpstr>proceso25</vt:lpstr>
      <vt:lpstr>proceso26</vt:lpstr>
      <vt:lpstr>proceso27</vt:lpstr>
      <vt:lpstr>proceso28</vt:lpstr>
      <vt:lpstr>proceso29</vt:lpstr>
      <vt:lpstr>proceso3</vt:lpstr>
      <vt:lpstr>proceso30</vt:lpstr>
      <vt:lpstr>proceso31</vt:lpstr>
      <vt:lpstr>proceso32</vt:lpstr>
      <vt:lpstr>proceso33</vt:lpstr>
      <vt:lpstr>proceso34</vt:lpstr>
      <vt:lpstr>proceso35</vt:lpstr>
      <vt:lpstr>proceso36</vt:lpstr>
      <vt:lpstr>proceso37</vt:lpstr>
      <vt:lpstr>proceso38</vt:lpstr>
      <vt:lpstr>proceso39</vt:lpstr>
      <vt:lpstr>proceso4</vt:lpstr>
      <vt:lpstr>proceso40</vt:lpstr>
      <vt:lpstr>proceso41</vt:lpstr>
      <vt:lpstr>proceso42</vt:lpstr>
      <vt:lpstr>proceso43</vt:lpstr>
      <vt:lpstr>proceso44</vt:lpstr>
      <vt:lpstr>proceso45</vt:lpstr>
      <vt:lpstr>proceso46</vt:lpstr>
      <vt:lpstr>proceso47</vt:lpstr>
      <vt:lpstr>proceso48</vt:lpstr>
      <vt:lpstr>proceso49</vt:lpstr>
      <vt:lpstr>proceso5</vt:lpstr>
      <vt:lpstr>proceso50</vt:lpstr>
      <vt:lpstr>proceso6</vt:lpstr>
      <vt:lpstr>proceso7</vt:lpstr>
      <vt:lpstr>proceso8</vt:lpstr>
      <vt:lpstr>proceso9</vt:lpstr>
      <vt:lpstr>procesos</vt:lpstr>
      <vt:lpstr>rutacritica</vt:lpstr>
      <vt:lpstr>tipoacciones</vt:lpstr>
      <vt:lpstr>'CONS AUTOEV'!Títulos_a_imprimir</vt:lpstr>
      <vt:lpstr>INDICADORES!Títulos_a_imprimir</vt:lpstr>
      <vt:lpstr>'PLAN ACCION'!Títulos_a_imprimir</vt:lpstr>
      <vt:lpstr>RADAR!Títulos_a_imprimir</vt:lpstr>
      <vt:lpstr>'RESULT AUDITORIAS'!Títulos_a_imprimir</vt:lpstr>
    </vt:vector>
  </TitlesOfParts>
  <Company>Formatos Calidad Salud - Fabio Velez</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Formato PAMEC Seguridad Paciente</dc:title>
  <dc:creator>Formatos Calidad Salud</dc:creator>
  <cp:keywords>PAMEC</cp:keywords>
  <cp:lastModifiedBy>Adriana perdomo</cp:lastModifiedBy>
  <cp:lastPrinted>2024-09-17T14:44:21Z</cp:lastPrinted>
  <dcterms:created xsi:type="dcterms:W3CDTF">2023-11-09T14:31:20Z</dcterms:created>
  <dcterms:modified xsi:type="dcterms:W3CDTF">2026-06-03T05:06:28Z</dcterms:modified>
  <cp:contentStatus>Vigente</cp:contentStatus>
</cp:coreProperties>
</file>