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A554756-4AC4-4BFA-84A2-F6140E078C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44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D48" i="1"/>
  <c r="D45" i="1"/>
  <c r="D46" i="1"/>
  <c r="D47" i="1"/>
  <c r="D49" i="1"/>
  <c r="D50" i="1"/>
  <c r="D51" i="1"/>
  <c r="D52" i="1"/>
  <c r="D53" i="1"/>
  <c r="D54" i="1"/>
  <c r="D55" i="1"/>
  <c r="D56" i="1"/>
  <c r="D57" i="1"/>
  <c r="D58" i="1"/>
  <c r="D38" i="1"/>
  <c r="D37" i="1"/>
  <c r="D36" i="1"/>
  <c r="D35" i="1"/>
  <c r="D34" i="1"/>
  <c r="D33" i="1"/>
  <c r="D32" i="1"/>
  <c r="B37" i="1"/>
  <c r="B36" i="1"/>
  <c r="B35" i="1"/>
  <c r="B34" i="1"/>
  <c r="B33" i="1"/>
  <c r="B32" i="1"/>
  <c r="D22" i="1"/>
  <c r="L2" i="1" a="1"/>
  <c r="L2" i="1" s="1"/>
  <c r="B22" i="1" s="1"/>
  <c r="G4" i="1"/>
  <c r="G3" i="1"/>
  <c r="G2" i="1"/>
  <c r="B21" i="1" l="1"/>
  <c r="C21" i="1"/>
  <c r="D21" i="1"/>
  <c r="C22" i="1"/>
  <c r="A26" i="1" s="1"/>
  <c r="E21" i="1" l="1"/>
  <c r="A25" i="1" s="1"/>
  <c r="G5" i="1"/>
  <c r="A28" i="1" l="1"/>
  <c r="H3" i="1"/>
  <c r="H2" i="1"/>
  <c r="H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<sst xmlns="http://schemas.openxmlformats.org/spreadsheetml/2006/main" count="50" uniqueCount="35">
  <si>
    <t>Kelas</t>
  </si>
  <si>
    <t>ID</t>
  </si>
  <si>
    <t>Kelas A</t>
  </si>
  <si>
    <t>Kelas B</t>
  </si>
  <si>
    <t>Kelas C</t>
  </si>
  <si>
    <t>Total</t>
  </si>
  <si>
    <t>0 = Kelas A</t>
  </si>
  <si>
    <t>1 = kelas B</t>
  </si>
  <si>
    <t>2 = Kelas C</t>
  </si>
  <si>
    <t>Entropy</t>
  </si>
  <si>
    <t>Split</t>
  </si>
  <si>
    <t xml:space="preserve">Total </t>
  </si>
  <si>
    <t>kiri</t>
  </si>
  <si>
    <t>kanan</t>
  </si>
  <si>
    <t>Kanan</t>
  </si>
  <si>
    <t>Information gain</t>
  </si>
  <si>
    <t>Entropy Kelompok</t>
  </si>
  <si>
    <t>Kelompok</t>
  </si>
  <si>
    <t>X1</t>
  </si>
  <si>
    <t>X2</t>
  </si>
  <si>
    <t>Column1</t>
  </si>
  <si>
    <t>Kiri</t>
  </si>
  <si>
    <t>Titik Potong X1</t>
  </si>
  <si>
    <t>Titik Potong X2</t>
  </si>
  <si>
    <t>Nilai-nilai uniknya adalah 4,5,6,7,8,9,13,14,15</t>
  </si>
  <si>
    <t>Nilai-nilai uniknya adalah 4,5,6,7,8,9,13,14,15,16</t>
  </si>
  <si>
    <t>4,5</t>
  </si>
  <si>
    <t>5,5</t>
  </si>
  <si>
    <t>6,5</t>
  </si>
  <si>
    <t>11</t>
  </si>
  <si>
    <t>13,5</t>
  </si>
  <si>
    <t>14,5</t>
  </si>
  <si>
    <t>15,5</t>
  </si>
  <si>
    <t>Split X1</t>
  </si>
  <si>
    <t>Split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</si>
</sst>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2" fontId="3" fillId="0" borderId="0" xfId="0" applyNumberFormat="1" applyFont="1" applyAlignment="1">
      <alignment horizontal="left" vertical="center" wrapText="1"/>
    </xf>
    <xf numFmtId="2" fontId="0" fillId="0" borderId="0" xfId="0" applyNumberFormat="1"/>
    <xf numFmtId="2" fontId="1" fillId="0" borderId="0" xfId="0" applyNumberFormat="1" applyFont="1"/>
    <xf numFmtId="0" fontId="3" fillId="0" borderId="0" xfId="0" applyFont="1"/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4" borderId="0" xfId="0" applyFont="1" applyFill="1"/>
    <xf numFmtId="0" fontId="3" fillId="4" borderId="0" xfId="0" applyFont="1" applyFill="1"/>
    <xf numFmtId="2" fontId="3" fillId="4" borderId="0" xfId="0" applyNumberFormat="1" applyFont="1" applyFill="1"/>
    <xf numFmtId="0" fontId="3" fillId="4" borderId="0" xfId="0" applyFont="1" applyFill="1" applyAlignment="1">
      <alignment horizontal="center"/>
    </xf>
    <xf numFmtId="2" fontId="3" fillId="4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4" borderId="0" xfId="0" applyFont="1" applyFill="1" applyAlignment="1">
      <alignment horizontal="left"/>
    </xf>
    <xf numFmtId="0" fontId="1" fillId="4" borderId="0" xfId="0" applyFont="1" applyFill="1"/>
    <xf numFmtId="0" fontId="3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2" fontId="5" fillId="2" borderId="2" xfId="0" applyNumberFormat="1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2" fontId="5" fillId="0" borderId="2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2" fontId="3" fillId="4" borderId="0" xfId="0" applyNumberFormat="1" applyFont="1" applyFill="1" applyAlignment="1">
      <alignment horizontal="left" vertical="center" wrapText="1"/>
    </xf>
    <xf numFmtId="2" fontId="0" fillId="4" borderId="0" xfId="0" applyNumberFormat="1" applyFill="1"/>
  </cellXfs>
  <cellStyles count="1">
    <cellStyle name="Normal" xfId="0" builtinId="0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numFmt numFmtId="0" formatCode="General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numFmt numFmtId="0" formatCode="General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numFmt numFmtId="0" formatCode="General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numFmt numFmtId="0" formatCode="General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numFmt numFmtId="0" formatCode="General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numFmt numFmtId="0" formatCode="General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numFmt numFmtId="0" formatCode="General"/>
      <alignment horizontal="center" textRotation="0" indent="0" justifyLastLine="0" shrinkToFit="0" readingOrder="0"/>
    </dxf>
    <dxf>
      <border outline="0">
        <left style="thin">
          <color theme="9" tint="0.39997558519241921"/>
        </left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2" formatCode="0.00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2" formatCode="0.00"/>
      <alignment horizontal="center" vertical="bottom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1201616</xdr:colOff>
      <xdr:row>11</xdr:row>
      <xdr:rowOff>87923</xdr:rowOff>
    </xdr:from>
    <xdr:to>
      <xdr:col>6</xdr:col>
      <xdr:colOff>1072467</xdr:colOff>
      <xdr:row>16</xdr:row>
      <xdr:rowOff>95543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8832D19-DF1E-37D7-7AC0-E7D8A8C0E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3154" y="2129692"/>
          <a:ext cx="1199466" cy="9356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595923</xdr:colOff>
      <xdr:row>18</xdr:row>
      <xdr:rowOff>29308</xdr:rowOff>
    </xdr:from>
    <xdr:to>
      <xdr:col>7</xdr:col>
      <xdr:colOff>21298</xdr:colOff>
      <xdr:row>19</xdr:row>
      <xdr:rowOff>36928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0CB5E99-4765-AC2C-1D83-599B543F7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7461" y="3370385"/>
          <a:ext cx="1945836" cy="1932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77549A-6A1D-47BE-9AE5-73AE3B994BE9}" name="Table1" displayName="Table1" ref="A20:E22" totalsRowShown="0" headerRowDxfId="30" dataDxfId="31">
  <autoFilter ref="A20:E22" xr:uid="{7077549A-6A1D-47BE-9AE5-73AE3B994BE9}"/>
  <tableColumns count="5">
    <tableColumn id="1" xr3:uid="{F6E0CBE6-5774-4594-8169-C1807AB9B34C}" name="Kelompok" dataDxfId="36"/>
    <tableColumn id="2" xr3:uid="{C866C677-6D30-473E-8AD9-8EA4749A4B91}" name="Kelas A" dataDxfId="35">
      <calculatedColumnFormula>COUNTIFS(D1:D15,0, L1:L15, "Kanan")</calculatedColumnFormula>
    </tableColumn>
    <tableColumn id="3" xr3:uid="{5D735781-3430-467D-9642-459E1E38817A}" name="Kelas B" dataDxfId="34">
      <calculatedColumnFormula>COUNTIFS(D1:D15,1, L1:L15, "Kanan")</calculatedColumnFormula>
    </tableColumn>
    <tableColumn id="4" xr3:uid="{B959E28D-24E0-4CB8-86B2-63E689C483C2}" name="Kelas C" dataDxfId="33">
      <calculatedColumnFormula>COUNTIFS(D1:D15,3, L1:L15, "Kanan")</calculatedColumnFormula>
    </tableColumn>
    <tableColumn id="5" xr3:uid="{BD1BDF06-D5A7-4A61-B48A-559241916E6F}" name="Total " dataDxfId="3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0AEA18-14C6-41E4-91E7-3A17FADEDC5B}" name="Table2" displayName="Table2" ref="A1:D16" totalsRowShown="0" headerRowDxfId="1" dataDxfId="0">
  <autoFilter ref="A1:D16" xr:uid="{F80AEA18-14C6-41E4-91E7-3A17FADEDC5B}"/>
  <tableColumns count="4">
    <tableColumn id="1" xr3:uid="{381CEC33-C72A-4D3B-9CC4-4CA8E4133F66}" name="ID" dataDxfId="5"/>
    <tableColumn id="2" xr3:uid="{22AAD4E4-8BDB-45AD-B1B2-72F1C9726496}" name="X1" dataDxfId="4"/>
    <tableColumn id="3" xr3:uid="{40065347-26D0-4D74-B500-F699A225CEA4}" name="X2" dataDxfId="3"/>
    <tableColumn id="4" xr3:uid="{3023B3C4-B399-4AA2-B440-FF4CB4B30338}" name="Kelas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A1C56B-0CD2-4F34-8762-1A1E49E9E51E}" name="Table3" displayName="Table3" ref="F1:H6" totalsRowShown="0">
  <autoFilter ref="F1:H6" xr:uid="{86A1C56B-0CD2-4F34-8762-1A1E49E9E51E}"/>
  <tableColumns count="3">
    <tableColumn id="1" xr3:uid="{6D5D29C4-121D-4753-917C-053D35492161}" name="Kelas" dataDxfId="29"/>
    <tableColumn id="2" xr3:uid="{1630BC23-2252-4327-A628-42AC43E3243C}" name="Total" dataDxfId="28"/>
    <tableColumn id="3" xr3:uid="{ABC9E329-F973-4EEE-9686-D2CF4C05495D}" name="Column1" dataDxfId="27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9D524F-EC30-49B4-913A-7B6C7BCDDEA4}" name="Table4" displayName="Table4" ref="D43:I58" totalsRowShown="0" headerRowDxfId="7" dataDxfId="6" headerRowBorderDxfId="25" tableBorderDxfId="26" totalsRowBorderDxfId="24">
  <autoFilter ref="D43:I58" xr:uid="{9D9D524F-EC30-49B4-913A-7B6C7BCDDEA4}"/>
  <tableColumns count="6">
    <tableColumn id="4" xr3:uid="{083760B2-0A1A-4F6D-973D-AB3B208B039B}" name="4,5" dataDxfId="13">
      <calculatedColumnFormula>IF($B44&lt;=4.5,"Yes","No")</calculatedColumnFormula>
    </tableColumn>
    <tableColumn id="5" xr3:uid="{562431F3-D4D0-49EC-B910-E1D3B955260B}" name="5,5" dataDxfId="12">
      <calculatedColumnFormula>IF($B44&lt;=5.5,"Yes","No")</calculatedColumnFormula>
    </tableColumn>
    <tableColumn id="6" xr3:uid="{47EC916B-3260-41E6-9569-5CB1487CD05E}" name="6,5" dataDxfId="11">
      <calculatedColumnFormula>IF($B44&lt;=6.5,"Yes","No")</calculatedColumnFormula>
    </tableColumn>
    <tableColumn id="7" xr3:uid="{187F67C1-28C3-4E6C-AEB6-38AD8F1D65E3}" name="11" dataDxfId="10">
      <calculatedColumnFormula>IF($B44&lt;=11,"Yes","No")</calculatedColumnFormula>
    </tableColumn>
    <tableColumn id="8" xr3:uid="{4F94DD05-06C2-4EE0-A0D2-FF7084D5E77A}" name="13,5" dataDxfId="9">
      <calculatedColumnFormula>IF($B44&lt;=13.5,"Yes","No")</calculatedColumnFormula>
    </tableColumn>
    <tableColumn id="9" xr3:uid="{32ABE995-3A5E-408E-A60D-66A556FDEB51}" name="14,5" dataDxfId="8">
      <calculatedColumnFormula>IF($B44&lt;=14.5,"Yes","No")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F059EC8-0BE3-4A9B-951F-7B45E0CE553E}" name="Table6" displayName="Table6" ref="D61:J76" totalsRowShown="0" headerRowDxfId="15" dataDxfId="14" tableBorderDxfId="23">
  <autoFilter ref="D61:J76" xr:uid="{FF059EC8-0BE3-4A9B-951F-7B45E0CE553E}"/>
  <tableColumns count="7">
    <tableColumn id="1" xr3:uid="{C426031F-6BF5-490A-BB72-98EA942883FE}" name="4,5" dataDxfId="22">
      <calculatedColumnFormula>IF($B62&lt;=4.5,"Yes","No")</calculatedColumnFormula>
    </tableColumn>
    <tableColumn id="2" xr3:uid="{D654D7CE-F547-43AC-A7F7-8D967B11F3B1}" name="5,5" dataDxfId="21">
      <calculatedColumnFormula>IF($B62&lt;=5.5,"Yes","No")</calculatedColumnFormula>
    </tableColumn>
    <tableColumn id="3" xr3:uid="{5A10509D-7F1B-46ED-B7C9-83E789A18E18}" name="6,5" dataDxfId="20">
      <calculatedColumnFormula>IF($B62&lt;=6.5,"Yes","No")</calculatedColumnFormula>
    </tableColumn>
    <tableColumn id="4" xr3:uid="{8F1D9EAA-2626-434C-80A3-B96D01D8BB13}" name="11" dataDxfId="19">
      <calculatedColumnFormula>IF($B62&lt;=11,"Yes","No")</calculatedColumnFormula>
    </tableColumn>
    <tableColumn id="5" xr3:uid="{2FFA239A-FB79-4FB8-BABC-750813809F37}" name="13,5" dataDxfId="18">
      <calculatedColumnFormula>IF($B62&lt;=13.5,"Yes","No")</calculatedColumnFormula>
    </tableColumn>
    <tableColumn id="6" xr3:uid="{55BD1347-7382-4420-A783-6DD184520B75}" name="14,5" dataDxfId="17">
      <calculatedColumnFormula>IF($B62&lt;=14.5,"Yes","No")</calculatedColumnFormula>
    </tableColumn>
    <tableColumn id="7" xr3:uid="{02B37108-A80C-425C-8FB8-6161045CDC22}" name="15,5" dataDxfId="16">
      <calculatedColumnFormula>IF($B62&lt;=15.5,"Yes","No")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zoomScale="78" workbookViewId="0">
      <selection sqref="A1:D16"/>
    </sheetView>
  </sheetViews>
  <sheetFormatPr defaultRowHeight="14.4" x14ac:dyDescent="0.3"/>
  <cols>
    <col min="1" max="1" width="14.77734375" customWidth="1"/>
    <col min="2" max="2" width="15" customWidth="1"/>
    <col min="3" max="3" width="24.88671875" customWidth="1"/>
    <col min="4" max="4" width="16.77734375" customWidth="1"/>
    <col min="5" max="5" width="24.5546875" customWidth="1"/>
    <col min="6" max="6" width="19.33203125" customWidth="1"/>
    <col min="7" max="7" width="17.33203125" customWidth="1"/>
    <col min="8" max="8" width="10.88671875" customWidth="1"/>
    <col min="9" max="9" width="15.109375" customWidth="1"/>
  </cols>
  <sheetData>
    <row r="1" spans="1:12" x14ac:dyDescent="0.3">
      <c r="A1" s="2" t="s">
        <v>1</v>
      </c>
      <c r="B1" s="2" t="s">
        <v>18</v>
      </c>
      <c r="C1" s="2" t="s">
        <v>19</v>
      </c>
      <c r="D1" s="2" t="s">
        <v>0</v>
      </c>
      <c r="F1" s="1" t="s">
        <v>0</v>
      </c>
      <c r="G1" s="3" t="s">
        <v>5</v>
      </c>
      <c r="H1" s="3" t="s">
        <v>20</v>
      </c>
      <c r="L1" s="10" t="s">
        <v>10</v>
      </c>
    </row>
    <row r="2" spans="1:12" x14ac:dyDescent="0.3">
      <c r="A2" s="32">
        <v>1</v>
      </c>
      <c r="B2" s="33">
        <v>5</v>
      </c>
      <c r="C2" s="33">
        <v>7</v>
      </c>
      <c r="D2" s="32">
        <v>0</v>
      </c>
      <c r="F2" s="4">
        <v>0</v>
      </c>
      <c r="G2" s="5">
        <f>COUNTIF(D2:D16,0)</f>
        <v>5</v>
      </c>
      <c r="H2" s="5">
        <f>G2/G5</f>
        <v>0.33333333333333331</v>
      </c>
      <c r="I2" s="5"/>
      <c r="J2" s="5"/>
      <c r="L2" s="7" t="str" cm="1">
        <f t="array" ref="L2:L16">IF(B2:B16&lt;=9, "Kiri","Kanan")</f>
        <v>Kiri</v>
      </c>
    </row>
    <row r="3" spans="1:12" x14ac:dyDescent="0.3">
      <c r="A3" s="32">
        <v>2</v>
      </c>
      <c r="B3" s="33">
        <v>6</v>
      </c>
      <c r="C3" s="33">
        <v>9</v>
      </c>
      <c r="D3" s="32">
        <v>0</v>
      </c>
      <c r="F3" s="4">
        <v>1</v>
      </c>
      <c r="G3" s="5">
        <f>COUNTIF(D2:D16,1)</f>
        <v>5</v>
      </c>
      <c r="H3" s="5">
        <f>G3/G5</f>
        <v>0.33333333333333331</v>
      </c>
      <c r="I3" s="5"/>
      <c r="J3" s="5"/>
      <c r="L3" s="7" t="str">
        <v>Kiri</v>
      </c>
    </row>
    <row r="4" spans="1:12" x14ac:dyDescent="0.3">
      <c r="A4" s="32">
        <v>3</v>
      </c>
      <c r="B4" s="33">
        <v>4</v>
      </c>
      <c r="C4" s="33">
        <v>6</v>
      </c>
      <c r="D4" s="32">
        <v>0</v>
      </c>
      <c r="F4" s="4">
        <v>2</v>
      </c>
      <c r="G4" s="5">
        <f>COUNTIF(D2:D16,2)</f>
        <v>5</v>
      </c>
      <c r="H4" s="5">
        <f>G4/G5</f>
        <v>0.33333333333333331</v>
      </c>
      <c r="I4" s="5"/>
      <c r="J4" s="5"/>
      <c r="L4" s="7" t="str">
        <v>Kiri</v>
      </c>
    </row>
    <row r="5" spans="1:12" x14ac:dyDescent="0.3">
      <c r="A5" s="32">
        <v>4</v>
      </c>
      <c r="B5" s="33">
        <v>15</v>
      </c>
      <c r="C5" s="33">
        <v>5</v>
      </c>
      <c r="D5" s="32">
        <v>1</v>
      </c>
      <c r="F5" s="5"/>
      <c r="G5" s="5">
        <f>COUNT(B2:B16)</f>
        <v>15</v>
      </c>
      <c r="H5" s="5"/>
      <c r="I5" s="5"/>
      <c r="J5" s="5"/>
      <c r="L5" s="7" t="str">
        <v>Kanan</v>
      </c>
    </row>
    <row r="6" spans="1:12" x14ac:dyDescent="0.3">
      <c r="A6" s="32">
        <v>5</v>
      </c>
      <c r="B6" s="33">
        <v>14</v>
      </c>
      <c r="C6" s="33">
        <v>6</v>
      </c>
      <c r="D6" s="32">
        <v>1</v>
      </c>
      <c r="E6" s="5"/>
      <c r="F6" s="34" t="s">
        <v>9</v>
      </c>
      <c r="G6" s="12">
        <f xml:space="preserve"> - ( (G2/G5)*LOG(G2/G5,2) + (G3/G5)*LOG(G3/G5,2) + (G4/G5)*LOG(G4/G5,2) )</f>
        <v>1.5849625007211561</v>
      </c>
      <c r="H6" s="35"/>
      <c r="I6" s="6" t="s">
        <v>6</v>
      </c>
      <c r="J6" s="5"/>
      <c r="L6" s="7" t="str">
        <v>Kanan</v>
      </c>
    </row>
    <row r="7" spans="1:12" x14ac:dyDescent="0.3">
      <c r="A7" s="32">
        <v>6</v>
      </c>
      <c r="B7" s="33">
        <v>13</v>
      </c>
      <c r="C7" s="33">
        <v>4</v>
      </c>
      <c r="D7" s="32">
        <v>1</v>
      </c>
      <c r="E7" s="5"/>
      <c r="F7" s="5"/>
      <c r="G7" s="5"/>
      <c r="H7" s="5"/>
      <c r="I7" s="6" t="s">
        <v>7</v>
      </c>
      <c r="J7" s="5"/>
      <c r="L7" s="7" t="str">
        <v>Kanan</v>
      </c>
    </row>
    <row r="8" spans="1:12" x14ac:dyDescent="0.3">
      <c r="A8" s="32">
        <v>7</v>
      </c>
      <c r="B8" s="33">
        <v>8</v>
      </c>
      <c r="C8" s="33">
        <v>15</v>
      </c>
      <c r="D8" s="32">
        <v>2</v>
      </c>
      <c r="E8" s="5"/>
      <c r="F8" s="5"/>
      <c r="G8" s="5"/>
      <c r="H8" s="5"/>
      <c r="I8" s="6" t="s">
        <v>8</v>
      </c>
      <c r="J8" s="5"/>
      <c r="L8" s="7" t="str">
        <v>Kiri</v>
      </c>
    </row>
    <row r="9" spans="1:12" x14ac:dyDescent="0.3">
      <c r="A9" s="32">
        <v>8</v>
      </c>
      <c r="B9" s="33">
        <v>9</v>
      </c>
      <c r="C9" s="33">
        <v>16</v>
      </c>
      <c r="D9" s="32">
        <v>2</v>
      </c>
      <c r="E9" s="5"/>
      <c r="F9" s="5"/>
      <c r="G9" s="5"/>
      <c r="H9" s="5"/>
      <c r="I9" s="5"/>
      <c r="J9" s="5"/>
      <c r="L9" s="7" t="str">
        <v>Kiri</v>
      </c>
    </row>
    <row r="10" spans="1:12" x14ac:dyDescent="0.3">
      <c r="A10" s="32">
        <v>9</v>
      </c>
      <c r="B10" s="33">
        <v>7</v>
      </c>
      <c r="C10" s="33">
        <v>14</v>
      </c>
      <c r="D10" s="32">
        <v>2</v>
      </c>
      <c r="E10" s="5"/>
      <c r="F10" s="5"/>
      <c r="G10" s="5"/>
      <c r="H10" s="5"/>
      <c r="I10" s="5"/>
      <c r="J10" s="5"/>
      <c r="L10" s="7" t="str">
        <v>Kiri</v>
      </c>
    </row>
    <row r="11" spans="1:12" x14ac:dyDescent="0.3">
      <c r="A11" s="32">
        <v>10</v>
      </c>
      <c r="B11" s="33">
        <v>5</v>
      </c>
      <c r="C11" s="33">
        <v>8</v>
      </c>
      <c r="D11" s="32">
        <v>0</v>
      </c>
      <c r="I11" s="5"/>
      <c r="J11" s="5"/>
      <c r="L11" s="7" t="str">
        <v>Kiri</v>
      </c>
    </row>
    <row r="12" spans="1:12" x14ac:dyDescent="0.3">
      <c r="A12" s="32">
        <v>11</v>
      </c>
      <c r="B12" s="33">
        <v>14</v>
      </c>
      <c r="C12" s="33">
        <v>5</v>
      </c>
      <c r="D12" s="32">
        <v>1</v>
      </c>
      <c r="E12" s="5"/>
      <c r="F12" s="5"/>
      <c r="G12" s="5"/>
      <c r="H12" s="5"/>
      <c r="I12" s="5"/>
      <c r="J12" s="5"/>
      <c r="L12" s="7" t="str">
        <v>Kanan</v>
      </c>
    </row>
    <row r="13" spans="1:12" x14ac:dyDescent="0.3">
      <c r="A13" s="32">
        <v>12</v>
      </c>
      <c r="B13" s="33">
        <v>6</v>
      </c>
      <c r="C13" s="33">
        <v>7</v>
      </c>
      <c r="D13" s="32">
        <v>0</v>
      </c>
      <c r="E13" s="5"/>
      <c r="F13" s="5"/>
      <c r="G13" s="5"/>
      <c r="H13" s="5"/>
      <c r="I13" s="5"/>
      <c r="J13" s="5"/>
      <c r="L13" s="7" t="str">
        <v>Kiri</v>
      </c>
    </row>
    <row r="14" spans="1:12" x14ac:dyDescent="0.3">
      <c r="A14" s="32">
        <v>13</v>
      </c>
      <c r="B14" s="33">
        <v>13</v>
      </c>
      <c r="C14" s="33">
        <v>6</v>
      </c>
      <c r="D14" s="32">
        <v>1</v>
      </c>
      <c r="E14" s="5"/>
      <c r="F14" s="5"/>
      <c r="G14" s="5"/>
      <c r="H14" s="5"/>
      <c r="I14" s="5"/>
      <c r="J14" s="5"/>
      <c r="L14" s="7" t="str">
        <v>Kanan</v>
      </c>
    </row>
    <row r="15" spans="1:12" x14ac:dyDescent="0.3">
      <c r="A15" s="32">
        <v>14</v>
      </c>
      <c r="B15" s="33">
        <v>8</v>
      </c>
      <c r="C15" s="33">
        <v>13</v>
      </c>
      <c r="D15" s="32">
        <v>2</v>
      </c>
      <c r="E15" s="5"/>
      <c r="F15" s="5"/>
      <c r="G15" s="5"/>
      <c r="H15" s="5"/>
      <c r="I15" s="5"/>
      <c r="J15" s="5"/>
      <c r="L15" s="7" t="str">
        <v>Kiri</v>
      </c>
    </row>
    <row r="16" spans="1:12" x14ac:dyDescent="0.3">
      <c r="A16" s="32">
        <v>15</v>
      </c>
      <c r="B16" s="33">
        <v>9</v>
      </c>
      <c r="C16" s="33">
        <v>12</v>
      </c>
      <c r="D16" s="32">
        <v>2</v>
      </c>
      <c r="E16" s="6"/>
      <c r="F16" s="5"/>
      <c r="G16" s="5"/>
      <c r="H16" s="5"/>
      <c r="I16" s="5"/>
      <c r="J16" s="5"/>
      <c r="L16" s="7" t="str">
        <v>Kiri</v>
      </c>
    </row>
    <row r="17" spans="1:10" x14ac:dyDescent="0.3">
      <c r="A17" s="6"/>
      <c r="B17" s="6"/>
      <c r="C17" s="6"/>
      <c r="D17" s="6"/>
      <c r="E17" s="6"/>
      <c r="F17" s="5"/>
      <c r="G17" s="5"/>
      <c r="H17" s="5"/>
      <c r="I17" s="5"/>
      <c r="J17" s="5"/>
    </row>
    <row r="18" spans="1:10" x14ac:dyDescent="0.3">
      <c r="A18" s="6"/>
      <c r="B18" s="6"/>
      <c r="C18" s="6"/>
      <c r="D18" s="6"/>
      <c r="E18" s="6"/>
      <c r="F18" s="5"/>
      <c r="G18" s="5"/>
      <c r="H18" s="5"/>
      <c r="I18" s="5"/>
      <c r="J18" s="5"/>
    </row>
    <row r="19" spans="1:10" x14ac:dyDescent="0.3">
      <c r="A19" s="6"/>
      <c r="B19" s="6"/>
      <c r="C19" s="6"/>
      <c r="D19" s="6"/>
      <c r="E19" s="6"/>
      <c r="F19" s="5"/>
      <c r="G19" s="5"/>
      <c r="H19" s="5"/>
      <c r="I19" s="5"/>
      <c r="J19" s="5"/>
    </row>
    <row r="20" spans="1:10" x14ac:dyDescent="0.3">
      <c r="A20" s="8" t="s">
        <v>17</v>
      </c>
      <c r="B20" s="8" t="s">
        <v>2</v>
      </c>
      <c r="C20" s="8" t="s">
        <v>3</v>
      </c>
      <c r="D20" s="8" t="s">
        <v>4</v>
      </c>
      <c r="E20" s="8" t="s">
        <v>11</v>
      </c>
      <c r="F20" s="5"/>
      <c r="G20" s="5"/>
      <c r="H20" s="5"/>
      <c r="I20" s="5"/>
      <c r="J20" s="5"/>
    </row>
    <row r="21" spans="1:10" x14ac:dyDescent="0.3">
      <c r="A21" s="8" t="s">
        <v>12</v>
      </c>
      <c r="B21" s="8">
        <f>COUNTIFS(D2:D16, 0, L2:L16, "Kiri")</f>
        <v>5</v>
      </c>
      <c r="C21" s="8">
        <f>COUNTIFS(D2:D16,1, L2:L16, "Kiri")</f>
        <v>0</v>
      </c>
      <c r="D21" s="8">
        <f>COUNTIFS(D2:D16,2, L2:L16, "Kiri")</f>
        <v>5</v>
      </c>
      <c r="E21" s="8">
        <f>B21+D21</f>
        <v>10</v>
      </c>
      <c r="F21" s="5"/>
      <c r="G21" s="5"/>
      <c r="H21" s="5"/>
      <c r="I21" s="5"/>
      <c r="J21" s="5"/>
    </row>
    <row r="22" spans="1:10" x14ac:dyDescent="0.3">
      <c r="A22" s="8" t="s">
        <v>13</v>
      </c>
      <c r="B22" s="8">
        <f>COUNTIFS(D2:D16,0, L2:L16, "Kanan")</f>
        <v>0</v>
      </c>
      <c r="C22" s="8">
        <f>COUNTIFS(D2:D16,1, L2:L16, "Kanan")</f>
        <v>5</v>
      </c>
      <c r="D22" s="8">
        <f>COUNTIFS(D2:D16,3, L2:L16, "Kanan")</f>
        <v>0</v>
      </c>
      <c r="E22" s="8">
        <v>5</v>
      </c>
      <c r="F22" s="5"/>
      <c r="G22" s="5"/>
      <c r="H22" s="5"/>
      <c r="I22" s="5"/>
      <c r="J22" s="5"/>
    </row>
    <row r="23" spans="1:10" x14ac:dyDescent="0.3">
      <c r="A23" s="9"/>
      <c r="B23" s="9"/>
      <c r="C23" s="9"/>
      <c r="D23" s="9"/>
      <c r="E23" s="9"/>
    </row>
    <row r="24" spans="1:10" x14ac:dyDescent="0.3">
      <c r="A24" s="14" t="s">
        <v>16</v>
      </c>
      <c r="B24" s="9"/>
      <c r="C24" s="9"/>
      <c r="D24" s="9"/>
      <c r="E24" s="9"/>
    </row>
    <row r="25" spans="1:10" x14ac:dyDescent="0.3">
      <c r="A25" s="8">
        <f xml:space="preserve"> - (IF(B21=0, 0, B21/E21 * LOG(B21/E21,2)) + IF(C21=0, 0, C21/E21 * LOG(C21/E21,2)) + IF(D21=0, 0, D21/E21 * LOG(D21/E21,2)))</f>
        <v>1</v>
      </c>
      <c r="B25" s="9" t="s">
        <v>21</v>
      </c>
      <c r="C25" s="9"/>
      <c r="D25" s="9"/>
      <c r="E25" s="9"/>
      <c r="I25" s="17" t="s">
        <v>18</v>
      </c>
      <c r="J25" s="17" t="s">
        <v>19</v>
      </c>
    </row>
    <row r="26" spans="1:10" x14ac:dyDescent="0.3">
      <c r="A26" s="9">
        <f xml:space="preserve"> - (IF(B22=0, 0, B22/E22 * LOG(B22/E22,2)) + IF(C22=0, 0, C22/E22 * LOG(C22/E22,2)) + IF(D22=0, 0, D22/E22 * LOG(D22/E22,2)))</f>
        <v>0</v>
      </c>
      <c r="B26" s="9" t="s">
        <v>14</v>
      </c>
      <c r="C26" s="9"/>
      <c r="D26" s="9"/>
      <c r="E26" s="9"/>
      <c r="I26" s="4">
        <v>4</v>
      </c>
      <c r="J26" s="4">
        <v>4</v>
      </c>
    </row>
    <row r="27" spans="1:10" x14ac:dyDescent="0.3">
      <c r="A27" s="9"/>
      <c r="B27" s="9"/>
      <c r="C27" s="9"/>
      <c r="D27" s="9"/>
      <c r="E27" s="9"/>
      <c r="I27" s="4">
        <v>5</v>
      </c>
      <c r="J27" s="4">
        <v>5</v>
      </c>
    </row>
    <row r="28" spans="1:10" x14ac:dyDescent="0.3">
      <c r="A28" s="9">
        <f>G6 - ((E21/G5)*A25 + (E22/G5)*A26)</f>
        <v>0.91829583405448945</v>
      </c>
      <c r="B28" s="13" t="s">
        <v>15</v>
      </c>
      <c r="C28" s="9"/>
      <c r="D28" s="9"/>
      <c r="E28" s="9"/>
      <c r="I28" s="4">
        <v>5</v>
      </c>
      <c r="J28" s="4">
        <v>5</v>
      </c>
    </row>
    <row r="29" spans="1:10" x14ac:dyDescent="0.3">
      <c r="I29" s="4">
        <v>6</v>
      </c>
      <c r="J29" s="4">
        <v>6</v>
      </c>
    </row>
    <row r="30" spans="1:10" x14ac:dyDescent="0.3">
      <c r="B30" s="16" t="s">
        <v>22</v>
      </c>
      <c r="D30" s="11" t="s">
        <v>23</v>
      </c>
      <c r="I30" s="4">
        <v>6</v>
      </c>
      <c r="J30" s="4">
        <v>6</v>
      </c>
    </row>
    <row r="31" spans="1:10" x14ac:dyDescent="0.3">
      <c r="B31" s="15" t="s">
        <v>24</v>
      </c>
      <c r="D31" s="18" t="s">
        <v>25</v>
      </c>
      <c r="E31" s="18"/>
      <c r="I31" s="4">
        <v>7</v>
      </c>
      <c r="J31" s="4">
        <v>6</v>
      </c>
    </row>
    <row r="32" spans="1:10" x14ac:dyDescent="0.3">
      <c r="A32" s="1"/>
      <c r="B32" s="1">
        <f>(4+5)/2</f>
        <v>4.5</v>
      </c>
      <c r="C32" s="1"/>
      <c r="D32" s="1">
        <f>(4+5)/2</f>
        <v>4.5</v>
      </c>
      <c r="I32" s="4">
        <v>8</v>
      </c>
      <c r="J32" s="4">
        <v>7</v>
      </c>
    </row>
    <row r="33" spans="1:10" x14ac:dyDescent="0.3">
      <c r="A33" s="1"/>
      <c r="B33" s="1">
        <f>(5+6)/2</f>
        <v>5.5</v>
      </c>
      <c r="C33" s="1"/>
      <c r="D33" s="1">
        <f>(5+6)/2</f>
        <v>5.5</v>
      </c>
      <c r="I33" s="4">
        <v>8</v>
      </c>
      <c r="J33" s="4">
        <v>7</v>
      </c>
    </row>
    <row r="34" spans="1:10" x14ac:dyDescent="0.3">
      <c r="A34" s="1"/>
      <c r="B34" s="1">
        <f>(6+7)/2</f>
        <v>6.5</v>
      </c>
      <c r="C34" s="1"/>
      <c r="D34" s="1">
        <f>(6+7)/2</f>
        <v>6.5</v>
      </c>
      <c r="I34" s="4">
        <v>9</v>
      </c>
      <c r="J34" s="4">
        <v>8</v>
      </c>
    </row>
    <row r="35" spans="1:10" x14ac:dyDescent="0.3">
      <c r="A35" s="1"/>
      <c r="B35" s="1">
        <f>(9+13)/2</f>
        <v>11</v>
      </c>
      <c r="C35" s="1"/>
      <c r="D35" s="1">
        <f>(9+13)/2</f>
        <v>11</v>
      </c>
      <c r="I35" s="4">
        <v>9</v>
      </c>
      <c r="J35" s="4">
        <v>9</v>
      </c>
    </row>
    <row r="36" spans="1:10" x14ac:dyDescent="0.3">
      <c r="B36">
        <f>(13+14)/2</f>
        <v>13.5</v>
      </c>
      <c r="C36" s="1"/>
      <c r="D36">
        <f>(13+14)/2</f>
        <v>13.5</v>
      </c>
      <c r="I36" s="4">
        <v>13</v>
      </c>
      <c r="J36" s="4">
        <v>12</v>
      </c>
    </row>
    <row r="37" spans="1:10" x14ac:dyDescent="0.3">
      <c r="B37">
        <f>(14+15)/2</f>
        <v>14.5</v>
      </c>
      <c r="D37">
        <f>(14+15)/2</f>
        <v>14.5</v>
      </c>
      <c r="I37" s="4">
        <v>13</v>
      </c>
      <c r="J37" s="4">
        <v>13</v>
      </c>
    </row>
    <row r="38" spans="1:10" x14ac:dyDescent="0.3">
      <c r="D38">
        <f>(15+16)/2</f>
        <v>15.5</v>
      </c>
      <c r="I38" s="4">
        <v>14</v>
      </c>
      <c r="J38" s="4">
        <v>14</v>
      </c>
    </row>
    <row r="39" spans="1:10" x14ac:dyDescent="0.3">
      <c r="I39" s="4">
        <v>14</v>
      </c>
      <c r="J39" s="4">
        <v>15</v>
      </c>
    </row>
    <row r="40" spans="1:10" x14ac:dyDescent="0.3">
      <c r="I40" s="4">
        <v>15</v>
      </c>
      <c r="J40" s="4">
        <v>16</v>
      </c>
    </row>
    <row r="42" spans="1:10" x14ac:dyDescent="0.3">
      <c r="A42" t="s">
        <v>33</v>
      </c>
    </row>
    <row r="43" spans="1:10" x14ac:dyDescent="0.3">
      <c r="A43" s="19" t="s">
        <v>1</v>
      </c>
      <c r="B43" s="20" t="s">
        <v>18</v>
      </c>
      <c r="C43" s="27" t="s">
        <v>0</v>
      </c>
      <c r="D43" s="28" t="s">
        <v>26</v>
      </c>
      <c r="E43" s="28" t="s">
        <v>27</v>
      </c>
      <c r="F43" s="28" t="s">
        <v>28</v>
      </c>
      <c r="G43" s="28" t="s">
        <v>29</v>
      </c>
      <c r="H43" s="28" t="s">
        <v>30</v>
      </c>
      <c r="I43" s="28" t="s">
        <v>31</v>
      </c>
    </row>
    <row r="44" spans="1:10" x14ac:dyDescent="0.3">
      <c r="A44" s="21">
        <v>1</v>
      </c>
      <c r="B44" s="22">
        <v>5</v>
      </c>
      <c r="C44" s="29">
        <v>0</v>
      </c>
      <c r="D44" s="30" t="str">
        <f>IF($B44&lt;=4.5,"Yes","No")</f>
        <v>No</v>
      </c>
      <c r="E44" s="30" t="str">
        <f t="shared" ref="E44:E58" si="0">IF($B44&lt;=5.5,"Yes","No")</f>
        <v>Yes</v>
      </c>
      <c r="F44" s="30" t="str">
        <f t="shared" ref="F44:F58" si="1">IF($B44&lt;=6.5,"Yes","No")</f>
        <v>Yes</v>
      </c>
      <c r="G44" s="30" t="str">
        <f t="shared" ref="G44:G58" si="2">IF($B44&lt;=11,"Yes","No")</f>
        <v>Yes</v>
      </c>
      <c r="H44" s="30" t="str">
        <f t="shared" ref="H44:H58" si="3">IF($B44&lt;=13.5,"Yes","No")</f>
        <v>Yes</v>
      </c>
      <c r="I44" s="30" t="str">
        <f t="shared" ref="I44:I58" si="4">IF($B44&lt;=14.5,"Yes","No")</f>
        <v>Yes</v>
      </c>
    </row>
    <row r="45" spans="1:10" x14ac:dyDescent="0.3">
      <c r="A45" s="24">
        <v>2</v>
      </c>
      <c r="B45" s="25">
        <v>6</v>
      </c>
      <c r="C45" s="31">
        <v>0</v>
      </c>
      <c r="D45" s="30" t="str">
        <f t="shared" ref="D45:D58" si="5">IF($B45&lt;=4.5,"Yes","No")</f>
        <v>No</v>
      </c>
      <c r="E45" s="30" t="str">
        <f t="shared" si="0"/>
        <v>No</v>
      </c>
      <c r="F45" s="30" t="str">
        <f t="shared" si="1"/>
        <v>Yes</v>
      </c>
      <c r="G45" s="30" t="str">
        <f t="shared" si="2"/>
        <v>Yes</v>
      </c>
      <c r="H45" s="30" t="str">
        <f t="shared" si="3"/>
        <v>Yes</v>
      </c>
      <c r="I45" s="30" t="str">
        <f t="shared" si="4"/>
        <v>Yes</v>
      </c>
    </row>
    <row r="46" spans="1:10" x14ac:dyDescent="0.3">
      <c r="A46" s="21">
        <v>3</v>
      </c>
      <c r="B46" s="22">
        <v>4</v>
      </c>
      <c r="C46" s="29">
        <v>0</v>
      </c>
      <c r="D46" s="30" t="str">
        <f t="shared" si="5"/>
        <v>Yes</v>
      </c>
      <c r="E46" s="30" t="str">
        <f t="shared" si="0"/>
        <v>Yes</v>
      </c>
      <c r="F46" s="30" t="str">
        <f t="shared" si="1"/>
        <v>Yes</v>
      </c>
      <c r="G46" s="30" t="str">
        <f t="shared" si="2"/>
        <v>Yes</v>
      </c>
      <c r="H46" s="30" t="str">
        <f t="shared" si="3"/>
        <v>Yes</v>
      </c>
      <c r="I46" s="30" t="str">
        <f t="shared" si="4"/>
        <v>Yes</v>
      </c>
    </row>
    <row r="47" spans="1:10" x14ac:dyDescent="0.3">
      <c r="A47" s="24">
        <v>4</v>
      </c>
      <c r="B47" s="25">
        <v>15</v>
      </c>
      <c r="C47" s="31">
        <v>1</v>
      </c>
      <c r="D47" s="30" t="str">
        <f t="shared" si="5"/>
        <v>No</v>
      </c>
      <c r="E47" s="30" t="str">
        <f t="shared" si="0"/>
        <v>No</v>
      </c>
      <c r="F47" s="30" t="str">
        <f t="shared" si="1"/>
        <v>No</v>
      </c>
      <c r="G47" s="30" t="str">
        <f t="shared" si="2"/>
        <v>No</v>
      </c>
      <c r="H47" s="30" t="str">
        <f t="shared" si="3"/>
        <v>No</v>
      </c>
      <c r="I47" s="30" t="str">
        <f t="shared" si="4"/>
        <v>No</v>
      </c>
    </row>
    <row r="48" spans="1:10" x14ac:dyDescent="0.3">
      <c r="A48" s="21">
        <v>5</v>
      </c>
      <c r="B48" s="22">
        <v>14</v>
      </c>
      <c r="C48" s="29">
        <v>1</v>
      </c>
      <c r="D48" s="30" t="str">
        <f>IF($B48&lt;=4.5,"Yes","No")</f>
        <v>No</v>
      </c>
      <c r="E48" s="30" t="str">
        <f t="shared" si="0"/>
        <v>No</v>
      </c>
      <c r="F48" s="30" t="str">
        <f t="shared" si="1"/>
        <v>No</v>
      </c>
      <c r="G48" s="30" t="str">
        <f t="shared" si="2"/>
        <v>No</v>
      </c>
      <c r="H48" s="30" t="str">
        <f t="shared" si="3"/>
        <v>No</v>
      </c>
      <c r="I48" s="30" t="str">
        <f t="shared" si="4"/>
        <v>Yes</v>
      </c>
    </row>
    <row r="49" spans="1:10" x14ac:dyDescent="0.3">
      <c r="A49" s="24">
        <v>6</v>
      </c>
      <c r="B49" s="25">
        <v>13</v>
      </c>
      <c r="C49" s="31">
        <v>1</v>
      </c>
      <c r="D49" s="30" t="str">
        <f t="shared" si="5"/>
        <v>No</v>
      </c>
      <c r="E49" s="30" t="str">
        <f t="shared" si="0"/>
        <v>No</v>
      </c>
      <c r="F49" s="30" t="str">
        <f t="shared" si="1"/>
        <v>No</v>
      </c>
      <c r="G49" s="30" t="str">
        <f t="shared" si="2"/>
        <v>No</v>
      </c>
      <c r="H49" s="30" t="str">
        <f t="shared" si="3"/>
        <v>Yes</v>
      </c>
      <c r="I49" s="30" t="str">
        <f t="shared" si="4"/>
        <v>Yes</v>
      </c>
    </row>
    <row r="50" spans="1:10" x14ac:dyDescent="0.3">
      <c r="A50" s="21">
        <v>7</v>
      </c>
      <c r="B50" s="22">
        <v>8</v>
      </c>
      <c r="C50" s="29">
        <v>2</v>
      </c>
      <c r="D50" s="30" t="str">
        <f t="shared" si="5"/>
        <v>No</v>
      </c>
      <c r="E50" s="30" t="str">
        <f t="shared" si="0"/>
        <v>No</v>
      </c>
      <c r="F50" s="30" t="str">
        <f t="shared" si="1"/>
        <v>No</v>
      </c>
      <c r="G50" s="30" t="str">
        <f t="shared" si="2"/>
        <v>Yes</v>
      </c>
      <c r="H50" s="30" t="str">
        <f t="shared" si="3"/>
        <v>Yes</v>
      </c>
      <c r="I50" s="30" t="str">
        <f t="shared" si="4"/>
        <v>Yes</v>
      </c>
    </row>
    <row r="51" spans="1:10" x14ac:dyDescent="0.3">
      <c r="A51" s="24">
        <v>8</v>
      </c>
      <c r="B51" s="25">
        <v>9</v>
      </c>
      <c r="C51" s="31">
        <v>2</v>
      </c>
      <c r="D51" s="30" t="str">
        <f t="shared" si="5"/>
        <v>No</v>
      </c>
      <c r="E51" s="30" t="str">
        <f t="shared" si="0"/>
        <v>No</v>
      </c>
      <c r="F51" s="30" t="str">
        <f t="shared" si="1"/>
        <v>No</v>
      </c>
      <c r="G51" s="30" t="str">
        <f t="shared" si="2"/>
        <v>Yes</v>
      </c>
      <c r="H51" s="30" t="str">
        <f t="shared" si="3"/>
        <v>Yes</v>
      </c>
      <c r="I51" s="30" t="str">
        <f t="shared" si="4"/>
        <v>Yes</v>
      </c>
    </row>
    <row r="52" spans="1:10" x14ac:dyDescent="0.3">
      <c r="A52" s="21">
        <v>9</v>
      </c>
      <c r="B52" s="22">
        <v>7</v>
      </c>
      <c r="C52" s="29">
        <v>2</v>
      </c>
      <c r="D52" s="30" t="str">
        <f t="shared" si="5"/>
        <v>No</v>
      </c>
      <c r="E52" s="30" t="str">
        <f t="shared" si="0"/>
        <v>No</v>
      </c>
      <c r="F52" s="30" t="str">
        <f t="shared" si="1"/>
        <v>No</v>
      </c>
      <c r="G52" s="30" t="str">
        <f t="shared" si="2"/>
        <v>Yes</v>
      </c>
      <c r="H52" s="30" t="str">
        <f t="shared" si="3"/>
        <v>Yes</v>
      </c>
      <c r="I52" s="30" t="str">
        <f t="shared" si="4"/>
        <v>Yes</v>
      </c>
    </row>
    <row r="53" spans="1:10" x14ac:dyDescent="0.3">
      <c r="A53" s="24">
        <v>10</v>
      </c>
      <c r="B53" s="25">
        <v>5</v>
      </c>
      <c r="C53" s="31">
        <v>0</v>
      </c>
      <c r="D53" s="30" t="str">
        <f t="shared" si="5"/>
        <v>No</v>
      </c>
      <c r="E53" s="30" t="str">
        <f t="shared" si="0"/>
        <v>Yes</v>
      </c>
      <c r="F53" s="30" t="str">
        <f t="shared" si="1"/>
        <v>Yes</v>
      </c>
      <c r="G53" s="30" t="str">
        <f t="shared" si="2"/>
        <v>Yes</v>
      </c>
      <c r="H53" s="30" t="str">
        <f t="shared" si="3"/>
        <v>Yes</v>
      </c>
      <c r="I53" s="30" t="str">
        <f t="shared" si="4"/>
        <v>Yes</v>
      </c>
    </row>
    <row r="54" spans="1:10" x14ac:dyDescent="0.3">
      <c r="A54" s="21">
        <v>11</v>
      </c>
      <c r="B54" s="22">
        <v>14</v>
      </c>
      <c r="C54" s="29">
        <v>1</v>
      </c>
      <c r="D54" s="30" t="str">
        <f t="shared" si="5"/>
        <v>No</v>
      </c>
      <c r="E54" s="30" t="str">
        <f t="shared" si="0"/>
        <v>No</v>
      </c>
      <c r="F54" s="30" t="str">
        <f t="shared" si="1"/>
        <v>No</v>
      </c>
      <c r="G54" s="30" t="str">
        <f t="shared" si="2"/>
        <v>No</v>
      </c>
      <c r="H54" s="30" t="str">
        <f t="shared" si="3"/>
        <v>No</v>
      </c>
      <c r="I54" s="30" t="str">
        <f t="shared" si="4"/>
        <v>Yes</v>
      </c>
    </row>
    <row r="55" spans="1:10" x14ac:dyDescent="0.3">
      <c r="A55" s="24">
        <v>12</v>
      </c>
      <c r="B55" s="25">
        <v>6</v>
      </c>
      <c r="C55" s="31">
        <v>0</v>
      </c>
      <c r="D55" s="30" t="str">
        <f t="shared" si="5"/>
        <v>No</v>
      </c>
      <c r="E55" s="30" t="str">
        <f t="shared" si="0"/>
        <v>No</v>
      </c>
      <c r="F55" s="30" t="str">
        <f t="shared" si="1"/>
        <v>Yes</v>
      </c>
      <c r="G55" s="30" t="str">
        <f t="shared" si="2"/>
        <v>Yes</v>
      </c>
      <c r="H55" s="30" t="str">
        <f t="shared" si="3"/>
        <v>Yes</v>
      </c>
      <c r="I55" s="30" t="str">
        <f t="shared" si="4"/>
        <v>Yes</v>
      </c>
    </row>
    <row r="56" spans="1:10" x14ac:dyDescent="0.3">
      <c r="A56" s="21">
        <v>13</v>
      </c>
      <c r="B56" s="22">
        <v>13</v>
      </c>
      <c r="C56" s="29">
        <v>1</v>
      </c>
      <c r="D56" s="30" t="str">
        <f t="shared" si="5"/>
        <v>No</v>
      </c>
      <c r="E56" s="30" t="str">
        <f t="shared" si="0"/>
        <v>No</v>
      </c>
      <c r="F56" s="30" t="str">
        <f t="shared" si="1"/>
        <v>No</v>
      </c>
      <c r="G56" s="30" t="str">
        <f t="shared" si="2"/>
        <v>No</v>
      </c>
      <c r="H56" s="30" t="str">
        <f t="shared" si="3"/>
        <v>Yes</v>
      </c>
      <c r="I56" s="30" t="str">
        <f t="shared" si="4"/>
        <v>Yes</v>
      </c>
    </row>
    <row r="57" spans="1:10" x14ac:dyDescent="0.3">
      <c r="A57" s="24">
        <v>14</v>
      </c>
      <c r="B57" s="25">
        <v>8</v>
      </c>
      <c r="C57" s="31">
        <v>2</v>
      </c>
      <c r="D57" s="30" t="str">
        <f t="shared" si="5"/>
        <v>No</v>
      </c>
      <c r="E57" s="30" t="str">
        <f t="shared" si="0"/>
        <v>No</v>
      </c>
      <c r="F57" s="30" t="str">
        <f t="shared" si="1"/>
        <v>No</v>
      </c>
      <c r="G57" s="30" t="str">
        <f t="shared" si="2"/>
        <v>Yes</v>
      </c>
      <c r="H57" s="30" t="str">
        <f t="shared" si="3"/>
        <v>Yes</v>
      </c>
      <c r="I57" s="30" t="str">
        <f t="shared" si="4"/>
        <v>Yes</v>
      </c>
    </row>
    <row r="58" spans="1:10" x14ac:dyDescent="0.3">
      <c r="A58" s="21">
        <v>15</v>
      </c>
      <c r="B58" s="22">
        <v>9</v>
      </c>
      <c r="C58" s="29">
        <v>2</v>
      </c>
      <c r="D58" s="30" t="str">
        <f t="shared" si="5"/>
        <v>No</v>
      </c>
      <c r="E58" s="30" t="str">
        <f t="shared" si="0"/>
        <v>No</v>
      </c>
      <c r="F58" s="30" t="str">
        <f t="shared" si="1"/>
        <v>No</v>
      </c>
      <c r="G58" s="30" t="str">
        <f t="shared" si="2"/>
        <v>Yes</v>
      </c>
      <c r="H58" s="30" t="str">
        <f t="shared" si="3"/>
        <v>Yes</v>
      </c>
      <c r="I58" s="30" t="str">
        <f t="shared" si="4"/>
        <v>Yes</v>
      </c>
    </row>
    <row r="60" spans="1:10" x14ac:dyDescent="0.3">
      <c r="A60" t="s">
        <v>34</v>
      </c>
    </row>
    <row r="61" spans="1:10" x14ac:dyDescent="0.3">
      <c r="A61" s="19" t="s">
        <v>1</v>
      </c>
      <c r="B61" s="20" t="s">
        <v>19</v>
      </c>
      <c r="C61" s="20" t="s">
        <v>0</v>
      </c>
      <c r="D61" s="9" t="s">
        <v>26</v>
      </c>
      <c r="E61" s="9" t="s">
        <v>27</v>
      </c>
      <c r="F61" s="9" t="s">
        <v>28</v>
      </c>
      <c r="G61" s="9" t="s">
        <v>29</v>
      </c>
      <c r="H61" s="9" t="s">
        <v>30</v>
      </c>
      <c r="I61" s="9" t="s">
        <v>31</v>
      </c>
      <c r="J61" s="9" t="s">
        <v>32</v>
      </c>
    </row>
    <row r="62" spans="1:10" x14ac:dyDescent="0.3">
      <c r="A62" s="21">
        <v>1</v>
      </c>
      <c r="B62" s="22">
        <v>7</v>
      </c>
      <c r="C62" s="23">
        <v>0</v>
      </c>
      <c r="D62" s="9" t="str">
        <f t="shared" ref="D62:D76" si="6">IF($B62&lt;=4.5,"Yes","No")</f>
        <v>No</v>
      </c>
      <c r="E62" s="9" t="str">
        <f t="shared" ref="E62:E76" si="7">IF($B62&lt;=5.5,"Yes","No")</f>
        <v>No</v>
      </c>
      <c r="F62" s="9" t="str">
        <f t="shared" ref="F62:F76" si="8">IF($B62&lt;=6.5,"Yes","No")</f>
        <v>No</v>
      </c>
      <c r="G62" s="9" t="str">
        <f t="shared" ref="G62:G76" si="9">IF($B62&lt;=11,"Yes","No")</f>
        <v>Yes</v>
      </c>
      <c r="H62" s="9" t="str">
        <f t="shared" ref="H62:H76" si="10">IF($B62&lt;=13.5,"Yes","No")</f>
        <v>Yes</v>
      </c>
      <c r="I62" s="9" t="str">
        <f t="shared" ref="I62:I76" si="11">IF($B62&lt;=14.5,"Yes","No")</f>
        <v>Yes</v>
      </c>
      <c r="J62" s="9" t="str">
        <f t="shared" ref="J62:J76" si="12">IF($B62&lt;=15.5,"Yes","No")</f>
        <v>Yes</v>
      </c>
    </row>
    <row r="63" spans="1:10" x14ac:dyDescent="0.3">
      <c r="A63" s="24">
        <v>2</v>
      </c>
      <c r="B63" s="25">
        <v>9</v>
      </c>
      <c r="C63" s="26">
        <v>0</v>
      </c>
      <c r="D63" s="9" t="str">
        <f t="shared" si="6"/>
        <v>No</v>
      </c>
      <c r="E63" s="9" t="str">
        <f t="shared" si="7"/>
        <v>No</v>
      </c>
      <c r="F63" s="9" t="str">
        <f t="shared" si="8"/>
        <v>No</v>
      </c>
      <c r="G63" s="9" t="str">
        <f t="shared" si="9"/>
        <v>Yes</v>
      </c>
      <c r="H63" s="9" t="str">
        <f t="shared" si="10"/>
        <v>Yes</v>
      </c>
      <c r="I63" s="9" t="str">
        <f t="shared" si="11"/>
        <v>Yes</v>
      </c>
      <c r="J63" s="9" t="str">
        <f t="shared" si="12"/>
        <v>Yes</v>
      </c>
    </row>
    <row r="64" spans="1:10" x14ac:dyDescent="0.3">
      <c r="A64" s="21">
        <v>3</v>
      </c>
      <c r="B64" s="22">
        <v>6</v>
      </c>
      <c r="C64" s="23">
        <v>0</v>
      </c>
      <c r="D64" s="9" t="str">
        <f t="shared" si="6"/>
        <v>No</v>
      </c>
      <c r="E64" s="9" t="str">
        <f t="shared" si="7"/>
        <v>No</v>
      </c>
      <c r="F64" s="9" t="str">
        <f t="shared" si="8"/>
        <v>Yes</v>
      </c>
      <c r="G64" s="9" t="str">
        <f t="shared" si="9"/>
        <v>Yes</v>
      </c>
      <c r="H64" s="9" t="str">
        <f t="shared" si="10"/>
        <v>Yes</v>
      </c>
      <c r="I64" s="9" t="str">
        <f t="shared" si="11"/>
        <v>Yes</v>
      </c>
      <c r="J64" s="9" t="str">
        <f t="shared" si="12"/>
        <v>Yes</v>
      </c>
    </row>
    <row r="65" spans="1:10" x14ac:dyDescent="0.3">
      <c r="A65" s="24">
        <v>4</v>
      </c>
      <c r="B65" s="25">
        <v>5</v>
      </c>
      <c r="C65" s="26">
        <v>1</v>
      </c>
      <c r="D65" s="9" t="str">
        <f t="shared" si="6"/>
        <v>No</v>
      </c>
      <c r="E65" s="9" t="str">
        <f t="shared" si="7"/>
        <v>Yes</v>
      </c>
      <c r="F65" s="9" t="str">
        <f t="shared" si="8"/>
        <v>Yes</v>
      </c>
      <c r="G65" s="9" t="str">
        <f t="shared" si="9"/>
        <v>Yes</v>
      </c>
      <c r="H65" s="9" t="str">
        <f t="shared" si="10"/>
        <v>Yes</v>
      </c>
      <c r="I65" s="9" t="str">
        <f t="shared" si="11"/>
        <v>Yes</v>
      </c>
      <c r="J65" s="9" t="str">
        <f t="shared" si="12"/>
        <v>Yes</v>
      </c>
    </row>
    <row r="66" spans="1:10" x14ac:dyDescent="0.3">
      <c r="A66" s="21">
        <v>5</v>
      </c>
      <c r="B66" s="22">
        <v>6</v>
      </c>
      <c r="C66" s="23">
        <v>1</v>
      </c>
      <c r="D66" s="9" t="str">
        <f t="shared" si="6"/>
        <v>No</v>
      </c>
      <c r="E66" s="9" t="str">
        <f t="shared" si="7"/>
        <v>No</v>
      </c>
      <c r="F66" s="9" t="str">
        <f t="shared" si="8"/>
        <v>Yes</v>
      </c>
      <c r="G66" s="9" t="str">
        <f t="shared" si="9"/>
        <v>Yes</v>
      </c>
      <c r="H66" s="9" t="str">
        <f t="shared" si="10"/>
        <v>Yes</v>
      </c>
      <c r="I66" s="9" t="str">
        <f t="shared" si="11"/>
        <v>Yes</v>
      </c>
      <c r="J66" s="9" t="str">
        <f t="shared" si="12"/>
        <v>Yes</v>
      </c>
    </row>
    <row r="67" spans="1:10" x14ac:dyDescent="0.3">
      <c r="A67" s="24">
        <v>6</v>
      </c>
      <c r="B67" s="25">
        <v>4</v>
      </c>
      <c r="C67" s="26">
        <v>1</v>
      </c>
      <c r="D67" s="9" t="str">
        <f t="shared" si="6"/>
        <v>Yes</v>
      </c>
      <c r="E67" s="9" t="str">
        <f t="shared" si="7"/>
        <v>Yes</v>
      </c>
      <c r="F67" s="9" t="str">
        <f t="shared" si="8"/>
        <v>Yes</v>
      </c>
      <c r="G67" s="9" t="str">
        <f t="shared" si="9"/>
        <v>Yes</v>
      </c>
      <c r="H67" s="9" t="str">
        <f t="shared" si="10"/>
        <v>Yes</v>
      </c>
      <c r="I67" s="9" t="str">
        <f t="shared" si="11"/>
        <v>Yes</v>
      </c>
      <c r="J67" s="9" t="str">
        <f t="shared" si="12"/>
        <v>Yes</v>
      </c>
    </row>
    <row r="68" spans="1:10" x14ac:dyDescent="0.3">
      <c r="A68" s="21">
        <v>7</v>
      </c>
      <c r="B68" s="22">
        <v>15</v>
      </c>
      <c r="C68" s="23">
        <v>2</v>
      </c>
      <c r="D68" s="9" t="str">
        <f t="shared" si="6"/>
        <v>No</v>
      </c>
      <c r="E68" s="9" t="str">
        <f t="shared" si="7"/>
        <v>No</v>
      </c>
      <c r="F68" s="9" t="str">
        <f t="shared" si="8"/>
        <v>No</v>
      </c>
      <c r="G68" s="9" t="str">
        <f t="shared" si="9"/>
        <v>No</v>
      </c>
      <c r="H68" s="9" t="str">
        <f t="shared" si="10"/>
        <v>No</v>
      </c>
      <c r="I68" s="9" t="str">
        <f t="shared" si="11"/>
        <v>No</v>
      </c>
      <c r="J68" s="9" t="str">
        <f t="shared" si="12"/>
        <v>Yes</v>
      </c>
    </row>
    <row r="69" spans="1:10" x14ac:dyDescent="0.3">
      <c r="A69" s="24">
        <v>8</v>
      </c>
      <c r="B69" s="25">
        <v>16</v>
      </c>
      <c r="C69" s="26">
        <v>2</v>
      </c>
      <c r="D69" s="9" t="str">
        <f t="shared" si="6"/>
        <v>No</v>
      </c>
      <c r="E69" s="9" t="str">
        <f t="shared" si="7"/>
        <v>No</v>
      </c>
      <c r="F69" s="9" t="str">
        <f t="shared" si="8"/>
        <v>No</v>
      </c>
      <c r="G69" s="9" t="str">
        <f t="shared" si="9"/>
        <v>No</v>
      </c>
      <c r="H69" s="9" t="str">
        <f t="shared" si="10"/>
        <v>No</v>
      </c>
      <c r="I69" s="9" t="str">
        <f t="shared" si="11"/>
        <v>No</v>
      </c>
      <c r="J69" s="9" t="str">
        <f t="shared" si="12"/>
        <v>No</v>
      </c>
    </row>
    <row r="70" spans="1:10" x14ac:dyDescent="0.3">
      <c r="A70" s="21">
        <v>9</v>
      </c>
      <c r="B70" s="22">
        <v>14</v>
      </c>
      <c r="C70" s="23">
        <v>2</v>
      </c>
      <c r="D70" s="9" t="str">
        <f t="shared" si="6"/>
        <v>No</v>
      </c>
      <c r="E70" s="9" t="str">
        <f t="shared" si="7"/>
        <v>No</v>
      </c>
      <c r="F70" s="9" t="str">
        <f t="shared" si="8"/>
        <v>No</v>
      </c>
      <c r="G70" s="9" t="str">
        <f t="shared" si="9"/>
        <v>No</v>
      </c>
      <c r="H70" s="9" t="str">
        <f t="shared" si="10"/>
        <v>No</v>
      </c>
      <c r="I70" s="9" t="str">
        <f t="shared" si="11"/>
        <v>Yes</v>
      </c>
      <c r="J70" s="9" t="str">
        <f t="shared" si="12"/>
        <v>Yes</v>
      </c>
    </row>
    <row r="71" spans="1:10" x14ac:dyDescent="0.3">
      <c r="A71" s="24">
        <v>10</v>
      </c>
      <c r="B71" s="25">
        <v>8</v>
      </c>
      <c r="C71" s="26">
        <v>0</v>
      </c>
      <c r="D71" s="9" t="str">
        <f t="shared" si="6"/>
        <v>No</v>
      </c>
      <c r="E71" s="9" t="str">
        <f t="shared" si="7"/>
        <v>No</v>
      </c>
      <c r="F71" s="9" t="str">
        <f t="shared" si="8"/>
        <v>No</v>
      </c>
      <c r="G71" s="9" t="str">
        <f t="shared" si="9"/>
        <v>Yes</v>
      </c>
      <c r="H71" s="9" t="str">
        <f t="shared" si="10"/>
        <v>Yes</v>
      </c>
      <c r="I71" s="9" t="str">
        <f t="shared" si="11"/>
        <v>Yes</v>
      </c>
      <c r="J71" s="9" t="str">
        <f t="shared" si="12"/>
        <v>Yes</v>
      </c>
    </row>
    <row r="72" spans="1:10" x14ac:dyDescent="0.3">
      <c r="A72" s="21">
        <v>11</v>
      </c>
      <c r="B72" s="22">
        <v>5</v>
      </c>
      <c r="C72" s="23">
        <v>1</v>
      </c>
      <c r="D72" s="9" t="str">
        <f t="shared" si="6"/>
        <v>No</v>
      </c>
      <c r="E72" s="9" t="str">
        <f t="shared" si="7"/>
        <v>Yes</v>
      </c>
      <c r="F72" s="9" t="str">
        <f t="shared" si="8"/>
        <v>Yes</v>
      </c>
      <c r="G72" s="9" t="str">
        <f t="shared" si="9"/>
        <v>Yes</v>
      </c>
      <c r="H72" s="9" t="str">
        <f t="shared" si="10"/>
        <v>Yes</v>
      </c>
      <c r="I72" s="9" t="str">
        <f t="shared" si="11"/>
        <v>Yes</v>
      </c>
      <c r="J72" s="9" t="str">
        <f t="shared" si="12"/>
        <v>Yes</v>
      </c>
    </row>
    <row r="73" spans="1:10" x14ac:dyDescent="0.3">
      <c r="A73" s="24">
        <v>12</v>
      </c>
      <c r="B73" s="25">
        <v>7</v>
      </c>
      <c r="C73" s="26">
        <v>0</v>
      </c>
      <c r="D73" s="9" t="str">
        <f t="shared" si="6"/>
        <v>No</v>
      </c>
      <c r="E73" s="9" t="str">
        <f t="shared" si="7"/>
        <v>No</v>
      </c>
      <c r="F73" s="9" t="str">
        <f t="shared" si="8"/>
        <v>No</v>
      </c>
      <c r="G73" s="9" t="str">
        <f t="shared" si="9"/>
        <v>Yes</v>
      </c>
      <c r="H73" s="9" t="str">
        <f t="shared" si="10"/>
        <v>Yes</v>
      </c>
      <c r="I73" s="9" t="str">
        <f t="shared" si="11"/>
        <v>Yes</v>
      </c>
      <c r="J73" s="9" t="str">
        <f t="shared" si="12"/>
        <v>Yes</v>
      </c>
    </row>
    <row r="74" spans="1:10" x14ac:dyDescent="0.3">
      <c r="A74" s="21">
        <v>13</v>
      </c>
      <c r="B74" s="22">
        <v>6</v>
      </c>
      <c r="C74" s="23">
        <v>1</v>
      </c>
      <c r="D74" s="9" t="str">
        <f t="shared" si="6"/>
        <v>No</v>
      </c>
      <c r="E74" s="9" t="str">
        <f t="shared" si="7"/>
        <v>No</v>
      </c>
      <c r="F74" s="9" t="str">
        <f t="shared" si="8"/>
        <v>Yes</v>
      </c>
      <c r="G74" s="9" t="str">
        <f t="shared" si="9"/>
        <v>Yes</v>
      </c>
      <c r="H74" s="9" t="str">
        <f t="shared" si="10"/>
        <v>Yes</v>
      </c>
      <c r="I74" s="9" t="str">
        <f t="shared" si="11"/>
        <v>Yes</v>
      </c>
      <c r="J74" s="9" t="str">
        <f t="shared" si="12"/>
        <v>Yes</v>
      </c>
    </row>
    <row r="75" spans="1:10" x14ac:dyDescent="0.3">
      <c r="A75" s="24">
        <v>14</v>
      </c>
      <c r="B75" s="25">
        <v>13</v>
      </c>
      <c r="C75" s="26">
        <v>2</v>
      </c>
      <c r="D75" s="9" t="str">
        <f t="shared" si="6"/>
        <v>No</v>
      </c>
      <c r="E75" s="9" t="str">
        <f t="shared" si="7"/>
        <v>No</v>
      </c>
      <c r="F75" s="9" t="str">
        <f t="shared" si="8"/>
        <v>No</v>
      </c>
      <c r="G75" s="9" t="str">
        <f t="shared" si="9"/>
        <v>No</v>
      </c>
      <c r="H75" s="9" t="str">
        <f t="shared" si="10"/>
        <v>Yes</v>
      </c>
      <c r="I75" s="9" t="str">
        <f t="shared" si="11"/>
        <v>Yes</v>
      </c>
      <c r="J75" s="9" t="str">
        <f t="shared" si="12"/>
        <v>Yes</v>
      </c>
    </row>
    <row r="76" spans="1:10" x14ac:dyDescent="0.3">
      <c r="A76" s="21">
        <v>15</v>
      </c>
      <c r="B76" s="22">
        <v>12</v>
      </c>
      <c r="C76" s="23">
        <v>2</v>
      </c>
      <c r="D76" s="9" t="str">
        <f t="shared" si="6"/>
        <v>No</v>
      </c>
      <c r="E76" s="9" t="str">
        <f t="shared" si="7"/>
        <v>No</v>
      </c>
      <c r="F76" s="9" t="str">
        <f t="shared" si="8"/>
        <v>No</v>
      </c>
      <c r="G76" s="9" t="str">
        <f t="shared" si="9"/>
        <v>No</v>
      </c>
      <c r="H76" s="9" t="str">
        <f t="shared" si="10"/>
        <v>Yes</v>
      </c>
      <c r="I76" s="9" t="str">
        <f t="shared" si="11"/>
        <v>Yes</v>
      </c>
      <c r="J76" s="9" t="str">
        <f t="shared" si="12"/>
        <v>Yes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J26:J40">
    <sortCondition ref="J26:J40"/>
  </sortState>
  <mergeCells count="1">
    <mergeCell ref="D31:E31"/>
  </mergeCells>
  <pageMargins left="0.7" right="0.7" top="0.75" bottom="0.75" header="0.3" footer="0.3"/>
  <pageSetup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Rendy Devano</cp:lastModifiedBy>
  <dcterms:created xsi:type="dcterms:W3CDTF">2025-06-11T18:33:44Z</dcterms:created>
  <dcterms:modified xsi:type="dcterms:W3CDTF">2025-06-11T23:00:12Z</dcterms:modified>
  <cp:category/>
</cp:coreProperties>
</file>