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h4-my.sharepoint.com/personal/rene_medina_nicklaushealth_org/Documents/Desktop/NCHS/Projects/SPRUCE - AdaptX OR Advisor/Analysis/"/>
    </mc:Choice>
  </mc:AlternateContent>
  <xr:revisionPtr revIDLastSave="477" documentId="8_{9B6F8AB5-F65E-4BC3-9732-2EA0BB453048}" xr6:coauthVersionLast="47" xr6:coauthVersionMax="47" xr10:uidLastSave="{F8ACE795-63E9-476F-A310-E821FAE34B47}"/>
  <bookViews>
    <workbookView xWindow="-28920" yWindow="-120" windowWidth="29040" windowHeight="15720" tabRatio="940" activeTab="15" xr2:uid="{F9D9C1F0-AEB1-40B7-988B-3108593DE101}"/>
  </bookViews>
  <sheets>
    <sheet name="Standard SPRUCE Fields List" sheetId="1" r:id="rId1"/>
    <sheet name="Table Comments" sheetId="17" r:id="rId2"/>
    <sheet name="OR" sheetId="15" r:id="rId3"/>
    <sheet name="Staff" sheetId="3" r:id="rId4"/>
    <sheet name="Roles" sheetId="18" r:id="rId5"/>
    <sheet name="Anes Actions" sheetId="4" r:id="rId6"/>
    <sheet name="Blocks" sheetId="5" r:id="rId7"/>
    <sheet name="Blood" sheetId="6" r:id="rId8"/>
    <sheet name="Procedure" sheetId="7" r:id="rId9"/>
    <sheet name="Drugs" sheetId="8" r:id="rId10"/>
    <sheet name="OR Env" sheetId="9" r:id="rId11"/>
    <sheet name="Diagnosis" sheetId="10" r:id="rId12"/>
    <sheet name="Pain" sheetId="11" r:id="rId13"/>
    <sheet name="OR ICU Return" sheetId="12" r:id="rId14"/>
    <sheet name="OR ED Return" sheetId="16" r:id="rId15"/>
    <sheet name="OR 30d Readmit" sheetId="14" r:id="rId16"/>
  </sheets>
  <definedNames>
    <definedName name="_xlnm._FilterDatabase" localSheetId="5" hidden="1">'Anes Actions'!$A$12:$H$14</definedName>
    <definedName name="_xlnm._FilterDatabase" localSheetId="6" hidden="1">Blocks!$A$12:$H$19</definedName>
    <definedName name="_xlnm._FilterDatabase" localSheetId="7" hidden="1">Blood!$A$12:$H$17</definedName>
    <definedName name="_xlnm._FilterDatabase" localSheetId="11" hidden="1">Diagnosis!$A$12:$H$16</definedName>
    <definedName name="_xlnm._FilterDatabase" localSheetId="9" hidden="1">Drugs!$A$12:$H$16</definedName>
    <definedName name="_xlnm._FilterDatabase" localSheetId="2" hidden="1">OR!$A$12:$H$56</definedName>
    <definedName name="_xlnm._FilterDatabase" localSheetId="15" hidden="1">'OR 30d Readmit'!$A$13:$H$18</definedName>
    <definedName name="_xlnm._FilterDatabase" localSheetId="14" hidden="1">'OR ED Return'!$A$13:$H$18</definedName>
    <definedName name="_xlnm._FilterDatabase" localSheetId="10" hidden="1">'OR Env'!$A$12:$H$17</definedName>
    <definedName name="_xlnm._FilterDatabase" localSheetId="13" hidden="1">'OR ICU Return'!$A$13:$H$18</definedName>
    <definedName name="_xlnm._FilterDatabase" localSheetId="12" hidden="1">Pain!$A$12:$H$15</definedName>
    <definedName name="_xlnm._FilterDatabase" localSheetId="8" hidden="1">Procedure!$A$12:$H$16</definedName>
    <definedName name="_xlnm._FilterDatabase" localSheetId="3" hidden="1">Staff!$A$13:$H$16</definedName>
    <definedName name="_xlnm._FilterDatabase" localSheetId="0" hidden="1">'Standard SPRUCE Fields List'!$B$5:$C$79</definedName>
    <definedName name="_xlnm._FilterDatabase" localSheetId="1" hidden="1">'Table Comments'!$A$1:$I$14</definedName>
    <definedName name="_xlnm.Print_Titles" localSheetId="0">'Standard SPRUCE Fields List'!$5:$5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4" l="1"/>
  <c r="K18" i="14"/>
  <c r="K17" i="14"/>
  <c r="K15" i="14"/>
  <c r="K14" i="14"/>
  <c r="J18" i="14"/>
  <c r="K16" i="16"/>
  <c r="K18" i="16"/>
  <c r="K17" i="16"/>
  <c r="K15" i="16"/>
  <c r="K14" i="16"/>
  <c r="J18" i="16"/>
  <c r="K16" i="12"/>
  <c r="K15" i="12"/>
  <c r="K14" i="12"/>
  <c r="J18" i="12"/>
  <c r="K14" i="11"/>
  <c r="K16" i="11"/>
  <c r="K15" i="11"/>
  <c r="K13" i="11"/>
  <c r="J16" i="11"/>
  <c r="K13" i="10"/>
  <c r="K16" i="10"/>
  <c r="K15" i="10"/>
  <c r="K14" i="10"/>
  <c r="J16" i="10"/>
  <c r="K21" i="9"/>
  <c r="K20" i="9"/>
  <c r="K19" i="9"/>
  <c r="K18" i="9"/>
  <c r="K17" i="9"/>
  <c r="K16" i="9"/>
  <c r="K15" i="9"/>
  <c r="K14" i="9"/>
  <c r="K13" i="9"/>
  <c r="J21" i="9"/>
  <c r="K13" i="8"/>
  <c r="K16" i="8"/>
  <c r="K15" i="8"/>
  <c r="K14" i="8"/>
  <c r="J16" i="8"/>
  <c r="K13" i="7"/>
  <c r="K16" i="7"/>
  <c r="K15" i="7"/>
  <c r="K14" i="7"/>
  <c r="J16" i="7"/>
  <c r="K17" i="6"/>
  <c r="K16" i="6"/>
  <c r="K15" i="6"/>
  <c r="K14" i="6"/>
  <c r="K13" i="6"/>
  <c r="J17" i="6"/>
  <c r="K19" i="5"/>
  <c r="K18" i="5"/>
  <c r="K17" i="5"/>
  <c r="K16" i="5"/>
  <c r="K15" i="5"/>
  <c r="K14" i="5"/>
  <c r="K12" i="5"/>
  <c r="K13" i="5"/>
  <c r="K14" i="4"/>
  <c r="K13" i="4"/>
  <c r="K12" i="4"/>
  <c r="J14" i="4"/>
  <c r="K14" i="3"/>
  <c r="K16" i="3"/>
  <c r="K15" i="3"/>
  <c r="K13" i="3"/>
  <c r="J16" i="3"/>
  <c r="K15" i="15"/>
  <c r="J56" i="15"/>
  <c r="K14" i="15"/>
  <c r="K13" i="15"/>
  <c r="K12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I18" i="14"/>
  <c r="I17" i="14"/>
  <c r="J17" i="14" s="1"/>
  <c r="I16" i="14"/>
  <c r="J16" i="14" s="1"/>
  <c r="J15" i="14"/>
  <c r="I15" i="14"/>
  <c r="I14" i="14"/>
  <c r="J14" i="14" s="1"/>
  <c r="I18" i="16"/>
  <c r="I17" i="16"/>
  <c r="J17" i="16" s="1"/>
  <c r="I16" i="16"/>
  <c r="J16" i="16" s="1"/>
  <c r="I15" i="16"/>
  <c r="J15" i="16" s="1"/>
  <c r="I14" i="16"/>
  <c r="J14" i="16" s="1"/>
  <c r="I18" i="12"/>
  <c r="I17" i="12"/>
  <c r="J17" i="12" s="1"/>
  <c r="I16" i="12"/>
  <c r="J16" i="12" s="1"/>
  <c r="J15" i="12"/>
  <c r="I15" i="12"/>
  <c r="I14" i="12"/>
  <c r="J14" i="12" s="1"/>
  <c r="I16" i="11"/>
  <c r="I15" i="11"/>
  <c r="J15" i="11" s="1"/>
  <c r="I14" i="11"/>
  <c r="J14" i="11" s="1"/>
  <c r="I13" i="11"/>
  <c r="J13" i="11" s="1"/>
  <c r="I16" i="10"/>
  <c r="I15" i="10"/>
  <c r="J15" i="10" s="1"/>
  <c r="I14" i="10"/>
  <c r="J14" i="10" s="1"/>
  <c r="I13" i="10"/>
  <c r="J13" i="10" s="1"/>
  <c r="I21" i="9"/>
  <c r="I20" i="9"/>
  <c r="J20" i="9" s="1"/>
  <c r="I19" i="9"/>
  <c r="J19" i="9" s="1"/>
  <c r="I18" i="9"/>
  <c r="J18" i="9" s="1"/>
  <c r="I17" i="9"/>
  <c r="J17" i="9" s="1"/>
  <c r="I16" i="9"/>
  <c r="J16" i="9" s="1"/>
  <c r="I15" i="9"/>
  <c r="J15" i="9" s="1"/>
  <c r="I14" i="9"/>
  <c r="J14" i="9" s="1"/>
  <c r="I13" i="9"/>
  <c r="J13" i="9" s="1"/>
  <c r="I16" i="8"/>
  <c r="I15" i="8"/>
  <c r="J15" i="8" s="1"/>
  <c r="I14" i="8"/>
  <c r="J14" i="8" s="1"/>
  <c r="I13" i="8"/>
  <c r="J13" i="8" s="1"/>
  <c r="I16" i="7"/>
  <c r="J15" i="7"/>
  <c r="I15" i="7"/>
  <c r="I14" i="7"/>
  <c r="J14" i="7" s="1"/>
  <c r="I13" i="7"/>
  <c r="J13" i="7" s="1"/>
  <c r="I17" i="6"/>
  <c r="I16" i="6"/>
  <c r="J16" i="6" s="1"/>
  <c r="J15" i="6"/>
  <c r="I15" i="6"/>
  <c r="J14" i="6"/>
  <c r="I14" i="6"/>
  <c r="I13" i="6"/>
  <c r="J13" i="6" s="1"/>
  <c r="I19" i="5"/>
  <c r="J19" i="5" s="1"/>
  <c r="I18" i="5"/>
  <c r="J18" i="5" s="1"/>
  <c r="I17" i="5"/>
  <c r="J17" i="5" s="1"/>
  <c r="I16" i="5"/>
  <c r="J16" i="5" s="1"/>
  <c r="I15" i="5"/>
  <c r="J15" i="5" s="1"/>
  <c r="I14" i="5"/>
  <c r="J14" i="5" s="1"/>
  <c r="I13" i="5"/>
  <c r="J13" i="5" s="1"/>
  <c r="I14" i="4"/>
  <c r="I13" i="4"/>
  <c r="J13" i="4" s="1"/>
  <c r="I16" i="3"/>
  <c r="I15" i="3"/>
  <c r="J15" i="3" s="1"/>
  <c r="I14" i="3"/>
  <c r="J14" i="3" s="1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J31" i="15"/>
  <c r="J30" i="15"/>
  <c r="J29" i="15"/>
  <c r="J28" i="15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13" i="15"/>
</calcChain>
</file>

<file path=xl/sharedStrings.xml><?xml version="1.0" encoding="utf-8"?>
<sst xmlns="http://schemas.openxmlformats.org/spreadsheetml/2006/main" count="1265" uniqueCount="452">
  <si>
    <t>Field Name</t>
  </si>
  <si>
    <t>Description</t>
  </si>
  <si>
    <t>Medical Record Number</t>
  </si>
  <si>
    <t>Unique patient identifier</t>
  </si>
  <si>
    <t>Encounter Identifier</t>
  </si>
  <si>
    <t>Unique patient encounter identifier</t>
  </si>
  <si>
    <t>Surgical Case Identifier</t>
  </si>
  <si>
    <t>Unique surgical case identifier</t>
  </si>
  <si>
    <t>Surgical Procedure Date</t>
  </si>
  <si>
    <t>Date and time of surgical procedure</t>
  </si>
  <si>
    <t>Patient Gender</t>
  </si>
  <si>
    <t>Gender</t>
  </si>
  <si>
    <t>Patient Age in Years</t>
  </si>
  <si>
    <t>Age in years at the time of the surgical case</t>
  </si>
  <si>
    <t>Patient Age in Months</t>
  </si>
  <si>
    <t>Age in months at the time of the surgical case</t>
  </si>
  <si>
    <t>Patient Race</t>
  </si>
  <si>
    <t>Race</t>
  </si>
  <si>
    <t>Patient Ethnicity</t>
  </si>
  <si>
    <t>Ethnicity</t>
  </si>
  <si>
    <t>Patient Language</t>
  </si>
  <si>
    <t>Patient Weight</t>
  </si>
  <si>
    <t>Weight in kg</t>
  </si>
  <si>
    <t>Body Mass Index</t>
  </si>
  <si>
    <t>Body mass index</t>
  </si>
  <si>
    <t>ASA Score</t>
  </si>
  <si>
    <t>American Society of Anesthesiologists classification</t>
  </si>
  <si>
    <t>Patient Class</t>
  </si>
  <si>
    <t>Patient encounter classification (inpatient, outpatient, observation)</t>
  </si>
  <si>
    <t>Facility Name</t>
  </si>
  <si>
    <t>Site of service where surgery was performed</t>
  </si>
  <si>
    <t>OR Room Identifier</t>
  </si>
  <si>
    <t>Room name/number where surgery was performed</t>
  </si>
  <si>
    <t>Primary Procedure Name</t>
  </si>
  <si>
    <t>Internal procedure name</t>
  </si>
  <si>
    <t>Multiple Procedures</t>
  </si>
  <si>
    <t>Indicates multiple procedures performed during the same case</t>
  </si>
  <si>
    <t>First Case Flag</t>
  </si>
  <si>
    <t>Indicates case is the first case of the day in a given room</t>
  </si>
  <si>
    <t>Last Case Flag</t>
  </si>
  <si>
    <t>Indicates case is the last case of the day in a given room</t>
  </si>
  <si>
    <t>Anesthesia Actions</t>
  </si>
  <si>
    <t>Actions performed by anesthesiologists (line placements, intubation, etc.)</t>
  </si>
  <si>
    <t>Airway Grade</t>
  </si>
  <si>
    <t>CPT Codes</t>
  </si>
  <si>
    <t>Post-discharge CPT codes</t>
  </si>
  <si>
    <t>CPT Descriptions</t>
  </si>
  <si>
    <t>Post-discharge CPT descriptions</t>
  </si>
  <si>
    <t>ICD Codes</t>
  </si>
  <si>
    <t>ICD codes</t>
  </si>
  <si>
    <t>ICD Descriptions</t>
  </si>
  <si>
    <t>ICD descriptions</t>
  </si>
  <si>
    <t>Surgical Service</t>
  </si>
  <si>
    <t>Surgical specialty</t>
  </si>
  <si>
    <t>Surgeon Name</t>
  </si>
  <si>
    <t>Primary surgeon</t>
  </si>
  <si>
    <t>Surgeon All Attending Names</t>
  </si>
  <si>
    <t>All attending surgeons in case</t>
  </si>
  <si>
    <t>Surgery Fellow Name</t>
  </si>
  <si>
    <t>Surgery fellow name</t>
  </si>
  <si>
    <t>Surgery Resident Name</t>
  </si>
  <si>
    <t>Surgery resident name</t>
  </si>
  <si>
    <t>Anesthesiologist names</t>
  </si>
  <si>
    <t>Anesthesia Fellow Name</t>
  </si>
  <si>
    <t>Anesthesia fellow name</t>
  </si>
  <si>
    <t>Anesthesia Resident Name</t>
  </si>
  <si>
    <t>Anesthesia resident name</t>
  </si>
  <si>
    <t>CRNA Name</t>
  </si>
  <si>
    <t>CRNA name</t>
  </si>
  <si>
    <t>Pre-Op Nurse</t>
  </si>
  <si>
    <t>Pre-op nurse name</t>
  </si>
  <si>
    <t>Circulating RN Name</t>
  </si>
  <si>
    <t>Case circulating nurse name</t>
  </si>
  <si>
    <t xml:space="preserve">PACU RN Name </t>
  </si>
  <si>
    <t>PACU nurse name</t>
  </si>
  <si>
    <t>Surgical Tech Name</t>
  </si>
  <si>
    <t>Surgical tech name</t>
  </si>
  <si>
    <t>Drug Names</t>
  </si>
  <si>
    <t>Name of drug</t>
  </si>
  <si>
    <t>Drug Routes</t>
  </si>
  <si>
    <t>Route of administration (IV, NG, injection, etc.)</t>
  </si>
  <si>
    <t>Drug Operative Phase</t>
  </si>
  <si>
    <t>Operative phase when drug is given (pre-op, intra-op, PACU, etc.)</t>
  </si>
  <si>
    <t>Block Types</t>
  </si>
  <si>
    <t>Ex: peripheral vs centroaxial</t>
  </si>
  <si>
    <t>Block Nerve Sites</t>
  </si>
  <si>
    <t>Ex: T9-T10, trunk, head &amp; neck, etc.</t>
  </si>
  <si>
    <t>Block Names</t>
  </si>
  <si>
    <t>Ex: caudal, ilioinguinal, etc.</t>
  </si>
  <si>
    <t>Block Techniques</t>
  </si>
  <si>
    <t>Ex: single injection vs continuous</t>
  </si>
  <si>
    <t>Block Laterality</t>
  </si>
  <si>
    <t>Ex: left, right or bilateral</t>
  </si>
  <si>
    <t>Block Attempts</t>
  </si>
  <si>
    <t>Number of attempts to do block</t>
  </si>
  <si>
    <t>Blood Product Type</t>
  </si>
  <si>
    <t>Name of blood product (red blood cells, platelets, FFP, cyprecipitate, etc.)</t>
  </si>
  <si>
    <t>Blood Product Volume</t>
  </si>
  <si>
    <t>Numerical volume of blood product given</t>
  </si>
  <si>
    <t>Blood Product Units</t>
  </si>
  <si>
    <t>Measurement units of the amount given</t>
  </si>
  <si>
    <t>Blood Operative Phase</t>
  </si>
  <si>
    <t>PACU Max Pain Score</t>
  </si>
  <si>
    <t>Max pain score recorded in the PACU</t>
  </si>
  <si>
    <t>Post-Op Max Pain Score 0-24 hours</t>
  </si>
  <si>
    <t>Indicates max pain score 0-24 hours from end of surgery</t>
  </si>
  <si>
    <t>Post-Op Max Pain Score 24-48 hours</t>
  </si>
  <si>
    <t>Indicates max pain score 24-48 hours from end of surgery</t>
  </si>
  <si>
    <t>PACU Rescue Nausea Meds</t>
  </si>
  <si>
    <t>Indicates an administration of a nausea med in the PACU (Metoclopramide, Ondansetron, Diphenhydramine, etc.)</t>
  </si>
  <si>
    <t>PACU Rescue IV Opioids</t>
  </si>
  <si>
    <t>Indicates an administration of an IV opioid in the PACU (Fentanyl, Morphine, Hydromorphone, etc.)</t>
  </si>
  <si>
    <t>PACU Rescue Oral Opioids</t>
  </si>
  <si>
    <t>Indicates an administration of an oral opioids in the PACU (Oxycodone, Vicodin, etc.)</t>
  </si>
  <si>
    <t>PACU Rescue Fentanyl</t>
  </si>
  <si>
    <t>Indicates an administration of fentanyl in the PACU</t>
  </si>
  <si>
    <t>PACU Rescue Morphine</t>
  </si>
  <si>
    <t>Indicates an administration of morphine in the PACU</t>
  </si>
  <si>
    <t>PACU Rescue Oxycodone</t>
  </si>
  <si>
    <t>Indicates an administration of oxycodone in PACU</t>
  </si>
  <si>
    <t>PACU Rescue Hydromorphone</t>
  </si>
  <si>
    <t>Indicates an administration of hydromorphone in the PACU</t>
  </si>
  <si>
    <t>On Time Start</t>
  </si>
  <si>
    <t>Scheduled start to actual start time</t>
  </si>
  <si>
    <t>Last Case End Time Delta</t>
  </si>
  <si>
    <t>Time from last case scheduled surgery wheels out time to last case actual surgery wheels out time</t>
  </si>
  <si>
    <t>Case Turnover Duration</t>
  </si>
  <si>
    <t>Previous case wheels out of OR to current case wheels in</t>
  </si>
  <si>
    <t>Anesthesia Prep Duration</t>
  </si>
  <si>
    <t>Anesthesia start to anesthesia ready time</t>
  </si>
  <si>
    <t>Surgery Prep Duration</t>
  </si>
  <si>
    <t>Anesthesia ready to surgery start time</t>
  </si>
  <si>
    <t>In Room Duration</t>
  </si>
  <si>
    <t>Wheels in to wheels out time</t>
  </si>
  <si>
    <t>Surgery Duration</t>
  </si>
  <si>
    <t>Surgical start to surgical stop time</t>
  </si>
  <si>
    <t>Emergence Duration</t>
  </si>
  <si>
    <t>Surgical stop time to wheels out of OR</t>
  </si>
  <si>
    <t>Anesthesia Duration</t>
  </si>
  <si>
    <t>Anesthesia start to anesthesia stop time</t>
  </si>
  <si>
    <t>PACU Time</t>
  </si>
  <si>
    <t>PACU admit time to PACU discharge time</t>
  </si>
  <si>
    <t>Post-Surgery Inpatient Admission Flag</t>
  </si>
  <si>
    <t>Indicates patient was admitted inpatient after surgery</t>
  </si>
  <si>
    <t>Post-Surgery Hospital Length of Stay</t>
  </si>
  <si>
    <t>Surgery stop to hospital discharge</t>
  </si>
  <si>
    <t>Admitted To ICU</t>
  </si>
  <si>
    <t>Indicates patient admitted to ICU after surgery</t>
  </si>
  <si>
    <t>Post-Surgery ICU Length of Stay</t>
  </si>
  <si>
    <t>Surgery stop to ICU discharge</t>
  </si>
  <si>
    <t>Mortality within 30 days</t>
  </si>
  <si>
    <t>Patient died within 30 days</t>
  </si>
  <si>
    <t>Readmission within 30 days</t>
  </si>
  <si>
    <t>Patient was readmitted within 30 days</t>
  </si>
  <si>
    <t>Return to Surgery the Same Day</t>
  </si>
  <si>
    <t>Returned to surgery the same day</t>
  </si>
  <si>
    <t>Return to Surgery within 30 Days</t>
  </si>
  <si>
    <t>Returned to surgery within 30 days</t>
  </si>
  <si>
    <t>Unanticipated Return to ICU Within 48 Hrs</t>
  </si>
  <si>
    <t>Unanticipated return to the ICU within 48 hours</t>
  </si>
  <si>
    <t>CO2 Per Minute</t>
  </si>
  <si>
    <t>Kg of CO2 Produced per Minute</t>
  </si>
  <si>
    <t>Miles Driven (Equivalent) Per Minute</t>
  </si>
  <si>
    <t>Miles driven (equivalent) per minute</t>
  </si>
  <si>
    <t>Ind</t>
  </si>
  <si>
    <t>File name</t>
  </si>
  <si>
    <t>Notes</t>
  </si>
  <si>
    <t>Data Type</t>
  </si>
  <si>
    <t>Default Value</t>
  </si>
  <si>
    <t>surgical_case_identifier</t>
  </si>
  <si>
    <t>1:1</t>
  </si>
  <si>
    <t>String</t>
  </si>
  <si>
    <t>REQUIRED</t>
  </si>
  <si>
    <t>encounter_identifier</t>
  </si>
  <si>
    <t>medical_record_number</t>
  </si>
  <si>
    <t>patient_gender</t>
  </si>
  <si>
    <t>&lt;UNKNOWN&gt;</t>
  </si>
  <si>
    <t>patient_age_in_years</t>
  </si>
  <si>
    <t>Float</t>
  </si>
  <si>
    <t>NULL</t>
  </si>
  <si>
    <t>patient_age_in_months</t>
  </si>
  <si>
    <t>patient_race</t>
  </si>
  <si>
    <t>patient_ethnicity</t>
  </si>
  <si>
    <t>patient_language</t>
  </si>
  <si>
    <t>height_cm</t>
  </si>
  <si>
    <t>Height in cm</t>
  </si>
  <si>
    <t>weight_kg</t>
  </si>
  <si>
    <t>asa_score</t>
  </si>
  <si>
    <t>patient_class</t>
  </si>
  <si>
    <t>facility_name</t>
  </si>
  <si>
    <t>or_room_identifier</t>
  </si>
  <si>
    <t>primary_procedure_name</t>
  </si>
  <si>
    <t>multiple_procedures</t>
  </si>
  <si>
    <t>airway_grade</t>
  </si>
  <si>
    <t>surgery_start_ts</t>
  </si>
  <si>
    <t>Surgery Start TS</t>
  </si>
  <si>
    <t>Datetime</t>
  </si>
  <si>
    <t>surgeon_name</t>
  </si>
  <si>
    <t>surgical_specialty</t>
  </si>
  <si>
    <t>Primary Surgical specialty</t>
  </si>
  <si>
    <t>wheeled_into_or_ts</t>
  </si>
  <si>
    <t>Patient wheeled into the OR TS</t>
  </si>
  <si>
    <t>surgery_close_ts</t>
  </si>
  <si>
    <t>Surgery close TS</t>
  </si>
  <si>
    <t>pacu_discharge_ts</t>
  </si>
  <si>
    <t>Patient discharged from the PACU TS</t>
  </si>
  <si>
    <t>wheeled_out_of_or_ts</t>
  </si>
  <si>
    <t>Patient wheeled out of the OR TS</t>
  </si>
  <si>
    <t>pacu_rescue_nausea_meds</t>
  </si>
  <si>
    <t>pacu_rescue_iv_opioids</t>
  </si>
  <si>
    <t>pacu_rescue_oral_opioids</t>
  </si>
  <si>
    <t>pacu_rescue_fentanyl</t>
  </si>
  <si>
    <t>pacu_rescue_morphine</t>
  </si>
  <si>
    <t>pacu_rescue_oxycodone</t>
  </si>
  <si>
    <t>pacu_rescue_hydromorphone</t>
  </si>
  <si>
    <t>scheduled_start_ts</t>
  </si>
  <si>
    <t>Surgery scheduled start TS</t>
  </si>
  <si>
    <t>anesthesia_start_ts</t>
  </si>
  <si>
    <t>Anesthesia start TS</t>
  </si>
  <si>
    <t>anesthesia_ready_ts</t>
  </si>
  <si>
    <t>Anesthetized patient is ready for surgery prep TS</t>
  </si>
  <si>
    <t>anesthesia_stop_ts</t>
  </si>
  <si>
    <t>Anesthesia stop TS</t>
  </si>
  <si>
    <t>patient_admitted_to_hospital_ts</t>
  </si>
  <si>
    <t>Patient admitted to the hospital TS</t>
  </si>
  <si>
    <t>hospital_discharge_ts</t>
  </si>
  <si>
    <t>Patient discharged from the hospital TS</t>
  </si>
  <si>
    <t>patient_first_admitted_to_icu_ts</t>
  </si>
  <si>
    <t>patient_first_discharged_from_icu_ts</t>
  </si>
  <si>
    <t>patient_expired_ts</t>
  </si>
  <si>
    <t>Patient expired TS</t>
  </si>
  <si>
    <t>scheduled_surgery_time_min</t>
  </si>
  <si>
    <t>Time in minutes surgery is scheduled to take</t>
  </si>
  <si>
    <t>1:M</t>
  </si>
  <si>
    <t>staff_name</t>
  </si>
  <si>
    <t>Name of staff</t>
  </si>
  <si>
    <t>staff_role</t>
  </si>
  <si>
    <t>Expected Values: Attending Surgeon, Surgery Fellow, Surgery Resident, Anesthesiologist, Anesthesia Fellow, Anesthesia Resident, CRNA, Pre-op Nurse, Circulating Nurse, PACU Nurse, Surgical Tech</t>
  </si>
  <si>
    <t>anesthesia_actions</t>
  </si>
  <si>
    <t>block_types</t>
  </si>
  <si>
    <t>block_nerve_sites</t>
  </si>
  <si>
    <t>block_names</t>
  </si>
  <si>
    <t>block_techniques</t>
  </si>
  <si>
    <t>block_laterality</t>
  </si>
  <si>
    <t>block_attempts</t>
  </si>
  <si>
    <t>blood_product_type</t>
  </si>
  <si>
    <t>blood_product_volume</t>
  </si>
  <si>
    <t>blood_product_units</t>
  </si>
  <si>
    <t>blood_product_admin_ts</t>
  </si>
  <si>
    <t>Blood product is administered to the patient TS</t>
  </si>
  <si>
    <t>drug_names</t>
  </si>
  <si>
    <t>drug_routes</t>
  </si>
  <si>
    <t>drug_admin_ts</t>
  </si>
  <si>
    <t>Drug is administered to the patient TS</t>
  </si>
  <si>
    <t>icd10_codes</t>
  </si>
  <si>
    <t>Post-discharge ICD-10 codes</t>
  </si>
  <si>
    <t>icd10_descriptions</t>
  </si>
  <si>
    <t>Post-discharge ICD-10 descriptions</t>
  </si>
  <si>
    <t>pain_score</t>
  </si>
  <si>
    <t>Pain score reported by patient, 1-10 scale</t>
  </si>
  <si>
    <t>pain_score_ts</t>
  </si>
  <si>
    <t>Pain score is recorded TS</t>
  </si>
  <si>
    <t>patient_admitted_to_icu_ts</t>
  </si>
  <si>
    <t>Patient admitted to the ICU TS</t>
  </si>
  <si>
    <t>patient_discharged_from_icu_ts</t>
  </si>
  <si>
    <t>Patient discharged from the ICU TS</t>
  </si>
  <si>
    <t>gas_ts</t>
  </si>
  <si>
    <t>Gas volume was recorded TS</t>
  </si>
  <si>
    <t>Expired Gas Range 0-1</t>
  </si>
  <si>
    <t>Table Grain:  Surgical Case</t>
  </si>
  <si>
    <t>Table Grain:  Surgical Case/Minute of Anesthesia Time (one row per minute per case)</t>
  </si>
  <si>
    <t>Table Grain:  Surgical Case/Staff Member</t>
  </si>
  <si>
    <t>Table Grain:  Surgical Case/Anesthesia Actions</t>
  </si>
  <si>
    <t>Table Grain:  Surgical Case/Nerve Block</t>
  </si>
  <si>
    <t>Table Grain:  Surgical Case/Blood Type Administration</t>
  </si>
  <si>
    <t>Table Grain:  Surgical Case/Drug Administration</t>
  </si>
  <si>
    <t>Table Grain:  Surgical Case/ICU Admission</t>
  </si>
  <si>
    <t>Table Grain:  Surgical Case/Hospital Admission</t>
  </si>
  <si>
    <t>Yes, No, &lt;Unknown&gt;</t>
  </si>
  <si>
    <t>Cormack-Lehane Class.</t>
  </si>
  <si>
    <t>Data Type:  Adhere to all data types specified</t>
  </si>
  <si>
    <t>Default Values:  Use exact default values when data is not present</t>
  </si>
  <si>
    <t>Instructions:</t>
  </si>
  <si>
    <t>Field staff_role:  Map roles to exact names in the Description field</t>
  </si>
  <si>
    <t>Table Grain:  Surgical Case/Encounter/Pain Score</t>
  </si>
  <si>
    <t>Relation</t>
  </si>
  <si>
    <t>Field Names:  Use exact names from the column spec below</t>
  </si>
  <si>
    <t>File Name:  or.csv</t>
  </si>
  <si>
    <t>File Name:  staff.csv</t>
  </si>
  <si>
    <t>File Name:  anes_actions.csv</t>
  </si>
  <si>
    <t>File Name:  blocks.csv</t>
  </si>
  <si>
    <t>File Name:  blood.csv</t>
  </si>
  <si>
    <t>File Name:  drugs.csv</t>
  </si>
  <si>
    <t>File Name:  or_environment.csv</t>
  </si>
  <si>
    <t>File Name:  pain.csv</t>
  </si>
  <si>
    <t>File Name:  or_icu_return.csv</t>
  </si>
  <si>
    <t>File Name:  or_30d_readmit.csv</t>
  </si>
  <si>
    <t>Standard SPRUCE Fields List</t>
  </si>
  <si>
    <t>Fields:  All columns are required.  If there is no data, use default values.  Fields comma delimited.  String fields in double quotes with special characters escaped.</t>
  </si>
  <si>
    <t>or_30d_readmit</t>
  </si>
  <si>
    <t>or_icu_return</t>
  </si>
  <si>
    <t>pain</t>
  </si>
  <si>
    <t>or_environment</t>
  </si>
  <si>
    <t>drugs</t>
  </si>
  <si>
    <t>blood</t>
  </si>
  <si>
    <t>blocks</t>
  </si>
  <si>
    <t>anes_actions</t>
  </si>
  <si>
    <t>staff</t>
  </si>
  <si>
    <t>or</t>
  </si>
  <si>
    <t>air_volume</t>
  </si>
  <si>
    <t>o2_volume</t>
  </si>
  <si>
    <t>n20_volume</t>
  </si>
  <si>
    <t>exp_des_prcnt</t>
  </si>
  <si>
    <t>exp_iso_prcnt</t>
  </si>
  <si>
    <t>exp_sevo_prcnt</t>
  </si>
  <si>
    <t>Liters per minute</t>
  </si>
  <si>
    <t>Percent expired</t>
  </si>
  <si>
    <t>gas_duration</t>
  </si>
  <si>
    <t>Elapsed time gas was given</t>
  </si>
  <si>
    <t>Category</t>
  </si>
  <si>
    <t>Cases</t>
  </si>
  <si>
    <t>Locations</t>
  </si>
  <si>
    <t>Demographics</t>
  </si>
  <si>
    <t>Diagnoses</t>
  </si>
  <si>
    <t>Procedures</t>
  </si>
  <si>
    <t>Actions</t>
  </si>
  <si>
    <t>Drug Administrations</t>
  </si>
  <si>
    <t>Nerve Blocks</t>
  </si>
  <si>
    <t>Blood Products Administration</t>
  </si>
  <si>
    <t>Clinicians</t>
  </si>
  <si>
    <t>Pain</t>
  </si>
  <si>
    <t>PACU Meds</t>
  </si>
  <si>
    <t>OR Efficiency</t>
  </si>
  <si>
    <t>OR Times</t>
  </si>
  <si>
    <t>Post Op</t>
  </si>
  <si>
    <t>Patient Safety</t>
  </si>
  <si>
    <t>Environment</t>
  </si>
  <si>
    <t>Payor Description</t>
  </si>
  <si>
    <t>Patient primary payor description</t>
  </si>
  <si>
    <t>Zip Code</t>
  </si>
  <si>
    <t>Patient Zip code</t>
  </si>
  <si>
    <t>Anesthesiologist Name</t>
  </si>
  <si>
    <t>Return to ED within 72 hours</t>
  </si>
  <si>
    <t>Returned to ED within 72 hours</t>
  </si>
  <si>
    <t>File Name:  or_ed_return.csv</t>
  </si>
  <si>
    <t>Table Grain:  Surgical Case/ED Admission</t>
  </si>
  <si>
    <t>patient_admitted_to_ed_ts</t>
  </si>
  <si>
    <t>patient_discharged_from_ed_ts</t>
  </si>
  <si>
    <t>Patient admitted to the ED TS</t>
  </si>
  <si>
    <t>Patient discharged from the ED TS</t>
  </si>
  <si>
    <t>or_ed_return</t>
  </si>
  <si>
    <t>payor_description</t>
  </si>
  <si>
    <t>zip_code</t>
  </si>
  <si>
    <t>or.csv</t>
  </si>
  <si>
    <t>staff.csv</t>
  </si>
  <si>
    <t>anes_actions.csv</t>
  </si>
  <si>
    <t>blocks.csv</t>
  </si>
  <si>
    <t>blood.csv</t>
  </si>
  <si>
    <t>drugs.csv</t>
  </si>
  <si>
    <t>or_environment.csv</t>
  </si>
  <si>
    <t>pain.csv</t>
  </si>
  <si>
    <t>or_icu_return.csv</t>
  </si>
  <si>
    <t>or_ed_return.csv</t>
  </si>
  <si>
    <t>or_30d_readmit.csv</t>
  </si>
  <si>
    <t>Patients first post-operative admit to the ICU TS</t>
  </si>
  <si>
    <t>Patients first post-operative discharge from the ICU TS</t>
  </si>
  <si>
    <t>Scope:  returns to the ED from surgery close timestamp to 30 days after the surgery close timestamp</t>
  </si>
  <si>
    <t>Scope:  returns to the ICU from 4 hours after surgery close timestamp to 30 days after surgery close timestamp</t>
  </si>
  <si>
    <t>Scope:  returns to the inpatinet hospital from surgery close timestamp to 30 days after the surgery close timestamp</t>
  </si>
  <si>
    <t>procedure</t>
  </si>
  <si>
    <t>File Name:  procedure.csv</t>
  </si>
  <si>
    <t>procedure.csv</t>
  </si>
  <si>
    <t>procedure_codes</t>
  </si>
  <si>
    <t>procedure_descriptions</t>
  </si>
  <si>
    <t>ICD-10-CM, diagnosis codes</t>
  </si>
  <si>
    <t>Table Grain:  Surgical Case/CPT or ICD-10-PCS Code</t>
  </si>
  <si>
    <t>diagnosis</t>
  </si>
  <si>
    <t>File Name:  diagnosis.csv</t>
  </si>
  <si>
    <t>Table Grain:  Surgical Case/Diagnosis Code</t>
  </si>
  <si>
    <t>diagnosis.csv</t>
  </si>
  <si>
    <t>Scheduled/performed CPT codes</t>
  </si>
  <si>
    <t>SF DATATYPE</t>
  </si>
  <si>
    <t>SF DDL 1</t>
  </si>
  <si>
    <t>SF DDL 2</t>
  </si>
  <si>
    <t>CREATE TABLE MCHS_CUSTOM_DB.SPRUCE.SURGICAL_CASE_OR (</t>
  </si>
  <si>
    <t>CREATE TABLE MCHS_CUSTOM_DB.SPRUCE.SURGICAL_CASE_STAFF (</t>
  </si>
  <si>
    <t>CREATE TABLE MCHS_CUSTOM_DB.SPRUCE.SURGICAL_CASE_ANES_ACTIONS (</t>
  </si>
  <si>
    <t>CREATE TABLE MCHS_CUSTOM_DB.SPRUCE.SURGICAL_CASE_BLOCKS (</t>
  </si>
  <si>
    <t>CREATE TABLE MCHS_CUSTOM_DB.SPRUCE.SURGICAL_CASE_BLOOD (</t>
  </si>
  <si>
    <t>ALTER TABLE MCHS_CUSTOM_DB.SPRUCE.SURGICAL_CASE_BLOOD MODIFY (</t>
  </si>
  <si>
    <t>CREATE TABLE MCHS_CUSTOM_DB.SPRUCE.SURGICAL_CASE_PROCEDURE (</t>
  </si>
  <si>
    <t>ALTER TABLE MCHS_CUSTOM_DB.SPRUCE.SURGICAL_CASE_PROCEDURE MODIFY (</t>
  </si>
  <si>
    <t>CREATE TABLE MCHS_CUSTOM_DB.SPRUCE.SURGICAL_CASE_DRUGS</t>
  </si>
  <si>
    <t>ALTER TABLE MCHS_CUSTOM_DB.SPRUCE.SURGICAL_CASE_DRUGS MODIFY (</t>
  </si>
  <si>
    <t>CREATE TABLE MCHS_CUSTOM_DB.SPRUCE.SURGICAL_CASE_OR_ENV (</t>
  </si>
  <si>
    <t>ALTER TABLE MCHS_CUSTOM_DB.SPRUCE.SURGICAL_CASE_OR_ENV MODIFY (</t>
  </si>
  <si>
    <t>CREATE TABLE MCHS_CUSTOM_DB.SPRUCE.SURGICAL_CASE_DIAGNOSIS (</t>
  </si>
  <si>
    <t>ALTER TABLE MCHS_CUSTOM_DB.SPRUCE.SURGICAL_CASE_DIAGNOSIS MODIFY (</t>
  </si>
  <si>
    <t>CREATE TABLE MCHS_CUSTOM_DB.SPRUCE.SURGICAL_CASE_PAIN (</t>
  </si>
  <si>
    <t>ALTER TABLE MCHS_CUSTOM_DB.SPRUCE.SURGICAL_CASE_PAIN MODIFY (</t>
  </si>
  <si>
    <t>CREATE TABLE MCHS_CUSTOM_DB.SPRUCE.SURGICAL_CASE_OR_ICU_RETURN (</t>
  </si>
  <si>
    <t>ALTER TABLE MCHS_CUSTOM_DB.SPRUCE.SURGICAL_CASE_OR_ICU_RETURN MODIFY (</t>
  </si>
  <si>
    <t>CREATE TABLE MCHS_CUSTOM_DB.SPRUCE.SURGICAL_CASE_OR_ED_RETURN (</t>
  </si>
  <si>
    <t>ALTER TABLE MCHS_CUSTOM_DB.SPRUCE.SURGICAL_CASE_OR_ED_RETURN MODIFY (</t>
  </si>
  <si>
    <t>CREATE TABLE MCHS_CUSTOM_DB.SPRUCE.SURGICAL_CASE_OR_30D_READMIT (</t>
  </si>
  <si>
    <t>ALTER TABLE MCHS_CUSTOM_DB.SPRUCE.SURGICAL_CASE_OR_30D_READMIT MODIFY (</t>
  </si>
  <si>
    <t>File Name</t>
  </si>
  <si>
    <t>Fields</t>
  </si>
  <si>
    <t>All columns are required.  If there is no data, use default values.  Fields comma delimited.  String fields in double quotes with special characters escaped.</t>
  </si>
  <si>
    <t>Use exact names from the column spec below</t>
  </si>
  <si>
    <t>Field Names</t>
  </si>
  <si>
    <t>Adhere to all data types specified</t>
  </si>
  <si>
    <t>Use exact default values when data is not present</t>
  </si>
  <si>
    <t>Default Values</t>
  </si>
  <si>
    <t>Surgical Case</t>
  </si>
  <si>
    <t>Table Grain</t>
  </si>
  <si>
    <t>Scope</t>
  </si>
  <si>
    <t>Returns to the ED from surgery close timestamp to 30 days after the surgery close timestamp</t>
  </si>
  <si>
    <t>Returns to the inpatinet hospital from surgery close timestamp to 30 days after the surgery close timestamp</t>
  </si>
  <si>
    <t>Returns to the ICU from 4 hours after surgery close timestamp to 30 days after surgery close timestamp</t>
  </si>
  <si>
    <t>Surgical Case/Staff Member</t>
  </si>
  <si>
    <t>Surgical Case/Anesthesia Actions</t>
  </si>
  <si>
    <t>Surgical Case/Nerve Block</t>
  </si>
  <si>
    <t>Surgical Case/Blood Type Administration</t>
  </si>
  <si>
    <t>Surgical Case/CPT or ICD-10-PCS Code</t>
  </si>
  <si>
    <t>Surgical Case/Drug Administration</t>
  </si>
  <si>
    <t>Surgical Case/Minute of Anesthesia Time (one row per minute per case)</t>
  </si>
  <si>
    <t>Surgical Case/Diagnosis Code</t>
  </si>
  <si>
    <t>Surgical Case/Encounter/Pain Score</t>
  </si>
  <si>
    <t>Surgical Case/ICU Admission</t>
  </si>
  <si>
    <t>Surgical Case/ED Admission</t>
  </si>
  <si>
    <t>Surgical Case/Hospital Admission</t>
  </si>
  <si>
    <t>Field staff_role</t>
  </si>
  <si>
    <t>Map roles to exact names in the Description field</t>
  </si>
  <si>
    <t>Attending Surgeon</t>
  </si>
  <si>
    <t>Surgery Fellow</t>
  </si>
  <si>
    <t>Surgery Resident</t>
  </si>
  <si>
    <t>Anesthesiologist</t>
  </si>
  <si>
    <t>Anesthesia Fellow</t>
  </si>
  <si>
    <t>Anesthesia Resident</t>
  </si>
  <si>
    <t>CRNA</t>
  </si>
  <si>
    <t>Pre-op Nurse</t>
  </si>
  <si>
    <t>Circulating Nurse</t>
  </si>
  <si>
    <t>PACU Nurse</t>
  </si>
  <si>
    <t>Surgical Tech</t>
  </si>
  <si>
    <t>AdaptX Staff Roles</t>
  </si>
  <si>
    <t>Requires mapping from over 100 NCHS roles to AdaptX</t>
  </si>
  <si>
    <t xml:space="preserve">Requires Medication list based on Classification.
Requires timing (workflow) of med administration.
</t>
  </si>
  <si>
    <t>Need to check with Finance on CPT codes</t>
  </si>
  <si>
    <t>Initial Analysis</t>
  </si>
  <si>
    <t>Currently unavailable - hosted by external partner.</t>
  </si>
  <si>
    <t>SA_PARAMETER_VALUE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</si>
</sst>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rgb="FF000000"/>
      <name val="Calibri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u/>
      <sz val="10"/>
      <color rgb="FF000000"/>
      <name val="Calibri"/>
      <family val="2"/>
    </font>
    <font>
      <sz val="16"/>
      <color rgb="FF000000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theme="0"/>
      <name val="Calibri"/>
      <family val="2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vertical="center"/>
    </xf>
    <xf numFmtId="0" fontId="3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3" fillId="0" borderId="0" xfId="0" quotePrefix="1" applyFont="1" applyAlignment="1">
      <alignment vertical="top"/>
    </xf>
    <xf numFmtId="0" fontId="3" fillId="0" borderId="0" xfId="0" applyFont="1" applyAlignment="1">
      <alignment vertical="top" wrapText="1"/>
    </xf>
    <xf numFmtId="0" fontId="3" fillId="0" borderId="0" xfId="0" quotePrefix="1" applyFont="1" applyAlignment="1">
      <alignment vertical="top" wrapText="1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8" fillId="0" borderId="0" xfId="1" applyFont="1" applyAlignment="1">
      <alignment vertical="top"/>
    </xf>
    <xf numFmtId="0" fontId="3" fillId="0" borderId="0" xfId="1" applyFont="1" applyAlignment="1">
      <alignment vertical="top"/>
    </xf>
    <xf numFmtId="0" fontId="7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4" fillId="2" borderId="0" xfId="1" applyFont="1" applyFill="1" applyAlignment="1">
      <alignment vertical="top"/>
    </xf>
    <xf numFmtId="0" fontId="3" fillId="0" borderId="0" xfId="1" applyFont="1" applyAlignment="1">
      <alignment horizontal="center" vertical="top"/>
    </xf>
    <xf numFmtId="0" fontId="5" fillId="0" borderId="0" xfId="1" applyFont="1" applyAlignment="1">
      <alignment vertical="top"/>
    </xf>
    <xf numFmtId="0" fontId="3" fillId="0" borderId="0" xfId="1" quotePrefix="1" applyFont="1" applyAlignment="1">
      <alignment vertical="top"/>
    </xf>
    <xf numFmtId="0" fontId="3" fillId="0" borderId="0" xfId="1" applyFont="1"/>
    <xf numFmtId="0" fontId="10" fillId="0" borderId="0" xfId="0" applyFont="1"/>
    <xf numFmtId="0" fontId="4" fillId="0" borderId="0" xfId="0" applyFont="1" applyAlignment="1">
      <alignment vertical="top"/>
    </xf>
    <xf numFmtId="0" fontId="11" fillId="4" borderId="0" xfId="1" applyFont="1" applyFill="1" applyAlignment="1">
      <alignment vertical="top"/>
    </xf>
    <xf numFmtId="0" fontId="11" fillId="4" borderId="0" xfId="1" applyFont="1" applyFill="1" applyAlignment="1">
      <alignment vertical="top" wrapText="1"/>
    </xf>
    <xf numFmtId="0" fontId="3" fillId="0" borderId="0" xfId="1" applyFont="1" applyAlignment="1">
      <alignment vertical="top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12" fillId="5" borderId="0" xfId="0" applyFont="1" applyFill="1" applyAlignment="1">
      <alignment vertical="center" wrapText="1"/>
    </xf>
    <xf numFmtId="0" fontId="12" fillId="5" borderId="0" xfId="0" applyFont="1" applyFill="1"/>
    <xf numFmtId="0" fontId="12" fillId="6" borderId="0" xfId="0" applyFont="1" applyFill="1" applyAlignment="1">
      <alignment vertical="center" wrapText="1"/>
    </xf>
    <xf numFmtId="0" fontId="12" fillId="6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7F0BBAB1-BFCC-4ED9-80EE-496F8B4CA1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781107</xdr:colOff>
      <xdr:row>0</xdr:row>
      <xdr:rowOff>215900</xdr:rowOff>
    </xdr:from>
    <xdr:to>
      <xdr:col>2</xdr:col>
      <xdr:colOff>2552700</xdr:colOff>
      <xdr:row>0</xdr:row>
      <xdr:rowOff>685770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36D08C-D568-E3CA-3853-AE5DB94FAB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307" y="215900"/>
          <a:ext cx="1771593" cy="46510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07B0-C709-41F3-9CF8-1AE342F7EA6D}">
  <sheetPr>
    <tabColor theme="7" tint="0.79998168889431442"/>
    <pageSetUpPr fitToPage="1"/>
  </sheetPr>
  <dimension ref="A1:C91"/>
  <sheetViews>
    <sheetView topLeftCell="B1" zoomScaleNormal="100" zoomScaleSheetLayoutView="120" workbookViewId="0">
      <selection activeCell="B38" sqref="B38"/>
    </sheetView>
  </sheetViews>
  <sheetFormatPr defaultColWidth="8.875" defaultRowHeight="15.75" x14ac:dyDescent="0.25"/>
  <cols>
    <col min="1" max="1" width="22.75" hidden="1" customWidth="1"/>
    <col min="2" max="2" width="32.75" customWidth="1"/>
    <col min="3" max="3" width="76.875" customWidth="1"/>
    <col min="4" max="4" width="12.5" bestFit="1" customWidth="1"/>
    <col min="5" max="5" width="24.75" bestFit="1" customWidth="1"/>
  </cols>
  <sheetData>
    <row r="1" spans="1:3" ht="58.5" customHeight="1" x14ac:dyDescent="0.25">
      <c r="B1" s="41"/>
      <c r="C1" s="41"/>
    </row>
    <row r="2" spans="1:3" s="1" customFormat="1" ht="18.75" x14ac:dyDescent="0.3">
      <c r="B2" s="42" t="s">
        <v>297</v>
      </c>
      <c r="C2" s="42"/>
    </row>
    <row r="3" spans="1:3" s="2" customFormat="1" ht="12.75" x14ac:dyDescent="0.2"/>
    <row r="4" spans="1:3" s="2" customFormat="1" ht="12.75" x14ac:dyDescent="0.2"/>
    <row r="5" spans="1:3" s="2" customFormat="1" ht="12.75" x14ac:dyDescent="0.2">
      <c r="A5" s="3" t="s">
        <v>319</v>
      </c>
      <c r="B5" s="3" t="s">
        <v>0</v>
      </c>
      <c r="C5" s="3" t="s">
        <v>1</v>
      </c>
    </row>
    <row r="6" spans="1:3" s="2" customFormat="1" ht="12.75" x14ac:dyDescent="0.2">
      <c r="A6" s="2" t="s">
        <v>320</v>
      </c>
      <c r="B6" s="2" t="s">
        <v>2</v>
      </c>
      <c r="C6" s="2" t="s">
        <v>3</v>
      </c>
    </row>
    <row r="7" spans="1:3" s="2" customFormat="1" ht="12.75" x14ac:dyDescent="0.2">
      <c r="A7" s="2" t="s">
        <v>320</v>
      </c>
      <c r="B7" s="2" t="s">
        <v>4</v>
      </c>
      <c r="C7" s="2" t="s">
        <v>5</v>
      </c>
    </row>
    <row r="8" spans="1:3" s="2" customFormat="1" ht="12.75" x14ac:dyDescent="0.2">
      <c r="A8" s="2" t="s">
        <v>320</v>
      </c>
      <c r="B8" s="2" t="s">
        <v>6</v>
      </c>
      <c r="C8" s="2" t="s">
        <v>7</v>
      </c>
    </row>
    <row r="9" spans="1:3" s="2" customFormat="1" ht="12.75" x14ac:dyDescent="0.2">
      <c r="A9" s="2" t="s">
        <v>320</v>
      </c>
      <c r="B9" s="2" t="s">
        <v>8</v>
      </c>
      <c r="C9" s="2" t="s">
        <v>9</v>
      </c>
    </row>
    <row r="10" spans="1:3" s="2" customFormat="1" ht="12.75" x14ac:dyDescent="0.2">
      <c r="A10" s="2" t="s">
        <v>321</v>
      </c>
      <c r="B10" s="2" t="s">
        <v>29</v>
      </c>
      <c r="C10" s="2" t="s">
        <v>30</v>
      </c>
    </row>
    <row r="11" spans="1:3" s="2" customFormat="1" ht="12.75" x14ac:dyDescent="0.2">
      <c r="A11" s="2" t="s">
        <v>321</v>
      </c>
      <c r="B11" s="2" t="s">
        <v>31</v>
      </c>
      <c r="C11" s="2" t="s">
        <v>32</v>
      </c>
    </row>
    <row r="12" spans="1:3" s="2" customFormat="1" ht="12.75" x14ac:dyDescent="0.2">
      <c r="A12" s="2" t="s">
        <v>322</v>
      </c>
      <c r="B12" s="2" t="s">
        <v>10</v>
      </c>
      <c r="C12" s="2" t="s">
        <v>11</v>
      </c>
    </row>
    <row r="13" spans="1:3" s="2" customFormat="1" ht="12.75" x14ac:dyDescent="0.2">
      <c r="A13" s="2" t="s">
        <v>322</v>
      </c>
      <c r="B13" s="2" t="s">
        <v>12</v>
      </c>
      <c r="C13" s="2" t="s">
        <v>13</v>
      </c>
    </row>
    <row r="14" spans="1:3" s="2" customFormat="1" ht="12.75" x14ac:dyDescent="0.2">
      <c r="A14" s="2" t="s">
        <v>322</v>
      </c>
      <c r="B14" s="2" t="s">
        <v>14</v>
      </c>
      <c r="C14" s="2" t="s">
        <v>15</v>
      </c>
    </row>
    <row r="15" spans="1:3" s="2" customFormat="1" ht="12.75" x14ac:dyDescent="0.2">
      <c r="A15" s="2" t="s">
        <v>322</v>
      </c>
      <c r="B15" s="2" t="s">
        <v>16</v>
      </c>
      <c r="C15" s="2" t="s">
        <v>17</v>
      </c>
    </row>
    <row r="16" spans="1:3" s="2" customFormat="1" ht="12.75" x14ac:dyDescent="0.2">
      <c r="A16" s="2" t="s">
        <v>322</v>
      </c>
      <c r="B16" s="2" t="s">
        <v>18</v>
      </c>
      <c r="C16" s="2" t="s">
        <v>19</v>
      </c>
    </row>
    <row r="17" spans="1:3" s="2" customFormat="1" ht="12.75" x14ac:dyDescent="0.2">
      <c r="A17" s="2" t="s">
        <v>322</v>
      </c>
      <c r="B17" s="2" t="s">
        <v>20</v>
      </c>
      <c r="C17" s="2" t="s">
        <v>20</v>
      </c>
    </row>
    <row r="18" spans="1:3" s="2" customFormat="1" ht="12.75" x14ac:dyDescent="0.2">
      <c r="A18" s="2" t="s">
        <v>322</v>
      </c>
      <c r="B18" s="2" t="s">
        <v>21</v>
      </c>
      <c r="C18" s="2" t="s">
        <v>22</v>
      </c>
    </row>
    <row r="19" spans="1:3" s="2" customFormat="1" ht="12.75" x14ac:dyDescent="0.2">
      <c r="A19" s="2" t="s">
        <v>322</v>
      </c>
      <c r="B19" s="2" t="s">
        <v>23</v>
      </c>
      <c r="C19" s="2" t="s">
        <v>24</v>
      </c>
    </row>
    <row r="20" spans="1:3" s="2" customFormat="1" ht="12.75" x14ac:dyDescent="0.2">
      <c r="A20" s="2" t="s">
        <v>322</v>
      </c>
      <c r="B20" s="2" t="s">
        <v>25</v>
      </c>
      <c r="C20" s="2" t="s">
        <v>26</v>
      </c>
    </row>
    <row r="21" spans="1:3" s="2" customFormat="1" ht="12.75" x14ac:dyDescent="0.2">
      <c r="A21" s="2" t="s">
        <v>322</v>
      </c>
      <c r="B21" s="2" t="s">
        <v>27</v>
      </c>
      <c r="C21" s="2" t="s">
        <v>28</v>
      </c>
    </row>
    <row r="22" spans="1:3" x14ac:dyDescent="0.25">
      <c r="A22" s="2" t="s">
        <v>322</v>
      </c>
      <c r="B22" s="2" t="s">
        <v>337</v>
      </c>
      <c r="C22" s="2" t="s">
        <v>338</v>
      </c>
    </row>
    <row r="23" spans="1:3" x14ac:dyDescent="0.25">
      <c r="A23" s="2" t="s">
        <v>322</v>
      </c>
      <c r="B23" s="2" t="s">
        <v>339</v>
      </c>
      <c r="C23" s="2" t="s">
        <v>340</v>
      </c>
    </row>
    <row r="24" spans="1:3" s="2" customFormat="1" ht="12.75" x14ac:dyDescent="0.2">
      <c r="A24" s="2" t="s">
        <v>323</v>
      </c>
      <c r="B24" s="2" t="s">
        <v>48</v>
      </c>
      <c r="C24" s="2" t="s">
        <v>49</v>
      </c>
    </row>
    <row r="25" spans="1:3" s="2" customFormat="1" ht="12.75" x14ac:dyDescent="0.2">
      <c r="A25" s="2" t="s">
        <v>323</v>
      </c>
      <c r="B25" s="2" t="s">
        <v>50</v>
      </c>
      <c r="C25" s="2" t="s">
        <v>51</v>
      </c>
    </row>
    <row r="26" spans="1:3" s="2" customFormat="1" ht="12.75" x14ac:dyDescent="0.2">
      <c r="A26" s="2" t="s">
        <v>324</v>
      </c>
      <c r="B26" s="2" t="s">
        <v>33</v>
      </c>
      <c r="C26" s="2" t="s">
        <v>34</v>
      </c>
    </row>
    <row r="27" spans="1:3" s="2" customFormat="1" ht="12.75" x14ac:dyDescent="0.2">
      <c r="A27" s="2" t="s">
        <v>324</v>
      </c>
      <c r="B27" s="2" t="s">
        <v>35</v>
      </c>
      <c r="C27" s="2" t="s">
        <v>36</v>
      </c>
    </row>
    <row r="28" spans="1:3" s="2" customFormat="1" ht="12.75" x14ac:dyDescent="0.2">
      <c r="A28" s="2" t="s">
        <v>324</v>
      </c>
      <c r="B28" s="2" t="s">
        <v>37</v>
      </c>
      <c r="C28" s="2" t="s">
        <v>38</v>
      </c>
    </row>
    <row r="29" spans="1:3" s="2" customFormat="1" ht="12.75" x14ac:dyDescent="0.2">
      <c r="A29" s="2" t="s">
        <v>324</v>
      </c>
      <c r="B29" s="2" t="s">
        <v>39</v>
      </c>
      <c r="C29" s="2" t="s">
        <v>40</v>
      </c>
    </row>
    <row r="30" spans="1:3" s="2" customFormat="1" ht="12.75" x14ac:dyDescent="0.2">
      <c r="A30" s="2" t="s">
        <v>324</v>
      </c>
      <c r="B30" s="2" t="s">
        <v>44</v>
      </c>
      <c r="C30" s="2" t="s">
        <v>45</v>
      </c>
    </row>
    <row r="31" spans="1:3" s="2" customFormat="1" ht="12.75" x14ac:dyDescent="0.2">
      <c r="A31" s="2" t="s">
        <v>324</v>
      </c>
      <c r="B31" s="2" t="s">
        <v>46</v>
      </c>
      <c r="C31" s="2" t="s">
        <v>47</v>
      </c>
    </row>
    <row r="32" spans="1:3" s="2" customFormat="1" ht="12.75" x14ac:dyDescent="0.2">
      <c r="A32" s="2" t="s">
        <v>325</v>
      </c>
      <c r="B32" s="2" t="s">
        <v>41</v>
      </c>
      <c r="C32" s="2" t="s">
        <v>42</v>
      </c>
    </row>
    <row r="33" spans="1:3" s="2" customFormat="1" ht="12.75" x14ac:dyDescent="0.2">
      <c r="A33" s="2" t="s">
        <v>325</v>
      </c>
      <c r="B33" s="2" t="s">
        <v>43</v>
      </c>
      <c r="C33" s="2" t="s">
        <v>43</v>
      </c>
    </row>
    <row r="34" spans="1:3" s="2" customFormat="1" ht="12.75" x14ac:dyDescent="0.2">
      <c r="A34" s="2" t="s">
        <v>326</v>
      </c>
      <c r="B34" s="2" t="s">
        <v>77</v>
      </c>
      <c r="C34" s="2" t="s">
        <v>78</v>
      </c>
    </row>
    <row r="35" spans="1:3" s="2" customFormat="1" ht="12.75" x14ac:dyDescent="0.2">
      <c r="A35" s="2" t="s">
        <v>326</v>
      </c>
      <c r="B35" s="2" t="s">
        <v>79</v>
      </c>
      <c r="C35" s="2" t="s">
        <v>80</v>
      </c>
    </row>
    <row r="36" spans="1:3" s="2" customFormat="1" ht="12.75" x14ac:dyDescent="0.2">
      <c r="A36" s="2" t="s">
        <v>326</v>
      </c>
      <c r="B36" s="2" t="s">
        <v>81</v>
      </c>
      <c r="C36" s="2" t="s">
        <v>82</v>
      </c>
    </row>
    <row r="37" spans="1:3" s="2" customFormat="1" ht="12.75" x14ac:dyDescent="0.2">
      <c r="A37" s="2" t="s">
        <v>327</v>
      </c>
      <c r="B37" s="2" t="s">
        <v>83</v>
      </c>
      <c r="C37" s="2" t="s">
        <v>84</v>
      </c>
    </row>
    <row r="38" spans="1:3" s="2" customFormat="1" ht="12.75" x14ac:dyDescent="0.2">
      <c r="A38" s="2" t="s">
        <v>327</v>
      </c>
      <c r="B38" s="2" t="s">
        <v>85</v>
      </c>
      <c r="C38" s="2" t="s">
        <v>86</v>
      </c>
    </row>
    <row r="39" spans="1:3" s="2" customFormat="1" ht="12.75" x14ac:dyDescent="0.2">
      <c r="A39" s="2" t="s">
        <v>327</v>
      </c>
      <c r="B39" s="2" t="s">
        <v>87</v>
      </c>
      <c r="C39" s="2" t="s">
        <v>88</v>
      </c>
    </row>
    <row r="40" spans="1:3" s="2" customFormat="1" ht="12.75" x14ac:dyDescent="0.2">
      <c r="A40" s="2" t="s">
        <v>327</v>
      </c>
      <c r="B40" s="2" t="s">
        <v>89</v>
      </c>
      <c r="C40" s="2" t="s">
        <v>90</v>
      </c>
    </row>
    <row r="41" spans="1:3" s="2" customFormat="1" ht="12.75" x14ac:dyDescent="0.2">
      <c r="A41" s="2" t="s">
        <v>327</v>
      </c>
      <c r="B41" s="2" t="s">
        <v>91</v>
      </c>
      <c r="C41" s="2" t="s">
        <v>92</v>
      </c>
    </row>
    <row r="42" spans="1:3" s="2" customFormat="1" ht="12.75" x14ac:dyDescent="0.2">
      <c r="A42" s="2" t="s">
        <v>327</v>
      </c>
      <c r="B42" s="2" t="s">
        <v>93</v>
      </c>
      <c r="C42" s="2" t="s">
        <v>94</v>
      </c>
    </row>
    <row r="43" spans="1:3" s="2" customFormat="1" ht="12.75" x14ac:dyDescent="0.2">
      <c r="A43" s="2" t="s">
        <v>328</v>
      </c>
      <c r="B43" s="2" t="s">
        <v>95</v>
      </c>
      <c r="C43" s="2" t="s">
        <v>96</v>
      </c>
    </row>
    <row r="44" spans="1:3" s="2" customFormat="1" ht="12.75" x14ac:dyDescent="0.2">
      <c r="A44" s="2" t="s">
        <v>328</v>
      </c>
      <c r="B44" s="2" t="s">
        <v>97</v>
      </c>
      <c r="C44" s="2" t="s">
        <v>98</v>
      </c>
    </row>
    <row r="45" spans="1:3" s="2" customFormat="1" ht="12.75" x14ac:dyDescent="0.2">
      <c r="A45" s="2" t="s">
        <v>328</v>
      </c>
      <c r="B45" s="2" t="s">
        <v>99</v>
      </c>
      <c r="C45" s="2" t="s">
        <v>100</v>
      </c>
    </row>
    <row r="46" spans="1:3" s="2" customFormat="1" ht="12.75" x14ac:dyDescent="0.2">
      <c r="A46" s="2" t="s">
        <v>328</v>
      </c>
      <c r="B46" s="2" t="s">
        <v>101</v>
      </c>
      <c r="C46" s="2" t="s">
        <v>82</v>
      </c>
    </row>
    <row r="47" spans="1:3" s="2" customFormat="1" ht="12.75" x14ac:dyDescent="0.2">
      <c r="A47" s="2" t="s">
        <v>329</v>
      </c>
      <c r="B47" s="2" t="s">
        <v>52</v>
      </c>
      <c r="C47" s="2" t="s">
        <v>53</v>
      </c>
    </row>
    <row r="48" spans="1:3" s="2" customFormat="1" ht="12.75" x14ac:dyDescent="0.2">
      <c r="A48" s="2" t="s">
        <v>329</v>
      </c>
      <c r="B48" s="2" t="s">
        <v>54</v>
      </c>
      <c r="C48" s="2" t="s">
        <v>55</v>
      </c>
    </row>
    <row r="49" spans="1:3" s="2" customFormat="1" ht="12.75" x14ac:dyDescent="0.2">
      <c r="A49" s="2" t="s">
        <v>329</v>
      </c>
      <c r="B49" s="2" t="s">
        <v>56</v>
      </c>
      <c r="C49" s="2" t="s">
        <v>57</v>
      </c>
    </row>
    <row r="50" spans="1:3" s="2" customFormat="1" ht="12.75" x14ac:dyDescent="0.2">
      <c r="A50" s="2" t="s">
        <v>329</v>
      </c>
      <c r="B50" s="2" t="s">
        <v>58</v>
      </c>
      <c r="C50" s="2" t="s">
        <v>59</v>
      </c>
    </row>
    <row r="51" spans="1:3" s="2" customFormat="1" ht="12.75" x14ac:dyDescent="0.2">
      <c r="A51" s="2" t="s">
        <v>329</v>
      </c>
      <c r="B51" s="2" t="s">
        <v>60</v>
      </c>
      <c r="C51" s="2" t="s">
        <v>61</v>
      </c>
    </row>
    <row r="52" spans="1:3" s="2" customFormat="1" ht="12.75" x14ac:dyDescent="0.2">
      <c r="A52" s="2" t="s">
        <v>329</v>
      </c>
      <c r="B52" s="2" t="s">
        <v>341</v>
      </c>
      <c r="C52" s="2" t="s">
        <v>62</v>
      </c>
    </row>
    <row r="53" spans="1:3" s="2" customFormat="1" ht="12.75" x14ac:dyDescent="0.2">
      <c r="A53" s="2" t="s">
        <v>329</v>
      </c>
      <c r="B53" s="2" t="s">
        <v>63</v>
      </c>
      <c r="C53" s="2" t="s">
        <v>64</v>
      </c>
    </row>
    <row r="54" spans="1:3" s="2" customFormat="1" ht="12.75" x14ac:dyDescent="0.2">
      <c r="A54" s="2" t="s">
        <v>329</v>
      </c>
      <c r="B54" s="2" t="s">
        <v>65</v>
      </c>
      <c r="C54" s="2" t="s">
        <v>66</v>
      </c>
    </row>
    <row r="55" spans="1:3" s="2" customFormat="1" ht="12.75" x14ac:dyDescent="0.2">
      <c r="A55" s="2" t="s">
        <v>329</v>
      </c>
      <c r="B55" s="2" t="s">
        <v>67</v>
      </c>
      <c r="C55" s="2" t="s">
        <v>68</v>
      </c>
    </row>
    <row r="56" spans="1:3" s="2" customFormat="1" ht="12.75" x14ac:dyDescent="0.2">
      <c r="A56" s="2" t="s">
        <v>329</v>
      </c>
      <c r="B56" s="2" t="s">
        <v>69</v>
      </c>
      <c r="C56" s="2" t="s">
        <v>70</v>
      </c>
    </row>
    <row r="57" spans="1:3" s="2" customFormat="1" ht="12.75" x14ac:dyDescent="0.2">
      <c r="A57" s="2" t="s">
        <v>329</v>
      </c>
      <c r="B57" s="2" t="s">
        <v>71</v>
      </c>
      <c r="C57" s="2" t="s">
        <v>72</v>
      </c>
    </row>
    <row r="58" spans="1:3" s="2" customFormat="1" ht="12.75" x14ac:dyDescent="0.2">
      <c r="A58" s="2" t="s">
        <v>329</v>
      </c>
      <c r="B58" s="2" t="s">
        <v>73</v>
      </c>
      <c r="C58" s="2" t="s">
        <v>74</v>
      </c>
    </row>
    <row r="59" spans="1:3" s="2" customFormat="1" ht="12.75" x14ac:dyDescent="0.2">
      <c r="A59" s="2" t="s">
        <v>329</v>
      </c>
      <c r="B59" s="2" t="s">
        <v>75</v>
      </c>
      <c r="C59" s="2" t="s">
        <v>76</v>
      </c>
    </row>
    <row r="60" spans="1:3" s="2" customFormat="1" ht="12.75" x14ac:dyDescent="0.2">
      <c r="A60" s="2" t="s">
        <v>330</v>
      </c>
      <c r="B60" s="2" t="s">
        <v>102</v>
      </c>
      <c r="C60" s="2" t="s">
        <v>103</v>
      </c>
    </row>
    <row r="61" spans="1:3" s="2" customFormat="1" ht="12.75" x14ac:dyDescent="0.2">
      <c r="A61" s="2" t="s">
        <v>330</v>
      </c>
      <c r="B61" s="2" t="s">
        <v>104</v>
      </c>
      <c r="C61" s="2" t="s">
        <v>105</v>
      </c>
    </row>
    <row r="62" spans="1:3" s="2" customFormat="1" ht="12.75" x14ac:dyDescent="0.2">
      <c r="A62" s="2" t="s">
        <v>330</v>
      </c>
      <c r="B62" s="2" t="s">
        <v>106</v>
      </c>
      <c r="C62" s="2" t="s">
        <v>107</v>
      </c>
    </row>
    <row r="63" spans="1:3" s="2" customFormat="1" ht="12.75" x14ac:dyDescent="0.2">
      <c r="A63" s="2" t="s">
        <v>331</v>
      </c>
      <c r="B63" s="4" t="s">
        <v>108</v>
      </c>
      <c r="C63" s="2" t="s">
        <v>109</v>
      </c>
    </row>
    <row r="64" spans="1:3" s="2" customFormat="1" ht="12.75" x14ac:dyDescent="0.2">
      <c r="A64" s="2" t="s">
        <v>331</v>
      </c>
      <c r="B64" s="4" t="s">
        <v>110</v>
      </c>
      <c r="C64" s="2" t="s">
        <v>111</v>
      </c>
    </row>
    <row r="65" spans="1:3" s="2" customFormat="1" ht="12.75" x14ac:dyDescent="0.2">
      <c r="A65" s="2" t="s">
        <v>331</v>
      </c>
      <c r="B65" s="2" t="s">
        <v>112</v>
      </c>
      <c r="C65" s="2" t="s">
        <v>113</v>
      </c>
    </row>
    <row r="66" spans="1:3" s="2" customFormat="1" ht="12.75" x14ac:dyDescent="0.2">
      <c r="A66" s="2" t="s">
        <v>331</v>
      </c>
      <c r="B66" s="2" t="s">
        <v>114</v>
      </c>
      <c r="C66" s="2" t="s">
        <v>115</v>
      </c>
    </row>
    <row r="67" spans="1:3" s="2" customFormat="1" ht="12.75" x14ac:dyDescent="0.2">
      <c r="A67" s="2" t="s">
        <v>331</v>
      </c>
      <c r="B67" s="2" t="s">
        <v>116</v>
      </c>
      <c r="C67" s="2" t="s">
        <v>117</v>
      </c>
    </row>
    <row r="68" spans="1:3" s="2" customFormat="1" ht="12.75" x14ac:dyDescent="0.2">
      <c r="A68" s="2" t="s">
        <v>331</v>
      </c>
      <c r="B68" s="2" t="s">
        <v>118</v>
      </c>
      <c r="C68" s="2" t="s">
        <v>119</v>
      </c>
    </row>
    <row r="69" spans="1:3" s="2" customFormat="1" ht="12.75" x14ac:dyDescent="0.2">
      <c r="A69" s="2" t="s">
        <v>331</v>
      </c>
      <c r="B69" s="2" t="s">
        <v>120</v>
      </c>
      <c r="C69" s="2" t="s">
        <v>121</v>
      </c>
    </row>
    <row r="70" spans="1:3" s="2" customFormat="1" ht="12.75" x14ac:dyDescent="0.2">
      <c r="A70" s="2" t="s">
        <v>332</v>
      </c>
      <c r="B70" s="2" t="s">
        <v>122</v>
      </c>
      <c r="C70" s="2" t="s">
        <v>123</v>
      </c>
    </row>
    <row r="71" spans="1:3" s="2" customFormat="1" ht="12.75" x14ac:dyDescent="0.2">
      <c r="A71" s="2" t="s">
        <v>332</v>
      </c>
      <c r="B71" s="4" t="s">
        <v>124</v>
      </c>
      <c r="C71" s="2" t="s">
        <v>125</v>
      </c>
    </row>
    <row r="72" spans="1:3" s="2" customFormat="1" ht="12.75" x14ac:dyDescent="0.2">
      <c r="A72" s="2" t="s">
        <v>332</v>
      </c>
      <c r="B72" s="2" t="s">
        <v>126</v>
      </c>
      <c r="C72" s="2" t="s">
        <v>127</v>
      </c>
    </row>
    <row r="73" spans="1:3" s="2" customFormat="1" ht="12.75" x14ac:dyDescent="0.2">
      <c r="A73" s="2" t="s">
        <v>333</v>
      </c>
      <c r="B73" s="2" t="s">
        <v>128</v>
      </c>
      <c r="C73" s="2" t="s">
        <v>129</v>
      </c>
    </row>
    <row r="74" spans="1:3" s="2" customFormat="1" ht="12.75" x14ac:dyDescent="0.2">
      <c r="A74" s="2" t="s">
        <v>333</v>
      </c>
      <c r="B74" s="2" t="s">
        <v>130</v>
      </c>
      <c r="C74" s="2" t="s">
        <v>131</v>
      </c>
    </row>
    <row r="75" spans="1:3" s="2" customFormat="1" ht="12.75" x14ac:dyDescent="0.2">
      <c r="A75" s="2" t="s">
        <v>333</v>
      </c>
      <c r="B75" s="2" t="s">
        <v>132</v>
      </c>
      <c r="C75" s="2" t="s">
        <v>133</v>
      </c>
    </row>
    <row r="76" spans="1:3" s="2" customFormat="1" ht="12.75" x14ac:dyDescent="0.2">
      <c r="A76" s="2" t="s">
        <v>333</v>
      </c>
      <c r="B76" s="2" t="s">
        <v>134</v>
      </c>
      <c r="C76" s="2" t="s">
        <v>135</v>
      </c>
    </row>
    <row r="77" spans="1:3" s="2" customFormat="1" ht="12.75" x14ac:dyDescent="0.2">
      <c r="A77" s="2" t="s">
        <v>333</v>
      </c>
      <c r="B77" s="2" t="s">
        <v>136</v>
      </c>
      <c r="C77" s="2" t="s">
        <v>137</v>
      </c>
    </row>
    <row r="78" spans="1:3" s="2" customFormat="1" ht="12.75" x14ac:dyDescent="0.2">
      <c r="A78" s="2" t="s">
        <v>333</v>
      </c>
      <c r="B78" s="2" t="s">
        <v>138</v>
      </c>
      <c r="C78" s="2" t="s">
        <v>139</v>
      </c>
    </row>
    <row r="79" spans="1:3" s="2" customFormat="1" ht="12.75" x14ac:dyDescent="0.2">
      <c r="A79" s="2" t="s">
        <v>334</v>
      </c>
      <c r="B79" s="2" t="s">
        <v>140</v>
      </c>
      <c r="C79" s="2" t="s">
        <v>141</v>
      </c>
    </row>
    <row r="80" spans="1:3" s="2" customFormat="1" ht="12.75" x14ac:dyDescent="0.2">
      <c r="A80" s="2" t="s">
        <v>334</v>
      </c>
      <c r="B80" s="2" t="s">
        <v>142</v>
      </c>
      <c r="C80" s="2" t="s">
        <v>143</v>
      </c>
    </row>
    <row r="81" spans="1:3" s="2" customFormat="1" ht="12.75" x14ac:dyDescent="0.2">
      <c r="A81" s="2" t="s">
        <v>334</v>
      </c>
      <c r="B81" s="2" t="s">
        <v>144</v>
      </c>
      <c r="C81" s="2" t="s">
        <v>145</v>
      </c>
    </row>
    <row r="82" spans="1:3" s="2" customFormat="1" ht="12.75" x14ac:dyDescent="0.2">
      <c r="A82" s="2" t="s">
        <v>334</v>
      </c>
      <c r="B82" s="2" t="s">
        <v>146</v>
      </c>
      <c r="C82" s="2" t="s">
        <v>147</v>
      </c>
    </row>
    <row r="83" spans="1:3" s="2" customFormat="1" ht="12.75" x14ac:dyDescent="0.2">
      <c r="A83" s="2" t="s">
        <v>334</v>
      </c>
      <c r="B83" s="2" t="s">
        <v>148</v>
      </c>
      <c r="C83" s="2" t="s">
        <v>149</v>
      </c>
    </row>
    <row r="84" spans="1:3" s="2" customFormat="1" ht="12.75" x14ac:dyDescent="0.2">
      <c r="A84" s="2" t="s">
        <v>335</v>
      </c>
      <c r="B84" s="2" t="s">
        <v>150</v>
      </c>
      <c r="C84" s="2" t="s">
        <v>151</v>
      </c>
    </row>
    <row r="85" spans="1:3" s="2" customFormat="1" ht="12.75" x14ac:dyDescent="0.2">
      <c r="A85" s="2" t="s">
        <v>335</v>
      </c>
      <c r="B85" s="2" t="s">
        <v>152</v>
      </c>
      <c r="C85" s="2" t="s">
        <v>153</v>
      </c>
    </row>
    <row r="86" spans="1:3" s="2" customFormat="1" ht="12.75" x14ac:dyDescent="0.2">
      <c r="A86" s="2" t="s">
        <v>335</v>
      </c>
      <c r="B86" s="2" t="s">
        <v>154</v>
      </c>
      <c r="C86" s="2" t="s">
        <v>155</v>
      </c>
    </row>
    <row r="87" spans="1:3" s="2" customFormat="1" ht="12.75" x14ac:dyDescent="0.2">
      <c r="A87" s="2" t="s">
        <v>335</v>
      </c>
      <c r="B87" s="2" t="s">
        <v>156</v>
      </c>
      <c r="C87" s="2" t="s">
        <v>157</v>
      </c>
    </row>
    <row r="88" spans="1:3" s="2" customFormat="1" ht="12.75" x14ac:dyDescent="0.2">
      <c r="A88" s="2" t="s">
        <v>335</v>
      </c>
      <c r="B88" s="2" t="s">
        <v>158</v>
      </c>
      <c r="C88" s="2" t="s">
        <v>159</v>
      </c>
    </row>
    <row r="89" spans="1:3" s="2" customFormat="1" ht="15" x14ac:dyDescent="0.25">
      <c r="A89" s="22" t="s">
        <v>335</v>
      </c>
      <c r="B89" s="22" t="s">
        <v>342</v>
      </c>
      <c r="C89" s="22" t="s">
        <v>343</v>
      </c>
    </row>
    <row r="90" spans="1:3" s="2" customFormat="1" ht="12.75" x14ac:dyDescent="0.2">
      <c r="A90" s="2" t="s">
        <v>336</v>
      </c>
      <c r="B90" s="2" t="s">
        <v>160</v>
      </c>
      <c r="C90" s="2" t="s">
        <v>161</v>
      </c>
    </row>
    <row r="91" spans="1:3" s="2" customFormat="1" ht="12.75" x14ac:dyDescent="0.2">
      <c r="A91" s="2" t="s">
        <v>336</v>
      </c>
      <c r="B91" s="2" t="s">
        <v>162</v>
      </c>
      <c r="C91" s="2" t="s">
        <v>163</v>
      </c>
    </row>
  </sheetData>
  <mergeCells count="2">
    <mergeCell ref="B1:C1"/>
    <mergeCell ref="B2:C2"/>
  </mergeCells>
  <printOptions horizontalCentered="1"/>
  <pageMargins left="0.5" right="0.5" top="0.5" bottom="0.5" header="0" footer="0.3"/>
  <pageSetup scale="80" fitToHeight="0" orientation="portrait" horizontalDpi="4294967293" r:id="rId1"/>
  <headerFooter>
    <oddFooter>&amp;C&amp;9AdaptX Confidential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5ADB-7524-40F3-A0A2-49B60F108DF1}">
  <sheetPr>
    <pageSetUpPr fitToPage="1"/>
  </sheetPr>
  <dimension ref="A1:K16"/>
  <sheetViews>
    <sheetView zoomScaleNormal="100" workbookViewId="0">
      <pane ySplit="12" topLeftCell="A13" activePane="bottomLeft" state="frozen"/>
      <selection pane="bottomLeft" activeCell="C15" sqref="C15"/>
    </sheetView>
  </sheetViews>
  <sheetFormatPr defaultColWidth="9" defaultRowHeight="12.75" x14ac:dyDescent="0.25"/>
  <cols>
    <col min="1" max="1" width="5.875" style="4" bestFit="1" customWidth="1"/>
    <col min="2" max="2" width="11.125" style="4" customWidth="1"/>
    <col min="3" max="3" width="21" style="4" customWidth="1"/>
    <col min="4" max="4" width="36.25" style="4" customWidth="1"/>
    <col min="5" max="5" width="6.375" style="4" customWidth="1"/>
    <col min="6" max="6" width="9" style="4" customWidth="1"/>
    <col min="7" max="7" width="10.5" style="4" bestFit="1" customWidth="1"/>
    <col min="8" max="8" width="12.75" style="4" bestFit="1" customWidth="1"/>
    <col min="9" max="9" width="13.75" style="4" bestFit="1" customWidth="1"/>
    <col min="10" max="10" width="75.5" style="4" customWidth="1"/>
    <col min="11" max="11" width="55.875" style="4" customWidth="1"/>
    <col min="12" max="16384" width="9" style="4"/>
  </cols>
  <sheetData>
    <row r="1" spans="1:11" ht="21" x14ac:dyDescent="0.25">
      <c r="A1" s="11" t="s">
        <v>303</v>
      </c>
    </row>
    <row r="4" spans="1:11" x14ac:dyDescent="0.25">
      <c r="A4" s="10" t="s">
        <v>282</v>
      </c>
    </row>
    <row r="5" spans="1:11" x14ac:dyDescent="0.25">
      <c r="A5" s="4" t="s">
        <v>292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275</v>
      </c>
    </row>
    <row r="11" spans="1:11" x14ac:dyDescent="0.25">
      <c r="I11" s="24"/>
      <c r="J11" s="25" t="s">
        <v>382</v>
      </c>
      <c r="K11" s="25" t="s">
        <v>383</v>
      </c>
    </row>
    <row r="12" spans="1:11" x14ac:dyDescent="0.25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4" t="s">
        <v>392</v>
      </c>
      <c r="K12" s="4" t="s">
        <v>393</v>
      </c>
    </row>
    <row r="13" spans="1:11" x14ac:dyDescent="0.25">
      <c r="A13" s="4">
        <v>66</v>
      </c>
      <c r="B13" s="6" t="s">
        <v>358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NULL);","")</f>
        <v xml:space="preserve">     COLUMN SURGICAL_CASE_IDENTIFIER SET NOT NULL);</v>
      </c>
    </row>
    <row r="14" spans="1:11" x14ac:dyDescent="0.25">
      <c r="A14" s="4">
        <v>67</v>
      </c>
      <c r="B14" s="6" t="s">
        <v>358</v>
      </c>
      <c r="C14" s="4" t="s">
        <v>250</v>
      </c>
      <c r="D14" s="4" t="s">
        <v>78</v>
      </c>
      <c r="E14" s="7" t="s">
        <v>233</v>
      </c>
      <c r="F14" s="7"/>
      <c r="G14" s="4" t="s">
        <v>171</v>
      </c>
      <c r="H14" s="4" t="s">
        <v>176</v>
      </c>
      <c r="I14" s="14" t="str">
        <f t="shared" ref="I14:I16" si="0" xml:space="preserve">
IF(G14="String","VARCHAR(400)",
IF(G14="Float","NUMBER(38,0)",
IF(G14="Datetime","TIMESTAMP_LTZ(9)",G14)))</f>
        <v>VARCHAR(400)</v>
      </c>
      <c r="J14" s="14" t="str">
        <f t="shared" ref="J14:J15" si="1">"      "&amp;UPPER(C14)&amp;REPT(" ",40-LEN(C14))&amp;I14&amp;" COMMENT '"&amp;D14&amp;"',"</f>
        <v xml:space="preserve">      DRUG_NAMES                              VARCHAR(400) COMMENT 'Name of drug',</v>
      </c>
      <c r="K14" s="31" t="str">
        <f t="shared" ref="K14:K16" si="2">IF(H14="REQUIRED","     COLUMN "&amp;UPPER(C14)&amp;" SET NOT NULL,","")</f>
        <v/>
      </c>
    </row>
    <row r="15" spans="1:11" x14ac:dyDescent="0.25">
      <c r="A15" s="4">
        <v>68</v>
      </c>
      <c r="B15" s="6" t="s">
        <v>358</v>
      </c>
      <c r="C15" s="4" t="s">
        <v>251</v>
      </c>
      <c r="D15" s="4" t="s">
        <v>80</v>
      </c>
      <c r="E15" s="7" t="s">
        <v>233</v>
      </c>
      <c r="F15" s="7"/>
      <c r="G15" s="4" t="s">
        <v>171</v>
      </c>
      <c r="H15" s="4" t="s">
        <v>176</v>
      </c>
      <c r="I15" s="14" t="str">
        <f t="shared" si="0"/>
        <v>VARCHAR(400)</v>
      </c>
      <c r="J15" s="14" t="str">
        <f t="shared" si="1"/>
        <v xml:space="preserve">      DRUG_ROUTES                             VARCHAR(400) COMMENT 'Route of administration (IV, NG, injection, etc.)',</v>
      </c>
      <c r="K15" s="31" t="str">
        <f t="shared" si="2"/>
        <v/>
      </c>
    </row>
    <row r="16" spans="1:11" x14ac:dyDescent="0.25">
      <c r="A16" s="4">
        <v>69</v>
      </c>
      <c r="B16" s="6" t="s">
        <v>358</v>
      </c>
      <c r="C16" s="4" t="s">
        <v>252</v>
      </c>
      <c r="D16" s="4" t="s">
        <v>253</v>
      </c>
      <c r="E16" s="7" t="s">
        <v>233</v>
      </c>
      <c r="F16" s="7"/>
      <c r="G16" s="4" t="s">
        <v>196</v>
      </c>
      <c r="H16" s="4" t="s">
        <v>179</v>
      </c>
      <c r="I16" s="14" t="str">
        <f t="shared" si="0"/>
        <v>TIMESTAMP_LTZ(9)</v>
      </c>
      <c r="J16" s="14" t="str">
        <f>"      "&amp;UPPER(C16)&amp;REPT(" ",40-LEN(C16))&amp;I16&amp;" COMMENT '"&amp;D16&amp;"');"</f>
        <v xml:space="preserve">      DRUG_ADMIN_TS                           TIMESTAMP_LTZ(9) COMMENT 'Drug is administered to the patient TS');</v>
      </c>
      <c r="K16" s="31" t="str">
        <f t="shared" si="2"/>
        <v/>
      </c>
    </row>
  </sheetData>
  <autoFilter ref="A12:H16" xr:uid="{F44DC069-89C5-47E1-9839-8A544350D535}">
    <sortState xmlns:xlrd2="http://schemas.microsoft.com/office/spreadsheetml/2017/richdata2" ref="A13:H16">
      <sortCondition ref="A12:A16"/>
    </sortState>
  </autoFilter>
  <pageMargins left="0.7" right="0.7" top="0.75" bottom="0.75" header="0.3" footer="0.3"/>
  <pageSetup scale="63" fitToHeight="0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302A5-DE9E-467A-9543-81DF7ED9BB50}">
  <sheetPr>
    <pageSetUpPr fitToPage="1"/>
  </sheetPr>
  <dimension ref="A1:K21"/>
  <sheetViews>
    <sheetView zoomScaleNormal="100" workbookViewId="0">
      <pane ySplit="12" topLeftCell="A13" activePane="bottomLeft" state="frozen"/>
      <selection pane="bottomLeft" activeCell="D16" sqref="D16"/>
    </sheetView>
  </sheetViews>
  <sheetFormatPr defaultColWidth="9" defaultRowHeight="12.75" x14ac:dyDescent="0.25"/>
  <cols>
    <col min="1" max="1" width="5.875" style="4" bestFit="1" customWidth="1"/>
    <col min="2" max="2" width="16.25" style="4" customWidth="1"/>
    <col min="3" max="3" width="19.25" style="4" customWidth="1"/>
    <col min="4" max="4" width="23.75" style="4" customWidth="1"/>
    <col min="5" max="5" width="9.5" style="4" bestFit="1" customWidth="1"/>
    <col min="6" max="6" width="16.5" style="4" bestFit="1" customWidth="1"/>
    <col min="7" max="7" width="10.5" style="4" bestFit="1" customWidth="1"/>
    <col min="8" max="8" width="12.75" style="4" bestFit="1" customWidth="1"/>
    <col min="9" max="9" width="13.75" style="4" bestFit="1" customWidth="1"/>
    <col min="10" max="10" width="69.625" style="4" bestFit="1" customWidth="1"/>
    <col min="11" max="11" width="55.125" style="4" customWidth="1"/>
    <col min="12" max="16384" width="9" style="4"/>
  </cols>
  <sheetData>
    <row r="1" spans="1:11" ht="21" x14ac:dyDescent="0.25">
      <c r="A1" s="11" t="s">
        <v>302</v>
      </c>
    </row>
    <row r="4" spans="1:11" x14ac:dyDescent="0.25">
      <c r="A4" s="10" t="s">
        <v>282</v>
      </c>
    </row>
    <row r="5" spans="1:11" x14ac:dyDescent="0.25">
      <c r="A5" s="4" t="s">
        <v>293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s="12" customFormat="1" x14ac:dyDescent="0.25">
      <c r="A10" s="12" t="s">
        <v>270</v>
      </c>
    </row>
    <row r="11" spans="1:11" s="12" customFormat="1" x14ac:dyDescent="0.25">
      <c r="I11" s="24"/>
      <c r="J11" s="25" t="s">
        <v>382</v>
      </c>
      <c r="K11" s="25" t="s">
        <v>383</v>
      </c>
    </row>
    <row r="12" spans="1:11" x14ac:dyDescent="0.25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12" t="s">
        <v>394</v>
      </c>
      <c r="K12" s="12" t="s">
        <v>395</v>
      </c>
    </row>
    <row r="13" spans="1:11" x14ac:dyDescent="0.25">
      <c r="A13" s="4">
        <v>70</v>
      </c>
      <c r="B13" s="6" t="s">
        <v>359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NULL);","")</f>
        <v xml:space="preserve">     COLUMN SURGICAL_CASE_IDENTIFIER SET NOT NULL);</v>
      </c>
    </row>
    <row r="14" spans="1:11" x14ac:dyDescent="0.25">
      <c r="A14" s="4">
        <v>71</v>
      </c>
      <c r="B14" s="6" t="s">
        <v>359</v>
      </c>
      <c r="C14" s="4" t="s">
        <v>266</v>
      </c>
      <c r="D14" s="4" t="s">
        <v>267</v>
      </c>
      <c r="E14" s="7" t="s">
        <v>233</v>
      </c>
      <c r="F14" s="7"/>
      <c r="G14" s="4" t="s">
        <v>196</v>
      </c>
      <c r="H14" s="4" t="s">
        <v>179</v>
      </c>
      <c r="I14" s="14" t="str">
        <f t="shared" ref="I14:I21" si="0" xml:space="preserve">
IF(G14="String","VARCHAR(400)",
IF(G14="Float","NUMBER(38,0)",
IF(G14="Datetime","TIMESTAMP_LTZ(9)",G14)))</f>
        <v>TIMESTAMP_LTZ(9)</v>
      </c>
      <c r="J14" s="14" t="str">
        <f t="shared" ref="J14:J20" si="1">"      "&amp;UPPER(C14)&amp;REPT(" ",40-LEN(C14))&amp;I14&amp;" COMMENT '"&amp;D14&amp;"',"</f>
        <v xml:space="preserve">      GAS_TS                                  TIMESTAMP_LTZ(9) COMMENT 'Gas volume was recorded TS',</v>
      </c>
      <c r="K14" s="31" t="str">
        <f t="shared" ref="K14:K21" si="2">IF(H14="REQUIRED","     COLUMN "&amp;UPPER(C14)&amp;" SET NOT NULL);","")</f>
        <v/>
      </c>
    </row>
    <row r="15" spans="1:11" x14ac:dyDescent="0.25">
      <c r="A15" s="4">
        <v>72</v>
      </c>
      <c r="B15" s="6" t="s">
        <v>359</v>
      </c>
      <c r="C15" s="4" t="s">
        <v>317</v>
      </c>
      <c r="D15" s="4" t="s">
        <v>318</v>
      </c>
      <c r="E15" s="7" t="s">
        <v>233</v>
      </c>
      <c r="F15" s="7"/>
      <c r="G15" s="4" t="s">
        <v>178</v>
      </c>
      <c r="H15" s="4" t="s">
        <v>179</v>
      </c>
      <c r="I15" s="14" t="str">
        <f t="shared" si="0"/>
        <v>NUMBER(38,0)</v>
      </c>
      <c r="J15" s="14" t="str">
        <f t="shared" si="1"/>
        <v xml:space="preserve">      GAS_DURATION                            NUMBER(38,0) COMMENT 'Elapsed time gas was given',</v>
      </c>
      <c r="K15" s="31" t="str">
        <f t="shared" si="2"/>
        <v/>
      </c>
    </row>
    <row r="16" spans="1:11" x14ac:dyDescent="0.25">
      <c r="A16" s="4">
        <v>73</v>
      </c>
      <c r="B16" s="6" t="s">
        <v>359</v>
      </c>
      <c r="C16" s="4" t="s">
        <v>309</v>
      </c>
      <c r="D16" s="4" t="s">
        <v>315</v>
      </c>
      <c r="E16" s="7" t="s">
        <v>233</v>
      </c>
      <c r="F16" s="9"/>
      <c r="G16" s="4" t="s">
        <v>178</v>
      </c>
      <c r="H16" s="4" t="s">
        <v>179</v>
      </c>
      <c r="I16" s="14" t="str">
        <f t="shared" si="0"/>
        <v>NUMBER(38,0)</v>
      </c>
      <c r="J16" s="14" t="str">
        <f t="shared" si="1"/>
        <v xml:space="preserve">      AIR_VOLUME                              NUMBER(38,0) COMMENT 'Liters per minute',</v>
      </c>
      <c r="K16" s="31" t="str">
        <f t="shared" si="2"/>
        <v/>
      </c>
    </row>
    <row r="17" spans="1:11" x14ac:dyDescent="0.25">
      <c r="A17" s="4">
        <v>74</v>
      </c>
      <c r="B17" s="6" t="s">
        <v>359</v>
      </c>
      <c r="C17" s="4" t="s">
        <v>310</v>
      </c>
      <c r="D17" s="4" t="s">
        <v>315</v>
      </c>
      <c r="E17" s="7" t="s">
        <v>233</v>
      </c>
      <c r="F17" s="9"/>
      <c r="G17" s="4" t="s">
        <v>178</v>
      </c>
      <c r="H17" s="4" t="s">
        <v>179</v>
      </c>
      <c r="I17" s="14" t="str">
        <f t="shared" si="0"/>
        <v>NUMBER(38,0)</v>
      </c>
      <c r="J17" s="14" t="str">
        <f t="shared" si="1"/>
        <v xml:space="preserve">      O2_VOLUME                               NUMBER(38,0) COMMENT 'Liters per minute',</v>
      </c>
      <c r="K17" s="31" t="str">
        <f t="shared" si="2"/>
        <v/>
      </c>
    </row>
    <row r="18" spans="1:11" x14ac:dyDescent="0.25">
      <c r="A18" s="4">
        <v>75</v>
      </c>
      <c r="B18" s="6" t="s">
        <v>359</v>
      </c>
      <c r="C18" s="4" t="s">
        <v>311</v>
      </c>
      <c r="D18" s="4" t="s">
        <v>315</v>
      </c>
      <c r="E18" s="7" t="s">
        <v>233</v>
      </c>
      <c r="F18" s="9"/>
      <c r="G18" s="4" t="s">
        <v>178</v>
      </c>
      <c r="H18" s="4" t="s">
        <v>179</v>
      </c>
      <c r="I18" s="14" t="str">
        <f t="shared" si="0"/>
        <v>NUMBER(38,0)</v>
      </c>
      <c r="J18" s="14" t="str">
        <f t="shared" si="1"/>
        <v xml:space="preserve">      N20_VOLUME                              NUMBER(38,0) COMMENT 'Liters per minute',</v>
      </c>
      <c r="K18" s="31" t="str">
        <f t="shared" si="2"/>
        <v/>
      </c>
    </row>
    <row r="19" spans="1:11" x14ac:dyDescent="0.25">
      <c r="A19" s="4">
        <v>76</v>
      </c>
      <c r="B19" s="6" t="s">
        <v>359</v>
      </c>
      <c r="C19" s="4" t="s">
        <v>312</v>
      </c>
      <c r="D19" s="4" t="s">
        <v>316</v>
      </c>
      <c r="E19" s="7" t="s">
        <v>233</v>
      </c>
      <c r="F19" s="9" t="s">
        <v>268</v>
      </c>
      <c r="G19" s="4" t="s">
        <v>178</v>
      </c>
      <c r="H19" s="4" t="s">
        <v>179</v>
      </c>
      <c r="I19" s="14" t="str">
        <f t="shared" si="0"/>
        <v>NUMBER(38,0)</v>
      </c>
      <c r="J19" s="14" t="str">
        <f t="shared" si="1"/>
        <v xml:space="preserve">      EXP_DES_PRCNT                           NUMBER(38,0) COMMENT 'Percent expired',</v>
      </c>
      <c r="K19" s="31" t="str">
        <f t="shared" si="2"/>
        <v/>
      </c>
    </row>
    <row r="20" spans="1:11" x14ac:dyDescent="0.25">
      <c r="A20" s="4">
        <v>77</v>
      </c>
      <c r="B20" s="6" t="s">
        <v>359</v>
      </c>
      <c r="C20" s="4" t="s">
        <v>313</v>
      </c>
      <c r="D20" s="4" t="s">
        <v>316</v>
      </c>
      <c r="E20" s="7" t="s">
        <v>233</v>
      </c>
      <c r="F20" s="9" t="s">
        <v>268</v>
      </c>
      <c r="G20" s="4" t="s">
        <v>178</v>
      </c>
      <c r="H20" s="4" t="s">
        <v>179</v>
      </c>
      <c r="I20" s="14" t="str">
        <f t="shared" si="0"/>
        <v>NUMBER(38,0)</v>
      </c>
      <c r="J20" s="14" t="str">
        <f t="shared" si="1"/>
        <v xml:space="preserve">      EXP_ISO_PRCNT                           NUMBER(38,0) COMMENT 'Percent expired',</v>
      </c>
      <c r="K20" s="31" t="str">
        <f t="shared" si="2"/>
        <v/>
      </c>
    </row>
    <row r="21" spans="1:11" x14ac:dyDescent="0.25">
      <c r="A21" s="4">
        <v>78</v>
      </c>
      <c r="B21" s="6" t="s">
        <v>359</v>
      </c>
      <c r="C21" s="4" t="s">
        <v>314</v>
      </c>
      <c r="D21" s="4" t="s">
        <v>316</v>
      </c>
      <c r="E21" s="7" t="s">
        <v>233</v>
      </c>
      <c r="F21" s="9" t="s">
        <v>268</v>
      </c>
      <c r="G21" s="4" t="s">
        <v>178</v>
      </c>
      <c r="H21" s="4" t="s">
        <v>179</v>
      </c>
      <c r="I21" s="14" t="str">
        <f t="shared" si="0"/>
        <v>NUMBER(38,0)</v>
      </c>
      <c r="J21" s="14" t="str">
        <f>"      "&amp;UPPER(C21)&amp;REPT(" ",40-LEN(C21))&amp;I21&amp;" COMMENT '"&amp;D21&amp;"');"</f>
        <v xml:space="preserve">      EXP_SEVO_PRCNT                          NUMBER(38,0) COMMENT 'Percent expired');</v>
      </c>
      <c r="K21" s="31" t="str">
        <f t="shared" si="2"/>
        <v/>
      </c>
    </row>
  </sheetData>
  <autoFilter ref="A12:H17" xr:uid="{F44DC069-89C5-47E1-9839-8A544350D535}">
    <sortState xmlns:xlrd2="http://schemas.microsoft.com/office/spreadsheetml/2017/richdata2" ref="A13:H17">
      <sortCondition ref="A12:A17"/>
    </sortState>
  </autoFilter>
  <pageMargins left="0.7" right="0.7" top="0.75" bottom="0.75" header="0.3" footer="0.3"/>
  <pageSetup scale="63" fitToHeight="0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0774A-5D74-4B65-908B-1886E5F5D6B4}">
  <sheetPr>
    <pageSetUpPr fitToPage="1"/>
  </sheetPr>
  <dimension ref="A1:K16"/>
  <sheetViews>
    <sheetView zoomScaleNormal="100" workbookViewId="0">
      <pane ySplit="12" topLeftCell="A13" activePane="bottomLeft" state="frozen"/>
      <selection pane="bottomLeft" activeCell="D14" sqref="D14"/>
    </sheetView>
  </sheetViews>
  <sheetFormatPr defaultColWidth="9" defaultRowHeight="12.75" x14ac:dyDescent="0.25"/>
  <cols>
    <col min="1" max="1" width="5.875" style="4" bestFit="1" customWidth="1"/>
    <col min="2" max="2" width="14" style="4" customWidth="1"/>
    <col min="3" max="3" width="18.375" style="4" customWidth="1"/>
    <col min="4" max="4" width="30.875" style="4" customWidth="1"/>
    <col min="5" max="5" width="9.5" style="4" bestFit="1" customWidth="1"/>
    <col min="6" max="6" width="19.75" style="4" bestFit="1" customWidth="1"/>
    <col min="7" max="7" width="10.5" style="4" bestFit="1" customWidth="1"/>
    <col min="8" max="8" width="12.75" style="4" bestFit="1" customWidth="1"/>
    <col min="9" max="9" width="10.75" style="4" bestFit="1" customWidth="1"/>
    <col min="10" max="10" width="71" style="4" customWidth="1"/>
    <col min="11" max="11" width="64.375" style="4" customWidth="1"/>
    <col min="12" max="16384" width="9" style="4"/>
  </cols>
  <sheetData>
    <row r="1" spans="1:11" ht="21" x14ac:dyDescent="0.25">
      <c r="A1" s="11" t="s">
        <v>376</v>
      </c>
    </row>
    <row r="4" spans="1:11" x14ac:dyDescent="0.25">
      <c r="A4" s="10" t="s">
        <v>282</v>
      </c>
    </row>
    <row r="5" spans="1:11" x14ac:dyDescent="0.25">
      <c r="A5" s="4" t="s">
        <v>377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378</v>
      </c>
    </row>
    <row r="11" spans="1:11" x14ac:dyDescent="0.25">
      <c r="I11" s="24"/>
      <c r="J11" s="25" t="s">
        <v>382</v>
      </c>
      <c r="K11" s="25" t="s">
        <v>383</v>
      </c>
    </row>
    <row r="12" spans="1:11" x14ac:dyDescent="0.25">
      <c r="A12" s="23" t="s">
        <v>164</v>
      </c>
      <c r="B12" s="23" t="s">
        <v>165</v>
      </c>
      <c r="C12" s="23" t="s">
        <v>0</v>
      </c>
      <c r="D12" s="23" t="s">
        <v>1</v>
      </c>
      <c r="E12" s="23" t="s">
        <v>285</v>
      </c>
      <c r="F12" s="23" t="s">
        <v>166</v>
      </c>
      <c r="G12" s="23" t="s">
        <v>167</v>
      </c>
      <c r="H12" s="23" t="s">
        <v>168</v>
      </c>
      <c r="I12" s="24" t="s">
        <v>381</v>
      </c>
      <c r="J12" s="4" t="s">
        <v>396</v>
      </c>
      <c r="K12" s="4" t="s">
        <v>397</v>
      </c>
    </row>
    <row r="13" spans="1:11" x14ac:dyDescent="0.25">
      <c r="A13" s="4">
        <v>79</v>
      </c>
      <c r="B13" s="6" t="s">
        <v>379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NULL,","")</f>
        <v xml:space="preserve">     COLUMN SURGICAL_CASE_IDENTIFIER SET NOT NULL,</v>
      </c>
    </row>
    <row r="14" spans="1:11" x14ac:dyDescent="0.25">
      <c r="A14" s="4">
        <v>80</v>
      </c>
      <c r="B14" s="6" t="s">
        <v>379</v>
      </c>
      <c r="C14" s="4" t="s">
        <v>173</v>
      </c>
      <c r="D14" s="4" t="s">
        <v>5</v>
      </c>
      <c r="E14" s="7" t="s">
        <v>233</v>
      </c>
      <c r="F14" s="7"/>
      <c r="G14" s="4" t="s">
        <v>171</v>
      </c>
      <c r="H14" s="4" t="s">
        <v>172</v>
      </c>
      <c r="I14" s="14" t="str">
        <f t="shared" ref="I14:I16" si="0" xml:space="preserve">
IF(G14="String","VARCHAR(400)",
IF(G14="Float","NUMBER(38,0)",
IF(G14="Datetime","TIMESTAMP_LTZ(9)",G14)))</f>
        <v>VARCHAR(400)</v>
      </c>
      <c r="J14" s="14" t="str">
        <f t="shared" ref="J14:J15" si="1">"      "&amp;UPPER(C14)&amp;REPT(" ",40-LEN(C14))&amp;I14&amp;" COMMENT '"&amp;D14&amp;"',"</f>
        <v xml:space="preserve">      ENCOUNTER_IDENTIFIER                    VARCHAR(400) COMMENT 'Unique patient encounter identifier',</v>
      </c>
      <c r="K14" s="31" t="str">
        <f t="shared" ref="K14:K16" si="2">IF(H14="REQUIRED","     COLUMN "&amp;UPPER(C14)&amp;" SET NOT NULL);","")</f>
        <v xml:space="preserve">     COLUMN ENCOUNTER_IDENTIFIER SET NOT NULL);</v>
      </c>
    </row>
    <row r="15" spans="1:11" x14ac:dyDescent="0.25">
      <c r="A15" s="4">
        <v>81</v>
      </c>
      <c r="B15" s="6" t="s">
        <v>379</v>
      </c>
      <c r="C15" s="4" t="s">
        <v>254</v>
      </c>
      <c r="D15" s="4" t="s">
        <v>255</v>
      </c>
      <c r="E15" s="7" t="s">
        <v>233</v>
      </c>
      <c r="F15" s="7" t="s">
        <v>374</v>
      </c>
      <c r="G15" s="4" t="s">
        <v>171</v>
      </c>
      <c r="H15" s="4" t="s">
        <v>176</v>
      </c>
      <c r="I15" s="14" t="str">
        <f t="shared" si="0"/>
        <v>VARCHAR(400)</v>
      </c>
      <c r="J15" s="14" t="str">
        <f t="shared" si="1"/>
        <v xml:space="preserve">      ICD10_CODES                             VARCHAR(400) COMMENT 'Post-discharge ICD-10 codes',</v>
      </c>
      <c r="K15" s="31" t="str">
        <f t="shared" si="2"/>
        <v/>
      </c>
    </row>
    <row r="16" spans="1:11" x14ac:dyDescent="0.25">
      <c r="A16" s="4">
        <v>82</v>
      </c>
      <c r="B16" s="6" t="s">
        <v>379</v>
      </c>
      <c r="C16" s="4" t="s">
        <v>256</v>
      </c>
      <c r="D16" s="4" t="s">
        <v>257</v>
      </c>
      <c r="E16" s="7" t="s">
        <v>233</v>
      </c>
      <c r="F16" s="7" t="s">
        <v>374</v>
      </c>
      <c r="G16" s="4" t="s">
        <v>171</v>
      </c>
      <c r="H16" s="4" t="s">
        <v>176</v>
      </c>
      <c r="I16" s="14" t="str">
        <f t="shared" si="0"/>
        <v>VARCHAR(400)</v>
      </c>
      <c r="J16" s="14" t="str">
        <f>"      "&amp;UPPER(C16)&amp;REPT(" ",40-LEN(C16))&amp;I16&amp;" COMMENT '"&amp;D16&amp;"');"</f>
        <v xml:space="preserve">      ICD10_DESCRIPTIONS                      VARCHAR(400) COMMENT 'Post-discharge ICD-10 descriptions');</v>
      </c>
      <c r="K16" s="31" t="str">
        <f t="shared" si="2"/>
        <v/>
      </c>
    </row>
  </sheetData>
  <autoFilter ref="A12:H16" xr:uid="{F44DC069-89C5-47E1-9839-8A544350D535}">
    <sortState xmlns:xlrd2="http://schemas.microsoft.com/office/spreadsheetml/2017/richdata2" ref="A13:H16">
      <sortCondition ref="A12:A16"/>
    </sortState>
  </autoFilter>
  <pageMargins left="0.7" right="0.7" top="0.75" bottom="0.75" header="0.3" footer="0.3"/>
  <pageSetup scale="63" fitToHeight="0" orientation="landscape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A21A-27FA-4FEB-88C0-8B0B05BF72A8}">
  <sheetPr>
    <pageSetUpPr fitToPage="1"/>
  </sheetPr>
  <dimension ref="A1:K16"/>
  <sheetViews>
    <sheetView zoomScaleNormal="100" workbookViewId="0">
      <pane ySplit="12" topLeftCell="A13" activePane="bottomLeft" state="frozen"/>
      <selection pane="bottomLeft" activeCell="D14" sqref="D14"/>
    </sheetView>
  </sheetViews>
  <sheetFormatPr defaultColWidth="9" defaultRowHeight="12.75" x14ac:dyDescent="0.25"/>
  <cols>
    <col min="1" max="1" width="5.875" style="4" bestFit="1" customWidth="1"/>
    <col min="2" max="2" width="12" style="4" customWidth="1"/>
    <col min="3" max="3" width="17.875" style="4" customWidth="1"/>
    <col min="4" max="4" width="29.75" style="4" customWidth="1"/>
    <col min="5" max="5" width="9.5" style="4" bestFit="1" customWidth="1"/>
    <col min="6" max="6" width="8.25" style="4" customWidth="1"/>
    <col min="7" max="7" width="10.5" style="4" bestFit="1" customWidth="1"/>
    <col min="8" max="8" width="12.75" style="4" bestFit="1" customWidth="1"/>
    <col min="9" max="9" width="13.75" style="4" bestFit="1" customWidth="1"/>
    <col min="10" max="10" width="72.5" style="4" customWidth="1"/>
    <col min="11" max="11" width="65.375" style="4" customWidth="1"/>
    <col min="12" max="16384" width="9" style="4"/>
  </cols>
  <sheetData>
    <row r="1" spans="1:11" ht="21" x14ac:dyDescent="0.25">
      <c r="A1" s="11" t="s">
        <v>301</v>
      </c>
    </row>
    <row r="4" spans="1:11" x14ac:dyDescent="0.25">
      <c r="A4" s="10" t="s">
        <v>282</v>
      </c>
    </row>
    <row r="5" spans="1:11" x14ac:dyDescent="0.25">
      <c r="A5" s="4" t="s">
        <v>294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284</v>
      </c>
    </row>
    <row r="11" spans="1:11" x14ac:dyDescent="0.25">
      <c r="I11" s="25"/>
      <c r="J11" s="25" t="s">
        <v>382</v>
      </c>
      <c r="K11" s="25" t="s">
        <v>383</v>
      </c>
    </row>
    <row r="12" spans="1:11" x14ac:dyDescent="0.25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4" t="s">
        <v>398</v>
      </c>
      <c r="K12" s="4" t="s">
        <v>399</v>
      </c>
    </row>
    <row r="13" spans="1:11" x14ac:dyDescent="0.25">
      <c r="A13" s="4">
        <v>83</v>
      </c>
      <c r="B13" s="6" t="s">
        <v>360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NULL,","")</f>
        <v xml:space="preserve">     COLUMN SURGICAL_CASE_IDENTIFIER SET NOT NULL,</v>
      </c>
    </row>
    <row r="14" spans="1:11" x14ac:dyDescent="0.25">
      <c r="A14" s="4">
        <v>84</v>
      </c>
      <c r="B14" s="6" t="s">
        <v>360</v>
      </c>
      <c r="C14" s="4" t="s">
        <v>173</v>
      </c>
      <c r="D14" s="4" t="s">
        <v>5</v>
      </c>
      <c r="E14" s="7" t="s">
        <v>233</v>
      </c>
      <c r="F14" s="7"/>
      <c r="G14" s="4" t="s">
        <v>171</v>
      </c>
      <c r="H14" s="4" t="s">
        <v>172</v>
      </c>
      <c r="I14" s="14" t="str">
        <f t="shared" ref="I14:I16" si="0" xml:space="preserve">
IF(G14="String","VARCHAR(400)",
IF(G14="Float","NUMBER(38,0)",
IF(G14="Datetime","TIMESTAMP_LTZ(9)",G14)))</f>
        <v>VARCHAR(400)</v>
      </c>
      <c r="J14" s="14" t="str">
        <f t="shared" ref="J14:J15" si="1">"      "&amp;UPPER(C14)&amp;REPT(" ",40-LEN(C14))&amp;I14&amp;" COMMENT '"&amp;D14&amp;"',"</f>
        <v xml:space="preserve">      ENCOUNTER_IDENTIFIER                    VARCHAR(400) COMMENT 'Unique patient encounter identifier',</v>
      </c>
      <c r="K14" s="31" t="str">
        <f>IF(H14="REQUIRED","     COLUMN "&amp;UPPER(C14)&amp;" SET NOT NULL);","")</f>
        <v xml:space="preserve">     COLUMN ENCOUNTER_IDENTIFIER SET NOT NULL);</v>
      </c>
    </row>
    <row r="15" spans="1:11" x14ac:dyDescent="0.25">
      <c r="A15" s="4">
        <v>85</v>
      </c>
      <c r="B15" s="6" t="s">
        <v>360</v>
      </c>
      <c r="C15" s="4" t="s">
        <v>260</v>
      </c>
      <c r="D15" s="4" t="s">
        <v>261</v>
      </c>
      <c r="E15" s="7" t="s">
        <v>233</v>
      </c>
      <c r="F15" s="7"/>
      <c r="G15" s="4" t="s">
        <v>196</v>
      </c>
      <c r="H15" s="4" t="s">
        <v>179</v>
      </c>
      <c r="I15" s="14" t="str">
        <f t="shared" si="0"/>
        <v>TIMESTAMP_LTZ(9)</v>
      </c>
      <c r="J15" s="14" t="str">
        <f t="shared" si="1"/>
        <v xml:space="preserve">      PAIN_SCORE_TS                           TIMESTAMP_LTZ(9) COMMENT 'Pain score is recorded TS',</v>
      </c>
      <c r="K15" s="31" t="str">
        <f>IF(H15="REQUIRED","     COLUMN "&amp;UPPER(C15)&amp;" SET NOT NULL,","")</f>
        <v/>
      </c>
    </row>
    <row r="16" spans="1:11" x14ac:dyDescent="0.25">
      <c r="A16" s="4">
        <v>86</v>
      </c>
      <c r="B16" s="6" t="s">
        <v>360</v>
      </c>
      <c r="C16" s="4" t="s">
        <v>258</v>
      </c>
      <c r="D16" s="4" t="s">
        <v>259</v>
      </c>
      <c r="E16" s="7" t="s">
        <v>233</v>
      </c>
      <c r="F16" s="7"/>
      <c r="G16" s="4" t="s">
        <v>171</v>
      </c>
      <c r="H16" s="4" t="s">
        <v>176</v>
      </c>
      <c r="I16" s="14" t="str">
        <f t="shared" si="0"/>
        <v>VARCHAR(400)</v>
      </c>
      <c r="J16" s="14" t="str">
        <f>"      "&amp;UPPER(C16)&amp;REPT(" ",40-LEN(C16))&amp;I16&amp;" COMMENT '"&amp;D16&amp;"');"</f>
        <v xml:space="preserve">      PAIN_SCORE                              VARCHAR(400) COMMENT 'Pain score reported by patient, 1-10 scale');</v>
      </c>
      <c r="K16" s="31" t="str">
        <f>IF(H16="REQUIRED","     COLUMN "&amp;UPPER(C16)&amp;" SET NOT NULL,","")</f>
        <v/>
      </c>
    </row>
  </sheetData>
  <autoFilter ref="A12:H15" xr:uid="{F44DC069-89C5-47E1-9839-8A544350D535}">
    <sortState xmlns:xlrd2="http://schemas.microsoft.com/office/spreadsheetml/2017/richdata2" ref="A13:H15">
      <sortCondition ref="A12:A15"/>
    </sortState>
  </autoFilter>
  <pageMargins left="0.7" right="0.7" top="0.75" bottom="0.75" header="0.3" footer="0.3"/>
  <pageSetup scale="63" fitToHeight="0" orientation="landscape" verticalDpi="0" r:id="rId1"/>
  <ignoredErrors>
    <ignoredError sqref="K14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F93A0-B9D2-4C54-8D32-9DD30A8135FB}">
  <sheetPr>
    <pageSetUpPr fitToPage="1"/>
  </sheetPr>
  <dimension ref="A1:K18"/>
  <sheetViews>
    <sheetView zoomScaleNormal="100" workbookViewId="0">
      <pane ySplit="13" topLeftCell="A14" activePane="bottomLeft" state="frozen"/>
      <selection pane="bottomLeft" activeCell="A5" sqref="A5:A11"/>
    </sheetView>
  </sheetViews>
  <sheetFormatPr defaultColWidth="9" defaultRowHeight="12.75" x14ac:dyDescent="0.25"/>
  <cols>
    <col min="1" max="1" width="5.875" style="4" bestFit="1" customWidth="1"/>
    <col min="2" max="2" width="25.375" style="4" bestFit="1" customWidth="1"/>
    <col min="3" max="3" width="25.625" style="4" customWidth="1"/>
    <col min="4" max="4" width="30.875" style="4" customWidth="1"/>
    <col min="5" max="5" width="9.5" style="4" bestFit="1" customWidth="1"/>
    <col min="6" max="6" width="16.5" style="4" bestFit="1" customWidth="1"/>
    <col min="7" max="7" width="10.5" style="4" bestFit="1" customWidth="1"/>
    <col min="8" max="8" width="12.75" style="4" bestFit="1" customWidth="1"/>
    <col min="9" max="9" width="15.875" style="4" customWidth="1"/>
    <col min="10" max="10" width="80.75" style="4" customWidth="1"/>
    <col min="11" max="11" width="63.125" style="4" customWidth="1"/>
    <col min="12" max="16384" width="9" style="4"/>
  </cols>
  <sheetData>
    <row r="1" spans="1:11" ht="21" x14ac:dyDescent="0.25">
      <c r="A1" s="11" t="s">
        <v>300</v>
      </c>
    </row>
    <row r="4" spans="1:11" x14ac:dyDescent="0.25">
      <c r="A4" s="10" t="s">
        <v>282</v>
      </c>
    </row>
    <row r="5" spans="1:11" x14ac:dyDescent="0.25">
      <c r="A5" s="4" t="s">
        <v>295</v>
      </c>
    </row>
    <row r="6" spans="1:11" x14ac:dyDescent="0.25">
      <c r="A6" s="4" t="s">
        <v>367</v>
      </c>
    </row>
    <row r="7" spans="1:11" x14ac:dyDescent="0.25">
      <c r="A7" s="4" t="s">
        <v>298</v>
      </c>
    </row>
    <row r="8" spans="1:11" x14ac:dyDescent="0.25">
      <c r="A8" s="4" t="s">
        <v>286</v>
      </c>
    </row>
    <row r="9" spans="1:11" x14ac:dyDescent="0.25">
      <c r="A9" s="4" t="s">
        <v>280</v>
      </c>
    </row>
    <row r="10" spans="1:11" x14ac:dyDescent="0.25">
      <c r="A10" s="4" t="s">
        <v>281</v>
      </c>
    </row>
    <row r="11" spans="1:11" x14ac:dyDescent="0.25">
      <c r="A11" s="4" t="s">
        <v>276</v>
      </c>
    </row>
    <row r="12" spans="1:11" x14ac:dyDescent="0.25">
      <c r="I12" s="25"/>
      <c r="J12" s="25" t="s">
        <v>382</v>
      </c>
      <c r="K12" s="25" t="s">
        <v>383</v>
      </c>
    </row>
    <row r="13" spans="1:11" x14ac:dyDescent="0.25">
      <c r="A13" s="5" t="s">
        <v>164</v>
      </c>
      <c r="B13" s="5" t="s">
        <v>165</v>
      </c>
      <c r="C13" s="5" t="s">
        <v>0</v>
      </c>
      <c r="D13" s="5" t="s">
        <v>1</v>
      </c>
      <c r="E13" s="5" t="s">
        <v>285</v>
      </c>
      <c r="F13" s="5" t="s">
        <v>166</v>
      </c>
      <c r="G13" s="5" t="s">
        <v>167</v>
      </c>
      <c r="H13" s="5" t="s">
        <v>168</v>
      </c>
      <c r="I13" s="24" t="s">
        <v>381</v>
      </c>
      <c r="J13" s="4" t="s">
        <v>400</v>
      </c>
      <c r="K13" s="4" t="s">
        <v>401</v>
      </c>
    </row>
    <row r="14" spans="1:11" x14ac:dyDescent="0.25">
      <c r="A14" s="4">
        <v>87</v>
      </c>
      <c r="B14" s="6" t="s">
        <v>361</v>
      </c>
      <c r="C14" s="4" t="s">
        <v>169</v>
      </c>
      <c r="D14" s="4" t="s">
        <v>7</v>
      </c>
      <c r="E14" s="7" t="s">
        <v>233</v>
      </c>
      <c r="F14" s="7"/>
      <c r="G14" s="4" t="s">
        <v>171</v>
      </c>
      <c r="H14" s="4" t="s">
        <v>179</v>
      </c>
      <c r="I14" s="14" t="str">
        <f xml:space="preserve">
IF(G14="String","VARCHAR(400)",
IF(G14="Float","NUMBER(38,0)",
IF(G14="Datetime","TIMESTAMP_LTZ(9)",G14)))</f>
        <v>VARCHAR(400)</v>
      </c>
      <c r="J14" s="14" t="str">
        <f>"      "&amp;UPPER(C14)&amp;REPT(" ",40-LEN(C14))&amp;I14&amp;" COMMENT '"&amp;D14&amp;"',"</f>
        <v xml:space="preserve">      SURGICAL_CASE_IDENTIFIER                VARCHAR(400) COMMENT 'Unique surgical case identifier',</v>
      </c>
      <c r="K14" s="31" t="str">
        <f>IF(H14="REQUIRED","     COLUMN "&amp;UPPER(C14)&amp;" SET NOT NULL,","")</f>
        <v/>
      </c>
    </row>
    <row r="15" spans="1:11" x14ac:dyDescent="0.25">
      <c r="A15" s="4">
        <v>88</v>
      </c>
      <c r="B15" s="6" t="s">
        <v>361</v>
      </c>
      <c r="C15" s="4" t="s">
        <v>173</v>
      </c>
      <c r="D15" s="4" t="s">
        <v>5</v>
      </c>
      <c r="E15" s="7" t="s">
        <v>233</v>
      </c>
      <c r="F15" s="7"/>
      <c r="G15" s="4" t="s">
        <v>171</v>
      </c>
      <c r="H15" s="4" t="s">
        <v>172</v>
      </c>
      <c r="I15" s="14" t="str">
        <f t="shared" ref="I15:I18" si="0" xml:space="preserve">
IF(G15="String","VARCHAR(400)",
IF(G15="Float","NUMBER(38,0)",
IF(G15="Datetime","TIMESTAMP_LTZ(9)",G15)))</f>
        <v>VARCHAR(400)</v>
      </c>
      <c r="J15" s="14" t="str">
        <f t="shared" ref="J15:J17" si="1">"      "&amp;UPPER(C15)&amp;REPT(" ",40-LEN(C15))&amp;I15&amp;" COMMENT '"&amp;D15&amp;"',"</f>
        <v xml:space="preserve">      ENCOUNTER_IDENTIFIER                    VARCHAR(400) COMMENT 'Unique patient encounter identifier',</v>
      </c>
      <c r="K15" s="31" t="str">
        <f>IF(H15="REQUIRED","     COLUMN "&amp;UPPER(C15)&amp;" SET NOT NULL,","")</f>
        <v xml:space="preserve">     COLUMN ENCOUNTER_IDENTIFIER SET NOT NULL,</v>
      </c>
    </row>
    <row r="16" spans="1:11" x14ac:dyDescent="0.25">
      <c r="A16" s="4">
        <v>89</v>
      </c>
      <c r="B16" s="6" t="s">
        <v>361</v>
      </c>
      <c r="C16" s="4" t="s">
        <v>174</v>
      </c>
      <c r="D16" s="4" t="s">
        <v>3</v>
      </c>
      <c r="E16" s="7" t="s">
        <v>233</v>
      </c>
      <c r="F16" s="7"/>
      <c r="G16" s="4" t="s">
        <v>171</v>
      </c>
      <c r="H16" s="4" t="s">
        <v>172</v>
      </c>
      <c r="I16" s="14" t="str">
        <f t="shared" si="0"/>
        <v>VARCHAR(400)</v>
      </c>
      <c r="J16" s="14" t="str">
        <f t="shared" si="1"/>
        <v xml:space="preserve">      MEDICAL_RECORD_NUMBER                   VARCHAR(400) COMMENT 'Unique patient identifier',</v>
      </c>
      <c r="K16" s="31" t="str">
        <f>IF(H16="REQUIRED","     COLUMN "&amp;UPPER(C16)&amp;" SET NOT NULL);","")</f>
        <v xml:space="preserve">     COLUMN MEDICAL_RECORD_NUMBER SET NOT NULL);</v>
      </c>
    </row>
    <row r="17" spans="1:10" x14ac:dyDescent="0.25">
      <c r="A17" s="4">
        <v>90</v>
      </c>
      <c r="B17" s="6" t="s">
        <v>361</v>
      </c>
      <c r="C17" s="4" t="s">
        <v>262</v>
      </c>
      <c r="D17" s="4" t="s">
        <v>263</v>
      </c>
      <c r="E17" s="7" t="s">
        <v>233</v>
      </c>
      <c r="F17" s="7"/>
      <c r="G17" s="4" t="s">
        <v>196</v>
      </c>
      <c r="H17" s="4" t="s">
        <v>179</v>
      </c>
      <c r="I17" s="14" t="str">
        <f t="shared" si="0"/>
        <v>TIMESTAMP_LTZ(9)</v>
      </c>
      <c r="J17" s="14" t="str">
        <f t="shared" si="1"/>
        <v xml:space="preserve">      PATIENT_ADMITTED_TO_ICU_TS              TIMESTAMP_LTZ(9) COMMENT 'Patient admitted to the ICU TS',</v>
      </c>
    </row>
    <row r="18" spans="1:10" x14ac:dyDescent="0.25">
      <c r="A18" s="4">
        <v>91</v>
      </c>
      <c r="B18" s="6" t="s">
        <v>361</v>
      </c>
      <c r="C18" s="4" t="s">
        <v>264</v>
      </c>
      <c r="D18" s="4" t="s">
        <v>265</v>
      </c>
      <c r="E18" s="7" t="s">
        <v>233</v>
      </c>
      <c r="F18" s="7"/>
      <c r="G18" s="4" t="s">
        <v>196</v>
      </c>
      <c r="H18" s="4" t="s">
        <v>179</v>
      </c>
      <c r="I18" s="14" t="str">
        <f t="shared" si="0"/>
        <v>TIMESTAMP_LTZ(9)</v>
      </c>
      <c r="J18" s="14" t="str">
        <f>"      "&amp;UPPER(C18)&amp;REPT(" ",40-LEN(C18))&amp;I18&amp;" COMMENT '"&amp;D18&amp;"');"</f>
        <v xml:space="preserve">      PATIENT_DISCHARGED_FROM_ICU_TS          TIMESTAMP_LTZ(9) COMMENT 'Patient discharged from the ICU TS');</v>
      </c>
    </row>
  </sheetData>
  <autoFilter ref="A13:H18" xr:uid="{F44DC069-89C5-47E1-9839-8A544350D535}">
    <sortState xmlns:xlrd2="http://schemas.microsoft.com/office/spreadsheetml/2017/richdata2" ref="A14:H18">
      <sortCondition ref="A13:A18"/>
    </sortState>
  </autoFilter>
  <pageMargins left="0.7" right="0.7" top="0.75" bottom="0.75" header="0.3" footer="0.3"/>
  <pageSetup scale="63" fitToHeight="0" orientation="landscape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5D43B-9234-44EA-B451-F37924D725A0}">
  <sheetPr>
    <pageSetUpPr fitToPage="1"/>
  </sheetPr>
  <dimension ref="A1:K18"/>
  <sheetViews>
    <sheetView zoomScaleNormal="100" workbookViewId="0">
      <pane ySplit="13" topLeftCell="A14" activePane="bottomLeft" state="frozen"/>
      <selection pane="bottomLeft" activeCell="A5" sqref="A5:A11"/>
    </sheetView>
  </sheetViews>
  <sheetFormatPr defaultColWidth="9" defaultRowHeight="12.75" x14ac:dyDescent="0.25"/>
  <cols>
    <col min="1" max="1" width="5.875" style="4" bestFit="1" customWidth="1"/>
    <col min="2" max="2" width="25.375" style="4" bestFit="1" customWidth="1"/>
    <col min="3" max="3" width="29.875" style="4" bestFit="1" customWidth="1"/>
    <col min="4" max="4" width="68.5" style="4" customWidth="1"/>
    <col min="5" max="5" width="9.5" style="4" bestFit="1" customWidth="1"/>
    <col min="6" max="6" width="16.5" style="4" bestFit="1" customWidth="1"/>
    <col min="7" max="7" width="10.5" style="4" bestFit="1" customWidth="1"/>
    <col min="8" max="8" width="12.75" style="4" bestFit="1" customWidth="1"/>
    <col min="9" max="9" width="13.75" style="4" bestFit="1" customWidth="1"/>
    <col min="10" max="10" width="78.625" style="4" bestFit="1" customWidth="1"/>
    <col min="11" max="11" width="58.5" style="4" bestFit="1" customWidth="1"/>
    <col min="12" max="16384" width="9" style="4"/>
  </cols>
  <sheetData>
    <row r="1" spans="1:11" ht="21" x14ac:dyDescent="0.25">
      <c r="A1" s="11" t="s">
        <v>350</v>
      </c>
    </row>
    <row r="4" spans="1:11" x14ac:dyDescent="0.25">
      <c r="A4" s="10" t="s">
        <v>282</v>
      </c>
    </row>
    <row r="5" spans="1:11" x14ac:dyDescent="0.25">
      <c r="A5" s="4" t="s">
        <v>344</v>
      </c>
    </row>
    <row r="6" spans="1:11" x14ac:dyDescent="0.25">
      <c r="A6" s="4" t="s">
        <v>366</v>
      </c>
    </row>
    <row r="7" spans="1:11" x14ac:dyDescent="0.25">
      <c r="A7" s="4" t="s">
        <v>298</v>
      </c>
    </row>
    <row r="8" spans="1:11" x14ac:dyDescent="0.25">
      <c r="A8" s="4" t="s">
        <v>286</v>
      </c>
    </row>
    <row r="9" spans="1:11" x14ac:dyDescent="0.25">
      <c r="A9" s="4" t="s">
        <v>280</v>
      </c>
    </row>
    <row r="10" spans="1:11" x14ac:dyDescent="0.25">
      <c r="A10" s="4" t="s">
        <v>281</v>
      </c>
    </row>
    <row r="11" spans="1:11" x14ac:dyDescent="0.25">
      <c r="A11" s="4" t="s">
        <v>345</v>
      </c>
    </row>
    <row r="12" spans="1:11" x14ac:dyDescent="0.25">
      <c r="I12" s="25"/>
      <c r="J12" s="25" t="s">
        <v>382</v>
      </c>
      <c r="K12" s="25" t="s">
        <v>383</v>
      </c>
    </row>
    <row r="13" spans="1:11" x14ac:dyDescent="0.25">
      <c r="A13" s="5" t="s">
        <v>164</v>
      </c>
      <c r="B13" s="5" t="s">
        <v>165</v>
      </c>
      <c r="C13" s="5" t="s">
        <v>0</v>
      </c>
      <c r="D13" s="5" t="s">
        <v>1</v>
      </c>
      <c r="E13" s="5" t="s">
        <v>285</v>
      </c>
      <c r="F13" s="5" t="s">
        <v>166</v>
      </c>
      <c r="G13" s="5" t="s">
        <v>167</v>
      </c>
      <c r="H13" s="5" t="s">
        <v>168</v>
      </c>
      <c r="I13" s="24" t="s">
        <v>381</v>
      </c>
      <c r="J13" s="4" t="s">
        <v>402</v>
      </c>
      <c r="K13" s="4" t="s">
        <v>403</v>
      </c>
    </row>
    <row r="14" spans="1:11" x14ac:dyDescent="0.25">
      <c r="A14" s="4">
        <v>92</v>
      </c>
      <c r="B14" s="6" t="s">
        <v>362</v>
      </c>
      <c r="C14" s="4" t="s">
        <v>169</v>
      </c>
      <c r="D14" s="4" t="s">
        <v>7</v>
      </c>
      <c r="E14" s="7" t="s">
        <v>233</v>
      </c>
      <c r="F14" s="7"/>
      <c r="G14" s="4" t="s">
        <v>171</v>
      </c>
      <c r="H14" s="4" t="s">
        <v>179</v>
      </c>
      <c r="I14" s="14" t="str">
        <f xml:space="preserve">
IF(G14="String","VARCHAR(400)",
IF(G14="Float","NUMBER(38,0)",
IF(G14="Datetime","TIMESTAMP_LTZ(9)",G14)))</f>
        <v>VARCHAR(400)</v>
      </c>
      <c r="J14" s="14" t="str">
        <f>"      "&amp;UPPER(C14)&amp;REPT(" ",40-LEN(C14))&amp;I14&amp;" COMMENT '"&amp;D14&amp;"',"</f>
        <v xml:space="preserve">      SURGICAL_CASE_IDENTIFIER                VARCHAR(400) COMMENT 'Unique surgical case identifier',</v>
      </c>
      <c r="K14" s="31" t="str">
        <f>IF(H14="REQUIRED","     COLUMN "&amp;UPPER(C14)&amp;" SET NOT NULL,","")</f>
        <v/>
      </c>
    </row>
    <row r="15" spans="1:11" x14ac:dyDescent="0.25">
      <c r="A15" s="4">
        <v>93</v>
      </c>
      <c r="B15" s="6" t="s">
        <v>362</v>
      </c>
      <c r="C15" s="4" t="s">
        <v>173</v>
      </c>
      <c r="D15" s="4" t="s">
        <v>5</v>
      </c>
      <c r="E15" s="7" t="s">
        <v>233</v>
      </c>
      <c r="F15" s="7"/>
      <c r="G15" s="4" t="s">
        <v>171</v>
      </c>
      <c r="H15" s="4" t="s">
        <v>172</v>
      </c>
      <c r="I15" s="14" t="str">
        <f t="shared" ref="I15:I18" si="0" xml:space="preserve">
IF(G15="String","VARCHAR(400)",
IF(G15="Float","NUMBER(38,0)",
IF(G15="Datetime","TIMESTAMP_LTZ(9)",G15)))</f>
        <v>VARCHAR(400)</v>
      </c>
      <c r="J15" s="14" t="str">
        <f t="shared" ref="J15:J17" si="1">"      "&amp;UPPER(C15)&amp;REPT(" ",40-LEN(C15))&amp;I15&amp;" COMMENT '"&amp;D15&amp;"',"</f>
        <v xml:space="preserve">      ENCOUNTER_IDENTIFIER                    VARCHAR(400) COMMENT 'Unique patient encounter identifier',</v>
      </c>
      <c r="K15" s="31" t="str">
        <f>IF(H15="REQUIRED","     COLUMN "&amp;UPPER(C15)&amp;" SET NOT NULL,","")</f>
        <v xml:space="preserve">     COLUMN ENCOUNTER_IDENTIFIER SET NOT NULL,</v>
      </c>
    </row>
    <row r="16" spans="1:11" x14ac:dyDescent="0.25">
      <c r="A16" s="4">
        <v>94</v>
      </c>
      <c r="B16" s="6" t="s">
        <v>362</v>
      </c>
      <c r="C16" s="4" t="s">
        <v>174</v>
      </c>
      <c r="D16" s="4" t="s">
        <v>3</v>
      </c>
      <c r="E16" s="7" t="s">
        <v>233</v>
      </c>
      <c r="F16" s="7"/>
      <c r="G16" s="4" t="s">
        <v>171</v>
      </c>
      <c r="H16" s="4" t="s">
        <v>172</v>
      </c>
      <c r="I16" s="14" t="str">
        <f t="shared" si="0"/>
        <v>VARCHAR(400)</v>
      </c>
      <c r="J16" s="14" t="str">
        <f t="shared" si="1"/>
        <v xml:space="preserve">      MEDICAL_RECORD_NUMBER                   VARCHAR(400) COMMENT 'Unique patient identifier',</v>
      </c>
      <c r="K16" s="31" t="str">
        <f>IF(H16="REQUIRED","     COLUMN "&amp;UPPER(C16)&amp;" SET NOT NULL);","")</f>
        <v xml:space="preserve">     COLUMN MEDICAL_RECORD_NUMBER SET NOT NULL);</v>
      </c>
    </row>
    <row r="17" spans="1:11" x14ac:dyDescent="0.25">
      <c r="A17" s="4">
        <v>95</v>
      </c>
      <c r="B17" s="6" t="s">
        <v>362</v>
      </c>
      <c r="C17" s="4" t="s">
        <v>346</v>
      </c>
      <c r="D17" s="4" t="s">
        <v>348</v>
      </c>
      <c r="E17" s="7" t="s">
        <v>233</v>
      </c>
      <c r="F17" s="7"/>
      <c r="G17" s="4" t="s">
        <v>196</v>
      </c>
      <c r="H17" s="4" t="s">
        <v>179</v>
      </c>
      <c r="I17" s="14" t="str">
        <f t="shared" si="0"/>
        <v>TIMESTAMP_LTZ(9)</v>
      </c>
      <c r="J17" s="14" t="str">
        <f t="shared" si="1"/>
        <v xml:space="preserve">      PATIENT_ADMITTED_TO_ED_TS               TIMESTAMP_LTZ(9) COMMENT 'Patient admitted to the ED TS',</v>
      </c>
      <c r="K17" s="31" t="str">
        <f>IF(H17="REQUIRED","     COLUMN "&amp;UPPER(C17)&amp;" SET NOT NULL,","")</f>
        <v/>
      </c>
    </row>
    <row r="18" spans="1:11" x14ac:dyDescent="0.25">
      <c r="A18" s="4">
        <v>96</v>
      </c>
      <c r="B18" s="6" t="s">
        <v>362</v>
      </c>
      <c r="C18" s="4" t="s">
        <v>347</v>
      </c>
      <c r="D18" s="4" t="s">
        <v>349</v>
      </c>
      <c r="E18" s="7" t="s">
        <v>233</v>
      </c>
      <c r="F18" s="7"/>
      <c r="G18" s="4" t="s">
        <v>196</v>
      </c>
      <c r="H18" s="4" t="s">
        <v>179</v>
      </c>
      <c r="I18" s="14" t="str">
        <f t="shared" si="0"/>
        <v>TIMESTAMP_LTZ(9)</v>
      </c>
      <c r="J18" s="14" t="str">
        <f>"      "&amp;UPPER(C18)&amp;REPT(" ",40-LEN(C18))&amp;I18&amp;" COMMENT '"&amp;D18&amp;"');"</f>
        <v xml:space="preserve">      PATIENT_DISCHARGED_FROM_ED_TS           TIMESTAMP_LTZ(9) COMMENT 'Patient discharged from the ED TS');</v>
      </c>
      <c r="K18" s="31" t="str">
        <f>IF(H18="REQUIRED","     COLUMN "&amp;UPPER(C18)&amp;" SET NOT NULL,","")</f>
        <v/>
      </c>
    </row>
  </sheetData>
  <autoFilter ref="A13:H18" xr:uid="{F44DC069-89C5-47E1-9839-8A544350D535}">
    <sortState xmlns:xlrd2="http://schemas.microsoft.com/office/spreadsheetml/2017/richdata2" ref="A14:H18">
      <sortCondition ref="A13:A18"/>
    </sortState>
  </autoFilter>
  <pageMargins left="0.7" right="0.7" top="0.75" bottom="0.75" header="0.3" footer="0.3"/>
  <pageSetup scale="63" fitToHeight="0" orientation="landscape" verticalDpi="0" r:id="rId1"/>
  <ignoredErrors>
    <ignoredError sqref="K16" formula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3644-8490-4E91-ABD1-04315927C5B2}">
  <sheetPr>
    <pageSetUpPr fitToPage="1"/>
  </sheetPr>
  <dimension ref="A1:K18"/>
  <sheetViews>
    <sheetView tabSelected="1" zoomScaleNormal="100" workbookViewId="0">
      <pane ySplit="13" topLeftCell="A14" activePane="bottomLeft" state="frozen"/>
      <selection pane="bottomLeft" activeCell="A5" sqref="A5:A11"/>
    </sheetView>
  </sheetViews>
  <sheetFormatPr defaultColWidth="9" defaultRowHeight="12.75" x14ac:dyDescent="0.25"/>
  <cols>
    <col min="1" max="1" width="5.875" style="4" bestFit="1" customWidth="1"/>
    <col min="2" max="2" width="15.75" style="4" customWidth="1"/>
    <col min="3" max="3" width="24" style="4" customWidth="1"/>
    <col min="4" max="4" width="30.25" style="4" customWidth="1"/>
    <col min="5" max="5" width="9.5" style="4" bestFit="1" customWidth="1"/>
    <col min="6" max="6" width="6.5" style="4" customWidth="1"/>
    <col min="7" max="7" width="10.5" style="4" bestFit="1" customWidth="1"/>
    <col min="8" max="8" width="12.75" style="4" bestFit="1" customWidth="1"/>
    <col min="9" max="9" width="10.75" style="4" bestFit="1" customWidth="1"/>
    <col min="10" max="10" width="79.5" style="4" bestFit="1" customWidth="1"/>
    <col min="11" max="11" width="69.25" style="4" customWidth="1"/>
    <col min="12" max="16384" width="9" style="4"/>
  </cols>
  <sheetData>
    <row r="1" spans="1:11" ht="21" x14ac:dyDescent="0.25">
      <c r="A1" s="11" t="s">
        <v>299</v>
      </c>
    </row>
    <row r="4" spans="1:11" x14ac:dyDescent="0.25">
      <c r="A4" s="10" t="s">
        <v>282</v>
      </c>
    </row>
    <row r="5" spans="1:11" x14ac:dyDescent="0.25">
      <c r="A5" s="4" t="s">
        <v>296</v>
      </c>
    </row>
    <row r="6" spans="1:11" x14ac:dyDescent="0.25">
      <c r="A6" s="4" t="s">
        <v>368</v>
      </c>
    </row>
    <row r="7" spans="1:11" x14ac:dyDescent="0.25">
      <c r="A7" s="4" t="s">
        <v>298</v>
      </c>
    </row>
    <row r="8" spans="1:11" x14ac:dyDescent="0.25">
      <c r="A8" s="4" t="s">
        <v>286</v>
      </c>
    </row>
    <row r="9" spans="1:11" x14ac:dyDescent="0.25">
      <c r="A9" s="4" t="s">
        <v>280</v>
      </c>
    </row>
    <row r="10" spans="1:11" x14ac:dyDescent="0.25">
      <c r="A10" s="4" t="s">
        <v>281</v>
      </c>
    </row>
    <row r="11" spans="1:11" x14ac:dyDescent="0.25">
      <c r="A11" s="4" t="s">
        <v>277</v>
      </c>
    </row>
    <row r="12" spans="1:11" x14ac:dyDescent="0.25">
      <c r="I12" s="25"/>
      <c r="J12" s="25" t="s">
        <v>382</v>
      </c>
      <c r="K12" s="25" t="s">
        <v>383</v>
      </c>
    </row>
    <row r="13" spans="1:11" x14ac:dyDescent="0.25">
      <c r="A13" s="5" t="s">
        <v>164</v>
      </c>
      <c r="B13" s="5" t="s">
        <v>165</v>
      </c>
      <c r="C13" s="5" t="s">
        <v>0</v>
      </c>
      <c r="D13" s="5" t="s">
        <v>1</v>
      </c>
      <c r="E13" s="5" t="s">
        <v>285</v>
      </c>
      <c r="F13" s="5" t="s">
        <v>166</v>
      </c>
      <c r="G13" s="5" t="s">
        <v>167</v>
      </c>
      <c r="H13" s="5" t="s">
        <v>168</v>
      </c>
      <c r="I13" s="24" t="s">
        <v>381</v>
      </c>
      <c r="J13" s="4" t="s">
        <v>404</v>
      </c>
      <c r="K13" s="4" t="s">
        <v>405</v>
      </c>
    </row>
    <row r="14" spans="1:11" x14ac:dyDescent="0.25">
      <c r="A14" s="4">
        <v>97</v>
      </c>
      <c r="B14" s="6" t="s">
        <v>363</v>
      </c>
      <c r="C14" s="4" t="s">
        <v>169</v>
      </c>
      <c r="D14" s="4" t="s">
        <v>7</v>
      </c>
      <c r="E14" s="7" t="s">
        <v>233</v>
      </c>
      <c r="F14" s="7"/>
      <c r="G14" s="4" t="s">
        <v>171</v>
      </c>
      <c r="H14" s="4" t="s">
        <v>179</v>
      </c>
      <c r="I14" s="14" t="str">
        <f xml:space="preserve">
IF(G14="String","VARCHAR(400)",
IF(G14="Float","NUMBER(38,0)",
IF(G14="Datetime","TIMESTAMP_LTZ(9)",G14)))</f>
        <v>VARCHAR(400)</v>
      </c>
      <c r="J14" s="14" t="str">
        <f>"      "&amp;UPPER(C14)&amp;REPT(" ",40-LEN(C14))&amp;I14&amp;" COMMENT '"&amp;D14&amp;"',"</f>
        <v xml:space="preserve">      SURGICAL_CASE_IDENTIFIER                VARCHAR(400) COMMENT 'Unique surgical case identifier',</v>
      </c>
      <c r="K14" s="31" t="str">
        <f>IF(H14="REQUIRED","     COLUMN "&amp;UPPER(C14)&amp;" SET NOT NULL,","")</f>
        <v/>
      </c>
    </row>
    <row r="15" spans="1:11" x14ac:dyDescent="0.25">
      <c r="A15" s="4">
        <v>98</v>
      </c>
      <c r="B15" s="6" t="s">
        <v>363</v>
      </c>
      <c r="C15" s="4" t="s">
        <v>173</v>
      </c>
      <c r="D15" s="4" t="s">
        <v>5</v>
      </c>
      <c r="E15" s="7" t="s">
        <v>233</v>
      </c>
      <c r="F15" s="7"/>
      <c r="G15" s="4" t="s">
        <v>171</v>
      </c>
      <c r="H15" s="4" t="s">
        <v>172</v>
      </c>
      <c r="I15" s="14" t="str">
        <f t="shared" ref="I15:I18" si="0" xml:space="preserve">
IF(G15="String","VARCHAR(400)",
IF(G15="Float","NUMBER(38,0)",
IF(G15="Datetime","TIMESTAMP_LTZ(9)",G15)))</f>
        <v>VARCHAR(400)</v>
      </c>
      <c r="J15" s="14" t="str">
        <f t="shared" ref="J15:J17" si="1">"      "&amp;UPPER(C15)&amp;REPT(" ",40-LEN(C15))&amp;I15&amp;" COMMENT '"&amp;D15&amp;"',"</f>
        <v xml:space="preserve">      ENCOUNTER_IDENTIFIER                    VARCHAR(400) COMMENT 'Unique patient encounter identifier',</v>
      </c>
      <c r="K15" s="31" t="str">
        <f>IF(H15="REQUIRED","     COLUMN "&amp;UPPER(C15)&amp;" SET NOT NULL,","")</f>
        <v xml:space="preserve">     COLUMN ENCOUNTER_IDENTIFIER SET NOT NULL,</v>
      </c>
    </row>
    <row r="16" spans="1:11" x14ac:dyDescent="0.25">
      <c r="A16" s="4">
        <v>99</v>
      </c>
      <c r="B16" s="6" t="s">
        <v>363</v>
      </c>
      <c r="C16" s="4" t="s">
        <v>174</v>
      </c>
      <c r="D16" s="4" t="s">
        <v>3</v>
      </c>
      <c r="E16" s="7" t="s">
        <v>233</v>
      </c>
      <c r="F16" s="7"/>
      <c r="G16" s="4" t="s">
        <v>171</v>
      </c>
      <c r="H16" s="4" t="s">
        <v>172</v>
      </c>
      <c r="I16" s="14" t="str">
        <f t="shared" si="0"/>
        <v>VARCHAR(400)</v>
      </c>
      <c r="J16" s="14" t="str">
        <f t="shared" si="1"/>
        <v xml:space="preserve">      MEDICAL_RECORD_NUMBER                   VARCHAR(400) COMMENT 'Unique patient identifier',</v>
      </c>
      <c r="K16" s="31" t="str">
        <f>IF(H16="REQUIRED","     COLUMN "&amp;UPPER(C16)&amp;" SET NOT NULL);","")</f>
        <v xml:space="preserve">     COLUMN MEDICAL_RECORD_NUMBER SET NOT NULL);</v>
      </c>
    </row>
    <row r="17" spans="1:11" x14ac:dyDescent="0.25">
      <c r="A17" s="4">
        <v>100</v>
      </c>
      <c r="B17" s="6" t="s">
        <v>363</v>
      </c>
      <c r="C17" s="4" t="s">
        <v>223</v>
      </c>
      <c r="D17" s="4" t="s">
        <v>224</v>
      </c>
      <c r="E17" s="7" t="s">
        <v>233</v>
      </c>
      <c r="F17" s="7"/>
      <c r="G17" s="4" t="s">
        <v>196</v>
      </c>
      <c r="H17" s="4" t="s">
        <v>179</v>
      </c>
      <c r="I17" s="14" t="str">
        <f t="shared" si="0"/>
        <v>TIMESTAMP_LTZ(9)</v>
      </c>
      <c r="J17" s="14" t="str">
        <f t="shared" si="1"/>
        <v xml:space="preserve">      PATIENT_ADMITTED_TO_HOSPITAL_TS         TIMESTAMP_LTZ(9) COMMENT 'Patient admitted to the hospital TS',</v>
      </c>
      <c r="K17" s="31" t="str">
        <f>IF(H17="REQUIRED","     COLUMN "&amp;UPPER(C17)&amp;" SET NOT NULL,","")</f>
        <v/>
      </c>
    </row>
    <row r="18" spans="1:11" x14ac:dyDescent="0.25">
      <c r="A18" s="4">
        <v>101</v>
      </c>
      <c r="B18" s="6" t="s">
        <v>363</v>
      </c>
      <c r="C18" s="4" t="s">
        <v>225</v>
      </c>
      <c r="D18" s="4" t="s">
        <v>226</v>
      </c>
      <c r="E18" s="7" t="s">
        <v>233</v>
      </c>
      <c r="F18" s="7"/>
      <c r="G18" s="4" t="s">
        <v>196</v>
      </c>
      <c r="H18" s="4" t="s">
        <v>179</v>
      </c>
      <c r="I18" s="14" t="str">
        <f t="shared" si="0"/>
        <v>TIMESTAMP_LTZ(9)</v>
      </c>
      <c r="J18" s="14" t="str">
        <f>"      "&amp;UPPER(C18)&amp;REPT(" ",40-LEN(C18))&amp;I18&amp;" COMMENT '"&amp;D18&amp;"');"</f>
        <v xml:space="preserve">      HOSPITAL_DISCHARGE_TS                   TIMESTAMP_LTZ(9) COMMENT 'Patient discharged from the hospital TS');</v>
      </c>
      <c r="K18" s="31" t="str">
        <f>IF(H18="REQUIRED","     COLUMN "&amp;UPPER(C18)&amp;" SET NOT NULL,","")</f>
        <v/>
      </c>
    </row>
  </sheetData>
  <autoFilter ref="A13:H18" xr:uid="{F44DC069-89C5-47E1-9839-8A544350D535}">
    <sortState xmlns:xlrd2="http://schemas.microsoft.com/office/spreadsheetml/2017/richdata2" ref="A14:H18">
      <sortCondition ref="A13:A18"/>
    </sortState>
  </autoFilter>
  <pageMargins left="0.7" right="0.7" top="0.75" bottom="0.75" header="0.3" footer="0.3"/>
  <pageSetup scale="63" fitToHeight="0" orientation="landscape" verticalDpi="0" r:id="rId1"/>
  <ignoredErrors>
    <ignoredError sqref="K1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C860-56F6-4559-BDB7-3F3654218D09}">
  <sheetPr>
    <tabColor theme="7" tint="0.79998168889431442"/>
  </sheetPr>
  <dimension ref="A1:I14"/>
  <sheetViews>
    <sheetView workbookViewId="0">
      <pane ySplit="1" topLeftCell="A2" activePane="bottomLeft" state="frozen"/>
      <selection pane="bottomLeft" activeCell="A2" sqref="A2"/>
    </sheetView>
  </sheetViews>
  <sheetFormatPr defaultRowHeight="15.75" x14ac:dyDescent="0.25"/>
  <cols>
    <col min="1" max="1" width="17.375" style="34" customWidth="1"/>
    <col min="2" max="2" width="41.875" style="34" customWidth="1"/>
    <col min="3" max="3" width="17.5" style="34" customWidth="1"/>
    <col min="4" max="4" width="14.375" style="34" customWidth="1"/>
    <col min="5" max="5" width="15.75" style="34" customWidth="1"/>
    <col min="6" max="6" width="21.25" style="35" customWidth="1"/>
    <col min="7" max="7" width="27.375" style="34" customWidth="1"/>
    <col min="8" max="8" width="19.25" style="34" customWidth="1"/>
    <col min="9" max="9" width="38.5" style="34" customWidth="1"/>
    <col min="10" max="16384" width="9" style="35"/>
  </cols>
  <sheetData>
    <row r="1" spans="1:9" x14ac:dyDescent="0.25">
      <c r="A1" s="39" t="s">
        <v>406</v>
      </c>
      <c r="B1" s="39" t="s">
        <v>407</v>
      </c>
      <c r="C1" s="39" t="s">
        <v>410</v>
      </c>
      <c r="D1" s="39" t="s">
        <v>167</v>
      </c>
      <c r="E1" s="39" t="s">
        <v>413</v>
      </c>
      <c r="F1" s="40" t="s">
        <v>415</v>
      </c>
      <c r="G1" s="39" t="s">
        <v>416</v>
      </c>
      <c r="H1" s="39" t="s">
        <v>432</v>
      </c>
      <c r="I1" s="37" t="s">
        <v>449</v>
      </c>
    </row>
    <row r="2" spans="1:9" ht="94.5" x14ac:dyDescent="0.25">
      <c r="A2" s="33" t="s">
        <v>353</v>
      </c>
      <c r="B2" s="33" t="s">
        <v>408</v>
      </c>
      <c r="C2" s="33" t="s">
        <v>409</v>
      </c>
      <c r="D2" s="33" t="s">
        <v>411</v>
      </c>
      <c r="E2" s="33" t="s">
        <v>412</v>
      </c>
      <c r="F2" s="36" t="s">
        <v>414</v>
      </c>
      <c r="G2" s="33"/>
      <c r="I2" s="33" t="s">
        <v>447</v>
      </c>
    </row>
    <row r="3" spans="1:9" ht="63" x14ac:dyDescent="0.25">
      <c r="A3" s="34" t="s">
        <v>354</v>
      </c>
      <c r="B3" s="34" t="s">
        <v>408</v>
      </c>
      <c r="C3" s="33" t="s">
        <v>409</v>
      </c>
      <c r="D3" s="33" t="s">
        <v>411</v>
      </c>
      <c r="E3" s="33" t="s">
        <v>412</v>
      </c>
      <c r="F3" s="34" t="s">
        <v>420</v>
      </c>
      <c r="H3" s="33" t="s">
        <v>433</v>
      </c>
      <c r="I3" s="33" t="s">
        <v>446</v>
      </c>
    </row>
    <row r="4" spans="1:9" ht="63" x14ac:dyDescent="0.25">
      <c r="A4" s="34" t="s">
        <v>355</v>
      </c>
      <c r="B4" s="34" t="s">
        <v>408</v>
      </c>
      <c r="C4" s="33" t="s">
        <v>409</v>
      </c>
      <c r="D4" s="33" t="s">
        <v>411</v>
      </c>
      <c r="E4" s="33" t="s">
        <v>412</v>
      </c>
      <c r="F4" s="34" t="s">
        <v>421</v>
      </c>
      <c r="I4" s="33"/>
    </row>
    <row r="5" spans="1:9" ht="63" x14ac:dyDescent="0.25">
      <c r="A5" s="34" t="s">
        <v>356</v>
      </c>
      <c r="B5" s="34" t="s">
        <v>408</v>
      </c>
      <c r="C5" s="33" t="s">
        <v>409</v>
      </c>
      <c r="D5" s="33" t="s">
        <v>411</v>
      </c>
      <c r="E5" s="33" t="s">
        <v>412</v>
      </c>
      <c r="F5" s="34" t="s">
        <v>422</v>
      </c>
      <c r="I5" s="33" t="s">
        <v>450</v>
      </c>
    </row>
    <row r="6" spans="1:9" ht="63" x14ac:dyDescent="0.25">
      <c r="A6" s="34" t="s">
        <v>357</v>
      </c>
      <c r="B6" s="34" t="s">
        <v>408</v>
      </c>
      <c r="C6" s="33" t="s">
        <v>409</v>
      </c>
      <c r="D6" s="33" t="s">
        <v>411</v>
      </c>
      <c r="E6" s="33" t="s">
        <v>412</v>
      </c>
      <c r="F6" s="34" t="s">
        <v>423</v>
      </c>
      <c r="I6" s="33"/>
    </row>
    <row r="7" spans="1:9" ht="63" x14ac:dyDescent="0.25">
      <c r="A7" s="34" t="s">
        <v>371</v>
      </c>
      <c r="B7" s="34" t="s">
        <v>408</v>
      </c>
      <c r="C7" s="33" t="s">
        <v>409</v>
      </c>
      <c r="D7" s="33" t="s">
        <v>411</v>
      </c>
      <c r="E7" s="33" t="s">
        <v>412</v>
      </c>
      <c r="F7" s="34" t="s">
        <v>424</v>
      </c>
      <c r="I7" s="33" t="s">
        <v>448</v>
      </c>
    </row>
    <row r="8" spans="1:9" ht="63" x14ac:dyDescent="0.25">
      <c r="A8" s="34" t="s">
        <v>358</v>
      </c>
      <c r="B8" s="34" t="s">
        <v>408</v>
      </c>
      <c r="C8" s="33" t="s">
        <v>409</v>
      </c>
      <c r="D8" s="33" t="s">
        <v>411</v>
      </c>
      <c r="E8" s="33" t="s">
        <v>412</v>
      </c>
      <c r="F8" s="34" t="s">
        <v>425</v>
      </c>
    </row>
    <row r="9" spans="1:9" ht="63" x14ac:dyDescent="0.25">
      <c r="A9" s="34" t="s">
        <v>359</v>
      </c>
      <c r="B9" s="34" t="s">
        <v>408</v>
      </c>
      <c r="C9" s="33" t="s">
        <v>409</v>
      </c>
      <c r="D9" s="33" t="s">
        <v>411</v>
      </c>
      <c r="E9" s="33" t="s">
        <v>412</v>
      </c>
      <c r="F9" s="34" t="s">
        <v>426</v>
      </c>
      <c r="I9" s="33"/>
    </row>
    <row r="10" spans="1:9" ht="63" x14ac:dyDescent="0.25">
      <c r="A10" s="34" t="s">
        <v>379</v>
      </c>
      <c r="B10" s="34" t="s">
        <v>408</v>
      </c>
      <c r="C10" s="33" t="s">
        <v>409</v>
      </c>
      <c r="D10" s="33" t="s">
        <v>411</v>
      </c>
      <c r="E10" s="33" t="s">
        <v>412</v>
      </c>
      <c r="F10" s="34" t="s">
        <v>427</v>
      </c>
    </row>
    <row r="11" spans="1:9" ht="63" x14ac:dyDescent="0.25">
      <c r="A11" s="34" t="s">
        <v>360</v>
      </c>
      <c r="B11" s="34" t="s">
        <v>408</v>
      </c>
      <c r="C11" s="33" t="s">
        <v>409</v>
      </c>
      <c r="D11" s="33" t="s">
        <v>411</v>
      </c>
      <c r="E11" s="33" t="s">
        <v>412</v>
      </c>
      <c r="F11" s="34" t="s">
        <v>428</v>
      </c>
      <c r="I11" s="33"/>
    </row>
    <row r="12" spans="1:9" ht="63" x14ac:dyDescent="0.25">
      <c r="A12" s="34" t="s">
        <v>361</v>
      </c>
      <c r="B12" s="34" t="s">
        <v>408</v>
      </c>
      <c r="C12" s="33" t="s">
        <v>409</v>
      </c>
      <c r="D12" s="33" t="s">
        <v>411</v>
      </c>
      <c r="E12" s="33" t="s">
        <v>412</v>
      </c>
      <c r="F12" s="34" t="s">
        <v>429</v>
      </c>
      <c r="G12" s="33" t="s">
        <v>419</v>
      </c>
    </row>
    <row r="13" spans="1:9" ht="63" x14ac:dyDescent="0.25">
      <c r="A13" s="34" t="s">
        <v>362</v>
      </c>
      <c r="B13" s="34" t="s">
        <v>408</v>
      </c>
      <c r="C13" s="33" t="s">
        <v>409</v>
      </c>
      <c r="D13" s="33" t="s">
        <v>411</v>
      </c>
      <c r="E13" s="33" t="s">
        <v>412</v>
      </c>
      <c r="F13" s="34" t="s">
        <v>430</v>
      </c>
      <c r="G13" s="33" t="s">
        <v>417</v>
      </c>
    </row>
    <row r="14" spans="1:9" ht="63" x14ac:dyDescent="0.25">
      <c r="A14" s="34" t="s">
        <v>363</v>
      </c>
      <c r="B14" s="34" t="s">
        <v>408</v>
      </c>
      <c r="C14" s="33" t="s">
        <v>409</v>
      </c>
      <c r="D14" s="33" t="s">
        <v>411</v>
      </c>
      <c r="E14" s="33" t="s">
        <v>412</v>
      </c>
      <c r="F14" s="34" t="s">
        <v>431</v>
      </c>
      <c r="G14" s="33" t="s">
        <v>418</v>
      </c>
    </row>
  </sheetData>
  <autoFilter ref="A1:I14" xr:uid="{B59FC860-56F6-4559-BDB7-3F3654218D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BCE3D-C4D7-4BDF-9198-ADB62825B8CD}">
  <sheetPr>
    <pageSetUpPr fitToPage="1"/>
  </sheetPr>
  <dimension ref="A1:K56"/>
  <sheetViews>
    <sheetView topLeftCell="A9" zoomScaleNormal="100" workbookViewId="0">
      <selection activeCell="C16" sqref="C16:C30"/>
    </sheetView>
  </sheetViews>
  <sheetFormatPr defaultColWidth="9" defaultRowHeight="12.75" x14ac:dyDescent="0.25"/>
  <cols>
    <col min="1" max="1" width="5.875" style="14" bestFit="1" customWidth="1"/>
    <col min="2" max="2" width="25.375" style="14" bestFit="1" customWidth="1"/>
    <col min="3" max="3" width="29.875" style="14" bestFit="1" customWidth="1"/>
    <col min="4" max="4" width="66.25" style="14" customWidth="1"/>
    <col min="5" max="5" width="9.5" style="14" bestFit="1" customWidth="1"/>
    <col min="6" max="6" width="16.5" style="14" bestFit="1" customWidth="1"/>
    <col min="7" max="7" width="10.5" style="14" bestFit="1" customWidth="1"/>
    <col min="8" max="8" width="12.75" style="14" bestFit="1" customWidth="1"/>
    <col min="9" max="9" width="13.75" style="14" bestFit="1" customWidth="1"/>
    <col min="10" max="10" width="137.625" style="14" bestFit="1" customWidth="1"/>
    <col min="11" max="11" width="49.625" style="14" bestFit="1" customWidth="1"/>
    <col min="12" max="16384" width="9" style="14"/>
  </cols>
  <sheetData>
    <row r="1" spans="1:11" ht="21" x14ac:dyDescent="0.25">
      <c r="A1" s="13" t="s">
        <v>308</v>
      </c>
    </row>
    <row r="4" spans="1:11" x14ac:dyDescent="0.25">
      <c r="A4" s="15" t="s">
        <v>282</v>
      </c>
    </row>
    <row r="5" spans="1:11" ht="15.75" x14ac:dyDescent="0.25">
      <c r="A5" s="14" t="s">
        <v>287</v>
      </c>
      <c r="F5" t="s">
        <v>451</v>
      </c>
    </row>
    <row r="6" spans="1:11" x14ac:dyDescent="0.25">
      <c r="A6" s="14" t="s">
        <v>298</v>
      </c>
    </row>
    <row r="7" spans="1:11" x14ac:dyDescent="0.25">
      <c r="A7" s="14" t="s">
        <v>286</v>
      </c>
    </row>
    <row r="8" spans="1:11" x14ac:dyDescent="0.25">
      <c r="A8" s="14" t="s">
        <v>280</v>
      </c>
    </row>
    <row r="9" spans="1:11" x14ac:dyDescent="0.25">
      <c r="A9" s="14" t="s">
        <v>281</v>
      </c>
    </row>
    <row r="10" spans="1:11" x14ac:dyDescent="0.25">
      <c r="A10" s="14" t="s">
        <v>269</v>
      </c>
    </row>
    <row r="11" spans="1:11" x14ac:dyDescent="0.25">
      <c r="A11" s="16"/>
      <c r="I11" s="24"/>
      <c r="J11" s="24" t="s">
        <v>382</v>
      </c>
      <c r="K11" s="24" t="s">
        <v>383</v>
      </c>
    </row>
    <row r="12" spans="1:11" x14ac:dyDescent="0.25">
      <c r="A12" s="17" t="s">
        <v>164</v>
      </c>
      <c r="B12" s="17" t="s">
        <v>165</v>
      </c>
      <c r="C12" s="17" t="s">
        <v>0</v>
      </c>
      <c r="D12" s="17" t="s">
        <v>1</v>
      </c>
      <c r="E12" s="17" t="s">
        <v>285</v>
      </c>
      <c r="F12" s="17" t="s">
        <v>166</v>
      </c>
      <c r="G12" s="17" t="s">
        <v>167</v>
      </c>
      <c r="H12" s="17" t="s">
        <v>168</v>
      </c>
      <c r="I12" s="24" t="s">
        <v>381</v>
      </c>
      <c r="J12" s="14" t="s">
        <v>384</v>
      </c>
      <c r="K12" s="14" t="str">
        <f>"ALTER TABLE MCHS_CUSTOM_DB.SPRUCE.SURGICAL_CASE_OR MODIFY ("</f>
        <v>ALTER TABLE MCHS_CUSTOM_DB.SPRUCE.SURGICAL_CASE_OR MODIFY (</v>
      </c>
    </row>
    <row r="13" spans="1:11" x14ac:dyDescent="0.25">
      <c r="A13" s="18">
        <v>1</v>
      </c>
      <c r="B13" s="19" t="s">
        <v>353</v>
      </c>
      <c r="C13" s="14" t="s">
        <v>169</v>
      </c>
      <c r="D13" s="14" t="s">
        <v>7</v>
      </c>
      <c r="E13" s="20" t="s">
        <v>170</v>
      </c>
      <c r="F13" s="20"/>
      <c r="G13" s="14" t="s">
        <v>171</v>
      </c>
      <c r="H13" s="1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14" t="str">
        <f>IF(H13="REQUIRED","     COLUMN "&amp;UPPER(C13)&amp;" SET NOT NULL,","")</f>
        <v xml:space="preserve">     COLUMN SURGICAL_CASE_IDENTIFIER SET NOT NULL,</v>
      </c>
    </row>
    <row r="14" spans="1:11" x14ac:dyDescent="0.25">
      <c r="A14" s="18">
        <v>2</v>
      </c>
      <c r="B14" s="19" t="s">
        <v>353</v>
      </c>
      <c r="C14" s="14" t="s">
        <v>173</v>
      </c>
      <c r="D14" s="14" t="s">
        <v>5</v>
      </c>
      <c r="E14" s="20" t="s">
        <v>170</v>
      </c>
      <c r="F14" s="20"/>
      <c r="G14" s="14" t="s">
        <v>171</v>
      </c>
      <c r="H14" s="14" t="s">
        <v>172</v>
      </c>
      <c r="I14" s="14" t="str">
        <f t="shared" ref="I14:I56" si="0" xml:space="preserve">
IF(G14="String","VARCHAR(400)",
IF(G14="Float","NUMBER(38,0)",
IF(G14="Datetime","TIMESTAMP_LTZ(9)",G14)))</f>
        <v>VARCHAR(400)</v>
      </c>
      <c r="J14" s="14" t="str">
        <f t="shared" ref="J14:J55" si="1">"      "&amp;UPPER(C14)&amp;REPT(" ",40-LEN(C14))&amp;I14&amp;" COMMENT '"&amp;D14&amp;"',"</f>
        <v xml:space="preserve">      ENCOUNTER_IDENTIFIER                    VARCHAR(400) COMMENT 'Unique patient encounter identifier',</v>
      </c>
      <c r="K14" s="14" t="str">
        <f t="shared" ref="K14" si="2">IF(H14="REQUIRED","     COLUMN "&amp;UPPER(C14)&amp;" SET NOT NULL,","")</f>
        <v xml:space="preserve">     COLUMN ENCOUNTER_IDENTIFIER SET NOT NULL,</v>
      </c>
    </row>
    <row r="15" spans="1:11" x14ac:dyDescent="0.25">
      <c r="A15" s="18">
        <v>3</v>
      </c>
      <c r="B15" s="19" t="s">
        <v>353</v>
      </c>
      <c r="C15" s="14" t="s">
        <v>174</v>
      </c>
      <c r="D15" s="14" t="s">
        <v>3</v>
      </c>
      <c r="E15" s="20" t="s">
        <v>170</v>
      </c>
      <c r="F15" s="20"/>
      <c r="G15" s="14" t="s">
        <v>171</v>
      </c>
      <c r="H15" s="14" t="s">
        <v>172</v>
      </c>
      <c r="I15" s="14" t="str">
        <f t="shared" si="0"/>
        <v>VARCHAR(400)</v>
      </c>
      <c r="J15" s="14" t="str">
        <f t="shared" si="1"/>
        <v xml:space="preserve">      MEDICAL_RECORD_NUMBER                   VARCHAR(400) COMMENT 'Unique patient identifier',</v>
      </c>
      <c r="K15" s="14" t="str">
        <f>IF(H15="REQUIRED","     COLUMN "&amp;UPPER(C15)&amp;" SET NOT NULL);","")</f>
        <v xml:space="preserve">     COLUMN MEDICAL_RECORD_NUMBER SET NOT NULL);</v>
      </c>
    </row>
    <row r="16" spans="1:11" x14ac:dyDescent="0.25">
      <c r="A16" s="18">
        <v>4</v>
      </c>
      <c r="B16" s="19" t="s">
        <v>353</v>
      </c>
      <c r="C16" s="14" t="s">
        <v>175</v>
      </c>
      <c r="D16" s="14" t="s">
        <v>11</v>
      </c>
      <c r="E16" s="20" t="s">
        <v>170</v>
      </c>
      <c r="F16" s="20"/>
      <c r="G16" s="14" t="s">
        <v>171</v>
      </c>
      <c r="H16" s="14" t="s">
        <v>176</v>
      </c>
      <c r="I16" s="14" t="str">
        <f t="shared" si="0"/>
        <v>VARCHAR(400)</v>
      </c>
      <c r="J16" s="14" t="str">
        <f t="shared" si="1"/>
        <v xml:space="preserve">      PATIENT_GENDER                          VARCHAR(400) COMMENT 'Gender',</v>
      </c>
      <c r="K16" s="14" t="str">
        <f t="shared" ref="K16:K56" si="3">IF(H16="REQUIRED","    MODIFY COLUMN "&amp;UPPER(C16)&amp;" SET NOT NULL,","")</f>
        <v/>
      </c>
    </row>
    <row r="17" spans="1:11" x14ac:dyDescent="0.25">
      <c r="A17" s="18">
        <v>5</v>
      </c>
      <c r="B17" s="19" t="s">
        <v>353</v>
      </c>
      <c r="C17" s="14" t="s">
        <v>177</v>
      </c>
      <c r="D17" s="14" t="s">
        <v>13</v>
      </c>
      <c r="E17" s="20" t="s">
        <v>170</v>
      </c>
      <c r="F17" s="20"/>
      <c r="G17" s="14" t="s">
        <v>178</v>
      </c>
      <c r="H17" s="14" t="s">
        <v>179</v>
      </c>
      <c r="I17" s="14" t="str">
        <f t="shared" si="0"/>
        <v>NUMBER(38,0)</v>
      </c>
      <c r="J17" s="14" t="str">
        <f t="shared" si="1"/>
        <v xml:space="preserve">      PATIENT_AGE_IN_YEARS                    NUMBER(38,0) COMMENT 'Age in years at the time of the surgical case',</v>
      </c>
      <c r="K17" s="14" t="str">
        <f t="shared" si="3"/>
        <v/>
      </c>
    </row>
    <row r="18" spans="1:11" x14ac:dyDescent="0.25">
      <c r="A18" s="18">
        <v>6</v>
      </c>
      <c r="B18" s="19" t="s">
        <v>353</v>
      </c>
      <c r="C18" s="14" t="s">
        <v>180</v>
      </c>
      <c r="D18" s="14" t="s">
        <v>15</v>
      </c>
      <c r="E18" s="20" t="s">
        <v>170</v>
      </c>
      <c r="F18" s="20"/>
      <c r="G18" s="14" t="s">
        <v>178</v>
      </c>
      <c r="H18" s="14" t="s">
        <v>179</v>
      </c>
      <c r="I18" s="14" t="str">
        <f t="shared" si="0"/>
        <v>NUMBER(38,0)</v>
      </c>
      <c r="J18" s="14" t="str">
        <f t="shared" si="1"/>
        <v xml:space="preserve">      PATIENT_AGE_IN_MONTHS                   NUMBER(38,0) COMMENT 'Age in months at the time of the surgical case',</v>
      </c>
      <c r="K18" s="14" t="str">
        <f t="shared" si="3"/>
        <v/>
      </c>
    </row>
    <row r="19" spans="1:11" x14ac:dyDescent="0.25">
      <c r="A19" s="18">
        <v>7</v>
      </c>
      <c r="B19" s="19" t="s">
        <v>353</v>
      </c>
      <c r="C19" s="14" t="s">
        <v>181</v>
      </c>
      <c r="D19" s="14" t="s">
        <v>17</v>
      </c>
      <c r="E19" s="20" t="s">
        <v>170</v>
      </c>
      <c r="F19" s="20"/>
      <c r="G19" s="14" t="s">
        <v>171</v>
      </c>
      <c r="H19" s="14" t="s">
        <v>176</v>
      </c>
      <c r="I19" s="14" t="str">
        <f t="shared" si="0"/>
        <v>VARCHAR(400)</v>
      </c>
      <c r="J19" s="14" t="str">
        <f t="shared" si="1"/>
        <v xml:space="preserve">      PATIENT_RACE                            VARCHAR(400) COMMENT 'Race',</v>
      </c>
      <c r="K19" s="14" t="str">
        <f t="shared" si="3"/>
        <v/>
      </c>
    </row>
    <row r="20" spans="1:11" x14ac:dyDescent="0.25">
      <c r="A20" s="18">
        <v>8</v>
      </c>
      <c r="B20" s="19" t="s">
        <v>353</v>
      </c>
      <c r="C20" s="14" t="s">
        <v>182</v>
      </c>
      <c r="D20" s="14" t="s">
        <v>19</v>
      </c>
      <c r="E20" s="20" t="s">
        <v>170</v>
      </c>
      <c r="F20" s="20"/>
      <c r="G20" s="14" t="s">
        <v>171</v>
      </c>
      <c r="H20" s="14" t="s">
        <v>176</v>
      </c>
      <c r="I20" s="14" t="str">
        <f t="shared" si="0"/>
        <v>VARCHAR(400)</v>
      </c>
      <c r="J20" s="14" t="str">
        <f t="shared" si="1"/>
        <v xml:space="preserve">      PATIENT_ETHNICITY                       VARCHAR(400) COMMENT 'Ethnicity',</v>
      </c>
      <c r="K20" s="14" t="str">
        <f t="shared" si="3"/>
        <v/>
      </c>
    </row>
    <row r="21" spans="1:11" x14ac:dyDescent="0.25">
      <c r="A21" s="18">
        <v>9</v>
      </c>
      <c r="B21" s="19" t="s">
        <v>353</v>
      </c>
      <c r="C21" s="14" t="s">
        <v>183</v>
      </c>
      <c r="D21" s="14" t="s">
        <v>20</v>
      </c>
      <c r="E21" s="20" t="s">
        <v>170</v>
      </c>
      <c r="F21" s="20"/>
      <c r="G21" s="14" t="s">
        <v>171</v>
      </c>
      <c r="H21" s="14" t="s">
        <v>176</v>
      </c>
      <c r="I21" s="14" t="str">
        <f t="shared" si="0"/>
        <v>VARCHAR(400)</v>
      </c>
      <c r="J21" s="14" t="str">
        <f t="shared" si="1"/>
        <v xml:space="preserve">      PATIENT_LANGUAGE                        VARCHAR(400) COMMENT 'Patient Language',</v>
      </c>
      <c r="K21" s="14" t="str">
        <f t="shared" si="3"/>
        <v/>
      </c>
    </row>
    <row r="22" spans="1:11" x14ac:dyDescent="0.25">
      <c r="A22" s="18">
        <v>10</v>
      </c>
      <c r="B22" s="19" t="s">
        <v>353</v>
      </c>
      <c r="C22" s="14" t="s">
        <v>184</v>
      </c>
      <c r="D22" s="14" t="s">
        <v>185</v>
      </c>
      <c r="E22" s="20" t="s">
        <v>170</v>
      </c>
      <c r="F22" s="20"/>
      <c r="G22" s="14" t="s">
        <v>178</v>
      </c>
      <c r="H22" s="14" t="s">
        <v>179</v>
      </c>
      <c r="I22" s="14" t="str">
        <f t="shared" si="0"/>
        <v>NUMBER(38,0)</v>
      </c>
      <c r="J22" s="14" t="str">
        <f t="shared" si="1"/>
        <v xml:space="preserve">      HEIGHT_CM                               NUMBER(38,0) COMMENT 'Height in cm',</v>
      </c>
      <c r="K22" s="14" t="str">
        <f t="shared" si="3"/>
        <v/>
      </c>
    </row>
    <row r="23" spans="1:11" x14ac:dyDescent="0.25">
      <c r="A23" s="18">
        <v>11</v>
      </c>
      <c r="B23" s="19" t="s">
        <v>353</v>
      </c>
      <c r="C23" s="14" t="s">
        <v>186</v>
      </c>
      <c r="D23" s="14" t="s">
        <v>22</v>
      </c>
      <c r="E23" s="20" t="s">
        <v>170</v>
      </c>
      <c r="F23" s="20"/>
      <c r="G23" s="14" t="s">
        <v>178</v>
      </c>
      <c r="H23" s="14" t="s">
        <v>179</v>
      </c>
      <c r="I23" s="14" t="str">
        <f t="shared" si="0"/>
        <v>NUMBER(38,0)</v>
      </c>
      <c r="J23" s="14" t="str">
        <f t="shared" si="1"/>
        <v xml:space="preserve">      WEIGHT_KG                               NUMBER(38,0) COMMENT 'Weight in kg',</v>
      </c>
      <c r="K23" s="14" t="str">
        <f t="shared" si="3"/>
        <v/>
      </c>
    </row>
    <row r="24" spans="1:11" x14ac:dyDescent="0.25">
      <c r="A24" s="18">
        <v>12</v>
      </c>
      <c r="B24" s="19" t="s">
        <v>353</v>
      </c>
      <c r="C24" s="14" t="s">
        <v>187</v>
      </c>
      <c r="D24" s="14" t="s">
        <v>26</v>
      </c>
      <c r="E24" s="20" t="s">
        <v>170</v>
      </c>
      <c r="F24" s="20"/>
      <c r="G24" s="14" t="s">
        <v>171</v>
      </c>
      <c r="H24" s="14" t="s">
        <v>176</v>
      </c>
      <c r="I24" s="14" t="str">
        <f t="shared" si="0"/>
        <v>VARCHAR(400)</v>
      </c>
      <c r="J24" s="14" t="str">
        <f t="shared" si="1"/>
        <v xml:space="preserve">      ASA_SCORE                               VARCHAR(400) COMMENT 'American Society of Anesthesiologists classification',</v>
      </c>
      <c r="K24" s="14" t="str">
        <f t="shared" si="3"/>
        <v/>
      </c>
    </row>
    <row r="25" spans="1:11" x14ac:dyDescent="0.25">
      <c r="A25" s="18">
        <v>13</v>
      </c>
      <c r="B25" s="19" t="s">
        <v>353</v>
      </c>
      <c r="C25" s="14" t="s">
        <v>188</v>
      </c>
      <c r="D25" s="14" t="s">
        <v>28</v>
      </c>
      <c r="E25" s="20" t="s">
        <v>170</v>
      </c>
      <c r="F25" s="20"/>
      <c r="G25" s="14" t="s">
        <v>171</v>
      </c>
      <c r="H25" s="14" t="s">
        <v>176</v>
      </c>
      <c r="I25" s="14" t="str">
        <f t="shared" si="0"/>
        <v>VARCHAR(400)</v>
      </c>
      <c r="J25" s="14" t="str">
        <f t="shared" si="1"/>
        <v xml:space="preserve">      PATIENT_CLASS                           VARCHAR(400) COMMENT 'Patient encounter classification (inpatient, outpatient, observation)',</v>
      </c>
      <c r="K25" s="14" t="str">
        <f t="shared" si="3"/>
        <v/>
      </c>
    </row>
    <row r="26" spans="1:11" x14ac:dyDescent="0.2">
      <c r="A26" s="18">
        <v>14</v>
      </c>
      <c r="B26" s="19" t="s">
        <v>353</v>
      </c>
      <c r="C26" s="21" t="s">
        <v>351</v>
      </c>
      <c r="D26" s="21" t="s">
        <v>338</v>
      </c>
      <c r="E26" s="20" t="s">
        <v>170</v>
      </c>
      <c r="F26" s="20"/>
      <c r="G26" s="14" t="s">
        <v>171</v>
      </c>
      <c r="H26" s="14" t="s">
        <v>176</v>
      </c>
      <c r="I26" s="14" t="str">
        <f t="shared" si="0"/>
        <v>VARCHAR(400)</v>
      </c>
      <c r="J26" s="14" t="str">
        <f t="shared" si="1"/>
        <v xml:space="preserve">      PAYOR_DESCRIPTION                       VARCHAR(400) COMMENT 'Patient primary payor description',</v>
      </c>
      <c r="K26" s="14" t="str">
        <f t="shared" si="3"/>
        <v/>
      </c>
    </row>
    <row r="27" spans="1:11" x14ac:dyDescent="0.2">
      <c r="A27" s="18">
        <v>15</v>
      </c>
      <c r="B27" s="19" t="s">
        <v>353</v>
      </c>
      <c r="C27" s="21" t="s">
        <v>352</v>
      </c>
      <c r="D27" s="21" t="s">
        <v>340</v>
      </c>
      <c r="E27" s="20" t="s">
        <v>170</v>
      </c>
      <c r="F27" s="20"/>
      <c r="G27" s="14" t="s">
        <v>171</v>
      </c>
      <c r="H27" s="14" t="s">
        <v>176</v>
      </c>
      <c r="I27" s="14" t="str">
        <f t="shared" si="0"/>
        <v>VARCHAR(400)</v>
      </c>
      <c r="J27" s="14" t="str">
        <f t="shared" si="1"/>
        <v xml:space="preserve">      ZIP_CODE                                VARCHAR(400) COMMENT 'Patient Zip code',</v>
      </c>
      <c r="K27" s="14" t="str">
        <f t="shared" si="3"/>
        <v/>
      </c>
    </row>
    <row r="28" spans="1:11" x14ac:dyDescent="0.25">
      <c r="A28" s="18">
        <v>16</v>
      </c>
      <c r="B28" s="19" t="s">
        <v>353</v>
      </c>
      <c r="C28" s="14" t="s">
        <v>189</v>
      </c>
      <c r="D28" s="14" t="s">
        <v>30</v>
      </c>
      <c r="E28" s="20" t="s">
        <v>170</v>
      </c>
      <c r="F28" s="20"/>
      <c r="G28" s="14" t="s">
        <v>171</v>
      </c>
      <c r="H28" s="14" t="s">
        <v>176</v>
      </c>
      <c r="I28" s="14" t="str">
        <f t="shared" si="0"/>
        <v>VARCHAR(400)</v>
      </c>
      <c r="J28" s="14" t="str">
        <f t="shared" si="1"/>
        <v xml:space="preserve">      FACILITY_NAME                           VARCHAR(400) COMMENT 'Site of service where surgery was performed',</v>
      </c>
      <c r="K28" s="14" t="str">
        <f t="shared" si="3"/>
        <v/>
      </c>
    </row>
    <row r="29" spans="1:11" x14ac:dyDescent="0.25">
      <c r="A29" s="18">
        <v>17</v>
      </c>
      <c r="B29" s="19" t="s">
        <v>353</v>
      </c>
      <c r="C29" s="14" t="s">
        <v>190</v>
      </c>
      <c r="D29" s="14" t="s">
        <v>32</v>
      </c>
      <c r="E29" s="20" t="s">
        <v>170</v>
      </c>
      <c r="F29" s="20"/>
      <c r="G29" s="14" t="s">
        <v>171</v>
      </c>
      <c r="H29" s="14" t="s">
        <v>176</v>
      </c>
      <c r="I29" s="14" t="str">
        <f t="shared" si="0"/>
        <v>VARCHAR(400)</v>
      </c>
      <c r="J29" s="14" t="str">
        <f t="shared" si="1"/>
        <v xml:space="preserve">      OR_ROOM_IDENTIFIER                      VARCHAR(400) COMMENT 'Room name/number where surgery was performed',</v>
      </c>
      <c r="K29" s="14" t="str">
        <f t="shared" si="3"/>
        <v/>
      </c>
    </row>
    <row r="30" spans="1:11" x14ac:dyDescent="0.25">
      <c r="A30" s="18">
        <v>18</v>
      </c>
      <c r="B30" s="19" t="s">
        <v>353</v>
      </c>
      <c r="C30" s="14" t="s">
        <v>191</v>
      </c>
      <c r="D30" s="14" t="s">
        <v>34</v>
      </c>
      <c r="E30" s="20" t="s">
        <v>170</v>
      </c>
      <c r="F30" s="20"/>
      <c r="G30" s="14" t="s">
        <v>171</v>
      </c>
      <c r="H30" s="14" t="s">
        <v>176</v>
      </c>
      <c r="I30" s="14" t="str">
        <f t="shared" si="0"/>
        <v>VARCHAR(400)</v>
      </c>
      <c r="J30" s="14" t="str">
        <f t="shared" si="1"/>
        <v xml:space="preserve">      PRIMARY_PROCEDURE_NAME                  VARCHAR(400) COMMENT 'Internal procedure name',</v>
      </c>
      <c r="K30" s="14" t="str">
        <f t="shared" si="3"/>
        <v/>
      </c>
    </row>
    <row r="31" spans="1:11" x14ac:dyDescent="0.25">
      <c r="A31" s="18">
        <v>19</v>
      </c>
      <c r="B31" s="19" t="s">
        <v>353</v>
      </c>
      <c r="C31" s="14" t="s">
        <v>192</v>
      </c>
      <c r="D31" s="14" t="s">
        <v>36</v>
      </c>
      <c r="E31" s="20" t="s">
        <v>170</v>
      </c>
      <c r="F31" s="20" t="s">
        <v>278</v>
      </c>
      <c r="G31" s="14" t="s">
        <v>171</v>
      </c>
      <c r="H31" s="14" t="s">
        <v>176</v>
      </c>
      <c r="I31" s="14" t="str">
        <f t="shared" si="0"/>
        <v>VARCHAR(400)</v>
      </c>
      <c r="J31" s="14" t="str">
        <f t="shared" si="1"/>
        <v xml:space="preserve">      MULTIPLE_PROCEDURES                     VARCHAR(400) COMMENT 'Indicates multiple procedures performed during the same case',</v>
      </c>
      <c r="K31" s="14" t="str">
        <f t="shared" si="3"/>
        <v/>
      </c>
    </row>
    <row r="32" spans="1:11" x14ac:dyDescent="0.25">
      <c r="A32" s="18">
        <v>20</v>
      </c>
      <c r="B32" s="19" t="s">
        <v>353</v>
      </c>
      <c r="C32" s="14" t="s">
        <v>193</v>
      </c>
      <c r="D32" s="14" t="s">
        <v>43</v>
      </c>
      <c r="E32" s="20" t="s">
        <v>170</v>
      </c>
      <c r="F32" s="20" t="s">
        <v>279</v>
      </c>
      <c r="G32" s="14" t="s">
        <v>171</v>
      </c>
      <c r="H32" s="14" t="s">
        <v>176</v>
      </c>
      <c r="I32" s="14" t="str">
        <f t="shared" si="0"/>
        <v>VARCHAR(400)</v>
      </c>
      <c r="J32" s="14" t="str">
        <f t="shared" si="1"/>
        <v xml:space="preserve">      AIRWAY_GRADE                            VARCHAR(400) COMMENT 'Airway Grade',</v>
      </c>
      <c r="K32" s="14" t="str">
        <f t="shared" si="3"/>
        <v/>
      </c>
    </row>
    <row r="33" spans="1:11" x14ac:dyDescent="0.25">
      <c r="A33" s="18">
        <v>21</v>
      </c>
      <c r="B33" s="19" t="s">
        <v>353</v>
      </c>
      <c r="C33" s="14" t="s">
        <v>194</v>
      </c>
      <c r="D33" s="14" t="s">
        <v>195</v>
      </c>
      <c r="E33" s="20" t="s">
        <v>170</v>
      </c>
      <c r="F33" s="20"/>
      <c r="G33" s="14" t="s">
        <v>196</v>
      </c>
      <c r="H33" s="14" t="s">
        <v>179</v>
      </c>
      <c r="I33" s="14" t="str">
        <f t="shared" si="0"/>
        <v>TIMESTAMP_LTZ(9)</v>
      </c>
      <c r="J33" s="14" t="str">
        <f t="shared" si="1"/>
        <v xml:space="preserve">      SURGERY_START_TS                        TIMESTAMP_LTZ(9) COMMENT 'Surgery Start TS',</v>
      </c>
      <c r="K33" s="14" t="str">
        <f t="shared" si="3"/>
        <v/>
      </c>
    </row>
    <row r="34" spans="1:11" x14ac:dyDescent="0.25">
      <c r="A34" s="18">
        <v>22</v>
      </c>
      <c r="B34" s="19" t="s">
        <v>353</v>
      </c>
      <c r="C34" s="14" t="s">
        <v>197</v>
      </c>
      <c r="D34" s="14" t="s">
        <v>55</v>
      </c>
      <c r="E34" s="20" t="s">
        <v>170</v>
      </c>
      <c r="F34" s="20"/>
      <c r="G34" s="14" t="s">
        <v>171</v>
      </c>
      <c r="H34" s="14" t="s">
        <v>176</v>
      </c>
      <c r="I34" s="14" t="str">
        <f t="shared" si="0"/>
        <v>VARCHAR(400)</v>
      </c>
      <c r="J34" s="14" t="str">
        <f t="shared" si="1"/>
        <v xml:space="preserve">      SURGEON_NAME                            VARCHAR(400) COMMENT 'Primary surgeon',</v>
      </c>
      <c r="K34" s="14" t="str">
        <f t="shared" si="3"/>
        <v/>
      </c>
    </row>
    <row r="35" spans="1:11" x14ac:dyDescent="0.25">
      <c r="A35" s="18">
        <v>23</v>
      </c>
      <c r="B35" s="19" t="s">
        <v>353</v>
      </c>
      <c r="C35" s="14" t="s">
        <v>198</v>
      </c>
      <c r="D35" s="14" t="s">
        <v>199</v>
      </c>
      <c r="E35" s="20" t="s">
        <v>170</v>
      </c>
      <c r="F35" s="20"/>
      <c r="G35" s="14" t="s">
        <v>171</v>
      </c>
      <c r="H35" s="14" t="s">
        <v>176</v>
      </c>
      <c r="I35" s="14" t="str">
        <f t="shared" si="0"/>
        <v>VARCHAR(400)</v>
      </c>
      <c r="J35" s="14" t="str">
        <f t="shared" si="1"/>
        <v xml:space="preserve">      SURGICAL_SPECIALTY                      VARCHAR(400) COMMENT 'Primary Surgical specialty',</v>
      </c>
      <c r="K35" s="14" t="str">
        <f t="shared" si="3"/>
        <v/>
      </c>
    </row>
    <row r="36" spans="1:11" x14ac:dyDescent="0.25">
      <c r="A36" s="18">
        <v>24</v>
      </c>
      <c r="B36" s="19" t="s">
        <v>353</v>
      </c>
      <c r="C36" s="14" t="s">
        <v>200</v>
      </c>
      <c r="D36" s="14" t="s">
        <v>201</v>
      </c>
      <c r="E36" s="20" t="s">
        <v>170</v>
      </c>
      <c r="F36" s="20"/>
      <c r="G36" s="14" t="s">
        <v>196</v>
      </c>
      <c r="H36" s="14" t="s">
        <v>179</v>
      </c>
      <c r="I36" s="14" t="str">
        <f t="shared" si="0"/>
        <v>TIMESTAMP_LTZ(9)</v>
      </c>
      <c r="J36" s="14" t="str">
        <f t="shared" si="1"/>
        <v xml:space="preserve">      WHEELED_INTO_OR_TS                      TIMESTAMP_LTZ(9) COMMENT 'Patient wheeled into the OR TS',</v>
      </c>
      <c r="K36" s="14" t="str">
        <f t="shared" si="3"/>
        <v/>
      </c>
    </row>
    <row r="37" spans="1:11" x14ac:dyDescent="0.25">
      <c r="A37" s="18">
        <v>25</v>
      </c>
      <c r="B37" s="19" t="s">
        <v>353</v>
      </c>
      <c r="C37" s="14" t="s">
        <v>202</v>
      </c>
      <c r="D37" s="14" t="s">
        <v>203</v>
      </c>
      <c r="E37" s="20" t="s">
        <v>170</v>
      </c>
      <c r="F37" s="20"/>
      <c r="G37" s="14" t="s">
        <v>196</v>
      </c>
      <c r="H37" s="14" t="s">
        <v>179</v>
      </c>
      <c r="I37" s="14" t="str">
        <f t="shared" si="0"/>
        <v>TIMESTAMP_LTZ(9)</v>
      </c>
      <c r="J37" s="14" t="str">
        <f t="shared" si="1"/>
        <v xml:space="preserve">      SURGERY_CLOSE_TS                        TIMESTAMP_LTZ(9) COMMENT 'Surgery close TS',</v>
      </c>
      <c r="K37" s="14" t="str">
        <f t="shared" si="3"/>
        <v/>
      </c>
    </row>
    <row r="38" spans="1:11" x14ac:dyDescent="0.25">
      <c r="A38" s="18">
        <v>26</v>
      </c>
      <c r="B38" s="19" t="s">
        <v>353</v>
      </c>
      <c r="C38" s="14" t="s">
        <v>204</v>
      </c>
      <c r="D38" s="14" t="s">
        <v>205</v>
      </c>
      <c r="E38" s="20" t="s">
        <v>170</v>
      </c>
      <c r="F38" s="20"/>
      <c r="G38" s="14" t="s">
        <v>196</v>
      </c>
      <c r="H38" s="14" t="s">
        <v>179</v>
      </c>
      <c r="I38" s="14" t="str">
        <f t="shared" si="0"/>
        <v>TIMESTAMP_LTZ(9)</v>
      </c>
      <c r="J38" s="14" t="str">
        <f t="shared" si="1"/>
        <v xml:space="preserve">      PACU_DISCHARGE_TS                       TIMESTAMP_LTZ(9) COMMENT 'Patient discharged from the PACU TS',</v>
      </c>
      <c r="K38" s="14" t="str">
        <f t="shared" si="3"/>
        <v/>
      </c>
    </row>
    <row r="39" spans="1:11" x14ac:dyDescent="0.25">
      <c r="A39" s="18">
        <v>27</v>
      </c>
      <c r="B39" s="19" t="s">
        <v>353</v>
      </c>
      <c r="C39" s="14" t="s">
        <v>206</v>
      </c>
      <c r="D39" s="14" t="s">
        <v>207</v>
      </c>
      <c r="E39" s="20" t="s">
        <v>170</v>
      </c>
      <c r="F39" s="20"/>
      <c r="G39" s="14" t="s">
        <v>196</v>
      </c>
      <c r="H39" s="14" t="s">
        <v>179</v>
      </c>
      <c r="I39" s="14" t="str">
        <f t="shared" si="0"/>
        <v>TIMESTAMP_LTZ(9)</v>
      </c>
      <c r="J39" s="14" t="str">
        <f t="shared" si="1"/>
        <v xml:space="preserve">      WHEELED_OUT_OF_OR_TS                    TIMESTAMP_LTZ(9) COMMENT 'Patient wheeled out of the OR TS',</v>
      </c>
      <c r="K39" s="14" t="str">
        <f t="shared" si="3"/>
        <v/>
      </c>
    </row>
    <row r="40" spans="1:11" x14ac:dyDescent="0.25">
      <c r="A40" s="18">
        <v>28</v>
      </c>
      <c r="B40" s="19" t="s">
        <v>353</v>
      </c>
      <c r="C40" s="14" t="s">
        <v>208</v>
      </c>
      <c r="D40" s="14" t="s">
        <v>109</v>
      </c>
      <c r="E40" s="20" t="s">
        <v>170</v>
      </c>
      <c r="F40" s="20" t="s">
        <v>278</v>
      </c>
      <c r="G40" s="14" t="s">
        <v>171</v>
      </c>
      <c r="H40" s="14" t="s">
        <v>176</v>
      </c>
      <c r="I40" s="14" t="str">
        <f t="shared" si="0"/>
        <v>VARCHAR(400)</v>
      </c>
      <c r="J40" s="14" t="str">
        <f t="shared" si="1"/>
        <v xml:space="preserve">      PACU_RESCUE_NAUSEA_MEDS                 VARCHAR(400) COMMENT 'Indicates an administration of a nausea med in the PACU (Metoclopramide, Ondansetron, Diphenhydramine, etc.)',</v>
      </c>
      <c r="K40" s="14" t="str">
        <f t="shared" si="3"/>
        <v/>
      </c>
    </row>
    <row r="41" spans="1:11" x14ac:dyDescent="0.25">
      <c r="A41" s="18">
        <v>29</v>
      </c>
      <c r="B41" s="19" t="s">
        <v>353</v>
      </c>
      <c r="C41" s="14" t="s">
        <v>209</v>
      </c>
      <c r="D41" s="14" t="s">
        <v>111</v>
      </c>
      <c r="E41" s="20" t="s">
        <v>170</v>
      </c>
      <c r="F41" s="20" t="s">
        <v>278</v>
      </c>
      <c r="G41" s="14" t="s">
        <v>171</v>
      </c>
      <c r="H41" s="14" t="s">
        <v>176</v>
      </c>
      <c r="I41" s="14" t="str">
        <f t="shared" si="0"/>
        <v>VARCHAR(400)</v>
      </c>
      <c r="J41" s="14" t="str">
        <f t="shared" si="1"/>
        <v xml:space="preserve">      PACU_RESCUE_IV_OPIOIDS                  VARCHAR(400) COMMENT 'Indicates an administration of an IV opioid in the PACU (Fentanyl, Morphine, Hydromorphone, etc.)',</v>
      </c>
      <c r="K41" s="14" t="str">
        <f t="shared" si="3"/>
        <v/>
      </c>
    </row>
    <row r="42" spans="1:11" x14ac:dyDescent="0.25">
      <c r="A42" s="18">
        <v>30</v>
      </c>
      <c r="B42" s="19" t="s">
        <v>353</v>
      </c>
      <c r="C42" s="14" t="s">
        <v>210</v>
      </c>
      <c r="D42" s="14" t="s">
        <v>113</v>
      </c>
      <c r="E42" s="20" t="s">
        <v>170</v>
      </c>
      <c r="F42" s="20" t="s">
        <v>278</v>
      </c>
      <c r="G42" s="14" t="s">
        <v>171</v>
      </c>
      <c r="H42" s="14" t="s">
        <v>176</v>
      </c>
      <c r="I42" s="14" t="str">
        <f t="shared" si="0"/>
        <v>VARCHAR(400)</v>
      </c>
      <c r="J42" s="14" t="str">
        <f t="shared" si="1"/>
        <v xml:space="preserve">      PACU_RESCUE_ORAL_OPIOIDS                VARCHAR(400) COMMENT 'Indicates an administration of an oral opioids in the PACU (Oxycodone, Vicodin, etc.)',</v>
      </c>
      <c r="K42" s="14" t="str">
        <f t="shared" si="3"/>
        <v/>
      </c>
    </row>
    <row r="43" spans="1:11" x14ac:dyDescent="0.25">
      <c r="A43" s="18">
        <v>31</v>
      </c>
      <c r="B43" s="19" t="s">
        <v>353</v>
      </c>
      <c r="C43" s="14" t="s">
        <v>211</v>
      </c>
      <c r="D43" s="14" t="s">
        <v>115</v>
      </c>
      <c r="E43" s="20" t="s">
        <v>170</v>
      </c>
      <c r="F43" s="20" t="s">
        <v>278</v>
      </c>
      <c r="G43" s="14" t="s">
        <v>171</v>
      </c>
      <c r="H43" s="14" t="s">
        <v>176</v>
      </c>
      <c r="I43" s="14" t="str">
        <f t="shared" si="0"/>
        <v>VARCHAR(400)</v>
      </c>
      <c r="J43" s="14" t="str">
        <f t="shared" si="1"/>
        <v xml:space="preserve">      PACU_RESCUE_FENTANYL                    VARCHAR(400) COMMENT 'Indicates an administration of fentanyl in the PACU',</v>
      </c>
      <c r="K43" s="14" t="str">
        <f t="shared" si="3"/>
        <v/>
      </c>
    </row>
    <row r="44" spans="1:11" x14ac:dyDescent="0.25">
      <c r="A44" s="18">
        <v>32</v>
      </c>
      <c r="B44" s="19" t="s">
        <v>353</v>
      </c>
      <c r="C44" s="14" t="s">
        <v>212</v>
      </c>
      <c r="D44" s="14" t="s">
        <v>117</v>
      </c>
      <c r="E44" s="20" t="s">
        <v>170</v>
      </c>
      <c r="F44" s="20" t="s">
        <v>278</v>
      </c>
      <c r="G44" s="14" t="s">
        <v>171</v>
      </c>
      <c r="H44" s="14" t="s">
        <v>176</v>
      </c>
      <c r="I44" s="14" t="str">
        <f t="shared" si="0"/>
        <v>VARCHAR(400)</v>
      </c>
      <c r="J44" s="14" t="str">
        <f t="shared" si="1"/>
        <v xml:space="preserve">      PACU_RESCUE_MORPHINE                    VARCHAR(400) COMMENT 'Indicates an administration of morphine in the PACU',</v>
      </c>
      <c r="K44" s="14" t="str">
        <f t="shared" si="3"/>
        <v/>
      </c>
    </row>
    <row r="45" spans="1:11" x14ac:dyDescent="0.25">
      <c r="A45" s="18">
        <v>33</v>
      </c>
      <c r="B45" s="19" t="s">
        <v>353</v>
      </c>
      <c r="C45" s="14" t="s">
        <v>213</v>
      </c>
      <c r="D45" s="14" t="s">
        <v>119</v>
      </c>
      <c r="E45" s="20" t="s">
        <v>170</v>
      </c>
      <c r="F45" s="20" t="s">
        <v>278</v>
      </c>
      <c r="G45" s="14" t="s">
        <v>171</v>
      </c>
      <c r="H45" s="14" t="s">
        <v>176</v>
      </c>
      <c r="I45" s="14" t="str">
        <f t="shared" si="0"/>
        <v>VARCHAR(400)</v>
      </c>
      <c r="J45" s="14" t="str">
        <f t="shared" si="1"/>
        <v xml:space="preserve">      PACU_RESCUE_OXYCODONE                   VARCHAR(400) COMMENT 'Indicates an administration of oxycodone in PACU',</v>
      </c>
      <c r="K45" s="14" t="str">
        <f t="shared" si="3"/>
        <v/>
      </c>
    </row>
    <row r="46" spans="1:11" x14ac:dyDescent="0.25">
      <c r="A46" s="18">
        <v>34</v>
      </c>
      <c r="B46" s="19" t="s">
        <v>353</v>
      </c>
      <c r="C46" s="14" t="s">
        <v>214</v>
      </c>
      <c r="D46" s="14" t="s">
        <v>121</v>
      </c>
      <c r="E46" s="20" t="s">
        <v>170</v>
      </c>
      <c r="F46" s="20" t="s">
        <v>278</v>
      </c>
      <c r="G46" s="14" t="s">
        <v>171</v>
      </c>
      <c r="H46" s="14" t="s">
        <v>176</v>
      </c>
      <c r="I46" s="14" t="str">
        <f t="shared" si="0"/>
        <v>VARCHAR(400)</v>
      </c>
      <c r="J46" s="14" t="str">
        <f t="shared" si="1"/>
        <v xml:space="preserve">      PACU_RESCUE_HYDROMORPHONE               VARCHAR(400) COMMENT 'Indicates an administration of hydromorphone in the PACU',</v>
      </c>
      <c r="K46" s="14" t="str">
        <f t="shared" si="3"/>
        <v/>
      </c>
    </row>
    <row r="47" spans="1:11" x14ac:dyDescent="0.25">
      <c r="A47" s="18">
        <v>35</v>
      </c>
      <c r="B47" s="19" t="s">
        <v>353</v>
      </c>
      <c r="C47" s="14" t="s">
        <v>215</v>
      </c>
      <c r="D47" s="14" t="s">
        <v>216</v>
      </c>
      <c r="E47" s="20" t="s">
        <v>170</v>
      </c>
      <c r="F47" s="20"/>
      <c r="G47" s="14" t="s">
        <v>196</v>
      </c>
      <c r="H47" s="14" t="s">
        <v>179</v>
      </c>
      <c r="I47" s="14" t="str">
        <f t="shared" si="0"/>
        <v>TIMESTAMP_LTZ(9)</v>
      </c>
      <c r="J47" s="14" t="str">
        <f t="shared" si="1"/>
        <v xml:space="preserve">      SCHEDULED_START_TS                      TIMESTAMP_LTZ(9) COMMENT 'Surgery scheduled start TS',</v>
      </c>
      <c r="K47" s="14" t="str">
        <f t="shared" si="3"/>
        <v/>
      </c>
    </row>
    <row r="48" spans="1:11" x14ac:dyDescent="0.25">
      <c r="A48" s="18">
        <v>36</v>
      </c>
      <c r="B48" s="19" t="s">
        <v>353</v>
      </c>
      <c r="C48" s="14" t="s">
        <v>217</v>
      </c>
      <c r="D48" s="14" t="s">
        <v>218</v>
      </c>
      <c r="E48" s="20" t="s">
        <v>170</v>
      </c>
      <c r="F48" s="20"/>
      <c r="G48" s="14" t="s">
        <v>196</v>
      </c>
      <c r="H48" s="14" t="s">
        <v>179</v>
      </c>
      <c r="I48" s="14" t="str">
        <f t="shared" si="0"/>
        <v>TIMESTAMP_LTZ(9)</v>
      </c>
      <c r="J48" s="14" t="str">
        <f t="shared" si="1"/>
        <v xml:space="preserve">      ANESTHESIA_START_TS                     TIMESTAMP_LTZ(9) COMMENT 'Anesthesia start TS',</v>
      </c>
      <c r="K48" s="14" t="str">
        <f t="shared" si="3"/>
        <v/>
      </c>
    </row>
    <row r="49" spans="1:11" x14ac:dyDescent="0.25">
      <c r="A49" s="18">
        <v>37</v>
      </c>
      <c r="B49" s="19" t="s">
        <v>353</v>
      </c>
      <c r="C49" s="14" t="s">
        <v>219</v>
      </c>
      <c r="D49" s="14" t="s">
        <v>220</v>
      </c>
      <c r="E49" s="20" t="s">
        <v>170</v>
      </c>
      <c r="F49" s="20"/>
      <c r="G49" s="14" t="s">
        <v>196</v>
      </c>
      <c r="H49" s="14" t="s">
        <v>179</v>
      </c>
      <c r="I49" s="14" t="str">
        <f t="shared" si="0"/>
        <v>TIMESTAMP_LTZ(9)</v>
      </c>
      <c r="J49" s="14" t="str">
        <f t="shared" si="1"/>
        <v xml:space="preserve">      ANESTHESIA_READY_TS                     TIMESTAMP_LTZ(9) COMMENT 'Anesthetized patient is ready for surgery prep TS',</v>
      </c>
      <c r="K49" s="14" t="str">
        <f t="shared" si="3"/>
        <v/>
      </c>
    </row>
    <row r="50" spans="1:11" x14ac:dyDescent="0.25">
      <c r="A50" s="18">
        <v>38</v>
      </c>
      <c r="B50" s="19" t="s">
        <v>353</v>
      </c>
      <c r="C50" s="14" t="s">
        <v>221</v>
      </c>
      <c r="D50" s="14" t="s">
        <v>222</v>
      </c>
      <c r="E50" s="20" t="s">
        <v>170</v>
      </c>
      <c r="F50" s="20"/>
      <c r="G50" s="14" t="s">
        <v>196</v>
      </c>
      <c r="H50" s="14" t="s">
        <v>179</v>
      </c>
      <c r="I50" s="14" t="str">
        <f t="shared" si="0"/>
        <v>TIMESTAMP_LTZ(9)</v>
      </c>
      <c r="J50" s="14" t="str">
        <f t="shared" si="1"/>
        <v xml:space="preserve">      ANESTHESIA_STOP_TS                      TIMESTAMP_LTZ(9) COMMENT 'Anesthesia stop TS',</v>
      </c>
      <c r="K50" s="14" t="str">
        <f t="shared" si="3"/>
        <v/>
      </c>
    </row>
    <row r="51" spans="1:11" x14ac:dyDescent="0.25">
      <c r="A51" s="18">
        <v>39</v>
      </c>
      <c r="B51" s="19" t="s">
        <v>353</v>
      </c>
      <c r="C51" s="14" t="s">
        <v>223</v>
      </c>
      <c r="D51" s="14" t="s">
        <v>224</v>
      </c>
      <c r="E51" s="20" t="s">
        <v>170</v>
      </c>
      <c r="F51" s="20"/>
      <c r="G51" s="14" t="s">
        <v>196</v>
      </c>
      <c r="H51" s="14" t="s">
        <v>179</v>
      </c>
      <c r="I51" s="14" t="str">
        <f t="shared" si="0"/>
        <v>TIMESTAMP_LTZ(9)</v>
      </c>
      <c r="J51" s="14" t="str">
        <f t="shared" si="1"/>
        <v xml:space="preserve">      PATIENT_ADMITTED_TO_HOSPITAL_TS         TIMESTAMP_LTZ(9) COMMENT 'Patient admitted to the hospital TS',</v>
      </c>
      <c r="K51" s="14" t="str">
        <f t="shared" si="3"/>
        <v/>
      </c>
    </row>
    <row r="52" spans="1:11" x14ac:dyDescent="0.25">
      <c r="A52" s="18">
        <v>40</v>
      </c>
      <c r="B52" s="19" t="s">
        <v>353</v>
      </c>
      <c r="C52" s="14" t="s">
        <v>225</v>
      </c>
      <c r="D52" s="14" t="s">
        <v>226</v>
      </c>
      <c r="E52" s="20" t="s">
        <v>170</v>
      </c>
      <c r="F52" s="20"/>
      <c r="G52" s="14" t="s">
        <v>196</v>
      </c>
      <c r="H52" s="14" t="s">
        <v>179</v>
      </c>
      <c r="I52" s="14" t="str">
        <f t="shared" si="0"/>
        <v>TIMESTAMP_LTZ(9)</v>
      </c>
      <c r="J52" s="14" t="str">
        <f t="shared" si="1"/>
        <v xml:space="preserve">      HOSPITAL_DISCHARGE_TS                   TIMESTAMP_LTZ(9) COMMENT 'Patient discharged from the hospital TS',</v>
      </c>
      <c r="K52" s="14" t="str">
        <f t="shared" si="3"/>
        <v/>
      </c>
    </row>
    <row r="53" spans="1:11" x14ac:dyDescent="0.25">
      <c r="A53" s="18">
        <v>41</v>
      </c>
      <c r="B53" s="19" t="s">
        <v>353</v>
      </c>
      <c r="C53" s="14" t="s">
        <v>227</v>
      </c>
      <c r="D53" s="14" t="s">
        <v>364</v>
      </c>
      <c r="E53" s="20" t="s">
        <v>170</v>
      </c>
      <c r="F53" s="20"/>
      <c r="G53" s="14" t="s">
        <v>196</v>
      </c>
      <c r="H53" s="14" t="s">
        <v>179</v>
      </c>
      <c r="I53" s="14" t="str">
        <f t="shared" si="0"/>
        <v>TIMESTAMP_LTZ(9)</v>
      </c>
      <c r="J53" s="14" t="str">
        <f t="shared" si="1"/>
        <v xml:space="preserve">      PATIENT_FIRST_ADMITTED_TO_ICU_TS        TIMESTAMP_LTZ(9) COMMENT 'Patients first post-operative admit to the ICU TS',</v>
      </c>
      <c r="K53" s="14" t="str">
        <f t="shared" si="3"/>
        <v/>
      </c>
    </row>
    <row r="54" spans="1:11" x14ac:dyDescent="0.25">
      <c r="A54" s="18">
        <v>42</v>
      </c>
      <c r="B54" s="19" t="s">
        <v>353</v>
      </c>
      <c r="C54" s="14" t="s">
        <v>228</v>
      </c>
      <c r="D54" s="14" t="s">
        <v>365</v>
      </c>
      <c r="E54" s="20" t="s">
        <v>170</v>
      </c>
      <c r="F54" s="20"/>
      <c r="G54" s="14" t="s">
        <v>196</v>
      </c>
      <c r="H54" s="14" t="s">
        <v>179</v>
      </c>
      <c r="I54" s="14" t="str">
        <f t="shared" si="0"/>
        <v>TIMESTAMP_LTZ(9)</v>
      </c>
      <c r="J54" s="14" t="str">
        <f t="shared" si="1"/>
        <v xml:space="preserve">      PATIENT_FIRST_DISCHARGED_FROM_ICU_TS    TIMESTAMP_LTZ(9) COMMENT 'Patients first post-operative discharge from the ICU TS',</v>
      </c>
      <c r="K54" s="14" t="str">
        <f t="shared" si="3"/>
        <v/>
      </c>
    </row>
    <row r="55" spans="1:11" x14ac:dyDescent="0.25">
      <c r="A55" s="18">
        <v>43</v>
      </c>
      <c r="B55" s="19" t="s">
        <v>353</v>
      </c>
      <c r="C55" s="14" t="s">
        <v>229</v>
      </c>
      <c r="D55" s="14" t="s">
        <v>230</v>
      </c>
      <c r="E55" s="20" t="s">
        <v>170</v>
      </c>
      <c r="F55" s="20"/>
      <c r="G55" s="14" t="s">
        <v>196</v>
      </c>
      <c r="H55" s="14" t="s">
        <v>179</v>
      </c>
      <c r="I55" s="14" t="str">
        <f t="shared" si="0"/>
        <v>TIMESTAMP_LTZ(9)</v>
      </c>
      <c r="J55" s="14" t="str">
        <f t="shared" si="1"/>
        <v xml:space="preserve">      PATIENT_EXPIRED_TS                      TIMESTAMP_LTZ(9) COMMENT 'Patient expired TS',</v>
      </c>
      <c r="K55" s="14" t="str">
        <f t="shared" si="3"/>
        <v/>
      </c>
    </row>
    <row r="56" spans="1:11" x14ac:dyDescent="0.25">
      <c r="A56" s="18">
        <v>44</v>
      </c>
      <c r="B56" s="19" t="s">
        <v>353</v>
      </c>
      <c r="C56" s="14" t="s">
        <v>231</v>
      </c>
      <c r="D56" s="14" t="s">
        <v>232</v>
      </c>
      <c r="E56" s="20" t="s">
        <v>170</v>
      </c>
      <c r="F56" s="20"/>
      <c r="G56" s="14" t="s">
        <v>178</v>
      </c>
      <c r="H56" s="14" t="s">
        <v>179</v>
      </c>
      <c r="I56" s="14" t="str">
        <f t="shared" si="0"/>
        <v>NUMBER(38,0)</v>
      </c>
      <c r="J56" s="14" t="str">
        <f>"      "&amp;UPPER(C56)&amp;REPT(" ",40-LEN(C56))&amp;I56&amp;" COMMENT '"&amp;D56&amp;"');"</f>
        <v xml:space="preserve">      SCHEDULED_SURGERY_TIME_MIN              NUMBER(38,0) COMMENT 'Time in minutes surgery is scheduled to take');</v>
      </c>
      <c r="K56" s="14" t="str">
        <f t="shared" si="3"/>
        <v/>
      </c>
    </row>
  </sheetData>
  <autoFilter ref="A12:H56" xr:uid="{F44DC069-89C5-47E1-9839-8A544350D535}">
    <sortState xmlns:xlrd2="http://schemas.microsoft.com/office/spreadsheetml/2017/richdata2" ref="A13:H56">
      <sortCondition ref="A12:A56"/>
    </sortState>
  </autoFilter>
  <pageMargins left="0.7" right="0.7" top="0.75" bottom="0.75" header="0.3" footer="0.3"/>
  <pageSetup scale="63" fitToHeight="0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7A8BF-AC55-44ED-8E90-D740B78405A7}">
  <sheetPr>
    <pageSetUpPr fitToPage="1"/>
  </sheetPr>
  <dimension ref="A1:K16"/>
  <sheetViews>
    <sheetView zoomScaleNormal="100" workbookViewId="0">
      <pane ySplit="13" topLeftCell="A14" activePane="bottomLeft" state="frozen"/>
      <selection pane="bottomLeft" activeCell="D16" sqref="D16"/>
    </sheetView>
  </sheetViews>
  <sheetFormatPr defaultColWidth="9" defaultRowHeight="12.75" x14ac:dyDescent="0.25"/>
  <cols>
    <col min="1" max="1" width="5.875" style="4" bestFit="1" customWidth="1"/>
    <col min="2" max="2" width="25.375" style="4" bestFit="1" customWidth="1"/>
    <col min="3" max="3" width="29.875" style="4" bestFit="1" customWidth="1"/>
    <col min="4" max="4" width="68.5" style="4" customWidth="1"/>
    <col min="5" max="5" width="9.5" style="4" bestFit="1" customWidth="1"/>
    <col min="6" max="6" width="16.5" style="4" bestFit="1" customWidth="1"/>
    <col min="7" max="7" width="10.5" style="4" bestFit="1" customWidth="1"/>
    <col min="8" max="8" width="12.75" style="4" bestFit="1" customWidth="1"/>
    <col min="9" max="9" width="12.75" style="4" customWidth="1"/>
    <col min="10" max="10" width="66.375" style="8" customWidth="1"/>
    <col min="11" max="11" width="45.5" style="8" customWidth="1"/>
    <col min="12" max="16384" width="9" style="4"/>
  </cols>
  <sheetData>
    <row r="1" spans="1:11" ht="21" x14ac:dyDescent="0.25">
      <c r="A1" s="11" t="s">
        <v>307</v>
      </c>
    </row>
    <row r="4" spans="1:11" x14ac:dyDescent="0.25">
      <c r="A4" s="10" t="s">
        <v>282</v>
      </c>
    </row>
    <row r="5" spans="1:11" x14ac:dyDescent="0.25">
      <c r="A5" s="4" t="s">
        <v>288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283</v>
      </c>
    </row>
    <row r="11" spans="1:11" x14ac:dyDescent="0.25">
      <c r="A11" s="4" t="s">
        <v>271</v>
      </c>
    </row>
    <row r="12" spans="1:11" x14ac:dyDescent="0.25">
      <c r="I12" s="24"/>
      <c r="J12" s="24" t="s">
        <v>382</v>
      </c>
      <c r="K12" s="25" t="s">
        <v>383</v>
      </c>
    </row>
    <row r="13" spans="1:11" ht="25.5" x14ac:dyDescent="0.25">
      <c r="A13" s="5" t="s">
        <v>164</v>
      </c>
      <c r="B13" s="5" t="s">
        <v>165</v>
      </c>
      <c r="C13" s="5" t="s">
        <v>0</v>
      </c>
      <c r="D13" s="5" t="s">
        <v>1</v>
      </c>
      <c r="E13" s="5" t="s">
        <v>285</v>
      </c>
      <c r="F13" s="5" t="s">
        <v>166</v>
      </c>
      <c r="G13" s="5" t="s">
        <v>167</v>
      </c>
      <c r="H13" s="5" t="s">
        <v>168</v>
      </c>
      <c r="I13" s="24" t="s">
        <v>381</v>
      </c>
      <c r="J13" s="8" t="s">
        <v>385</v>
      </c>
      <c r="K13" s="26" t="str">
        <f>"ALTER TABLE MCHS_CUSTOM_DB.SPRUCE.SURGICAL_CASE_STAFF MODIFY ("</f>
        <v>ALTER TABLE MCHS_CUSTOM_DB.SPRUCE.SURGICAL_CASE_STAFF MODIFY (</v>
      </c>
    </row>
    <row r="14" spans="1:11" s="27" customFormat="1" ht="25.5" x14ac:dyDescent="0.25">
      <c r="A14" s="27">
        <v>45</v>
      </c>
      <c r="B14" s="28" t="s">
        <v>354</v>
      </c>
      <c r="C14" s="27" t="s">
        <v>169</v>
      </c>
      <c r="D14" s="27" t="s">
        <v>7</v>
      </c>
      <c r="E14" s="29" t="s">
        <v>233</v>
      </c>
      <c r="F14" s="29"/>
      <c r="G14" s="27" t="s">
        <v>171</v>
      </c>
      <c r="H14" s="27" t="s">
        <v>172</v>
      </c>
      <c r="I14" s="30" t="str">
        <f xml:space="preserve">
IF(G14="String","VARCHAR(400)",
IF(G14="Float","NUMBER(38,0)",
IF(G14="Datetime","TIMESTAMP_LTZ(9)",G14)))</f>
        <v>VARCHAR(400)</v>
      </c>
      <c r="J14" s="31" t="str">
        <f>"      "&amp;UPPER(C14)&amp;REPT(" ",40-LEN(C14))&amp;I14&amp;" COMMENT '"&amp;D14&amp;"',"</f>
        <v xml:space="preserve">      SURGICAL_CASE_IDENTIFIER                VARCHAR(400) COMMENT 'Unique surgical case identifier',</v>
      </c>
      <c r="K14" s="31" t="str">
        <f>IF(H14="REQUIRED","     COLUMN "&amp;UPPER(C14)&amp;" SET NOT NULL);","")</f>
        <v xml:space="preserve">     COLUMN SURGICAL_CASE_IDENTIFIER SET NOT NULL);</v>
      </c>
    </row>
    <row r="15" spans="1:11" s="27" customFormat="1" x14ac:dyDescent="0.25">
      <c r="A15" s="27">
        <v>46</v>
      </c>
      <c r="B15" s="28" t="s">
        <v>354</v>
      </c>
      <c r="C15" s="27" t="s">
        <v>234</v>
      </c>
      <c r="D15" s="27" t="s">
        <v>235</v>
      </c>
      <c r="E15" s="29" t="s">
        <v>233</v>
      </c>
      <c r="F15" s="29"/>
      <c r="G15" s="27" t="s">
        <v>171</v>
      </c>
      <c r="H15" s="27" t="s">
        <v>176</v>
      </c>
      <c r="I15" s="30" t="str">
        <f t="shared" ref="I15:I16" si="0" xml:space="preserve">
IF(G15="String","VARCHAR(400)",
IF(G15="Float","NUMBER(38,0)",
IF(G15="Datetime","TIMESTAMP_LTZ(9)",G15)))</f>
        <v>VARCHAR(400)</v>
      </c>
      <c r="J15" s="31" t="str">
        <f t="shared" ref="J15" si="1">"      "&amp;UPPER(C15)&amp;REPT(" ",40-LEN(C15))&amp;I15&amp;" COMMENT '"&amp;D15&amp;"',"</f>
        <v xml:space="preserve">      STAFF_NAME                              VARCHAR(400) COMMENT 'Name of staff',</v>
      </c>
      <c r="K15" s="31" t="str">
        <f t="shared" ref="K15:K16" si="2">IF(H15="REQUIRED","     COLUMN "&amp;UPPER(C15)&amp;" SET NOT NULL,","")</f>
        <v/>
      </c>
    </row>
    <row r="16" spans="1:11" s="27" customFormat="1" ht="38.25" x14ac:dyDescent="0.25">
      <c r="A16" s="27">
        <v>47</v>
      </c>
      <c r="B16" s="28" t="s">
        <v>354</v>
      </c>
      <c r="C16" s="27" t="s">
        <v>236</v>
      </c>
      <c r="D16" s="32" t="s">
        <v>237</v>
      </c>
      <c r="E16" s="29" t="s">
        <v>233</v>
      </c>
      <c r="F16" s="29"/>
      <c r="G16" s="27" t="s">
        <v>171</v>
      </c>
      <c r="H16" s="27" t="s">
        <v>176</v>
      </c>
      <c r="I16" s="30" t="str">
        <f t="shared" si="0"/>
        <v>VARCHAR(400)</v>
      </c>
      <c r="J16" s="31" t="str">
        <f>"      "&amp;UPPER(C16)&amp;REPT(" ",40-LEN(C16))&amp;I16&amp;" COMMENT '"&amp;D16&amp;"');"</f>
        <v xml:space="preserve">      STAFF_ROLE                              VARCHAR(400) COMMENT 'Expected Values: Attending Surgeon, Surgery Fellow, Surgery Resident, Anesthesiologist, Anesthesia Fellow, Anesthesia Resident, CRNA, Pre-op Nurse, Circulating Nurse, PACU Nurse, Surgical Tech');</v>
      </c>
      <c r="K16" s="31" t="str">
        <f t="shared" si="2"/>
        <v/>
      </c>
    </row>
  </sheetData>
  <autoFilter ref="A13:H16" xr:uid="{F44DC069-89C5-47E1-9839-8A544350D535}">
    <sortState xmlns:xlrd2="http://schemas.microsoft.com/office/spreadsheetml/2017/richdata2" ref="A14:H16">
      <sortCondition ref="A13:A16"/>
    </sortState>
  </autoFilter>
  <pageMargins left="0.7" right="0.7" top="0.75" bottom="0.75" header="0.3" footer="0.3"/>
  <pageSetup scale="63" fitToHeight="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FC4F-C569-4B07-BA36-745CC0943D43}">
  <dimension ref="A1:A12"/>
  <sheetViews>
    <sheetView workbookViewId="0">
      <selection activeCell="A12" sqref="A3:A12"/>
    </sheetView>
  </sheetViews>
  <sheetFormatPr defaultRowHeight="15.75" x14ac:dyDescent="0.25"/>
  <cols>
    <col min="1" max="1" width="19.875" bestFit="1" customWidth="1"/>
  </cols>
  <sheetData>
    <row r="1" spans="1:1" x14ac:dyDescent="0.25">
      <c r="A1" s="38" t="s">
        <v>445</v>
      </c>
    </row>
    <row r="2" spans="1:1" x14ac:dyDescent="0.25">
      <c r="A2" t="s">
        <v>438</v>
      </c>
    </row>
    <row r="3" spans="1:1" x14ac:dyDescent="0.25">
      <c r="A3" t="s">
        <v>439</v>
      </c>
    </row>
    <row r="4" spans="1:1" x14ac:dyDescent="0.25">
      <c r="A4" t="s">
        <v>437</v>
      </c>
    </row>
    <row r="5" spans="1:1" x14ac:dyDescent="0.25">
      <c r="A5" t="s">
        <v>434</v>
      </c>
    </row>
    <row r="6" spans="1:1" x14ac:dyDescent="0.25">
      <c r="A6" t="s">
        <v>442</v>
      </c>
    </row>
    <row r="7" spans="1:1" x14ac:dyDescent="0.25">
      <c r="A7" t="s">
        <v>440</v>
      </c>
    </row>
    <row r="8" spans="1:1" x14ac:dyDescent="0.25">
      <c r="A8" t="s">
        <v>443</v>
      </c>
    </row>
    <row r="9" spans="1:1" x14ac:dyDescent="0.25">
      <c r="A9" t="s">
        <v>441</v>
      </c>
    </row>
    <row r="10" spans="1:1" x14ac:dyDescent="0.25">
      <c r="A10" t="s">
        <v>435</v>
      </c>
    </row>
    <row r="11" spans="1:1" x14ac:dyDescent="0.25">
      <c r="A11" t="s">
        <v>436</v>
      </c>
    </row>
    <row r="12" spans="1:1" x14ac:dyDescent="0.25">
      <c r="A12" t="s">
        <v>444</v>
      </c>
    </row>
  </sheetData>
  <sortState xmlns:xlrd2="http://schemas.microsoft.com/office/spreadsheetml/2017/richdata2" ref="A2:A12">
    <sortCondition ref="A2:A1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C988-B1E6-4E93-A67B-918F1E367CF3}">
  <sheetPr>
    <pageSetUpPr fitToPage="1"/>
  </sheetPr>
  <dimension ref="A1:K14"/>
  <sheetViews>
    <sheetView zoomScaleNormal="100" workbookViewId="0">
      <pane ySplit="12" topLeftCell="A13" activePane="bottomLeft" state="frozen"/>
      <selection pane="bottomLeft" activeCell="D14" sqref="D14"/>
    </sheetView>
  </sheetViews>
  <sheetFormatPr defaultColWidth="9" defaultRowHeight="12.75" x14ac:dyDescent="0.25"/>
  <cols>
    <col min="1" max="1" width="5.875" style="4" bestFit="1" customWidth="1"/>
    <col min="2" max="2" width="25.375" style="4" bestFit="1" customWidth="1"/>
    <col min="3" max="3" width="29.875" style="4" bestFit="1" customWidth="1"/>
    <col min="4" max="4" width="68.5" style="4" customWidth="1"/>
    <col min="5" max="5" width="9.5" style="4" bestFit="1" customWidth="1"/>
    <col min="6" max="6" width="16.5" style="4" bestFit="1" customWidth="1"/>
    <col min="7" max="7" width="10.5" style="4" bestFit="1" customWidth="1"/>
    <col min="8" max="8" width="12.75" style="4" bestFit="1" customWidth="1"/>
    <col min="9" max="9" width="10.75" style="4" bestFit="1" customWidth="1"/>
    <col min="10" max="10" width="69.625" style="8" bestFit="1" customWidth="1"/>
    <col min="11" max="11" width="57.875" style="8" bestFit="1" customWidth="1"/>
    <col min="12" max="16384" width="9" style="4"/>
  </cols>
  <sheetData>
    <row r="1" spans="1:11" ht="21" x14ac:dyDescent="0.25">
      <c r="A1" s="11" t="s">
        <v>306</v>
      </c>
    </row>
    <row r="4" spans="1:11" x14ac:dyDescent="0.25">
      <c r="A4" s="10" t="s">
        <v>282</v>
      </c>
    </row>
    <row r="5" spans="1:11" x14ac:dyDescent="0.25">
      <c r="A5" s="4" t="s">
        <v>289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272</v>
      </c>
    </row>
    <row r="11" spans="1:11" x14ac:dyDescent="0.25">
      <c r="I11" s="24"/>
      <c r="J11" s="25" t="s">
        <v>382</v>
      </c>
      <c r="K11" s="25" t="s">
        <v>383</v>
      </c>
    </row>
    <row r="12" spans="1:11" x14ac:dyDescent="0.25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8" t="s">
        <v>386</v>
      </c>
      <c r="K12" s="26" t="str">
        <f>"ALTER TABLE MCHS_CUSTOM_DB.SPRUCE.SURGICAL_CASE_ANES_ACTIONS MODIFY ("</f>
        <v>ALTER TABLE MCHS_CUSTOM_DB.SPRUCE.SURGICAL_CASE_ANES_ACTIONS MODIFY (</v>
      </c>
    </row>
    <row r="13" spans="1:11" x14ac:dyDescent="0.25">
      <c r="A13" s="4">
        <v>48</v>
      </c>
      <c r="B13" s="6" t="s">
        <v>355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26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NULL);","")</f>
        <v xml:space="preserve">     COLUMN SURGICAL_CASE_IDENTIFIER SET NOT NULL);</v>
      </c>
    </row>
    <row r="14" spans="1:11" ht="25.5" x14ac:dyDescent="0.25">
      <c r="A14" s="4">
        <v>49</v>
      </c>
      <c r="B14" s="6" t="s">
        <v>355</v>
      </c>
      <c r="C14" s="4" t="s">
        <v>238</v>
      </c>
      <c r="D14" s="4" t="s">
        <v>42</v>
      </c>
      <c r="E14" s="7" t="s">
        <v>233</v>
      </c>
      <c r="F14" s="7"/>
      <c r="G14" s="4" t="s">
        <v>171</v>
      </c>
      <c r="H14" s="4" t="s">
        <v>176</v>
      </c>
      <c r="I14" s="14" t="str">
        <f xml:space="preserve">
IF(G14="String","VARCHAR(400)",
IF(G14="Float","NUMBER(38,0)",
IF(G14="Datetime","TIMESTAMP_LTZ(9)",G14)))</f>
        <v>VARCHAR(400)</v>
      </c>
      <c r="J14" s="26" t="str">
        <f>"      "&amp;UPPER(C14)&amp;REPT(" ",40-LEN(C14))&amp;I14&amp;" COMMENT '"&amp;D14&amp;"');"</f>
        <v xml:space="preserve">      ANESTHESIA_ACTIONS                      VARCHAR(400) COMMENT 'Actions performed by anesthesiologists (line placements, intubation, etc.)');</v>
      </c>
      <c r="K14" s="31" t="str">
        <f>IF(H14="REQUIRED","     COLUMN "&amp;UPPER(C14)&amp;" SET NOT NULL);","")</f>
        <v/>
      </c>
    </row>
  </sheetData>
  <autoFilter ref="A12:H14" xr:uid="{F44DC069-89C5-47E1-9839-8A544350D535}">
    <sortState xmlns:xlrd2="http://schemas.microsoft.com/office/spreadsheetml/2017/richdata2" ref="A13:H14">
      <sortCondition ref="A12:A14"/>
    </sortState>
  </autoFilter>
  <pageMargins left="0.7" right="0.7" top="0.75" bottom="0.75" header="0.3" footer="0.3"/>
  <pageSetup scale="63" fitToHeight="0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EE15C-FF9D-4461-98CC-FD5978E4EF12}">
  <sheetPr>
    <pageSetUpPr fitToPage="1"/>
  </sheetPr>
  <dimension ref="A1:K19"/>
  <sheetViews>
    <sheetView zoomScaleNormal="100" workbookViewId="0">
      <pane ySplit="12" topLeftCell="A13" activePane="bottomLeft" state="frozen"/>
      <selection pane="bottomLeft" activeCell="A14" sqref="A14"/>
    </sheetView>
  </sheetViews>
  <sheetFormatPr defaultColWidth="9" defaultRowHeight="12.75" x14ac:dyDescent="0.25"/>
  <cols>
    <col min="1" max="1" width="5.875" style="4" bestFit="1" customWidth="1"/>
    <col min="2" max="2" width="11.375" style="4" customWidth="1"/>
    <col min="3" max="3" width="18.375" style="4" customWidth="1"/>
    <col min="4" max="4" width="26.125" style="4" customWidth="1"/>
    <col min="5" max="5" width="6.625" style="4" customWidth="1"/>
    <col min="6" max="6" width="8" style="4" customWidth="1"/>
    <col min="7" max="7" width="10.5" style="4" bestFit="1" customWidth="1"/>
    <col min="8" max="8" width="12.75" style="4" bestFit="1" customWidth="1"/>
    <col min="9" max="9" width="10.75" style="4" bestFit="1" customWidth="1"/>
    <col min="10" max="10" width="69.625" style="4" bestFit="1" customWidth="1"/>
    <col min="11" max="11" width="49.25" style="4" customWidth="1"/>
    <col min="12" max="16384" width="9" style="4"/>
  </cols>
  <sheetData>
    <row r="1" spans="1:11" ht="21" x14ac:dyDescent="0.25">
      <c r="A1" s="11" t="s">
        <v>305</v>
      </c>
    </row>
    <row r="4" spans="1:11" x14ac:dyDescent="0.25">
      <c r="A4" s="10" t="s">
        <v>282</v>
      </c>
    </row>
    <row r="5" spans="1:11" x14ac:dyDescent="0.25">
      <c r="A5" s="4" t="s">
        <v>290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273</v>
      </c>
    </row>
    <row r="11" spans="1:11" x14ac:dyDescent="0.25">
      <c r="I11" s="24"/>
      <c r="J11" s="25" t="s">
        <v>382</v>
      </c>
      <c r="K11" s="25" t="s">
        <v>383</v>
      </c>
    </row>
    <row r="12" spans="1:11" ht="25.5" x14ac:dyDescent="0.25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8" t="s">
        <v>387</v>
      </c>
      <c r="K12" s="26" t="str">
        <f>"ALTER TABLE MCHS_CUSTOM_DB.SPRUCE.SURGICAL_CASE_BLOCKS MODIFY ("</f>
        <v>ALTER TABLE MCHS_CUSTOM_DB.SPRUCE.SURGICAL_CASE_BLOCKS MODIFY (</v>
      </c>
    </row>
    <row r="13" spans="1:11" x14ac:dyDescent="0.25">
      <c r="A13" s="4">
        <v>50</v>
      </c>
      <c r="B13" s="6" t="s">
        <v>356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NULL);","")</f>
        <v xml:space="preserve">     COLUMN SURGICAL_CASE_IDENTIFIER SET NOT NULL);</v>
      </c>
    </row>
    <row r="14" spans="1:11" x14ac:dyDescent="0.25">
      <c r="A14" s="4">
        <v>51</v>
      </c>
      <c r="B14" s="6" t="s">
        <v>356</v>
      </c>
      <c r="C14" s="4" t="s">
        <v>239</v>
      </c>
      <c r="D14" s="4" t="s">
        <v>84</v>
      </c>
      <c r="E14" s="7" t="s">
        <v>233</v>
      </c>
      <c r="F14" s="7"/>
      <c r="G14" s="4" t="s">
        <v>171</v>
      </c>
      <c r="H14" s="4" t="s">
        <v>176</v>
      </c>
      <c r="I14" s="14" t="str">
        <f t="shared" ref="I14:I19" si="0" xml:space="preserve">
IF(G14="String","VARCHAR(400)",
IF(G14="Float","NUMBER(38,0)",
IF(G14="Datetime","TIMESTAMP_LTZ(9)",G14)))</f>
        <v>VARCHAR(400)</v>
      </c>
      <c r="J14" s="14" t="str">
        <f t="shared" ref="J14:J19" si="1">"      "&amp;UPPER(C14)&amp;REPT(" ",40-LEN(C14))&amp;I14&amp;" COMMENT '"&amp;D14&amp;"',"</f>
        <v xml:space="preserve">      BLOCK_TYPES                             VARCHAR(400) COMMENT 'Ex: peripheral vs centroaxial',</v>
      </c>
      <c r="K14" s="31" t="str">
        <f t="shared" ref="K14:K19" si="2">IF(H14="REQUIRED","     COLUMN "&amp;UPPER(C14)&amp;" SET NOT NULL);","")</f>
        <v/>
      </c>
    </row>
    <row r="15" spans="1:11" x14ac:dyDescent="0.25">
      <c r="A15" s="4">
        <v>52</v>
      </c>
      <c r="B15" s="6" t="s">
        <v>356</v>
      </c>
      <c r="C15" s="4" t="s">
        <v>240</v>
      </c>
      <c r="D15" s="4" t="s">
        <v>86</v>
      </c>
      <c r="E15" s="7" t="s">
        <v>233</v>
      </c>
      <c r="F15" s="7"/>
      <c r="G15" s="4" t="s">
        <v>171</v>
      </c>
      <c r="H15" s="4" t="s">
        <v>176</v>
      </c>
      <c r="I15" s="14" t="str">
        <f t="shared" si="0"/>
        <v>VARCHAR(400)</v>
      </c>
      <c r="J15" s="14" t="str">
        <f t="shared" si="1"/>
        <v xml:space="preserve">      BLOCK_NERVE_SITES                       VARCHAR(400) COMMENT 'Ex: T9-T10, trunk, head &amp; neck, etc.',</v>
      </c>
      <c r="K15" s="31" t="str">
        <f t="shared" si="2"/>
        <v/>
      </c>
    </row>
    <row r="16" spans="1:11" x14ac:dyDescent="0.25">
      <c r="A16" s="4">
        <v>53</v>
      </c>
      <c r="B16" s="6" t="s">
        <v>356</v>
      </c>
      <c r="C16" s="4" t="s">
        <v>241</v>
      </c>
      <c r="D16" s="4" t="s">
        <v>88</v>
      </c>
      <c r="E16" s="7" t="s">
        <v>233</v>
      </c>
      <c r="F16" s="7"/>
      <c r="G16" s="4" t="s">
        <v>171</v>
      </c>
      <c r="H16" s="4" t="s">
        <v>176</v>
      </c>
      <c r="I16" s="14" t="str">
        <f t="shared" si="0"/>
        <v>VARCHAR(400)</v>
      </c>
      <c r="J16" s="14" t="str">
        <f t="shared" si="1"/>
        <v xml:space="preserve">      BLOCK_NAMES                             VARCHAR(400) COMMENT 'Ex: caudal, ilioinguinal, etc.',</v>
      </c>
      <c r="K16" s="31" t="str">
        <f t="shared" si="2"/>
        <v/>
      </c>
    </row>
    <row r="17" spans="1:11" x14ac:dyDescent="0.25">
      <c r="A17" s="4">
        <v>54</v>
      </c>
      <c r="B17" s="6" t="s">
        <v>356</v>
      </c>
      <c r="C17" s="4" t="s">
        <v>242</v>
      </c>
      <c r="D17" s="4" t="s">
        <v>90</v>
      </c>
      <c r="E17" s="7" t="s">
        <v>233</v>
      </c>
      <c r="F17" s="7"/>
      <c r="G17" s="4" t="s">
        <v>171</v>
      </c>
      <c r="H17" s="4" t="s">
        <v>176</v>
      </c>
      <c r="I17" s="14" t="str">
        <f t="shared" si="0"/>
        <v>VARCHAR(400)</v>
      </c>
      <c r="J17" s="14" t="str">
        <f t="shared" si="1"/>
        <v xml:space="preserve">      BLOCK_TECHNIQUES                        VARCHAR(400) COMMENT 'Ex: single injection vs continuous',</v>
      </c>
      <c r="K17" s="31" t="str">
        <f t="shared" si="2"/>
        <v/>
      </c>
    </row>
    <row r="18" spans="1:11" x14ac:dyDescent="0.25">
      <c r="A18" s="4">
        <v>55</v>
      </c>
      <c r="B18" s="6" t="s">
        <v>356</v>
      </c>
      <c r="C18" s="4" t="s">
        <v>243</v>
      </c>
      <c r="D18" s="4" t="s">
        <v>92</v>
      </c>
      <c r="E18" s="7" t="s">
        <v>233</v>
      </c>
      <c r="F18" s="7"/>
      <c r="G18" s="4" t="s">
        <v>171</v>
      </c>
      <c r="H18" s="4" t="s">
        <v>176</v>
      </c>
      <c r="I18" s="14" t="str">
        <f t="shared" si="0"/>
        <v>VARCHAR(400)</v>
      </c>
      <c r="J18" s="14" t="str">
        <f t="shared" si="1"/>
        <v xml:space="preserve">      BLOCK_LATERALITY                        VARCHAR(400) COMMENT 'Ex: left, right or bilateral',</v>
      </c>
      <c r="K18" s="31" t="str">
        <f t="shared" si="2"/>
        <v/>
      </c>
    </row>
    <row r="19" spans="1:11" x14ac:dyDescent="0.25">
      <c r="A19" s="4">
        <v>56</v>
      </c>
      <c r="B19" s="6" t="s">
        <v>356</v>
      </c>
      <c r="C19" s="4" t="s">
        <v>244</v>
      </c>
      <c r="D19" s="4" t="s">
        <v>94</v>
      </c>
      <c r="E19" s="7" t="s">
        <v>233</v>
      </c>
      <c r="F19" s="7"/>
      <c r="G19" s="4" t="s">
        <v>178</v>
      </c>
      <c r="H19" s="4" t="s">
        <v>179</v>
      </c>
      <c r="I19" s="14" t="str">
        <f t="shared" si="0"/>
        <v>NUMBER(38,0)</v>
      </c>
      <c r="J19" s="14" t="str">
        <f t="shared" si="1"/>
        <v xml:space="preserve">      BLOCK_ATTEMPTS                          NUMBER(38,0) COMMENT 'Number of attempts to do block',</v>
      </c>
      <c r="K19" s="31" t="str">
        <f t="shared" si="2"/>
        <v/>
      </c>
    </row>
  </sheetData>
  <autoFilter ref="A12:H19" xr:uid="{F44DC069-89C5-47E1-9839-8A544350D535}">
    <sortState xmlns:xlrd2="http://schemas.microsoft.com/office/spreadsheetml/2017/richdata2" ref="A13:H19">
      <sortCondition ref="A12:A19"/>
    </sortState>
  </autoFilter>
  <pageMargins left="0.7" right="0.7" top="0.75" bottom="0.75" header="0.3" footer="0.3"/>
  <pageSetup scale="63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9C60-7EAA-41B5-8E58-AA4651612740}">
  <sheetPr>
    <pageSetUpPr fitToPage="1"/>
  </sheetPr>
  <dimension ref="A1:K17"/>
  <sheetViews>
    <sheetView zoomScale="120" zoomScaleNormal="120" workbookViewId="0">
      <pane ySplit="12" topLeftCell="A13" activePane="bottomLeft" state="frozen"/>
      <selection pane="bottomLeft" activeCell="D16" sqref="D16"/>
    </sheetView>
  </sheetViews>
  <sheetFormatPr defaultColWidth="9" defaultRowHeight="12.75" x14ac:dyDescent="0.25"/>
  <cols>
    <col min="1" max="1" width="5.875" style="4" bestFit="1" customWidth="1"/>
    <col min="2" max="2" width="13.25" style="4" customWidth="1"/>
    <col min="3" max="3" width="20.875" style="4" customWidth="1"/>
    <col min="4" max="4" width="52" style="4" customWidth="1"/>
    <col min="5" max="5" width="8.875" style="4" customWidth="1"/>
    <col min="6" max="6" width="6.25" style="4" customWidth="1"/>
    <col min="7" max="7" width="10.5" style="4" bestFit="1" customWidth="1"/>
    <col min="8" max="8" width="12.75" style="4" bestFit="1" customWidth="1"/>
    <col min="9" max="9" width="13.75" style="4" bestFit="1" customWidth="1"/>
    <col min="10" max="10" width="99" style="4" bestFit="1" customWidth="1"/>
    <col min="11" max="11" width="62" style="4" customWidth="1"/>
    <col min="12" max="16384" width="9" style="4"/>
  </cols>
  <sheetData>
    <row r="1" spans="1:11" ht="21" x14ac:dyDescent="0.25">
      <c r="A1" s="11" t="s">
        <v>304</v>
      </c>
    </row>
    <row r="4" spans="1:11" x14ac:dyDescent="0.25">
      <c r="A4" s="10" t="s">
        <v>282</v>
      </c>
    </row>
    <row r="5" spans="1:11" x14ac:dyDescent="0.25">
      <c r="A5" s="4" t="s">
        <v>291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274</v>
      </c>
    </row>
    <row r="11" spans="1:11" x14ac:dyDescent="0.25">
      <c r="I11" s="24"/>
      <c r="J11" s="25" t="s">
        <v>382</v>
      </c>
      <c r="K11" s="25" t="s">
        <v>383</v>
      </c>
    </row>
    <row r="12" spans="1:11" x14ac:dyDescent="0.2">
      <c r="A12" s="5" t="s">
        <v>164</v>
      </c>
      <c r="B12" s="5" t="s">
        <v>165</v>
      </c>
      <c r="C12" s="5" t="s">
        <v>0</v>
      </c>
      <c r="D12" s="5" t="s">
        <v>1</v>
      </c>
      <c r="E12" s="5" t="s">
        <v>285</v>
      </c>
      <c r="F12" s="5" t="s">
        <v>166</v>
      </c>
      <c r="G12" s="5" t="s">
        <v>167</v>
      </c>
      <c r="H12" s="5" t="s">
        <v>168</v>
      </c>
      <c r="I12" s="24" t="s">
        <v>381</v>
      </c>
      <c r="J12" s="2" t="s">
        <v>388</v>
      </c>
      <c r="K12" s="2" t="s">
        <v>389</v>
      </c>
    </row>
    <row r="13" spans="1:11" x14ac:dyDescent="0.25">
      <c r="A13" s="4">
        <v>57</v>
      </c>
      <c r="B13" s="6" t="s">
        <v>357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NULL);","")</f>
        <v xml:space="preserve">     COLUMN SURGICAL_CASE_IDENTIFIER SET NOT NULL);</v>
      </c>
    </row>
    <row r="14" spans="1:11" x14ac:dyDescent="0.25">
      <c r="A14" s="4">
        <v>58</v>
      </c>
      <c r="B14" s="6" t="s">
        <v>357</v>
      </c>
      <c r="C14" s="4" t="s">
        <v>245</v>
      </c>
      <c r="D14" s="4" t="s">
        <v>96</v>
      </c>
      <c r="E14" s="7" t="s">
        <v>233</v>
      </c>
      <c r="F14" s="7"/>
      <c r="G14" s="4" t="s">
        <v>171</v>
      </c>
      <c r="H14" s="4" t="s">
        <v>176</v>
      </c>
      <c r="I14" s="14" t="str">
        <f t="shared" ref="I14:I17" si="0" xml:space="preserve">
IF(G14="String","VARCHAR(400)",
IF(G14="Float","NUMBER(38,0)",
IF(G14="Datetime","TIMESTAMP_LTZ(9)",G14)))</f>
        <v>VARCHAR(400)</v>
      </c>
      <c r="J14" s="14" t="str">
        <f t="shared" ref="J14:J16" si="1">"      "&amp;UPPER(C14)&amp;REPT(" ",40-LEN(C14))&amp;I14&amp;" COMMENT '"&amp;D14&amp;"',"</f>
        <v xml:space="preserve">      BLOOD_PRODUCT_TYPE                      VARCHAR(400) COMMENT 'Name of blood product (red blood cells, platelets, FFP, cyprecipitate, etc.)',</v>
      </c>
      <c r="K14" s="31" t="str">
        <f>IF(H14="REQUIRED","     COLUMN "&amp;UPPER(C14)&amp;" SET NOT NULL);","")</f>
        <v/>
      </c>
    </row>
    <row r="15" spans="1:11" x14ac:dyDescent="0.25">
      <c r="A15" s="4">
        <v>59</v>
      </c>
      <c r="B15" s="6" t="s">
        <v>357</v>
      </c>
      <c r="C15" s="4" t="s">
        <v>246</v>
      </c>
      <c r="D15" s="4" t="s">
        <v>98</v>
      </c>
      <c r="E15" s="7" t="s">
        <v>233</v>
      </c>
      <c r="F15" s="7"/>
      <c r="G15" s="4" t="s">
        <v>178</v>
      </c>
      <c r="H15" s="4" t="s">
        <v>179</v>
      </c>
      <c r="I15" s="14" t="str">
        <f t="shared" si="0"/>
        <v>NUMBER(38,0)</v>
      </c>
      <c r="J15" s="14" t="str">
        <f t="shared" si="1"/>
        <v xml:space="preserve">      BLOOD_PRODUCT_VOLUME                    NUMBER(38,0) COMMENT 'Numerical volume of blood product given',</v>
      </c>
      <c r="K15" s="31" t="str">
        <f>IF(H15="REQUIRED","     COLUMN "&amp;UPPER(C15)&amp;" SET NOT NULL);","")</f>
        <v/>
      </c>
    </row>
    <row r="16" spans="1:11" x14ac:dyDescent="0.25">
      <c r="A16" s="4">
        <v>60</v>
      </c>
      <c r="B16" s="6" t="s">
        <v>357</v>
      </c>
      <c r="C16" s="4" t="s">
        <v>247</v>
      </c>
      <c r="D16" s="4" t="s">
        <v>100</v>
      </c>
      <c r="E16" s="7" t="s">
        <v>233</v>
      </c>
      <c r="F16" s="7"/>
      <c r="G16" s="4" t="s">
        <v>171</v>
      </c>
      <c r="H16" s="4" t="s">
        <v>176</v>
      </c>
      <c r="I16" s="14" t="str">
        <f t="shared" si="0"/>
        <v>VARCHAR(400)</v>
      </c>
      <c r="J16" s="14" t="str">
        <f t="shared" si="1"/>
        <v xml:space="preserve">      BLOOD_PRODUCT_UNITS                     VARCHAR(400) COMMENT 'Measurement units of the amount given',</v>
      </c>
      <c r="K16" s="31" t="str">
        <f>IF(H16="REQUIRED","     COLUMN "&amp;UPPER(C16)&amp;" SET NOT NULL);","")</f>
        <v/>
      </c>
    </row>
    <row r="17" spans="1:11" x14ac:dyDescent="0.25">
      <c r="A17" s="4">
        <v>61</v>
      </c>
      <c r="B17" s="6" t="s">
        <v>357</v>
      </c>
      <c r="C17" s="4" t="s">
        <v>248</v>
      </c>
      <c r="D17" s="4" t="s">
        <v>249</v>
      </c>
      <c r="E17" s="7" t="s">
        <v>233</v>
      </c>
      <c r="F17" s="7"/>
      <c r="G17" s="4" t="s">
        <v>196</v>
      </c>
      <c r="H17" s="4" t="s">
        <v>179</v>
      </c>
      <c r="I17" s="14" t="str">
        <f t="shared" si="0"/>
        <v>TIMESTAMP_LTZ(9)</v>
      </c>
      <c r="J17" s="14" t="str">
        <f>"      "&amp;UPPER(C17)&amp;REPT(" ",40-LEN(C17))&amp;I17&amp;" COMMENT '"&amp;D17&amp;"');"</f>
        <v xml:space="preserve">      BLOOD_PRODUCT_ADMIN_TS                  TIMESTAMP_LTZ(9) COMMENT 'Blood product is administered to the patient TS');</v>
      </c>
      <c r="K17" s="31" t="str">
        <f>IF(H17="REQUIRED","     COLUMN "&amp;UPPER(C17)&amp;" SET NOT NULL);","")</f>
        <v/>
      </c>
    </row>
  </sheetData>
  <autoFilter ref="A12:H17" xr:uid="{F44DC069-89C5-47E1-9839-8A544350D535}">
    <sortState xmlns:xlrd2="http://schemas.microsoft.com/office/spreadsheetml/2017/richdata2" ref="A13:H17">
      <sortCondition ref="A12:A17"/>
    </sortState>
  </autoFilter>
  <pageMargins left="0.7" right="0.7" top="0.75" bottom="0.75" header="0.3" footer="0.3"/>
  <pageSetup scale="63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39F3-DDC7-4FC0-90D4-1F0B1D26BD20}">
  <sheetPr>
    <pageSetUpPr fitToPage="1"/>
  </sheetPr>
  <dimension ref="A1:K16"/>
  <sheetViews>
    <sheetView zoomScaleNormal="100" workbookViewId="0">
      <pane ySplit="12" topLeftCell="A13" activePane="bottomLeft" state="frozen"/>
      <selection pane="bottomLeft" activeCell="A5" sqref="A5:A10"/>
    </sheetView>
  </sheetViews>
  <sheetFormatPr defaultColWidth="9" defaultRowHeight="12.75" x14ac:dyDescent="0.25"/>
  <cols>
    <col min="1" max="1" width="5.875" style="4" bestFit="1" customWidth="1"/>
    <col min="2" max="2" width="15.125" style="4" customWidth="1"/>
    <col min="3" max="3" width="29.875" style="4" bestFit="1" customWidth="1"/>
    <col min="4" max="4" width="27.5" style="4" customWidth="1"/>
    <col min="5" max="5" width="9.5" style="4" bestFit="1" customWidth="1"/>
    <col min="6" max="6" width="23.25" style="4" bestFit="1" customWidth="1"/>
    <col min="7" max="7" width="10.5" style="4" bestFit="1" customWidth="1"/>
    <col min="8" max="8" width="12.75" style="4" bestFit="1" customWidth="1"/>
    <col min="9" max="9" width="10.75" style="4" bestFit="1" customWidth="1"/>
    <col min="10" max="10" width="69.625" style="4" bestFit="1" customWidth="1"/>
    <col min="11" max="11" width="57.375" style="4" customWidth="1"/>
    <col min="12" max="16384" width="9" style="4"/>
  </cols>
  <sheetData>
    <row r="1" spans="1:11" ht="21" x14ac:dyDescent="0.25">
      <c r="A1" s="11" t="s">
        <v>369</v>
      </c>
    </row>
    <row r="4" spans="1:11" x14ac:dyDescent="0.25">
      <c r="A4" s="10" t="s">
        <v>282</v>
      </c>
    </row>
    <row r="5" spans="1:11" x14ac:dyDescent="0.25">
      <c r="A5" s="4" t="s">
        <v>370</v>
      </c>
    </row>
    <row r="6" spans="1:11" x14ac:dyDescent="0.25">
      <c r="A6" s="4" t="s">
        <v>298</v>
      </c>
    </row>
    <row r="7" spans="1:11" x14ac:dyDescent="0.25">
      <c r="A7" s="4" t="s">
        <v>286</v>
      </c>
    </row>
    <row r="8" spans="1:11" x14ac:dyDescent="0.25">
      <c r="A8" s="4" t="s">
        <v>280</v>
      </c>
    </row>
    <row r="9" spans="1:11" x14ac:dyDescent="0.25">
      <c r="A9" s="4" t="s">
        <v>281</v>
      </c>
    </row>
    <row r="10" spans="1:11" x14ac:dyDescent="0.25">
      <c r="A10" s="4" t="s">
        <v>375</v>
      </c>
    </row>
    <row r="11" spans="1:11" x14ac:dyDescent="0.25">
      <c r="I11" s="24"/>
      <c r="J11" s="25" t="s">
        <v>382</v>
      </c>
      <c r="K11" s="25" t="s">
        <v>383</v>
      </c>
    </row>
    <row r="12" spans="1:11" x14ac:dyDescent="0.25">
      <c r="A12" s="23" t="s">
        <v>164</v>
      </c>
      <c r="B12" s="23" t="s">
        <v>165</v>
      </c>
      <c r="C12" s="23" t="s">
        <v>0</v>
      </c>
      <c r="D12" s="23" t="s">
        <v>1</v>
      </c>
      <c r="E12" s="23" t="s">
        <v>285</v>
      </c>
      <c r="F12" s="23" t="s">
        <v>166</v>
      </c>
      <c r="G12" s="23" t="s">
        <v>167</v>
      </c>
      <c r="H12" s="23" t="s">
        <v>168</v>
      </c>
      <c r="I12" s="24" t="s">
        <v>381</v>
      </c>
      <c r="J12" s="4" t="s">
        <v>390</v>
      </c>
      <c r="K12" s="4" t="s">
        <v>391</v>
      </c>
    </row>
    <row r="13" spans="1:11" x14ac:dyDescent="0.25">
      <c r="A13" s="4">
        <v>62</v>
      </c>
      <c r="B13" s="6" t="s">
        <v>371</v>
      </c>
      <c r="C13" s="4" t="s">
        <v>169</v>
      </c>
      <c r="D13" s="4" t="s">
        <v>7</v>
      </c>
      <c r="E13" s="7" t="s">
        <v>233</v>
      </c>
      <c r="F13" s="7"/>
      <c r="G13" s="4" t="s">
        <v>171</v>
      </c>
      <c r="H13" s="4" t="s">
        <v>172</v>
      </c>
      <c r="I13" s="14" t="str">
        <f xml:space="preserve">
IF(G13="String","VARCHAR(400)",
IF(G13="Float","NUMBER(38,0)",
IF(G13="Datetime","TIMESTAMP_LTZ(9)",G13)))</f>
        <v>VARCHAR(400)</v>
      </c>
      <c r="J13" s="14" t="str">
        <f>"      "&amp;UPPER(C13)&amp;REPT(" ",40-LEN(C13))&amp;I13&amp;" COMMENT '"&amp;D13&amp;"',"</f>
        <v xml:space="preserve">      SURGICAL_CASE_IDENTIFIER                VARCHAR(400) COMMENT 'Unique surgical case identifier',</v>
      </c>
      <c r="K13" s="31" t="str">
        <f>IF(H13="REQUIRED","     COLUMN "&amp;UPPER(C13)&amp;" SET NOT NULL,","")</f>
        <v xml:space="preserve">     COLUMN SURGICAL_CASE_IDENTIFIER SET NOT NULL,</v>
      </c>
    </row>
    <row r="14" spans="1:11" x14ac:dyDescent="0.25">
      <c r="A14" s="4">
        <v>63</v>
      </c>
      <c r="B14" s="6" t="s">
        <v>371</v>
      </c>
      <c r="C14" s="4" t="s">
        <v>173</v>
      </c>
      <c r="D14" s="4" t="s">
        <v>5</v>
      </c>
      <c r="E14" s="7" t="s">
        <v>233</v>
      </c>
      <c r="F14" s="7"/>
      <c r="G14" s="4" t="s">
        <v>171</v>
      </c>
      <c r="H14" s="4" t="s">
        <v>172</v>
      </c>
      <c r="I14" s="14" t="str">
        <f t="shared" ref="I14:I16" si="0" xml:space="preserve">
IF(G14="String","VARCHAR(400)",
IF(G14="Float","NUMBER(38,0)",
IF(G14="Datetime","TIMESTAMP_LTZ(9)",G14)))</f>
        <v>VARCHAR(400)</v>
      </c>
      <c r="J14" s="14" t="str">
        <f t="shared" ref="J14:J15" si="1">"      "&amp;UPPER(C14)&amp;REPT(" ",40-LEN(C14))&amp;I14&amp;" COMMENT '"&amp;D14&amp;"',"</f>
        <v xml:space="preserve">      ENCOUNTER_IDENTIFIER                    VARCHAR(400) COMMENT 'Unique patient encounter identifier',</v>
      </c>
      <c r="K14" s="31" t="str">
        <f>IF(H14="REQUIRED","     COLUMN "&amp;UPPER(C14)&amp;" SET NOT NULL);","")</f>
        <v xml:space="preserve">     COLUMN ENCOUNTER_IDENTIFIER SET NOT NULL);</v>
      </c>
    </row>
    <row r="15" spans="1:11" x14ac:dyDescent="0.25">
      <c r="A15" s="4">
        <v>64</v>
      </c>
      <c r="B15" s="6" t="s">
        <v>371</v>
      </c>
      <c r="C15" s="4" t="s">
        <v>372</v>
      </c>
      <c r="D15" s="4" t="s">
        <v>45</v>
      </c>
      <c r="E15" s="7" t="s">
        <v>233</v>
      </c>
      <c r="F15" s="7" t="s">
        <v>380</v>
      </c>
      <c r="G15" s="4" t="s">
        <v>171</v>
      </c>
      <c r="H15" s="4" t="s">
        <v>176</v>
      </c>
      <c r="I15" s="14" t="str">
        <f t="shared" si="0"/>
        <v>VARCHAR(400)</v>
      </c>
      <c r="J15" s="14" t="str">
        <f t="shared" si="1"/>
        <v xml:space="preserve">      PROCEDURE_CODES                         VARCHAR(400) COMMENT 'Post-discharge CPT codes',</v>
      </c>
      <c r="K15" s="31" t="str">
        <f>IF(H15="REQUIRED","     COLUMN "&amp;UPPER(C15)&amp;" SET NOT NULL);","")</f>
        <v/>
      </c>
    </row>
    <row r="16" spans="1:11" x14ac:dyDescent="0.25">
      <c r="A16" s="4">
        <v>65</v>
      </c>
      <c r="B16" s="6" t="s">
        <v>371</v>
      </c>
      <c r="C16" s="4" t="s">
        <v>373</v>
      </c>
      <c r="D16" s="4" t="s">
        <v>47</v>
      </c>
      <c r="E16" s="7" t="s">
        <v>233</v>
      </c>
      <c r="F16" s="7" t="s">
        <v>380</v>
      </c>
      <c r="G16" s="4" t="s">
        <v>171</v>
      </c>
      <c r="H16" s="4" t="s">
        <v>176</v>
      </c>
      <c r="I16" s="14" t="str">
        <f t="shared" si="0"/>
        <v>VARCHAR(400)</v>
      </c>
      <c r="J16" s="14" t="str">
        <f>"      "&amp;UPPER(C16)&amp;REPT(" ",40-LEN(C16))&amp;I16&amp;" COMMENT '"&amp;D16&amp;"');"</f>
        <v xml:space="preserve">      PROCEDURE_DESCRIPTIONS                  VARCHAR(400) COMMENT 'Post-discharge CPT descriptions');</v>
      </c>
      <c r="K16" s="31" t="str">
        <f>IF(H16="REQUIRED","     COLUMN "&amp;UPPER(C16)&amp;" SET NOT NULL);","")</f>
        <v/>
      </c>
    </row>
  </sheetData>
  <autoFilter ref="A12:H16" xr:uid="{F44DC069-89C5-47E1-9839-8A544350D535}">
    <sortState xmlns:xlrd2="http://schemas.microsoft.com/office/spreadsheetml/2017/richdata2" ref="A13:H16">
      <sortCondition ref="A12:A16"/>
    </sortState>
  </autoFilter>
  <pageMargins left="0.7" right="0.7" top="0.75" bottom="0.75" header="0.3" footer="0.3"/>
  <pageSetup scale="63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Standard SPRUCE Fields List</vt:lpstr>
      <vt:lpstr>Table Comments</vt:lpstr>
      <vt:lpstr>OR</vt:lpstr>
      <vt:lpstr>Staff</vt:lpstr>
      <vt:lpstr>Roles</vt:lpstr>
      <vt:lpstr>Anes Actions</vt:lpstr>
      <vt:lpstr>Blocks</vt:lpstr>
      <vt:lpstr>Blood</vt:lpstr>
      <vt:lpstr>Procedure</vt:lpstr>
      <vt:lpstr>Drugs</vt:lpstr>
      <vt:lpstr>OR Env</vt:lpstr>
      <vt:lpstr>Diagnosis</vt:lpstr>
      <vt:lpstr>Pain</vt:lpstr>
      <vt:lpstr>OR ICU Return</vt:lpstr>
      <vt:lpstr>OR ED Return</vt:lpstr>
      <vt:lpstr>OR 30d Readmit</vt:lpstr>
      <vt:lpstr>'Standard SPRUCE Fields List'!Print_Titles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timgr</dc:creator>
  <cp:lastModifiedBy>Rene Medina</cp:lastModifiedBy>
  <cp:lastPrinted>2022-10-24T17:44:50Z</cp:lastPrinted>
  <dcterms:created xsi:type="dcterms:W3CDTF">2022-10-20T18:09:58Z</dcterms:created>
  <dcterms:modified xsi:type="dcterms:W3CDTF">2025-01-15T19:22:40Z</dcterms:modified>
</cp:coreProperties>
</file>