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nadorp/Documents/LOCAL/Private/python-flask/presentation/"/>
    </mc:Choice>
  </mc:AlternateContent>
  <xr:revisionPtr revIDLastSave="0" documentId="13_ncr:1_{027E9D47-3FC0-544B-BDBA-A3C45DCD9D59}" xr6:coauthVersionLast="47" xr6:coauthVersionMax="47" xr10:uidLastSave="{00000000-0000-0000-0000-000000000000}"/>
  <bookViews>
    <workbookView xWindow="0" yWindow="740" windowWidth="34560" windowHeight="21600" xr2:uid="{C2B6F8B1-8603-C142-A75F-8C24BC3B36B8}"/>
  </bookViews>
  <sheets>
    <sheet name="SQL_REFRESH" sheetId="5" r:id="rId1"/>
    <sheet name="Presentation" sheetId="7" r:id="rId2"/>
    <sheet name="sections" sheetId="8" r:id="rId3"/>
    <sheet name="slides" sheetId="1" r:id="rId4"/>
    <sheet name="slide_blocks" sheetId="2" r:id="rId5"/>
    <sheet name="block_type" sheetId="3" r:id="rId6"/>
    <sheet name="persona" sheetId="4" r:id="rId7"/>
    <sheet name="use_cases" sheetId="9" r:id="rId8"/>
    <sheet name="persona_user" sheetId="6" r:id="rId9"/>
  </sheets>
  <definedNames>
    <definedName name="_xlnm._FilterDatabase" localSheetId="0" hidden="1">SQL_REFRESH!$A$1:$B$193</definedName>
    <definedName name="slideByNumber" localSheetId="7">Slides[[slideNumber]:[skip]]</definedName>
    <definedName name="slideByNumber">Slides[[slideNumber]:[skip]]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8" i="2" l="1"/>
  <c r="K38" i="2"/>
  <c r="L38" i="2"/>
  <c r="M38" i="2"/>
  <c r="O38" i="2"/>
  <c r="P38" i="2"/>
  <c r="R38" i="2"/>
  <c r="S38" i="2"/>
  <c r="H13" i="4"/>
  <c r="H12" i="4" s="1"/>
  <c r="H11" i="4" s="1"/>
  <c r="H10" i="4" s="1"/>
  <c r="H9" i="4" s="1"/>
  <c r="H8" i="4" s="1"/>
  <c r="H7" i="4" s="1"/>
  <c r="H6" i="4" s="1"/>
  <c r="H5" i="4" s="1"/>
  <c r="H4" i="4" s="1"/>
  <c r="H3" i="4" s="1"/>
  <c r="H2" i="4" s="1"/>
  <c r="A31" i="2"/>
  <c r="K31" i="2"/>
  <c r="M31" i="2"/>
  <c r="O31" i="2"/>
  <c r="P31" i="2"/>
  <c r="R31" i="2"/>
  <c r="S31" i="2"/>
  <c r="B26" i="1"/>
  <c r="Q31" i="2" s="1"/>
  <c r="J26" i="1"/>
  <c r="N31" i="2" s="1"/>
  <c r="M26" i="1"/>
  <c r="O26" i="1"/>
  <c r="A35" i="2"/>
  <c r="K35" i="2"/>
  <c r="M35" i="2"/>
  <c r="O35" i="2"/>
  <c r="P35" i="2"/>
  <c r="R35" i="2"/>
  <c r="S35" i="2"/>
  <c r="A34" i="2"/>
  <c r="K34" i="2"/>
  <c r="M34" i="2"/>
  <c r="O34" i="2"/>
  <c r="P34" i="2"/>
  <c r="R34" i="2"/>
  <c r="S34" i="2"/>
  <c r="B28" i="1"/>
  <c r="Q35" i="2" s="1"/>
  <c r="J28" i="1"/>
  <c r="N35" i="2" s="1"/>
  <c r="M28" i="1"/>
  <c r="O28" i="1"/>
  <c r="A33" i="2"/>
  <c r="K33" i="2"/>
  <c r="M33" i="2"/>
  <c r="O33" i="2"/>
  <c r="P33" i="2"/>
  <c r="R33" i="2"/>
  <c r="S33" i="2"/>
  <c r="A32" i="2"/>
  <c r="K32" i="2"/>
  <c r="M32" i="2"/>
  <c r="O32" i="2"/>
  <c r="P32" i="2"/>
  <c r="R32" i="2"/>
  <c r="S32" i="2"/>
  <c r="B27" i="1"/>
  <c r="Q33" i="2" s="1"/>
  <c r="J27" i="1"/>
  <c r="N33" i="2" s="1"/>
  <c r="M27" i="1"/>
  <c r="O27" i="1"/>
  <c r="J38" i="2" a="1"/>
  <c r="J31" i="2" a="1"/>
  <c r="J35" i="2" a="1"/>
  <c r="J34" i="2" a="1"/>
  <c r="J33" i="2" a="1"/>
  <c r="J32" i="2" a="1"/>
  <c r="J38" i="2" l="1"/>
  <c r="J31" i="2"/>
  <c r="Q34" i="2"/>
  <c r="Q32" i="2"/>
  <c r="N34" i="2"/>
  <c r="J35" i="2"/>
  <c r="J34" i="2"/>
  <c r="N32" i="2"/>
  <c r="J33" i="2"/>
  <c r="J32" i="2"/>
  <c r="J3" i="1" l="1"/>
  <c r="J4" i="1"/>
  <c r="J48" i="1"/>
  <c r="J5" i="1"/>
  <c r="J6" i="1"/>
  <c r="J7" i="1"/>
  <c r="J8" i="1"/>
  <c r="J9" i="1"/>
  <c r="J10" i="1"/>
  <c r="J11" i="1"/>
  <c r="J49" i="1"/>
  <c r="J12" i="1"/>
  <c r="J13" i="1"/>
  <c r="J14" i="1"/>
  <c r="J15" i="1"/>
  <c r="J16" i="1"/>
  <c r="J37" i="1"/>
  <c r="N44" i="2" s="1"/>
  <c r="J41" i="1"/>
  <c r="N48" i="2" s="1"/>
  <c r="J38" i="1"/>
  <c r="J70" i="1"/>
  <c r="J39" i="1"/>
  <c r="J40" i="1"/>
  <c r="J17" i="1"/>
  <c r="J18" i="1"/>
  <c r="J19" i="1"/>
  <c r="J20" i="1"/>
  <c r="J21" i="1"/>
  <c r="J22" i="1"/>
  <c r="J23" i="1"/>
  <c r="J24" i="1"/>
  <c r="J54" i="1"/>
  <c r="J25" i="1"/>
  <c r="J29" i="1"/>
  <c r="N36" i="2" s="1"/>
  <c r="J30" i="1"/>
  <c r="J31" i="1"/>
  <c r="N38" i="2" s="1"/>
  <c r="J33" i="1"/>
  <c r="J32" i="1"/>
  <c r="J34" i="1"/>
  <c r="J35" i="1"/>
  <c r="J36" i="1"/>
  <c r="J69" i="1"/>
  <c r="J42" i="1"/>
  <c r="J44" i="1"/>
  <c r="J83" i="1"/>
  <c r="J45" i="1"/>
  <c r="J46" i="1"/>
  <c r="J47" i="1"/>
  <c r="J50" i="1"/>
  <c r="J51" i="1"/>
  <c r="J52" i="1"/>
  <c r="J53" i="1"/>
  <c r="J55" i="1"/>
  <c r="J56" i="1"/>
  <c r="J57" i="1"/>
  <c r="J58" i="1"/>
  <c r="J59" i="1"/>
  <c r="J60" i="1"/>
  <c r="J61" i="1"/>
  <c r="J62" i="1"/>
  <c r="J63" i="1"/>
  <c r="J64" i="1"/>
  <c r="J65" i="1"/>
  <c r="J66" i="1"/>
  <c r="J67" i="1"/>
  <c r="J68" i="1"/>
  <c r="J71" i="1"/>
  <c r="J72" i="1"/>
  <c r="J73" i="1"/>
  <c r="J74" i="1"/>
  <c r="J75" i="1"/>
  <c r="J76" i="1"/>
  <c r="J77" i="1"/>
  <c r="J78" i="1"/>
  <c r="J79" i="1"/>
  <c r="J80" i="1"/>
  <c r="J81" i="1"/>
  <c r="J82" i="1"/>
  <c r="J84" i="1"/>
  <c r="J85" i="1"/>
  <c r="J86" i="1"/>
  <c r="B37" i="1"/>
  <c r="Q44" i="2" s="1"/>
  <c r="A44" i="2"/>
  <c r="K44" i="2"/>
  <c r="M44" i="2"/>
  <c r="O44" i="2"/>
  <c r="P44" i="2"/>
  <c r="R44" i="2"/>
  <c r="S44" i="2"/>
  <c r="M37" i="1"/>
  <c r="O37" i="1"/>
  <c r="A48" i="2"/>
  <c r="K48" i="2"/>
  <c r="M48" i="2"/>
  <c r="O48" i="2"/>
  <c r="P48" i="2"/>
  <c r="R48" i="2"/>
  <c r="S48" i="2"/>
  <c r="B41" i="1"/>
  <c r="Q48" i="2" s="1"/>
  <c r="M41" i="1"/>
  <c r="O41" i="1"/>
  <c r="M30" i="2"/>
  <c r="A36" i="2"/>
  <c r="K36" i="2"/>
  <c r="M36" i="2"/>
  <c r="O36" i="2"/>
  <c r="P36" i="2"/>
  <c r="R36" i="2"/>
  <c r="S36" i="2"/>
  <c r="B29" i="1"/>
  <c r="Q36" i="2" s="1"/>
  <c r="O25" i="1"/>
  <c r="M29" i="1"/>
  <c r="O29" i="1"/>
  <c r="J44" i="2" a="1"/>
  <c r="J48" i="2" a="1"/>
  <c r="J36" i="2" a="1"/>
  <c r="J44" i="2" l="1"/>
  <c r="J48" i="2"/>
  <c r="J36" i="2"/>
  <c r="B31" i="1" l="1"/>
  <c r="Q38" i="2" s="1"/>
  <c r="M31" i="1"/>
  <c r="A45" i="2"/>
  <c r="K45" i="2"/>
  <c r="M45" i="2"/>
  <c r="O45" i="2"/>
  <c r="P45" i="2"/>
  <c r="R45" i="2"/>
  <c r="S45" i="2"/>
  <c r="B38" i="1"/>
  <c r="Q45" i="2" s="1"/>
  <c r="N45" i="2"/>
  <c r="M38" i="1"/>
  <c r="O38" i="1"/>
  <c r="A49" i="2"/>
  <c r="K49" i="2"/>
  <c r="M49" i="2"/>
  <c r="O49" i="2"/>
  <c r="P49" i="2"/>
  <c r="R49" i="2"/>
  <c r="S49" i="2"/>
  <c r="B42" i="1"/>
  <c r="Q49" i="2" s="1"/>
  <c r="N49" i="2"/>
  <c r="M42" i="1"/>
  <c r="O42" i="1"/>
  <c r="A55" i="2"/>
  <c r="K55" i="2"/>
  <c r="M55" i="2"/>
  <c r="O55" i="2"/>
  <c r="P55" i="2"/>
  <c r="R55" i="2"/>
  <c r="S55" i="2"/>
  <c r="B48" i="1"/>
  <c r="Q55" i="2" s="1"/>
  <c r="N55" i="2"/>
  <c r="M48" i="1"/>
  <c r="O48" i="1"/>
  <c r="I2" i="1"/>
  <c r="A4" i="9"/>
  <c r="F4" i="9"/>
  <c r="A43" i="2"/>
  <c r="K43" i="2"/>
  <c r="M43" i="2"/>
  <c r="O43" i="2"/>
  <c r="P43" i="2"/>
  <c r="R43" i="2"/>
  <c r="S43" i="2"/>
  <c r="B36" i="1"/>
  <c r="Q43" i="2" s="1"/>
  <c r="N43" i="2"/>
  <c r="M36" i="1"/>
  <c r="O36" i="1"/>
  <c r="A42" i="2"/>
  <c r="K42" i="2"/>
  <c r="O42" i="2"/>
  <c r="P42" i="2"/>
  <c r="R42" i="2"/>
  <c r="S42" i="2"/>
  <c r="B35" i="1"/>
  <c r="Q42" i="2" s="1"/>
  <c r="N42" i="2"/>
  <c r="M35" i="1"/>
  <c r="M42" i="2" s="1"/>
  <c r="O35" i="1"/>
  <c r="J43" i="2" a="1"/>
  <c r="J49" i="2" a="1"/>
  <c r="J42" i="2" a="1"/>
  <c r="J55" i="2" a="1"/>
  <c r="J45" i="2" a="1"/>
  <c r="J45" i="2" l="1"/>
  <c r="J49" i="2"/>
  <c r="J55" i="2"/>
  <c r="J43" i="2"/>
  <c r="J42" i="2"/>
  <c r="A53" i="2"/>
  <c r="K53" i="2"/>
  <c r="O53" i="2"/>
  <c r="P53" i="2"/>
  <c r="R53" i="2"/>
  <c r="S53" i="2"/>
  <c r="B46" i="1"/>
  <c r="N53" i="2"/>
  <c r="M46" i="1"/>
  <c r="M53" i="2" s="1"/>
  <c r="O46" i="1"/>
  <c r="A7" i="2"/>
  <c r="K7" i="2"/>
  <c r="O7" i="2"/>
  <c r="P7" i="2"/>
  <c r="R7" i="2"/>
  <c r="S7" i="2"/>
  <c r="B7" i="1"/>
  <c r="N7" i="2"/>
  <c r="M7" i="1"/>
  <c r="M7" i="2" s="1"/>
  <c r="O7" i="1"/>
  <c r="A76" i="2"/>
  <c r="K76" i="2"/>
  <c r="O76" i="2"/>
  <c r="P76" i="2"/>
  <c r="S76" i="2"/>
  <c r="B68" i="1"/>
  <c r="N76" i="2"/>
  <c r="M68" i="1"/>
  <c r="M76" i="2" s="1"/>
  <c r="O68" i="1"/>
  <c r="N54" i="2"/>
  <c r="N10" i="2"/>
  <c r="N11" i="2"/>
  <c r="N8" i="2"/>
  <c r="N9" i="2"/>
  <c r="N57" i="2"/>
  <c r="N40" i="2"/>
  <c r="N68" i="2"/>
  <c r="N69" i="2"/>
  <c r="N56" i="2"/>
  <c r="N80" i="2"/>
  <c r="N63" i="2"/>
  <c r="N37" i="2"/>
  <c r="N77" i="2"/>
  <c r="N65" i="2"/>
  <c r="N67" i="2"/>
  <c r="N70" i="2"/>
  <c r="N71" i="2"/>
  <c r="N72" i="2"/>
  <c r="N73" i="2"/>
  <c r="N74" i="2"/>
  <c r="N75" i="2"/>
  <c r="N82" i="2"/>
  <c r="N81" i="2"/>
  <c r="N88" i="2"/>
  <c r="N51" i="2"/>
  <c r="N92" i="2"/>
  <c r="N93" i="2"/>
  <c r="N94" i="2"/>
  <c r="N52" i="2"/>
  <c r="A13" i="4"/>
  <c r="A9" i="2"/>
  <c r="K9" i="2"/>
  <c r="O9" i="2"/>
  <c r="P9" i="2"/>
  <c r="R9" i="2"/>
  <c r="S9" i="2"/>
  <c r="A8" i="2"/>
  <c r="K8" i="2"/>
  <c r="O8" i="2"/>
  <c r="P8" i="2"/>
  <c r="R8" i="2"/>
  <c r="S8" i="2"/>
  <c r="B9" i="1"/>
  <c r="M9" i="1"/>
  <c r="M9" i="2" s="1"/>
  <c r="O9" i="1"/>
  <c r="B8" i="1"/>
  <c r="M8" i="1"/>
  <c r="M8" i="2" s="1"/>
  <c r="O8" i="1"/>
  <c r="A9" i="3"/>
  <c r="C9" i="3"/>
  <c r="A11" i="2"/>
  <c r="K11" i="2"/>
  <c r="O11" i="2"/>
  <c r="P11" i="2"/>
  <c r="R11" i="2"/>
  <c r="S11" i="2"/>
  <c r="A57" i="2"/>
  <c r="K57" i="2"/>
  <c r="O57" i="2"/>
  <c r="P57" i="2"/>
  <c r="R57" i="2"/>
  <c r="S57" i="2"/>
  <c r="B50" i="1"/>
  <c r="M50" i="1"/>
  <c r="M57" i="2" s="1"/>
  <c r="O50" i="1"/>
  <c r="B11" i="1"/>
  <c r="M11" i="1"/>
  <c r="M11" i="2" s="1"/>
  <c r="O11" i="1"/>
  <c r="A56" i="2"/>
  <c r="K56" i="2"/>
  <c r="O56" i="2"/>
  <c r="P56" i="2"/>
  <c r="R56" i="2"/>
  <c r="S56" i="2"/>
  <c r="B49" i="1"/>
  <c r="M49" i="1"/>
  <c r="M56" i="2" s="1"/>
  <c r="O49" i="1"/>
  <c r="E12" i="8"/>
  <c r="E10" i="8" s="1"/>
  <c r="A81" i="2"/>
  <c r="K81" i="2"/>
  <c r="O81" i="2"/>
  <c r="P81" i="2"/>
  <c r="R81" i="2"/>
  <c r="S81" i="2"/>
  <c r="B73" i="1"/>
  <c r="M73" i="1"/>
  <c r="M81" i="2" s="1"/>
  <c r="O73" i="1"/>
  <c r="A10" i="2"/>
  <c r="K10" i="2"/>
  <c r="O10" i="2"/>
  <c r="P10" i="2"/>
  <c r="R10" i="2"/>
  <c r="S10" i="2"/>
  <c r="B10" i="1"/>
  <c r="M10" i="1"/>
  <c r="M10" i="2" s="1"/>
  <c r="O10" i="1"/>
  <c r="A54" i="2"/>
  <c r="K54" i="2"/>
  <c r="O54" i="2"/>
  <c r="P54" i="2"/>
  <c r="R54" i="2"/>
  <c r="S54" i="2"/>
  <c r="B47" i="1"/>
  <c r="M47" i="1"/>
  <c r="M54" i="2" s="1"/>
  <c r="O47" i="1"/>
  <c r="A83" i="2"/>
  <c r="A82" i="2"/>
  <c r="A80" i="2"/>
  <c r="A85" i="2"/>
  <c r="A86" i="2"/>
  <c r="A87" i="2"/>
  <c r="A89" i="2"/>
  <c r="A90" i="2"/>
  <c r="A88" i="2"/>
  <c r="A52" i="2"/>
  <c r="A51" i="2"/>
  <c r="A92" i="2"/>
  <c r="A93" i="2"/>
  <c r="A94" i="2"/>
  <c r="A91" i="2"/>
  <c r="K83" i="2"/>
  <c r="K82" i="2"/>
  <c r="K80" i="2"/>
  <c r="K85" i="2"/>
  <c r="K86" i="2"/>
  <c r="K87" i="2"/>
  <c r="K89" i="2"/>
  <c r="K90" i="2"/>
  <c r="K88" i="2"/>
  <c r="K52" i="2"/>
  <c r="K51" i="2"/>
  <c r="K92" i="2"/>
  <c r="K93" i="2"/>
  <c r="K94" i="2"/>
  <c r="K91" i="2"/>
  <c r="O83" i="2"/>
  <c r="O82" i="2"/>
  <c r="O80" i="2"/>
  <c r="O85" i="2"/>
  <c r="O86" i="2"/>
  <c r="O87" i="2"/>
  <c r="O89" i="2"/>
  <c r="O90" i="2"/>
  <c r="O88" i="2"/>
  <c r="O52" i="2"/>
  <c r="O51" i="2"/>
  <c r="O92" i="2"/>
  <c r="O93" i="2"/>
  <c r="O94" i="2"/>
  <c r="O91" i="2"/>
  <c r="P83" i="2"/>
  <c r="P82" i="2"/>
  <c r="P80" i="2"/>
  <c r="P85" i="2"/>
  <c r="P86" i="2"/>
  <c r="P87" i="2"/>
  <c r="P89" i="2"/>
  <c r="P90" i="2"/>
  <c r="P88" i="2"/>
  <c r="P52" i="2"/>
  <c r="P51" i="2"/>
  <c r="P92" i="2"/>
  <c r="P93" i="2"/>
  <c r="P94" i="2"/>
  <c r="P91" i="2"/>
  <c r="R83" i="2"/>
  <c r="R82" i="2"/>
  <c r="R80" i="2"/>
  <c r="R85" i="2"/>
  <c r="R86" i="2"/>
  <c r="R87" i="2"/>
  <c r="R89" i="2"/>
  <c r="R90" i="2"/>
  <c r="R88" i="2"/>
  <c r="R52" i="2"/>
  <c r="R51" i="2"/>
  <c r="R92" i="2"/>
  <c r="R93" i="2"/>
  <c r="R94" i="2"/>
  <c r="R91" i="2"/>
  <c r="S83" i="2"/>
  <c r="S82" i="2"/>
  <c r="S80" i="2"/>
  <c r="S85" i="2"/>
  <c r="S86" i="2"/>
  <c r="S87" i="2"/>
  <c r="S89" i="2"/>
  <c r="S90" i="2"/>
  <c r="S88" i="2"/>
  <c r="S52" i="2"/>
  <c r="S51" i="2"/>
  <c r="S92" i="2"/>
  <c r="S93" i="2"/>
  <c r="S94" i="2"/>
  <c r="S91" i="2"/>
  <c r="A77" i="2"/>
  <c r="A65" i="2"/>
  <c r="A40" i="2"/>
  <c r="A67" i="2"/>
  <c r="A68" i="2"/>
  <c r="A70" i="2"/>
  <c r="A69" i="2"/>
  <c r="A71" i="2"/>
  <c r="A72" i="2"/>
  <c r="A73" i="2"/>
  <c r="A74" i="2"/>
  <c r="A75" i="2"/>
  <c r="K77" i="2"/>
  <c r="K65" i="2"/>
  <c r="K40" i="2"/>
  <c r="K67" i="2"/>
  <c r="K68" i="2"/>
  <c r="K70" i="2"/>
  <c r="K69" i="2"/>
  <c r="K71" i="2"/>
  <c r="K72" i="2"/>
  <c r="K73" i="2"/>
  <c r="K74" i="2"/>
  <c r="K75" i="2"/>
  <c r="O77" i="2"/>
  <c r="O65" i="2"/>
  <c r="O40" i="2"/>
  <c r="O67" i="2"/>
  <c r="O68" i="2"/>
  <c r="O70" i="2"/>
  <c r="O69" i="2"/>
  <c r="O71" i="2"/>
  <c r="O72" i="2"/>
  <c r="O73" i="2"/>
  <c r="O74" i="2"/>
  <c r="O75" i="2"/>
  <c r="P77" i="2"/>
  <c r="P65" i="2"/>
  <c r="P40" i="2"/>
  <c r="P67" i="2"/>
  <c r="P68" i="2"/>
  <c r="P70" i="2"/>
  <c r="P69" i="2"/>
  <c r="P71" i="2"/>
  <c r="P72" i="2"/>
  <c r="P73" i="2"/>
  <c r="P74" i="2"/>
  <c r="P75" i="2"/>
  <c r="R65" i="2"/>
  <c r="R40" i="2"/>
  <c r="R67" i="2"/>
  <c r="R68" i="2"/>
  <c r="R70" i="2"/>
  <c r="R69" i="2"/>
  <c r="R71" i="2"/>
  <c r="R72" i="2"/>
  <c r="R73" i="2"/>
  <c r="R74" i="2"/>
  <c r="R75" i="2"/>
  <c r="S77" i="2"/>
  <c r="S65" i="2"/>
  <c r="S40" i="2"/>
  <c r="S67" i="2"/>
  <c r="S68" i="2"/>
  <c r="S70" i="2"/>
  <c r="S69" i="2"/>
  <c r="S71" i="2"/>
  <c r="S72" i="2"/>
  <c r="S73" i="2"/>
  <c r="S74" i="2"/>
  <c r="S75" i="2"/>
  <c r="A37" i="2"/>
  <c r="K37" i="2"/>
  <c r="O37" i="2"/>
  <c r="P37" i="2"/>
  <c r="R37" i="2"/>
  <c r="S37" i="2"/>
  <c r="A63" i="2"/>
  <c r="K63" i="2"/>
  <c r="O63" i="2"/>
  <c r="P63" i="2"/>
  <c r="R63" i="2"/>
  <c r="S63" i="2"/>
  <c r="B44" i="1"/>
  <c r="M44" i="1"/>
  <c r="M51" i="2" s="1"/>
  <c r="O44" i="1"/>
  <c r="B45" i="1"/>
  <c r="M45" i="1"/>
  <c r="M52" i="2" s="1"/>
  <c r="O45" i="1"/>
  <c r="B80" i="1"/>
  <c r="M80" i="1"/>
  <c r="M88" i="2" s="1"/>
  <c r="O80" i="1"/>
  <c r="B72" i="1"/>
  <c r="M72" i="1"/>
  <c r="M80" i="2" s="1"/>
  <c r="O72" i="1"/>
  <c r="B74" i="1"/>
  <c r="M74" i="1"/>
  <c r="M82" i="2" s="1"/>
  <c r="O74" i="1"/>
  <c r="A108" i="1"/>
  <c r="B57" i="1"/>
  <c r="M57" i="1"/>
  <c r="M65" i="2" s="1"/>
  <c r="O57" i="1"/>
  <c r="B69" i="1"/>
  <c r="M69" i="1"/>
  <c r="M77" i="2" s="1"/>
  <c r="O69" i="1"/>
  <c r="B30" i="1"/>
  <c r="M30" i="1"/>
  <c r="M37" i="2" s="1"/>
  <c r="O30" i="1"/>
  <c r="B55" i="1"/>
  <c r="M55" i="1"/>
  <c r="M63" i="2" s="1"/>
  <c r="O55" i="1"/>
  <c r="C8" i="3"/>
  <c r="A30" i="2"/>
  <c r="K30" i="2"/>
  <c r="O30" i="2"/>
  <c r="P30" i="2"/>
  <c r="R30" i="2"/>
  <c r="S30" i="2"/>
  <c r="A62" i="2"/>
  <c r="K62" i="2"/>
  <c r="O62" i="2"/>
  <c r="P62" i="2"/>
  <c r="R62" i="2"/>
  <c r="S62" i="2"/>
  <c r="A61" i="2"/>
  <c r="K61" i="2"/>
  <c r="O61" i="2"/>
  <c r="P61" i="2"/>
  <c r="R61" i="2"/>
  <c r="S61" i="2"/>
  <c r="A29" i="2"/>
  <c r="K29" i="2"/>
  <c r="O29" i="2"/>
  <c r="P29" i="2"/>
  <c r="R29" i="2"/>
  <c r="S29" i="2"/>
  <c r="A28" i="2"/>
  <c r="K28" i="2"/>
  <c r="O28" i="2"/>
  <c r="P28" i="2"/>
  <c r="R28" i="2"/>
  <c r="S28" i="2"/>
  <c r="A27" i="2"/>
  <c r="K27" i="2"/>
  <c r="O27" i="2"/>
  <c r="P27" i="2"/>
  <c r="R27" i="2"/>
  <c r="S27" i="2"/>
  <c r="A26" i="2"/>
  <c r="K26" i="2"/>
  <c r="O26" i="2"/>
  <c r="P26" i="2"/>
  <c r="R26" i="2"/>
  <c r="S26" i="2"/>
  <c r="A25" i="2"/>
  <c r="K25" i="2"/>
  <c r="O25" i="2"/>
  <c r="P25" i="2"/>
  <c r="R25" i="2"/>
  <c r="S25" i="2"/>
  <c r="A24" i="2"/>
  <c r="K24" i="2"/>
  <c r="O24" i="2"/>
  <c r="P24" i="2"/>
  <c r="R24" i="2"/>
  <c r="S24" i="2"/>
  <c r="A12" i="4"/>
  <c r="A23" i="2"/>
  <c r="K23" i="2"/>
  <c r="O23" i="2"/>
  <c r="P23" i="2"/>
  <c r="R23" i="2"/>
  <c r="S23" i="2"/>
  <c r="A22" i="2"/>
  <c r="K22" i="2"/>
  <c r="O22" i="2"/>
  <c r="P22" i="2"/>
  <c r="R22" i="2"/>
  <c r="S22" i="2"/>
  <c r="O2" i="1"/>
  <c r="O3" i="1"/>
  <c r="O4" i="1"/>
  <c r="O12" i="1"/>
  <c r="O43" i="1"/>
  <c r="O5" i="1"/>
  <c r="O6" i="1"/>
  <c r="O13" i="1"/>
  <c r="O14" i="1"/>
  <c r="O15" i="1"/>
  <c r="O16" i="1"/>
  <c r="O51" i="1"/>
  <c r="O17" i="1"/>
  <c r="O33" i="1"/>
  <c r="O56" i="1"/>
  <c r="O34" i="1"/>
  <c r="O40" i="1"/>
  <c r="O70" i="1"/>
  <c r="O39" i="1"/>
  <c r="O53" i="1"/>
  <c r="O19" i="1"/>
  <c r="O52" i="1"/>
  <c r="O20" i="1"/>
  <c r="O21" i="1"/>
  <c r="O22" i="1"/>
  <c r="O23" i="1"/>
  <c r="O24" i="1"/>
  <c r="O54" i="1"/>
  <c r="O58" i="1"/>
  <c r="O32" i="1"/>
  <c r="O59" i="1"/>
  <c r="O60" i="1"/>
  <c r="O62" i="1"/>
  <c r="O61" i="1"/>
  <c r="O63" i="1"/>
  <c r="O64" i="1"/>
  <c r="O65" i="1"/>
  <c r="O66" i="1"/>
  <c r="O67" i="1"/>
  <c r="O18" i="1"/>
  <c r="O71" i="1"/>
  <c r="O76" i="1"/>
  <c r="O75" i="1"/>
  <c r="O77" i="1"/>
  <c r="O78" i="1"/>
  <c r="O79" i="1"/>
  <c r="O81" i="1"/>
  <c r="O82" i="1"/>
  <c r="O84" i="1"/>
  <c r="O85" i="1"/>
  <c r="O86" i="1"/>
  <c r="O83" i="1"/>
  <c r="F2" i="7"/>
  <c r="B3" i="7"/>
  <c r="B4" i="7"/>
  <c r="B5" i="7"/>
  <c r="B6" i="7"/>
  <c r="B7" i="7"/>
  <c r="B8" i="7"/>
  <c r="B9" i="7"/>
  <c r="B10" i="7"/>
  <c r="B11" i="7"/>
  <c r="B12" i="7"/>
  <c r="B13" i="7"/>
  <c r="B14" i="7"/>
  <c r="B15" i="7"/>
  <c r="B16" i="7"/>
  <c r="B17" i="7"/>
  <c r="B18" i="7"/>
  <c r="B19" i="7"/>
  <c r="B20" i="7"/>
  <c r="B21" i="7"/>
  <c r="B22" i="7"/>
  <c r="B23" i="7"/>
  <c r="B24" i="7"/>
  <c r="B25" i="7"/>
  <c r="B26" i="7"/>
  <c r="B27" i="7"/>
  <c r="B28" i="7"/>
  <c r="B29" i="7"/>
  <c r="B2" i="7"/>
  <c r="B62" i="1"/>
  <c r="M62" i="1"/>
  <c r="M70" i="2" s="1"/>
  <c r="B63" i="1"/>
  <c r="M63" i="1"/>
  <c r="M71" i="2" s="1"/>
  <c r="B64" i="1"/>
  <c r="M64" i="1"/>
  <c r="M72" i="2" s="1"/>
  <c r="B65" i="1"/>
  <c r="M65" i="1"/>
  <c r="M73" i="2" s="1"/>
  <c r="B66" i="1"/>
  <c r="M66" i="1"/>
  <c r="M74" i="2" s="1"/>
  <c r="B67" i="1"/>
  <c r="M67" i="1"/>
  <c r="M75" i="2" s="1"/>
  <c r="B59" i="1"/>
  <c r="M59" i="1"/>
  <c r="M67" i="2" s="1"/>
  <c r="J93" i="2" a="1"/>
  <c r="J37" i="2" a="1"/>
  <c r="J8" i="2" a="1"/>
  <c r="J75" i="2" a="1"/>
  <c r="J53" i="2" a="1"/>
  <c r="J57" i="2" a="1"/>
  <c r="J27" i="2" a="1"/>
  <c r="J63" i="2" a="1"/>
  <c r="J87" i="2" a="1"/>
  <c r="J56" i="2" a="1"/>
  <c r="J22" i="2" a="1"/>
  <c r="J76" i="2" a="1"/>
  <c r="J28" i="2" a="1"/>
  <c r="J91" i="2" a="1"/>
  <c r="J11" i="2" a="1"/>
  <c r="J82" i="2" a="1"/>
  <c r="J10" i="2" a="1"/>
  <c r="J89" i="2" a="1"/>
  <c r="J61" i="2" a="1"/>
  <c r="J81" i="2" a="1"/>
  <c r="J24" i="2" a="1"/>
  <c r="J40" i="2" a="1"/>
  <c r="J94" i="2" a="1"/>
  <c r="J67" i="2" a="1"/>
  <c r="J51" i="2" a="1"/>
  <c r="J62" i="2" a="1"/>
  <c r="J23" i="2" a="1"/>
  <c r="J54" i="2" a="1"/>
  <c r="J80" i="2" a="1"/>
  <c r="J92" i="2" a="1"/>
  <c r="J77" i="2" a="1"/>
  <c r="J29" i="2" a="1"/>
  <c r="J88" i="2" a="1"/>
  <c r="J73" i="2" a="1"/>
  <c r="J52" i="2" a="1"/>
  <c r="J25" i="2" a="1"/>
  <c r="J72" i="2" a="1"/>
  <c r="J70" i="2" a="1"/>
  <c r="J74" i="2" a="1"/>
  <c r="J85" i="2" a="1"/>
  <c r="J69" i="2" a="1"/>
  <c r="J86" i="2" a="1"/>
  <c r="J26" i="2" a="1"/>
  <c r="J68" i="2" a="1"/>
  <c r="J83" i="2" a="1"/>
  <c r="J30" i="2" a="1"/>
  <c r="J90" i="2" a="1"/>
  <c r="J7" i="2" a="1"/>
  <c r="J9" i="2" a="1"/>
  <c r="J65" i="2" a="1"/>
  <c r="J71" i="2" a="1"/>
  <c r="E11" i="8" l="1"/>
  <c r="E9" i="8"/>
  <c r="Q8" i="2"/>
  <c r="Q51" i="2"/>
  <c r="Q57" i="2"/>
  <c r="Q75" i="2"/>
  <c r="Q70" i="2"/>
  <c r="Q77" i="2"/>
  <c r="Q80" i="2"/>
  <c r="Q9" i="2"/>
  <c r="Q7" i="2"/>
  <c r="Q74" i="2"/>
  <c r="Q53" i="2"/>
  <c r="Q65" i="2"/>
  <c r="Q88" i="2"/>
  <c r="Q37" i="2"/>
  <c r="Q73" i="2"/>
  <c r="Q63" i="2"/>
  <c r="Q82" i="2"/>
  <c r="Q67" i="2"/>
  <c r="Q71" i="2"/>
  <c r="Q54" i="2"/>
  <c r="Q10" i="2"/>
  <c r="Q81" i="2"/>
  <c r="Q72" i="2"/>
  <c r="Q52" i="2"/>
  <c r="Q56" i="2"/>
  <c r="Q11" i="2"/>
  <c r="Q76" i="2"/>
  <c r="J53" i="2"/>
  <c r="J7" i="2"/>
  <c r="J76" i="2"/>
  <c r="J9" i="2"/>
  <c r="J8" i="2"/>
  <c r="J11" i="2"/>
  <c r="J57" i="2"/>
  <c r="J56" i="2"/>
  <c r="J81" i="2"/>
  <c r="J10" i="2"/>
  <c r="J54" i="2"/>
  <c r="J88" i="2"/>
  <c r="J52" i="2"/>
  <c r="J86" i="2"/>
  <c r="J85" i="2"/>
  <c r="J91" i="2"/>
  <c r="J94" i="2"/>
  <c r="J90" i="2"/>
  <c r="J92" i="2"/>
  <c r="J51" i="2"/>
  <c r="J87" i="2"/>
  <c r="J83" i="2"/>
  <c r="J93" i="2"/>
  <c r="J82" i="2"/>
  <c r="J80" i="2"/>
  <c r="J89" i="2"/>
  <c r="J73" i="2"/>
  <c r="J71" i="2"/>
  <c r="J70" i="2"/>
  <c r="J68" i="2"/>
  <c r="J72" i="2"/>
  <c r="J67" i="2"/>
  <c r="J40" i="2"/>
  <c r="J75" i="2"/>
  <c r="J69" i="2"/>
  <c r="J74" i="2"/>
  <c r="J77" i="2"/>
  <c r="J65" i="2"/>
  <c r="J37" i="2"/>
  <c r="J63" i="2"/>
  <c r="J30" i="2"/>
  <c r="J62" i="2"/>
  <c r="J61" i="2"/>
  <c r="J29" i="2"/>
  <c r="J28" i="2"/>
  <c r="J27" i="2"/>
  <c r="J26" i="2"/>
  <c r="J25" i="2"/>
  <c r="J24" i="2"/>
  <c r="J23" i="2"/>
  <c r="J22" i="2"/>
  <c r="B25" i="1"/>
  <c r="N30" i="2"/>
  <c r="M25" i="1"/>
  <c r="B23" i="1"/>
  <c r="M23" i="1"/>
  <c r="B24" i="1"/>
  <c r="M24" i="1"/>
  <c r="B54" i="1"/>
  <c r="M54" i="1"/>
  <c r="B22" i="1"/>
  <c r="M22" i="1"/>
  <c r="B40" i="1"/>
  <c r="M40" i="1"/>
  <c r="M47" i="2" s="1"/>
  <c r="B83" i="1"/>
  <c r="N91" i="2"/>
  <c r="M83" i="1"/>
  <c r="M91" i="2" s="1"/>
  <c r="A47" i="2"/>
  <c r="K47" i="2"/>
  <c r="O47" i="2"/>
  <c r="P47" i="2"/>
  <c r="R47" i="2"/>
  <c r="S47" i="2"/>
  <c r="B84" i="1"/>
  <c r="M84" i="1"/>
  <c r="M92" i="2" s="1"/>
  <c r="B85" i="1"/>
  <c r="M85" i="1"/>
  <c r="M93" i="2" s="1"/>
  <c r="B86" i="1"/>
  <c r="M86" i="1"/>
  <c r="M94" i="2" s="1"/>
  <c r="F2" i="9"/>
  <c r="F3" i="9"/>
  <c r="B272" i="5" s="1" a="1"/>
  <c r="B272" i="5" s="1"/>
  <c r="A2" i="9"/>
  <c r="J47" i="2" a="1"/>
  <c r="E8" i="8" l="1"/>
  <c r="E7" i="8" s="1"/>
  <c r="Q91" i="2"/>
  <c r="Q47" i="2"/>
  <c r="Q94" i="2"/>
  <c r="Q93" i="2"/>
  <c r="Q92" i="2"/>
  <c r="M28" i="2"/>
  <c r="M29" i="2"/>
  <c r="M24" i="2"/>
  <c r="M25" i="2"/>
  <c r="M26" i="2"/>
  <c r="M27" i="2"/>
  <c r="M61" i="2"/>
  <c r="M62" i="2"/>
  <c r="Q24" i="2"/>
  <c r="Q25" i="2"/>
  <c r="Q30" i="2"/>
  <c r="Q62" i="2"/>
  <c r="Q61" i="2"/>
  <c r="Q29" i="2"/>
  <c r="Q28" i="2"/>
  <c r="Q26" i="2"/>
  <c r="Q27" i="2"/>
  <c r="N27" i="2"/>
  <c r="N26" i="2"/>
  <c r="N61" i="2"/>
  <c r="N62" i="2"/>
  <c r="N29" i="2"/>
  <c r="N28" i="2"/>
  <c r="N24" i="2"/>
  <c r="N25" i="2"/>
  <c r="J47" i="2"/>
  <c r="L12" i="2"/>
  <c r="L50" i="2"/>
  <c r="L5" i="2"/>
  <c r="L6" i="2"/>
  <c r="L13" i="2"/>
  <c r="L64" i="2"/>
  <c r="L78" i="2"/>
  <c r="L46" i="2"/>
  <c r="L41" i="2"/>
  <c r="L18" i="2"/>
  <c r="L79" i="2"/>
  <c r="L84" i="2"/>
  <c r="A60" i="2"/>
  <c r="K60" i="2"/>
  <c r="R60" i="2"/>
  <c r="S60" i="2"/>
  <c r="B53" i="1"/>
  <c r="N60" i="2"/>
  <c r="M53" i="1"/>
  <c r="M60" i="2" s="1"/>
  <c r="A84" i="2"/>
  <c r="K84" i="2"/>
  <c r="O84" i="2"/>
  <c r="P84" i="2"/>
  <c r="R84" i="2"/>
  <c r="S84" i="2"/>
  <c r="A41" i="2"/>
  <c r="K41" i="2"/>
  <c r="R41" i="2"/>
  <c r="S41" i="2"/>
  <c r="B34" i="1"/>
  <c r="N41" i="2"/>
  <c r="M34" i="1"/>
  <c r="M41" i="2" s="1"/>
  <c r="A64" i="2"/>
  <c r="K64" i="2"/>
  <c r="O64" i="2"/>
  <c r="R64" i="2"/>
  <c r="S64" i="2"/>
  <c r="B56" i="1"/>
  <c r="N64" i="2"/>
  <c r="M56" i="1"/>
  <c r="M64" i="2" s="1"/>
  <c r="B71" i="1"/>
  <c r="N79" i="2"/>
  <c r="M71" i="1"/>
  <c r="M79" i="2" s="1"/>
  <c r="M4" i="1"/>
  <c r="M4" i="2" s="1"/>
  <c r="N4" i="2"/>
  <c r="B4" i="1"/>
  <c r="A3" i="2"/>
  <c r="K3" i="2"/>
  <c r="O3" i="2"/>
  <c r="P3" i="2"/>
  <c r="R3" i="2"/>
  <c r="S3" i="2"/>
  <c r="A4" i="2"/>
  <c r="K4" i="2"/>
  <c r="O4" i="2"/>
  <c r="P4" i="2"/>
  <c r="R4" i="2"/>
  <c r="S4" i="2"/>
  <c r="A79" i="2"/>
  <c r="K79" i="2"/>
  <c r="O79" i="2"/>
  <c r="P79" i="2"/>
  <c r="R79" i="2"/>
  <c r="S79" i="2"/>
  <c r="O12" i="2"/>
  <c r="O50" i="2"/>
  <c r="O5" i="2"/>
  <c r="O6" i="2"/>
  <c r="O13" i="2"/>
  <c r="O14" i="2"/>
  <c r="O15" i="2"/>
  <c r="O16" i="2"/>
  <c r="O58" i="2"/>
  <c r="O17" i="2"/>
  <c r="O19" i="2"/>
  <c r="O39" i="2"/>
  <c r="O78" i="2"/>
  <c r="O46" i="2"/>
  <c r="O59" i="2"/>
  <c r="O20" i="2"/>
  <c r="O21" i="2"/>
  <c r="A6" i="2"/>
  <c r="K6" i="2"/>
  <c r="P6" i="2"/>
  <c r="R6" i="2"/>
  <c r="S6" i="2"/>
  <c r="A20" i="2"/>
  <c r="K20" i="2"/>
  <c r="R20" i="2"/>
  <c r="S20" i="2"/>
  <c r="A21" i="2"/>
  <c r="K21" i="2"/>
  <c r="R21" i="2"/>
  <c r="S21" i="2"/>
  <c r="P2" i="2"/>
  <c r="P12" i="2"/>
  <c r="P50" i="2"/>
  <c r="P5" i="2"/>
  <c r="P13" i="2"/>
  <c r="P14" i="2"/>
  <c r="P15" i="2"/>
  <c r="P16" i="2"/>
  <c r="P58" i="2"/>
  <c r="P17" i="2"/>
  <c r="P78" i="2"/>
  <c r="P46" i="2"/>
  <c r="P18" i="2"/>
  <c r="P66" i="2"/>
  <c r="O2" i="2"/>
  <c r="B58" i="1"/>
  <c r="M58" i="1"/>
  <c r="M66" i="2" s="1"/>
  <c r="B32" i="1"/>
  <c r="M32" i="1"/>
  <c r="M40" i="2" s="1"/>
  <c r="B60" i="1"/>
  <c r="M60" i="1"/>
  <c r="M68" i="2" s="1"/>
  <c r="B21" i="1"/>
  <c r="M21" i="1"/>
  <c r="J2" i="1"/>
  <c r="N12" i="2"/>
  <c r="N3" i="2"/>
  <c r="N50" i="2"/>
  <c r="N5" i="2"/>
  <c r="N6" i="2"/>
  <c r="N13" i="2"/>
  <c r="N14" i="2"/>
  <c r="N15" i="2"/>
  <c r="N16" i="2"/>
  <c r="N58" i="2"/>
  <c r="N17" i="2"/>
  <c r="N19" i="2"/>
  <c r="N39" i="2"/>
  <c r="N78" i="2"/>
  <c r="N46" i="2"/>
  <c r="N21" i="2"/>
  <c r="N84" i="2"/>
  <c r="N83" i="2"/>
  <c r="N85" i="2"/>
  <c r="N86" i="2"/>
  <c r="N87" i="2"/>
  <c r="N89" i="2"/>
  <c r="N90" i="2"/>
  <c r="B20" i="1"/>
  <c r="M20" i="1"/>
  <c r="A19" i="2"/>
  <c r="K19" i="2"/>
  <c r="R19" i="2"/>
  <c r="S19" i="2"/>
  <c r="A39" i="2"/>
  <c r="K39" i="2"/>
  <c r="R39" i="2"/>
  <c r="S39" i="2"/>
  <c r="A78" i="2"/>
  <c r="K78" i="2"/>
  <c r="R78" i="2"/>
  <c r="S78" i="2"/>
  <c r="A46" i="2"/>
  <c r="K46" i="2"/>
  <c r="R46" i="2"/>
  <c r="S46" i="2"/>
  <c r="A59" i="2"/>
  <c r="K59" i="2"/>
  <c r="R59" i="2"/>
  <c r="S59" i="2"/>
  <c r="A18" i="2"/>
  <c r="K18" i="2"/>
  <c r="R18" i="2"/>
  <c r="S18" i="2"/>
  <c r="A50" i="2"/>
  <c r="K50" i="2"/>
  <c r="R50" i="2"/>
  <c r="S50" i="2"/>
  <c r="A12" i="2"/>
  <c r="K12" i="2"/>
  <c r="R12" i="2"/>
  <c r="S12" i="2"/>
  <c r="A5" i="2"/>
  <c r="K5" i="2"/>
  <c r="R5" i="2"/>
  <c r="S5" i="2"/>
  <c r="C7" i="3"/>
  <c r="C6" i="3" s="1"/>
  <c r="C5" i="3" s="1"/>
  <c r="C4" i="3" s="1"/>
  <c r="C3" i="3" s="1"/>
  <c r="C2" i="3" s="1"/>
  <c r="B52" i="5" s="1" a="1"/>
  <c r="B52" i="5" s="1"/>
  <c r="B82" i="1"/>
  <c r="M82" i="1"/>
  <c r="M90" i="2" s="1"/>
  <c r="B81" i="1"/>
  <c r="M81" i="1"/>
  <c r="M89" i="2" s="1"/>
  <c r="B76" i="1"/>
  <c r="M76" i="1"/>
  <c r="M84" i="2" s="1"/>
  <c r="B75" i="1"/>
  <c r="M75" i="1"/>
  <c r="M83" i="2" s="1"/>
  <c r="B77" i="1"/>
  <c r="M77" i="1"/>
  <c r="M85" i="2" s="1"/>
  <c r="B78" i="1"/>
  <c r="M78" i="1"/>
  <c r="M86" i="2" s="1"/>
  <c r="B79" i="1"/>
  <c r="M79" i="1"/>
  <c r="M87" i="2" s="1"/>
  <c r="B18" i="1"/>
  <c r="M18" i="1"/>
  <c r="M18" i="2" s="1"/>
  <c r="B61" i="1"/>
  <c r="M61" i="1"/>
  <c r="M69" i="2" s="1"/>
  <c r="B39" i="1"/>
  <c r="M39" i="1"/>
  <c r="M46" i="2" s="1"/>
  <c r="B70" i="1"/>
  <c r="M70" i="1"/>
  <c r="M78" i="2" s="1"/>
  <c r="B33" i="1"/>
  <c r="M33" i="1"/>
  <c r="M39" i="2" s="1"/>
  <c r="B19" i="1"/>
  <c r="M19" i="1"/>
  <c r="M19" i="2" s="1"/>
  <c r="B17" i="1"/>
  <c r="M17" i="1"/>
  <c r="M17" i="2" s="1"/>
  <c r="B6" i="1"/>
  <c r="M6" i="1"/>
  <c r="M6" i="2" s="1"/>
  <c r="B5" i="1"/>
  <c r="M5" i="1"/>
  <c r="M5" i="2" s="1"/>
  <c r="M2" i="1"/>
  <c r="M2" i="2" s="1"/>
  <c r="M12" i="1"/>
  <c r="M12" i="2" s="1"/>
  <c r="M3" i="1"/>
  <c r="M3" i="2" s="1"/>
  <c r="M43" i="1"/>
  <c r="M50" i="2" s="1"/>
  <c r="M13" i="1"/>
  <c r="M13" i="2" s="1"/>
  <c r="M14" i="1"/>
  <c r="M14" i="2" s="1"/>
  <c r="M15" i="1"/>
  <c r="M15" i="2" s="1"/>
  <c r="M16" i="1"/>
  <c r="M16" i="2" s="1"/>
  <c r="M51" i="1"/>
  <c r="M58" i="2" s="1"/>
  <c r="M52" i="1"/>
  <c r="M59" i="2" s="1"/>
  <c r="B43" i="1"/>
  <c r="B3" i="1"/>
  <c r="A66" i="2"/>
  <c r="K66" i="2"/>
  <c r="R66" i="2"/>
  <c r="S66" i="2"/>
  <c r="B12" i="1"/>
  <c r="B13" i="1"/>
  <c r="B14" i="1"/>
  <c r="B15" i="1"/>
  <c r="B16" i="1"/>
  <c r="B51" i="1"/>
  <c r="B52" i="1"/>
  <c r="B2" i="1"/>
  <c r="S2" i="2"/>
  <c r="S13" i="2"/>
  <c r="S14" i="2"/>
  <c r="S15" i="2"/>
  <c r="S16" i="2"/>
  <c r="S58" i="2"/>
  <c r="S17" i="2"/>
  <c r="R2" i="2"/>
  <c r="R13" i="2"/>
  <c r="R14" i="2"/>
  <c r="R15" i="2"/>
  <c r="R16" i="2"/>
  <c r="R58" i="2"/>
  <c r="R17" i="2"/>
  <c r="E9" i="6"/>
  <c r="E8" i="6" s="1"/>
  <c r="E7" i="6" s="1"/>
  <c r="E6" i="6" s="1"/>
  <c r="E5" i="6" s="1"/>
  <c r="E4" i="6" s="1"/>
  <c r="E3" i="6" s="1"/>
  <c r="E2" i="6" s="1"/>
  <c r="A8" i="4"/>
  <c r="K2" i="2"/>
  <c r="A2" i="2"/>
  <c r="A2" i="7" s="1"/>
  <c r="A3" i="3"/>
  <c r="A4" i="3"/>
  <c r="A5" i="3"/>
  <c r="A6" i="3"/>
  <c r="A2" i="3"/>
  <c r="A15" i="2"/>
  <c r="K15" i="2"/>
  <c r="F3" i="7"/>
  <c r="F4" i="7"/>
  <c r="F5" i="7"/>
  <c r="F6" i="7"/>
  <c r="F7" i="7"/>
  <c r="F8" i="7"/>
  <c r="F18" i="7"/>
  <c r="F19" i="7"/>
  <c r="F20" i="7"/>
  <c r="F21" i="7"/>
  <c r="F22" i="7"/>
  <c r="F23" i="7"/>
  <c r="F24" i="7"/>
  <c r="F25" i="7"/>
  <c r="F26" i="7"/>
  <c r="F27" i="7"/>
  <c r="F28" i="7"/>
  <c r="F29" i="7"/>
  <c r="E2" i="7"/>
  <c r="E4" i="7"/>
  <c r="E5" i="7"/>
  <c r="E6" i="7"/>
  <c r="E7" i="7"/>
  <c r="E8" i="7"/>
  <c r="E9" i="7"/>
  <c r="E10" i="7"/>
  <c r="E11" i="7"/>
  <c r="E12" i="7"/>
  <c r="E13" i="7"/>
  <c r="E14" i="7"/>
  <c r="E15" i="7"/>
  <c r="E16" i="7"/>
  <c r="E17" i="7"/>
  <c r="J17" i="7" s="1"/>
  <c r="E18" i="7"/>
  <c r="J18" i="7" s="1"/>
  <c r="E19" i="7"/>
  <c r="J19" i="7" s="1"/>
  <c r="E20" i="7"/>
  <c r="J20" i="7" s="1"/>
  <c r="E21" i="7"/>
  <c r="J21" i="7" s="1"/>
  <c r="E22" i="7"/>
  <c r="J22" i="7" s="1"/>
  <c r="E23" i="7"/>
  <c r="J23" i="7" s="1"/>
  <c r="E24" i="7"/>
  <c r="J24" i="7" s="1"/>
  <c r="E25" i="7"/>
  <c r="J25" i="7" s="1"/>
  <c r="E26" i="7"/>
  <c r="J26" i="7" s="1"/>
  <c r="E27" i="7"/>
  <c r="J27" i="7" s="1"/>
  <c r="E28" i="7"/>
  <c r="J28" i="7" s="1"/>
  <c r="E29" i="7"/>
  <c r="J29" i="7" s="1"/>
  <c r="D2" i="7"/>
  <c r="G2" i="7" s="1"/>
  <c r="D3" i="7"/>
  <c r="G3" i="7" s="1"/>
  <c r="D4" i="7"/>
  <c r="G4" i="7" s="1"/>
  <c r="D5" i="7"/>
  <c r="G5" i="7" s="1"/>
  <c r="D6" i="7"/>
  <c r="G6" i="7" s="1"/>
  <c r="D7" i="7"/>
  <c r="G7" i="7" s="1"/>
  <c r="D8" i="7"/>
  <c r="G8" i="7" s="1"/>
  <c r="D9" i="7"/>
  <c r="G9" i="7" s="1"/>
  <c r="D10" i="7"/>
  <c r="G10" i="7" s="1"/>
  <c r="D11" i="7"/>
  <c r="G11" i="7" s="1"/>
  <c r="D12" i="7"/>
  <c r="G12" i="7" s="1"/>
  <c r="D13" i="7"/>
  <c r="G13" i="7" s="1"/>
  <c r="D14" i="7"/>
  <c r="G14" i="7" s="1"/>
  <c r="D15" i="7"/>
  <c r="G15" i="7" s="1"/>
  <c r="D16" i="7"/>
  <c r="G16" i="7" s="1"/>
  <c r="D17" i="7"/>
  <c r="G17" i="7" s="1"/>
  <c r="D18" i="7"/>
  <c r="G18" i="7" s="1"/>
  <c r="D19" i="7"/>
  <c r="G19" i="7" s="1"/>
  <c r="D20" i="7"/>
  <c r="G20" i="7" s="1"/>
  <c r="D21" i="7"/>
  <c r="G21" i="7" s="1"/>
  <c r="D22" i="7"/>
  <c r="G22" i="7" s="1"/>
  <c r="D23" i="7"/>
  <c r="G23" i="7" s="1"/>
  <c r="D24" i="7"/>
  <c r="G24" i="7" s="1"/>
  <c r="D25" i="7"/>
  <c r="G25" i="7" s="1"/>
  <c r="D26" i="7"/>
  <c r="G26" i="7" s="1"/>
  <c r="D27" i="7"/>
  <c r="G27" i="7" s="1"/>
  <c r="D28" i="7"/>
  <c r="G28" i="7" s="1"/>
  <c r="D29" i="7"/>
  <c r="G29" i="7" s="1"/>
  <c r="C2" i="7"/>
  <c r="C3" i="7"/>
  <c r="C4" i="7"/>
  <c r="C5" i="7"/>
  <c r="C6" i="7"/>
  <c r="C7" i="7"/>
  <c r="C8" i="7"/>
  <c r="C9" i="7"/>
  <c r="C10" i="7"/>
  <c r="C11" i="7"/>
  <c r="C12" i="7"/>
  <c r="C13" i="7"/>
  <c r="C14" i="7"/>
  <c r="C15" i="7"/>
  <c r="C16" i="7"/>
  <c r="C17" i="7"/>
  <c r="C18" i="7"/>
  <c r="C19" i="7"/>
  <c r="C20" i="7"/>
  <c r="C21" i="7"/>
  <c r="C22" i="7"/>
  <c r="C23" i="7"/>
  <c r="C24" i="7"/>
  <c r="C25" i="7"/>
  <c r="C26" i="7"/>
  <c r="C27" i="7"/>
  <c r="C28" i="7"/>
  <c r="C29" i="7"/>
  <c r="A16" i="2"/>
  <c r="K16" i="2"/>
  <c r="A14" i="2"/>
  <c r="K14" i="2"/>
  <c r="A2" i="6"/>
  <c r="J3" i="7" s="1"/>
  <c r="A2" i="4"/>
  <c r="L3" i="2" s="1"/>
  <c r="A3" i="4"/>
  <c r="A4" i="4"/>
  <c r="A5" i="4"/>
  <c r="A6" i="4"/>
  <c r="A7" i="4"/>
  <c r="F16" i="7"/>
  <c r="A13" i="2"/>
  <c r="K13" i="2"/>
  <c r="K58" i="2"/>
  <c r="K17" i="2"/>
  <c r="A58" i="2"/>
  <c r="A17" i="2"/>
  <c r="J20" i="2" a="1"/>
  <c r="J41" i="2" a="1"/>
  <c r="J50" i="2" a="1"/>
  <c r="J15" i="2" a="1"/>
  <c r="J79" i="2" a="1"/>
  <c r="N2" i="1" a="1"/>
  <c r="J64" i="2" a="1"/>
  <c r="J12" i="2" a="1"/>
  <c r="J46" i="2" a="1"/>
  <c r="J14" i="2" a="1"/>
  <c r="J39" i="2" a="1"/>
  <c r="J13" i="2" a="1"/>
  <c r="J2" i="2" a="1"/>
  <c r="J5" i="2" a="1"/>
  <c r="J17" i="2" a="1"/>
  <c r="J6" i="2" a="1"/>
  <c r="J59" i="2" a="1"/>
  <c r="J58" i="2" a="1"/>
  <c r="J78" i="2" a="1"/>
  <c r="J60" i="2" a="1"/>
  <c r="J3" i="2" a="1"/>
  <c r="J19" i="2" a="1"/>
  <c r="J18" i="2" a="1"/>
  <c r="J21" i="2" a="1"/>
  <c r="J4" i="2" a="1"/>
  <c r="J84" i="2" a="1"/>
  <c r="J16" i="2" a="1"/>
  <c r="J66" i="2" a="1"/>
  <c r="L21" i="2" l="1"/>
  <c r="L17" i="2"/>
  <c r="L4" i="2"/>
  <c r="L20" i="2"/>
  <c r="L58" i="2"/>
  <c r="L31" i="2"/>
  <c r="L34" i="2"/>
  <c r="L32" i="2"/>
  <c r="L35" i="2"/>
  <c r="L33" i="2"/>
  <c r="L44" i="2"/>
  <c r="L36" i="2"/>
  <c r="L48" i="2"/>
  <c r="L43" i="2"/>
  <c r="L42" i="2"/>
  <c r="L49" i="2"/>
  <c r="L45" i="2"/>
  <c r="L55" i="2"/>
  <c r="L57" i="2"/>
  <c r="L88" i="2"/>
  <c r="L73" i="2"/>
  <c r="L27" i="2"/>
  <c r="L24" i="2"/>
  <c r="L92" i="2"/>
  <c r="L10" i="2"/>
  <c r="L93" i="2"/>
  <c r="L85" i="2"/>
  <c r="L68" i="2"/>
  <c r="L91" i="2"/>
  <c r="L22" i="2"/>
  <c r="L26" i="2"/>
  <c r="L89" i="2"/>
  <c r="L71" i="2"/>
  <c r="L23" i="2"/>
  <c r="L9" i="2"/>
  <c r="L52" i="2"/>
  <c r="L77" i="2"/>
  <c r="L74" i="2"/>
  <c r="L11" i="2"/>
  <c r="L82" i="2"/>
  <c r="L40" i="2"/>
  <c r="L54" i="2"/>
  <c r="L25" i="2"/>
  <c r="L86" i="2"/>
  <c r="L29" i="2"/>
  <c r="L87" i="2"/>
  <c r="L7" i="2"/>
  <c r="L61" i="2"/>
  <c r="L83" i="2"/>
  <c r="L51" i="2"/>
  <c r="L65" i="2"/>
  <c r="L75" i="2"/>
  <c r="L37" i="2"/>
  <c r="L62" i="2"/>
  <c r="L56" i="2"/>
  <c r="L28" i="2"/>
  <c r="L80" i="2"/>
  <c r="L67" i="2"/>
  <c r="L94" i="2"/>
  <c r="L30" i="2"/>
  <c r="L70" i="2"/>
  <c r="L8" i="2"/>
  <c r="L81" i="2"/>
  <c r="L53" i="2"/>
  <c r="L69" i="2"/>
  <c r="L76" i="2"/>
  <c r="L90" i="2"/>
  <c r="L72" i="2"/>
  <c r="L63" i="2"/>
  <c r="L47" i="2"/>
  <c r="L59" i="2"/>
  <c r="L16" i="2"/>
  <c r="L2" i="2"/>
  <c r="L66" i="2"/>
  <c r="L39" i="2"/>
  <c r="L19" i="2"/>
  <c r="L15" i="2"/>
  <c r="L60" i="2"/>
  <c r="L14" i="2"/>
  <c r="E6" i="8"/>
  <c r="A29" i="7"/>
  <c r="A28" i="7"/>
  <c r="N2" i="1"/>
  <c r="Q46" i="2"/>
  <c r="Q41" i="2"/>
  <c r="Q64" i="2"/>
  <c r="Q83" i="2"/>
  <c r="Q60" i="2"/>
  <c r="Q59" i="2"/>
  <c r="Q18" i="2"/>
  <c r="Q84" i="2"/>
  <c r="Q58" i="2"/>
  <c r="Q16" i="2"/>
  <c r="Q50" i="2"/>
  <c r="Q87" i="2"/>
  <c r="Q68" i="2"/>
  <c r="Q14" i="2"/>
  <c r="Q40" i="2"/>
  <c r="Q17" i="2"/>
  <c r="Q69" i="2"/>
  <c r="Q15" i="2"/>
  <c r="Q5" i="2"/>
  <c r="Q86" i="2"/>
  <c r="Q90" i="2"/>
  <c r="Q21" i="2"/>
  <c r="Q13" i="2"/>
  <c r="Q79" i="2"/>
  <c r="Q2" i="2"/>
  <c r="M20" i="2"/>
  <c r="M21" i="2"/>
  <c r="M22" i="2"/>
  <c r="M23" i="2"/>
  <c r="Q39" i="2"/>
  <c r="Q3" i="2"/>
  <c r="Q19" i="2"/>
  <c r="Q85" i="2"/>
  <c r="Q89" i="2"/>
  <c r="Q6" i="2"/>
  <c r="Q4" i="2"/>
  <c r="Q22" i="2"/>
  <c r="Q23" i="2"/>
  <c r="N22" i="2"/>
  <c r="N23" i="2"/>
  <c r="Q78" i="2"/>
  <c r="Q66" i="2"/>
  <c r="K24" i="7"/>
  <c r="F9" i="6"/>
  <c r="K23" i="7"/>
  <c r="F8" i="6"/>
  <c r="K22" i="7"/>
  <c r="F7" i="6"/>
  <c r="K21" i="7"/>
  <c r="F6" i="6"/>
  <c r="K20" i="7"/>
  <c r="F5" i="6"/>
  <c r="K29" i="7"/>
  <c r="K19" i="7"/>
  <c r="F4" i="6"/>
  <c r="K28" i="7"/>
  <c r="K18" i="7"/>
  <c r="F3" i="6"/>
  <c r="K27" i="7"/>
  <c r="K17" i="7"/>
  <c r="F2" i="6"/>
  <c r="K26" i="7"/>
  <c r="K25" i="7"/>
  <c r="J60" i="2"/>
  <c r="A27" i="7"/>
  <c r="J84" i="2"/>
  <c r="J41" i="2"/>
  <c r="J50" i="2"/>
  <c r="J18" i="2"/>
  <c r="J59" i="2"/>
  <c r="J39" i="2"/>
  <c r="J14" i="2"/>
  <c r="J12" i="2"/>
  <c r="J66" i="2"/>
  <c r="J19" i="2"/>
  <c r="J17" i="2"/>
  <c r="J13" i="2"/>
  <c r="J4" i="2"/>
  <c r="J21" i="2"/>
  <c r="J46" i="2"/>
  <c r="J58" i="2"/>
  <c r="J6" i="2"/>
  <c r="J3" i="2"/>
  <c r="J64" i="2"/>
  <c r="J79" i="2"/>
  <c r="J15" i="2"/>
  <c r="J20" i="2"/>
  <c r="J78" i="2"/>
  <c r="J16" i="2"/>
  <c r="J5" i="2"/>
  <c r="J2" i="2"/>
  <c r="Q12" i="2"/>
  <c r="A24" i="7"/>
  <c r="A25" i="7"/>
  <c r="A21" i="7"/>
  <c r="Q20" i="2"/>
  <c r="N59" i="2"/>
  <c r="N2" i="2"/>
  <c r="N20" i="2"/>
  <c r="A26" i="7"/>
  <c r="A23" i="7"/>
  <c r="A20" i="7"/>
  <c r="A19" i="7"/>
  <c r="A22" i="7"/>
  <c r="A18" i="7"/>
  <c r="B28" i="5" a="1"/>
  <c r="B28" i="5" s="1"/>
  <c r="A16" i="7"/>
  <c r="A15" i="7"/>
  <c r="F11" i="7"/>
  <c r="F12" i="7"/>
  <c r="A12" i="7"/>
  <c r="A10" i="7"/>
  <c r="A4" i="7"/>
  <c r="A13" i="7"/>
  <c r="F13" i="7"/>
  <c r="A6" i="7"/>
  <c r="F10" i="7"/>
  <c r="F9" i="7"/>
  <c r="A11" i="7"/>
  <c r="A8" i="7"/>
  <c r="A14" i="7"/>
  <c r="F17" i="7"/>
  <c r="F15" i="7"/>
  <c r="A17" i="7"/>
  <c r="F14" i="7"/>
  <c r="K3" i="7"/>
  <c r="A3" i="7"/>
  <c r="I23" i="7"/>
  <c r="H23" i="7"/>
  <c r="I13" i="7"/>
  <c r="H13" i="7"/>
  <c r="I22" i="7"/>
  <c r="H22" i="7"/>
  <c r="I12" i="7"/>
  <c r="H12" i="7"/>
  <c r="J16" i="7"/>
  <c r="K16" i="7" s="1"/>
  <c r="J6" i="7"/>
  <c r="K6" i="7" s="1"/>
  <c r="I21" i="7"/>
  <c r="H21" i="7"/>
  <c r="I11" i="7"/>
  <c r="H11" i="7"/>
  <c r="J15" i="7"/>
  <c r="K15" i="7" s="1"/>
  <c r="J5" i="7"/>
  <c r="K5" i="7" s="1"/>
  <c r="I20" i="7"/>
  <c r="H20" i="7"/>
  <c r="I10" i="7"/>
  <c r="H10" i="7"/>
  <c r="J14" i="7"/>
  <c r="K14" i="7" s="1"/>
  <c r="A9" i="7"/>
  <c r="I29" i="7"/>
  <c r="H29" i="7"/>
  <c r="I19" i="7"/>
  <c r="H19" i="7"/>
  <c r="H3" i="7"/>
  <c r="I3" i="7"/>
  <c r="J13" i="7"/>
  <c r="K13" i="7" s="1"/>
  <c r="I28" i="7"/>
  <c r="H28" i="7"/>
  <c r="I18" i="7"/>
  <c r="H18" i="7"/>
  <c r="H2" i="7"/>
  <c r="A7" i="7"/>
  <c r="I27" i="7"/>
  <c r="H27" i="7"/>
  <c r="I17" i="7"/>
  <c r="H17" i="7"/>
  <c r="I26" i="7"/>
  <c r="H26" i="7"/>
  <c r="H16" i="7"/>
  <c r="I16" i="7"/>
  <c r="A5" i="7"/>
  <c r="I25" i="7"/>
  <c r="H25" i="7"/>
  <c r="I15" i="7"/>
  <c r="H15" i="7"/>
  <c r="I8" i="7"/>
  <c r="I9" i="7"/>
  <c r="I7" i="7"/>
  <c r="I5" i="7"/>
  <c r="H6" i="7"/>
  <c r="H7" i="7"/>
  <c r="H8" i="7"/>
  <c r="I6" i="7"/>
  <c r="H4" i="7"/>
  <c r="H5" i="7"/>
  <c r="H9" i="7"/>
  <c r="I4" i="7"/>
  <c r="I24" i="7"/>
  <c r="H24" i="7"/>
  <c r="I14" i="7"/>
  <c r="H14" i="7"/>
  <c r="J7" i="7"/>
  <c r="K7" i="7" s="1"/>
  <c r="J4" i="7"/>
  <c r="K4" i="7" s="1"/>
  <c r="J2" i="7"/>
  <c r="K2" i="7" s="1"/>
  <c r="J12" i="7"/>
  <c r="K12" i="7" s="1"/>
  <c r="J11" i="7"/>
  <c r="K11" i="7" s="1"/>
  <c r="J10" i="7"/>
  <c r="K10" i="7" s="1"/>
  <c r="J9" i="7"/>
  <c r="K9" i="7" s="1"/>
  <c r="J8" i="7"/>
  <c r="K8" i="7" s="1"/>
  <c r="E5" i="8" l="1"/>
  <c r="E4" i="8" s="1"/>
  <c r="E3" i="8" s="1"/>
  <c r="E2" i="8" s="1"/>
  <c r="B63" i="5" s="1" a="1"/>
  <c r="B63" i="5" s="1"/>
  <c r="B167" i="5" a="1"/>
  <c r="B167" i="5" s="1"/>
  <c r="I3" i="1"/>
  <c r="I4" i="1" s="1"/>
  <c r="N3" i="1" a="1"/>
  <c r="N4" i="1" a="1"/>
  <c r="N3" i="1" l="1"/>
  <c r="N4" i="1"/>
  <c r="I5" i="1"/>
  <c r="I6" i="1" s="1"/>
  <c r="I7" i="1" s="1"/>
  <c r="I8" i="1" s="1"/>
  <c r="I9" i="1" s="1"/>
  <c r="I10" i="1" s="1"/>
  <c r="I11" i="1" s="1"/>
  <c r="N8" i="1" a="1"/>
  <c r="N10" i="1" a="1"/>
  <c r="N11" i="1" a="1"/>
  <c r="N9" i="1" a="1"/>
  <c r="N5" i="1" a="1"/>
  <c r="N6" i="1" a="1"/>
  <c r="N7" i="1" a="1"/>
  <c r="N6" i="1" l="1"/>
  <c r="N5" i="1"/>
  <c r="N7" i="1"/>
  <c r="N8" i="1"/>
  <c r="N9" i="1"/>
  <c r="N10" i="1"/>
  <c r="N11" i="1"/>
  <c r="I12" i="1"/>
  <c r="N12" i="1" a="1"/>
  <c r="N12" i="1"/>
  <c r="I13" i="1"/>
  <c r="N13" i="1" a="1"/>
  <c r="N13" i="1"/>
  <c r="I14" i="1"/>
  <c r="N14" i="1" a="1"/>
  <c r="I15" i="1"/>
  <c r="N15" i="1" a="1"/>
  <c r="I16" i="1"/>
  <c r="N16" i="1" a="1"/>
  <c r="I17" i="1"/>
  <c r="N17" i="1" a="1"/>
  <c r="I18" i="1"/>
  <c r="N18" i="1" a="1"/>
  <c r="I19" i="1"/>
  <c r="N19" i="1" a="1"/>
  <c r="I20" i="1"/>
  <c r="N20" i="1" a="1"/>
  <c r="I21" i="1"/>
  <c r="N21" i="1" a="1"/>
  <c r="I22" i="1"/>
  <c r="N22" i="1" a="1"/>
  <c r="I23" i="1"/>
  <c r="N23" i="1" a="1"/>
  <c r="I24" i="1"/>
  <c r="N24" i="1" a="1"/>
  <c r="I25" i="1"/>
  <c r="N25" i="1" a="1"/>
  <c r="I26" i="1"/>
  <c r="N26" i="1" a="1"/>
  <c r="I27" i="1"/>
  <c r="N27" i="1" a="1"/>
  <c r="I28" i="1"/>
  <c r="N28" i="1" a="1"/>
  <c r="I29" i="1"/>
  <c r="N29" i="1" a="1"/>
  <c r="I30" i="1"/>
  <c r="N30" i="1" a="1"/>
  <c r="I31" i="1"/>
  <c r="N31" i="1" a="1"/>
  <c r="I32" i="1"/>
  <c r="I33" i="1" s="1"/>
  <c r="N33" i="1" a="1"/>
  <c r="N32" i="1" a="1"/>
  <c r="I34" i="1"/>
  <c r="N34" i="1" a="1"/>
  <c r="I35" i="1"/>
  <c r="N35" i="1" a="1"/>
  <c r="I36" i="1"/>
  <c r="N36" i="1" a="1"/>
  <c r="I37" i="1"/>
  <c r="N37" i="1" a="1"/>
  <c r="I38" i="1"/>
  <c r="N38" i="1" a="1"/>
  <c r="I39" i="1"/>
  <c r="N39" i="1" a="1"/>
  <c r="I40" i="1"/>
  <c r="N40" i="1" a="1"/>
  <c r="I41" i="1"/>
  <c r="N41" i="1" a="1"/>
  <c r="I42" i="1"/>
  <c r="N42" i="1" a="1"/>
  <c r="I43" i="1"/>
  <c r="I44" i="1" s="1"/>
  <c r="N44" i="1" a="1"/>
  <c r="N43" i="1" a="1"/>
  <c r="I45" i="1" l="1"/>
  <c r="N45" i="1" a="1"/>
  <c r="I46" i="1" l="1"/>
  <c r="N46" i="1" a="1"/>
  <c r="I47" i="1" l="1"/>
  <c r="N47" i="1" a="1"/>
  <c r="I48" i="1" l="1"/>
  <c r="N48" i="1" a="1"/>
  <c r="I49" i="1" l="1"/>
  <c r="N49" i="1" a="1"/>
  <c r="I50" i="1" l="1"/>
  <c r="N50" i="1" a="1"/>
  <c r="I51" i="1" l="1"/>
  <c r="N51" i="1" a="1"/>
  <c r="I52" i="1" l="1"/>
  <c r="N52" i="1" a="1"/>
  <c r="I53" i="1" l="1"/>
  <c r="N53" i="1" a="1"/>
  <c r="I54" i="1" l="1"/>
  <c r="N54" i="1" a="1"/>
  <c r="I55" i="1" l="1"/>
  <c r="N55" i="1" a="1"/>
  <c r="I56" i="1" l="1"/>
  <c r="N56" i="1" a="1"/>
  <c r="I57" i="1" l="1"/>
  <c r="N57" i="1" a="1"/>
  <c r="I58" i="1" l="1"/>
  <c r="N58" i="1" a="1"/>
  <c r="I59" i="1" l="1"/>
  <c r="N59" i="1" a="1"/>
  <c r="I60" i="1" l="1"/>
  <c r="N60" i="1" a="1"/>
  <c r="I61" i="1" l="1"/>
  <c r="N61" i="1" a="1"/>
  <c r="I62" i="1" l="1"/>
  <c r="N62" i="1" a="1"/>
  <c r="I63" i="1" l="1"/>
  <c r="N63" i="1" a="1"/>
  <c r="I64" i="1" l="1"/>
  <c r="N64" i="1" a="1"/>
  <c r="I65" i="1" l="1"/>
  <c r="N65" i="1" a="1"/>
  <c r="I66" i="1" l="1"/>
  <c r="N66" i="1" a="1"/>
  <c r="I67" i="1" l="1"/>
  <c r="N67" i="1" a="1"/>
  <c r="I68" i="1" l="1"/>
  <c r="I69" i="1"/>
  <c r="N68" i="1" a="1"/>
  <c r="N69" i="1" a="1"/>
  <c r="I70" i="1" l="1"/>
  <c r="N70" i="1" a="1"/>
  <c r="I71" i="1" l="1"/>
  <c r="N71" i="1" a="1"/>
  <c r="I72" i="1" l="1"/>
  <c r="N72" i="1" a="1"/>
  <c r="I73" i="1" l="1"/>
  <c r="N73" i="1" a="1"/>
  <c r="I74" i="1" l="1"/>
  <c r="N74" i="1" a="1"/>
  <c r="I75" i="1" l="1"/>
  <c r="N75" i="1" a="1"/>
  <c r="I76" i="1" l="1"/>
  <c r="N76" i="1" a="1"/>
  <c r="I77" i="1" l="1"/>
  <c r="N77" i="1" a="1"/>
  <c r="I78" i="1" l="1"/>
  <c r="N78" i="1" a="1"/>
  <c r="I79" i="1" l="1"/>
  <c r="N79" i="1" a="1"/>
  <c r="I80" i="1" l="1"/>
  <c r="N80" i="1" a="1"/>
  <c r="I81" i="1" l="1"/>
  <c r="N81" i="1" a="1"/>
  <c r="I82" i="1" l="1"/>
  <c r="N82" i="1" a="1"/>
  <c r="I83" i="1" l="1"/>
  <c r="N83" i="1" a="1"/>
  <c r="I84" i="1" l="1"/>
  <c r="N84" i="1" a="1"/>
  <c r="I85" i="1" l="1"/>
  <c r="N14" i="1"/>
  <c r="N15" i="1"/>
  <c r="N16" i="1"/>
  <c r="N17" i="1"/>
  <c r="N18" i="1"/>
  <c r="N19" i="1"/>
  <c r="N20" i="1"/>
  <c r="N21" i="1"/>
  <c r="N22" i="1"/>
  <c r="N23" i="1"/>
  <c r="N24" i="1"/>
  <c r="N25" i="1"/>
  <c r="N26" i="1"/>
  <c r="N27" i="1"/>
  <c r="N28" i="1"/>
  <c r="N29" i="1"/>
  <c r="N30" i="1"/>
  <c r="N31" i="1"/>
  <c r="N33" i="1"/>
  <c r="N32" i="1"/>
  <c r="N34" i="1"/>
  <c r="N35" i="1"/>
  <c r="N36" i="1"/>
  <c r="N37" i="1"/>
  <c r="N38" i="1"/>
  <c r="N39" i="1"/>
  <c r="N40" i="1"/>
  <c r="N41" i="1"/>
  <c r="N42" i="1"/>
  <c r="N44" i="1"/>
  <c r="N45" i="1"/>
  <c r="N46" i="1"/>
  <c r="N47" i="1"/>
  <c r="N43"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a="1"/>
  <c r="N85" i="1" l="1"/>
  <c r="I86" i="1"/>
  <c r="N86" i="1" a="1"/>
  <c r="N86" i="1" l="1"/>
  <c r="B79" i="5" s="1" a="1"/>
  <c r="B7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tc={11BA295D-1189-5741-9141-C4A67EE87298}</author>
  </authors>
  <commentList>
    <comment ref="F1" authorId="0" shapeId="0" xr:uid="{11BA295D-1189-5741-9141-C4A67EE87298}">
      <text>
        <t>[Threaded comment]
Your version of Excel allows you to read this threaded comment; however, any edits to it will get removed if the file is opened in a newer version of Excel. Learn more: https://go.microsoft.com/fwlink/?linkid=870924
Comment:
    Can slide be skipped, maintaining story line?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tc={1BBD2F33-6891-7F4D-B7D4-CD6A7E1558C4}</author>
  </authors>
  <commentList>
    <comment ref="D1" authorId="0" shapeId="0" xr:uid="{1BBD2F33-6891-7F4D-B7D4-CD6A7E1558C4}">
      <text>
        <t xml:space="preserve">[Threaded comment]
Your version of Excel allows you to read this threaded comment; however, any edits to it will get removed if the file is opened in a newer version of Excel. Learn more: https://go.microsoft.com/fwlink/?linkid=870924
Comment:
    1
Stelling
2
Vraag
3
Dialoog
4
Boodschap
5
Fullscreen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<sst xmlns="http://schemas.openxmlformats.org/spreadsheetml/2006/main" count="746" uniqueCount="357">
  <si>
    <t>persona</t>
  </si>
  <si>
    <t>avatarWoman</t>
  </si>
  <si>
    <t>avatarMan</t>
  </si>
  <si>
    <t>Presenter</t>
  </si>
  <si>
    <t>Business</t>
  </si>
  <si>
    <t>IT</t>
  </si>
  <si>
    <t>CxO</t>
  </si>
  <si>
    <t>DataEngineer</t>
  </si>
  <si>
    <t>DataScientist</t>
  </si>
  <si>
    <t>title</t>
  </si>
  <si>
    <t>content</t>
  </si>
  <si>
    <t>slideId</t>
  </si>
  <si>
    <t>blockNumber</t>
  </si>
  <si>
    <t>blockTypeId</t>
  </si>
  <si>
    <t>textCallout</t>
  </si>
  <si>
    <t>userId</t>
  </si>
  <si>
    <t>SQL</t>
  </si>
  <si>
    <t>insert into block_type (id, type) VALUES</t>
  </si>
  <si>
    <t>id</t>
  </si>
  <si>
    <t>type</t>
  </si>
  <si>
    <t>Stelling</t>
  </si>
  <si>
    <t>Vraag</t>
  </si>
  <si>
    <t>Dialoog</t>
  </si>
  <si>
    <t>Boodschap</t>
  </si>
  <si>
    <t>delete from slides where true;</t>
  </si>
  <si>
    <t>delete from slide_blocks where true;</t>
  </si>
  <si>
    <t>delete from persona where true;</t>
  </si>
  <si>
    <t>René</t>
  </si>
  <si>
    <t>firstName</t>
  </si>
  <si>
    <t>gender</t>
  </si>
  <si>
    <t>personaId</t>
  </si>
  <si>
    <t>SlideTitle</t>
  </si>
  <si>
    <t>BlockType</t>
  </si>
  <si>
    <t>CallOut</t>
  </si>
  <si>
    <t>ilionx is een club van techneuten</t>
  </si>
  <si>
    <t>Stellingen</t>
  </si>
  <si>
    <t>SlideContent</t>
  </si>
  <si>
    <t>select * from slides;</t>
  </si>
  <si>
    <t>select * from slide_blocks;</t>
  </si>
  <si>
    <t>select * from persona;</t>
  </si>
  <si>
    <t>select * from block_type;</t>
  </si>
  <si>
    <t>union all</t>
  </si>
  <si>
    <t xml:space="preserve">select 'slides' as tableName, count(1) as count from slides </t>
  </si>
  <si>
    <t xml:space="preserve">select 'slide_blocks' as tableName, count(1) as count from slide_blocks </t>
  </si>
  <si>
    <t xml:space="preserve">select 'persona' as tableName, count(1) as count from persona </t>
  </si>
  <si>
    <t>select 'block_type' as tableName, count(1) as count from block_type</t>
  </si>
  <si>
    <t>delete from block_type where true;</t>
  </si>
  <si>
    <t>ManPresenter.png</t>
  </si>
  <si>
    <t>ManBusiness.png</t>
  </si>
  <si>
    <t>ManIT.png</t>
  </si>
  <si>
    <t>ManCxO.png</t>
  </si>
  <si>
    <t>ManDataEngineer.png</t>
  </si>
  <si>
    <t>ManDataScientist.png</t>
  </si>
  <si>
    <t>WomanPresenter.png</t>
  </si>
  <si>
    <t>WomanBusiness.png</t>
  </si>
  <si>
    <t>WomanIT.png</t>
  </si>
  <si>
    <t>WomanCxO.png</t>
  </si>
  <si>
    <t>WomanDataEngineer.png</t>
  </si>
  <si>
    <t>WomanDataScientist.png</t>
  </si>
  <si>
    <t>Man</t>
  </si>
  <si>
    <t>;</t>
  </si>
  <si>
    <t>slide_blocks</t>
  </si>
  <si>
    <t>select all</t>
  </si>
  <si>
    <t>slides</t>
  </si>
  <si>
    <t>block_type</t>
  </si>
  <si>
    <t>Table</t>
  </si>
  <si>
    <t>--SQL</t>
  </si>
  <si>
    <t>ilionx is pas succesvol als de klant succesvol is</t>
  </si>
  <si>
    <t>Intro</t>
  </si>
  <si>
    <t>skip</t>
  </si>
  <si>
    <t>Persona</t>
  </si>
  <si>
    <t>PersonaId</t>
  </si>
  <si>
    <t>Donald</t>
  </si>
  <si>
    <t>Fullscreen</t>
  </si>
  <si>
    <t>slideNumber</t>
  </si>
  <si>
    <t>WomanCustomer.png</t>
  </si>
  <si>
    <t>ManCustomer.png</t>
  </si>
  <si>
    <t>Jade</t>
  </si>
  <si>
    <t>Woman</t>
  </si>
  <si>
    <t>Jan</t>
  </si>
  <si>
    <t>Customer</t>
  </si>
  <si>
    <t>AccountManager</t>
  </si>
  <si>
    <t>ManAccountManager.png</t>
  </si>
  <si>
    <t>WomanAccountManager.png</t>
  </si>
  <si>
    <t>Wie wil welke rol op zich nemen?</t>
  </si>
  <si>
    <t>divider.png</t>
  </si>
  <si>
    <t>Voorstellen</t>
  </si>
  <si>
    <t>Einde presentatie</t>
  </si>
  <si>
    <t>sectionName</t>
  </si>
  <si>
    <t>DM2AI</t>
  </si>
  <si>
    <t>AI2DM</t>
  </si>
  <si>
    <t>Einde</t>
  </si>
  <si>
    <t>Agenda</t>
  </si>
  <si>
    <t>Waarschuwing vooraf</t>
  </si>
  <si>
    <t>Divider</t>
  </si>
  <si>
    <t>Werking AI</t>
  </si>
  <si>
    <t>Samenvatting Interviews</t>
  </si>
  <si>
    <t>AI Issues</t>
  </si>
  <si>
    <t>Verzamelen Use Cases</t>
  </si>
  <si>
    <t>Voorbeelden</t>
  </si>
  <si>
    <t>Bespreken Use Case(s)</t>
  </si>
  <si>
    <t>AI Projecten</t>
  </si>
  <si>
    <t>sceneSort</t>
  </si>
  <si>
    <t>slideSort</t>
  </si>
  <si>
    <t>sectionSort</t>
  </si>
  <si>
    <t>Ik ben René</t>
  </si>
  <si>
    <t>voorstellen.png</t>
  </si>
  <si>
    <t>Datamanagement &amp; AI</t>
  </si>
  <si>
    <t>Hieronder de use cases die in de interviews genoemd zijn weergegeven in een grafiek met twee assen: inzet van datamanagement versus success van het AI project</t>
  </si>
  <si>
    <t>Tralalala</t>
  </si>
  <si>
    <t>include</t>
  </si>
  <si>
    <t>dm_vs_ai.png</t>
  </si>
  <si>
    <t>warningsign2.png</t>
  </si>
  <si>
    <t>crisp-dm.png</t>
  </si>
  <si>
    <t>Aanpak AI</t>
  </si>
  <si>
    <t>interview_use_cases.png</t>
  </si>
  <si>
    <t>rules_ai_vs_classic.png</t>
  </si>
  <si>
    <t>Verschil in werking tussen klassieke systemen en AI systemen.</t>
  </si>
  <si>
    <t>Standaardaanpak voor AI projecten: CRISP-DM.</t>
  </si>
  <si>
    <t>graph_dm_ai.png</t>
  </si>
  <si>
    <t>Belangrijkste issues in AI projecten</t>
  </si>
  <si>
    <t>contentType</t>
  </si>
  <si>
    <t>contentText</t>
  </si>
  <si>
    <t>contentImage</t>
  </si>
  <si>
    <t>List</t>
  </si>
  <si>
    <t>Het belang van datakwaliteit</t>
  </si>
  <si>
    <t>shit_data.png</t>
  </si>
  <si>
    <t>Een paar voorbeelden</t>
  </si>
  <si>
    <t>Metadatering, Tralala</t>
  </si>
  <si>
    <t>QuestionMark.png</t>
  </si>
  <si>
    <t>Het doel van ilionx is waarde toe te voegen voor klanten</t>
  </si>
  <si>
    <t>personaGender</t>
  </si>
  <si>
    <t>personaName</t>
  </si>
  <si>
    <t>WomanDatamangementConsultant.png</t>
  </si>
  <si>
    <t>ManDatamangementConsultant.png</t>
  </si>
  <si>
    <t>Rene</t>
  </si>
  <si>
    <t>insert into slide_blocks (id, slideId, blocknumber, blockTypeId, personaId, textCallout, contentType, contentText, blockImage) VALUES</t>
  </si>
  <si>
    <t>Hallo ilionx, ik wil graag ook een AI systeem.</t>
  </si>
  <si>
    <t>Ilionx Employee</t>
  </si>
  <si>
    <t>WomanIlionxEmployee.png</t>
  </si>
  <si>
    <t>ManIlionxEmployee.png</t>
  </si>
  <si>
    <t>description</t>
  </si>
  <si>
    <t>Metadatering documenten</t>
  </si>
  <si>
    <t>insert into use_case (id, personaName, description, personaGender, personaId) VALUES</t>
  </si>
  <si>
    <t>use_cases</t>
  </si>
  <si>
    <t>select * from use_case;</t>
  </si>
  <si>
    <t>use_case</t>
  </si>
  <si>
    <t>delete from use_case where true;</t>
  </si>
  <si>
    <t>With great power comes great responsibility</t>
  </si>
  <si>
    <t>We leven in een AI tijdperk</t>
  </si>
  <si>
    <t>Responsible AI</t>
  </si>
  <si>
    <t>Cover.png</t>
  </si>
  <si>
    <t>ManAccountManagerMoneyEyes.png</t>
  </si>
  <si>
    <t>Het doel van ilionx is geld verdienen.</t>
  </si>
  <si>
    <t>AI Projecten: Algemeen</t>
  </si>
  <si>
    <t>Interviews</t>
  </si>
  <si>
    <t>AI Issues volgens chatGPT</t>
  </si>
  <si>
    <t>Succes vs Data Management</t>
  </si>
  <si>
    <t>Rollenspel: Waarde gericht</t>
  </si>
  <si>
    <t>Rollenspel: Omzet gericht</t>
  </si>
  <si>
    <t>HasBlocks</t>
  </si>
  <si>
    <t>chatgpt.png</t>
  </si>
  <si>
    <t>Wat denkt chatGPT dat de belangrijkste issues zijn bij AI projecten?</t>
  </si>
  <si>
    <t>Unknown</t>
  </si>
  <si>
    <t>Rollenspel: AI projecten in de praktijk.</t>
  </si>
  <si>
    <t>image</t>
  </si>
  <si>
    <t>rollenspel.png</t>
  </si>
  <si>
    <t>Geen probleem. Wij hebben de beste data scientisten in dienst! Ik ga direct bellen voor u.</t>
  </si>
  <si>
    <t>DeliveryManager</t>
  </si>
  <si>
    <t>WomanDeliveryManager</t>
  </si>
  <si>
    <t>ManDeliveryManager.png</t>
  </si>
  <si>
    <t>Heb ik voor je!</t>
  </si>
  <si>
    <t>Present!</t>
  </si>
  <si>
    <t>Hallo, ik ga een AI systeem voor jullie bouwen. Welke data kan ik gebruiken?</t>
  </si>
  <si>
    <t>Ik geef je leesrechten tot alle produktie data van alle systemen.</t>
  </si>
  <si>
    <t>Denkwolk</t>
  </si>
  <si>
    <t>Wat betekent deze data?, Hoe actueel is deze data?, Hoe betrouwbaar is deze data?, Waar kan ik terecht met vragen?, Hoe kan ik datasets met elkaar koppelen?</t>
  </si>
  <si>
    <t>Proces Overzicht: Waarde gericht</t>
  </si>
  <si>
    <t>Proces Overzicht: Omzet gericht</t>
  </si>
  <si>
    <t>How to obtain trust</t>
  </si>
  <si>
    <t>AI2DM Voorbeelden</t>
  </si>
  <si>
    <t>Datakwaliteit</t>
  </si>
  <si>
    <t>Metadatering</t>
  </si>
  <si>
    <t>Persoonsgegevens in documenten</t>
  </si>
  <si>
    <t>Diensten</t>
  </si>
  <si>
    <t>Afsluiting</t>
  </si>
  <si>
    <t xml:space="preserve">AI2DM </t>
  </si>
  <si>
    <t>9-vlaks model</t>
  </si>
  <si>
    <t>Brainstorming</t>
  </si>
  <si>
    <t>Marktontwikkelingen</t>
  </si>
  <si>
    <t>Name</t>
  </si>
  <si>
    <t>select * from sections;</t>
  </si>
  <si>
    <t>sections</t>
  </si>
  <si>
    <t>delete from sections where true;</t>
  </si>
  <si>
    <t>sectionId</t>
  </si>
  <si>
    <t>Rol ilionx</t>
  </si>
  <si>
    <t>Data Architect &amp; Voorzitter Expertgroep Data Management</t>
  </si>
  <si>
    <t>AI is enorm!</t>
  </si>
  <si>
    <t>Gartner</t>
  </si>
  <si>
    <t>TextArea</t>
  </si>
  <si>
    <t>Wij zijn ilionx, experts in eenvoud. Eenvoud brengen in een complexe wereld. Dat maken we waar door ons echt te verbinden met organisaties en de mensen die daar onderdeel van zijn.</t>
  </si>
  <si>
    <t>insert into sections (id, name, sectionSort, include) VALUES</t>
  </si>
  <si>
    <t>Buzzwords</t>
  </si>
  <si>
    <t>Data gedreven werken, waarde uit data halen, ….</t>
  </si>
  <si>
    <t>Datamanagement = Datakwaliteitsmanagement</t>
  </si>
  <si>
    <t>Data management = Datakwaliteit management</t>
  </si>
  <si>
    <t>Section Start</t>
  </si>
  <si>
    <t>DM is klein</t>
  </si>
  <si>
    <t>it_ai.png</t>
  </si>
  <si>
    <t>dm_ai.png</t>
  </si>
  <si>
    <t>WomanGartner.png</t>
  </si>
  <si>
    <t>ManGartner.png</t>
  </si>
  <si>
    <t>dmbok.png</t>
  </si>
  <si>
    <t>aibok.png</t>
  </si>
  <si>
    <t>Huidige benadering</t>
  </si>
  <si>
    <t>Alternatieve benadering</t>
  </si>
  <si>
    <t>Kan het ook anders?</t>
  </si>
  <si>
    <t>DM is (te) klein</t>
  </si>
  <si>
    <t>Feeback</t>
  </si>
  <si>
    <t>Reacties</t>
  </si>
  <si>
    <t>Datamanagement Ilionx</t>
  </si>
  <si>
    <t>ilionx Datamanagement pagina</t>
  </si>
  <si>
    <t>Feedback?</t>
  </si>
  <si>
    <t>IT is eigenaar van de data</t>
  </si>
  <si>
    <t>Datamanagement</t>
  </si>
  <si>
    <t>AI</t>
  </si>
  <si>
    <t>Goedemorgen. U wilt een AI oplossing heb ik begrepen. Klopt dat?</t>
  </si>
  <si>
    <t>Problem vs Solution Space</t>
  </si>
  <si>
    <t>problem_solution_space.png</t>
  </si>
  <si>
    <t>dictionary.png</t>
  </si>
  <si>
    <t>success.png</t>
  </si>
  <si>
    <t>Is er een alternatieve benadering?</t>
  </si>
  <si>
    <t>roadsplit.jpg</t>
  </si>
  <si>
    <t>gartner_ai_for_dm.png</t>
  </si>
  <si>
    <t>Terminologie</t>
  </si>
  <si>
    <t>architecture.png</t>
  </si>
  <si>
    <t>end.png</t>
  </si>
  <si>
    <t>Key Technology Trends for Data Management in 2025 [10-4-2025]</t>
  </si>
  <si>
    <t>Gartner: Data concerns for GenAI</t>
  </si>
  <si>
    <t>gartner_data_concerns.png</t>
  </si>
  <si>
    <t>Herkenning persoonsgegevens</t>
  </si>
  <si>
    <t>Database chatbot</t>
  </si>
  <si>
    <t>slideTime</t>
  </si>
  <si>
    <t>slideTimeCum</t>
  </si>
  <si>
    <t>INSERT INTO slides (id,slideNumber, title, content, include, skippable, sectionId, slideTime, slideTimeCum) VALUES</t>
  </si>
  <si>
    <t>Geld verdienen</t>
  </si>
  <si>
    <t>Waarde toevoegen</t>
  </si>
  <si>
    <t>Techneuten</t>
  </si>
  <si>
    <t>Klant succesvol maken</t>
  </si>
  <si>
    <t>Eigenaar data</t>
  </si>
  <si>
    <t>Rollenspel: Inleiding</t>
  </si>
  <si>
    <t>role_playing_game.png</t>
  </si>
  <si>
    <t>Wie wil welke rol?</t>
  </si>
  <si>
    <t>CRISP-DM</t>
  </si>
  <si>
    <t>DM vs AI</t>
  </si>
  <si>
    <t>Huidige benadering: Rollenspel</t>
  </si>
  <si>
    <t>Interviews met AI experts</t>
  </si>
  <si>
    <t>Waardegedreven benadering</t>
  </si>
  <si>
    <t>Waarde</t>
  </si>
  <si>
    <t>Data Trust</t>
  </si>
  <si>
    <t>Vertrouwen in data</t>
  </si>
  <si>
    <t>Discussie</t>
  </si>
  <si>
    <t>Open discussie</t>
  </si>
  <si>
    <t>Ervaringen uit het publiek</t>
  </si>
  <si>
    <t>interview.png</t>
  </si>
  <si>
    <t>finish.png</t>
  </si>
  <si>
    <t>Data Architect, Expertgroep Data Management</t>
  </si>
  <si>
    <t>Ik ben nieuw in de  ilionx organisatie. Daarnaast zijn sommige stellingen en uitrspraken mogelijk gechargeerd of zwart-wit.</t>
  </si>
  <si>
    <t>Deze sessie gaat over de relatie tussen Datamanagement en AI. Die relatie is twee-richting verkeer. In deze sessie komen we alleen toe aan de betekenis die DM kan hebben voor AI.</t>
  </si>
  <si>
    <t>Als voorbereiding op deze sessie heb ik met 6 AI experts gesproken.</t>
  </si>
  <si>
    <t>Waarom zou data management voor ilionx van waarde kunnen zijn in de context van AI?, Waarom zou data management voor onze klanten die aan de slag willen met AI van waarde kunnen zijn?, Welke klantcases ken je waar data management in een AI project niet is geadresseerd? Welke impact had dit?,   Welke klantcases ken je waar data management in een AI project wel is geadresseerd? Welke impact had dit?</t>
  </si>
  <si>
    <t>ai_system.png</t>
  </si>
  <si>
    <t>mobile_phone.png</t>
  </si>
  <si>
    <t>VoiceOver</t>
  </si>
  <si>
    <t>Interviews over DM vs AI</t>
  </si>
  <si>
    <t>Klopt dit beeld?</t>
  </si>
  <si>
    <t>Interview over de relaties tussen DM en AI. Vragenlijst.</t>
  </si>
  <si>
    <t>Huidige benadering is omzet gedreven.</t>
  </si>
  <si>
    <t>Klopt dit beeld kwa proces?
Klopt dit beeld kwa issues?</t>
  </si>
  <si>
    <t xml:space="preserve">Met </t>
  </si>
  <si>
    <t>Hoe moet ik hier chocola van maken?</t>
  </si>
  <si>
    <t>ToDo</t>
  </si>
  <si>
    <t>Plaatje</t>
  </si>
  <si>
    <t>planning.png</t>
  </si>
  <si>
    <t>wordcloud.png</t>
  </si>
  <si>
    <t>value.png</t>
  </si>
  <si>
    <t>Klopt dit met jullie beeld?</t>
  </si>
  <si>
    <t>Samenvatting process</t>
  </si>
  <si>
    <t xml:space="preserve">Het huidige proces ziet er zo uit. </t>
  </si>
  <si>
    <t>Dialoog herschrijven</t>
  </si>
  <si>
    <t>Huidige benadering is omzet gedreven. Je zou eigenlijk een waardegerichte benadering willen toepassen, met als insteek: hoe kunnen wij de kans op succes voor de klant vergroten?</t>
  </si>
  <si>
    <t>chocola.png</t>
  </si>
  <si>
    <t>Chocola</t>
  </si>
  <si>
    <t xml:space="preserve">[Brug naar alternatieve benadering. Niet laten beantwoorden.] </t>
  </si>
  <si>
    <t xml:space="preserve"> ja, wij willen graag op basis van historische verkoop orders voorspellen hoeveel wij moeten inkopen bij onze leveranciers. Dit moet maandelijks gebeuren. De voorspellingen moeten omgezet worden in inkooporders. Wij hebben contracten met een aantal leveranciers die hen verplicht binnen de afgesproken termijnen de bestellingen te leveren.</t>
  </si>
  <si>
    <t>…</t>
  </si>
  <si>
    <t>Ik heb goed nieuws: betrouwbaarheid van de verkoop voorspelling is 92%!</t>
  </si>
  <si>
    <t>Dat is wat ons betreft genoeg om een pilot te starten.</t>
  </si>
  <si>
    <t>Pilot!</t>
  </si>
  <si>
    <t>Tegenvallende resultaten</t>
  </si>
  <si>
    <t>…..</t>
  </si>
  <si>
    <t xml:space="preserve">	- Klant: Hallo ilionx, kunnen jullie ons helpen met AI
	- AccMgr: Tuurlijk, wij hebben de beste data scientisten in dienst. Ga ik regelen.</t>
  </si>
  <si>
    <t xml:space="preserve">- AccMgr: belt met DelMgr </t>
  </si>
  <si>
    <t xml:space="preserve">	- DM: je kan bij de klant aan de slag
	- DS: .... (laten invullen door DS in het publiek)</t>
  </si>
  <si>
    <t xml:space="preserve"> - DS: U wilt een AI oplossing?
	- K: ja, wij willen graag op basis van historische verkoop orders voorspellen hoeveel wij moeten inkopen bij onze leveranciers. Dit moet maandelijks gebeuren. De voorspellingen moeten omgezet worden in inkooporders. Wij hebben contracten met een aantal leveranciers die hen verplicht binnen de afgesproken termijnen de bestellingen te leveren.</t>
  </si>
  <si>
    <t xml:space="preserve">	- DS: Wat een mooie use case! Ik heb dan produktie data nodig van historische verkopen. Bij voorkeur ook klantinformatie, en natuurlijk leveranciers informatie. En tot slot ook klant-segmentatie informatie. Wellicht ook een goed idee om demografische informatie van het CBS en andere relevante data.
	- K: .....</t>
  </si>
  <si>
    <t>Saved</t>
  </si>
  <si>
    <t>….</t>
  </si>
  <si>
    <t>Wat een mooie use case! Ik heb dan natuurlijk produktie data nodig van het bedrijf, en ook een aantal externe datasets.</t>
  </si>
  <si>
    <t>AI Technieken</t>
  </si>
  <si>
    <t>ai_tech.png</t>
  </si>
  <si>
    <t>Hoi, ik heb een data scientist nodig, per direct!</t>
  </si>
  <si>
    <t>Ik geef niet op. Met mijn skills kan ik hier toch zeker een AI model voor ontwikkelen?</t>
  </si>
  <si>
    <t>INSERT INTO persona (id,persona, avatarWoman, avatarMan, personaGender, personaName, include) VALUES</t>
  </si>
  <si>
    <t>Wat is hier de boodschap</t>
  </si>
  <si>
    <t>Wat gebeurt er met AI bij lage datakwaliteit?</t>
  </si>
  <si>
    <t>Bias,Begrip,Integratie,Beschikbaarheid,Datakwaliteit</t>
  </si>
  <si>
    <t>Expertgroep Datamanagement Ilionx</t>
  </si>
  <si>
    <t>Foto's EG leden</t>
  </si>
  <si>
    <t>iframe maken met avatars</t>
  </si>
  <si>
    <t>pilot.png</t>
  </si>
  <si>
    <t>delivery_manager_presenting.png</t>
  </si>
  <si>
    <t>pilot_crash.png</t>
  </si>
  <si>
    <t>DatamanagementConsultant</t>
  </si>
  <si>
    <t>Jane</t>
  </si>
  <si>
    <t>Klaas</t>
  </si>
  <si>
    <t>Gerard</t>
  </si>
  <si>
    <t>Willeke</t>
  </si>
  <si>
    <t>Eric</t>
  </si>
  <si>
    <t>Petronella</t>
  </si>
  <si>
    <t>Peter</t>
  </si>
  <si>
    <t>Frank</t>
  </si>
  <si>
    <t>Maaike</t>
  </si>
  <si>
    <t>Michael</t>
  </si>
  <si>
    <t>benadering_omzet.png</t>
  </si>
  <si>
    <t>benadering_waarde.png</t>
  </si>
  <si>
    <t>Waardegerichte benadering</t>
  </si>
  <si>
    <t>Waarde gedreven benadering</t>
  </si>
  <si>
    <t>9vlaksModel.png</t>
  </si>
  <si>
    <t>Klant, Account Manager, Delivery Manager, Data Scientist, …</t>
  </si>
  <si>
    <t>afspraak.png</t>
  </si>
  <si>
    <t>Hoi, je kan morgen aan de slag bij de klant! Ze zitten in Den Haag.</t>
  </si>
  <si>
    <t>denhaag.png</t>
  </si>
  <si>
    <t>meeting.png</t>
  </si>
  <si>
    <t>explainSolution.png</t>
  </si>
  <si>
    <t>data.png</t>
  </si>
  <si>
    <t>akkoord.png</t>
  </si>
  <si>
    <t>auc.png</t>
  </si>
  <si>
    <t>We zijn nu 3 maanden verder. De pilot is helaas geen succes. Kunt u dat verklaren?</t>
  </si>
  <si>
    <t>ilionx_datamanagement.png</t>
  </si>
  <si>
    <t>Waarde gerichte benadering</t>
  </si>
  <si>
    <t>ai_tech_dialoog.png</t>
  </si>
  <si>
    <t>trust.png</t>
  </si>
  <si>
    <t>Iets vergeten?</t>
  </si>
  <si>
    <t>Wetgeving, Ethiek, AI2DM, ..</t>
  </si>
  <si>
    <t>discussion.png</t>
  </si>
  <si>
    <t>forgot.png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</si>
</sst>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name val="Courier New"/>
      <family val="1"/>
    </font>
    <font>
      <sz val="12"/>
      <color rgb="FFCCCCCC"/>
      <name val="Menlo"/>
      <family val="2"/>
    </font>
    <font>
      <b/>
      <sz val="12"/>
      <color theme="1"/>
      <name val="Aptos Narrow"/>
      <scheme val="minor"/>
    </font>
    <font>
      <sz val="12"/>
      <color rgb="FF0061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13">
    <xf numFmtId="0" fontId="0" fillId="0" borderId="0" xfId="0"/>
    <xf numFmtId="0" fontId="0" fillId="0" borderId="0" xfId="0" applyAlignment="1">
      <alignment wrapText="1"/>
    </xf>
    <xf numFmtId="0" fontId="1" fillId="0" borderId="0" xfId="0" applyFont="1"/>
    <xf numFmtId="0" fontId="1" fillId="0" borderId="0" xfId="0" quotePrefix="1" applyFont="1"/>
    <xf numFmtId="0" fontId="2" fillId="0" borderId="0" xfId="0" applyFont="1"/>
    <xf numFmtId="0" fontId="3" fillId="2" borderId="0" xfId="0" applyFont="1" applyFill="1" applyAlignment="1">
      <alignment wrapText="1"/>
    </xf>
    <xf numFmtId="1" fontId="0" fillId="0" borderId="0" xfId="0" applyNumberFormat="1" applyAlignment="1">
      <alignment wrapText="1"/>
    </xf>
    <xf numFmtId="0" fontId="4" fillId="3" borderId="0" xfId="1"/>
    <xf numFmtId="0" fontId="4" fillId="3" borderId="0" xfId="1" applyNumberFormat="1"/>
    <xf numFmtId="0" fontId="4" fillId="3" borderId="0" xfId="1" applyAlignment="1">
      <alignment wrapText="1"/>
    </xf>
    <xf numFmtId="0" fontId="0" fillId="0" borderId="0" xfId="0" quotePrefix="1" applyAlignment="1">
      <alignment wrapText="1"/>
    </xf>
    <xf numFmtId="0" fontId="2" fillId="0" borderId="0" xfId="0" applyNumberFormat="1" applyFont="1"/>
    <xf numFmtId="0" fontId="0" fillId="0" borderId="0" xfId="0" applyNumberFormat="1"/>
  </cellXfs>
  <cellStyles count="2">
    <cellStyle name="Good" xfId="1" builtinId="26"/>
    <cellStyle name="Normal" xfId="0" builtinId="0"/>
  </cellStyles>
  <dxfs count="72">
    <dxf>
      <numFmt numFmtId="0" formatCode="Genera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rgb="FFCCCCCC"/>
        <name val="Menlo"/>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CCCCCC"/>
        <name val="Menlo"/>
        <family val="2"/>
        <scheme val="none"/>
      </font>
    </dxf>
    <dxf>
      <font>
        <b val="0"/>
        <i val="0"/>
        <strike val="0"/>
        <condense val="0"/>
        <extend val="0"/>
        <outline val="0"/>
        <shadow val="0"/>
        <u val="none"/>
        <vertAlign val="baseline"/>
        <sz val="12"/>
        <color rgb="FFCCCCCC"/>
        <name val="Menlo"/>
        <family val="2"/>
        <scheme val="none"/>
      </font>
      <numFmt numFmtId="0" formatCode="General"/>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13805</xdr:colOff>
          <xdr:row>1</xdr:row>
          <xdr:rowOff>55217</xdr:rowOff>
        </xdr:from>
        <xdr:to>
          <xdr:col>0</xdr:col>
          <xdr:colOff>1173370</xdr:colOff>
          <xdr:row>4</xdr:row>
          <xdr:rowOff>41413</xdr:rowOff>
        </xdr:to>
        <xdr:pic>
          <xdr:nvPicPr>
            <xdr:cNvPr id="2" name="Picture 1">
              <a:extLst>
                <a:ext uri="{FF2B5EF4-FFF2-40B4-BE49-F238E27FC236}">
                  <a16:creationId xmlns:a16="http://schemas.microsoft.com/office/drawing/2014/main" id="{463BA3FD-DD02-8CDC-2815-0FEA171ABA4C}"/>
                </a:ext>
              </a:extLst>
            </xdr:cNvPr>
            <xdr:cNvPicPr>
              <a:picLocks noChangeAspect="1" noChangeArrowheads="1"/>
              <a:extLst>
                <a:ext uri="{84589F7E-364E-4C9E-8A38-B11213B215E9}">
                  <a14:cameraTool cellRange="$A$108" spid="_x0000_s20942"/>
                </a:ext>
              </a:extLst>
            </xdr:cNvPicPr>
          </xdr:nvPicPr>
          <xdr:blipFill>
            <a:blip xmlns:r="http://schemas.openxmlformats.org/officeDocument/2006/relationships" r:embed="rId1"/>
            <a:srcRect/>
            <a:stretch>
              <a:fillRect/>
            </a:stretch>
          </xdr:blipFill>
          <xdr:spPr bwMode="auto">
            <a:xfrm>
              <a:off x="13805" y="276087"/>
              <a:ext cx="1159565" cy="648804"/>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Rene Nadorp" id="{E977402B-33A6-AF4A-8CF4-C76A4E493562}" userId="S::rene.nadorp@inergy.nl::900156ff-9b09-48e4-ae43-73974d19a32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6E0BAC-0DDD-5E46-B5A2-65127150C1C4}" name="Table6" displayName="Table6" ref="A1:K29" totalsRowShown="0">
  <autoFilter ref="A1:K29" xr:uid="{396E0BAC-0DDD-5E46-B5A2-65127150C1C4}"/>
  <tableColumns count="11">
    <tableColumn id="1" xr3:uid="{1F984119-9407-0F4F-A8DB-177BA49BF287}" name="id" dataDxfId="71">
      <calculatedColumnFormula>SlideBlocks[[#This Row],[id]]</calculatedColumnFormula>
    </tableColumn>
    <tableColumn id="2" xr3:uid="{38DA4D44-E2EC-B245-A3F9-22D6B6879380}" name="slideId" dataDxfId="70">
      <calculatedColumnFormula>Slides[[#This Row],[id]]</calculatedColumnFormula>
    </tableColumn>
    <tableColumn id="3" xr3:uid="{32C435B9-CA91-0942-AC39-8A4A74F5FE63}" name="blockNumber" dataDxfId="69">
      <calculatedColumnFormula>SlideBlocks[[#This Row],[blockNumber]]</calculatedColumnFormula>
    </tableColumn>
    <tableColumn id="4" xr3:uid="{6DAA3444-A3ED-A94F-88C2-31D4E733CC38}" name="blockTypeId" dataDxfId="68">
      <calculatedColumnFormula>SlideBlocks[[#This Row],[blockTypeId]]</calculatedColumnFormula>
    </tableColumn>
    <tableColumn id="5" xr3:uid="{D07D0E20-A8E2-B64B-AF10-37E2EA72CBB5}" name="userId" dataDxfId="67">
      <calculatedColumnFormula>SlideBlocks[[#This Row],[personaId]]</calculatedColumnFormula>
    </tableColumn>
    <tableColumn id="6" xr3:uid="{12F6F12D-0842-CC49-AFE8-AC4F3A22A0A5}" name="CallOut" dataDxfId="66">
      <calculatedColumnFormula>SlideBlocks[[#This Row],[textCallout]]</calculatedColumnFormula>
    </tableColumn>
    <tableColumn id="7" xr3:uid="{678BACCF-D804-1A4F-B80A-3AF697806679}" name="BlockType" dataDxfId="65">
      <calculatedColumnFormula>VLOOKUP(Table6[[#This Row],[blockTypeId]],BlockType[],2,FALSE)</calculatedColumnFormula>
    </tableColumn>
    <tableColumn id="8" xr3:uid="{00DB9FC2-5470-2D4D-99E0-002EC4F07118}" name="SlideTitle" dataDxfId="64">
      <calculatedColumnFormula>VLOOKUP(Table6[[#This Row],[slideId]],Slides[],2,FALSE)</calculatedColumnFormula>
    </tableColumn>
    <tableColumn id="9" xr3:uid="{7BE6D245-5226-5241-B19E-608C472D2AF7}" name="SlideContent" dataDxfId="63">
      <calculatedColumnFormula>VLOOKUP(Table6[[#This Row],[slideId]],Slides[],3,FALSE)</calculatedColumnFormula>
    </tableColumn>
    <tableColumn id="10" xr3:uid="{571F3924-D67A-1942-B06A-E0170951CF64}" name="PersonaId" dataDxfId="62">
      <calculatedColumnFormula>VLOOKUP(Table6[[#This Row],[userId]],PersonaUser[],4,FALSE)</calculatedColumnFormula>
    </tableColumn>
    <tableColumn id="11" xr3:uid="{878D212B-ECE2-384C-9032-EC35A3DF1655}" name="Persona" dataDxfId="61">
      <calculatedColumnFormula>VLOOKUP(Table6[[#This Row],[PersonaId]],Persona[],2,FALSE)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8DB17B-22A3-2841-B36B-DD2229D597C5}" name="Sections" displayName="Sections" ref="A1:E12" totalsRowShown="0">
  <autoFilter ref="A1:E12" xr:uid="{8E8DB17B-22A3-2841-B36B-DD2229D597C5}"/>
  <sortState xmlns:xlrd2="http://schemas.microsoft.com/office/spreadsheetml/2017/richdata2" ref="A2:E12">
    <sortCondition ref="C1:C12"/>
  </sortState>
  <tableColumns count="5">
    <tableColumn id="1" xr3:uid="{78EB52F6-5EA1-7A49-B968-250109661EAC}" name="id"/>
    <tableColumn id="2" xr3:uid="{3CBB33A2-9A7B-1544-9C0E-104598DF9C49}" name="Name"/>
    <tableColumn id="3" xr3:uid="{91656262-B36C-274C-8355-EFEB0843A6CE}" name="sectionSort"/>
    <tableColumn id="5" xr3:uid="{4CC5BF91-CEFF-E64F-8D6B-EB1D16E8DA11}" name="include"/>
    <tableColumn id="4" xr3:uid="{E48D5611-29E7-4840-B66C-ECFD0318780D}" name="SQL" dataDxfId="60">
      <calculatedColumnFormula>"("&amp;Sections[[#This Row],[id]]&amp;",'"&amp;Sections[[#This Row],[Name]]&amp;"',"&amp;Sections[[#This Row],[sectionSort]]&amp;","&amp;Sections[[#This Row],[include]]&amp;")"&amp;IF(ISBLANK(E3),"",",")</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79F951-B4B5-7E4F-8EFB-66BBF42A0C20}" name="Slides" displayName="Slides" ref="A1:P86" headerRowDxfId="59" dataDxfId="58">
  <autoFilter ref="A1:P86" xr:uid="{F679F951-B4B5-7E4F-8EFB-66BBF42A0C20}"/>
  <sortState xmlns:xlrd2="http://schemas.microsoft.com/office/spreadsheetml/2017/richdata2" ref="A2:P86">
    <sortCondition descending="1" ref="E2:E86"/>
    <sortCondition ref="J2:J86"/>
    <sortCondition ref="K2:K86"/>
    <sortCondition ref="L2:L86"/>
  </sortState>
  <tableColumns count="16">
    <tableColumn id="4" xr3:uid="{1636DAF3-25F8-7D4D-BD1F-75E861C3999F}" name="id" totalsRowFunction="custom" dataDxfId="57" totalsRowDxfId="56">
      <totalsRowFormula>MAX(104,Slides[id])</totalsRowFormula>
    </tableColumn>
    <tableColumn id="7" xr3:uid="{662C9603-7DA3-8644-85C1-3C7FB0DA3C99}" name="slideNumber" dataDxfId="55" totalsRowDxfId="54" dataCellStyle="Good">
      <calculatedColumnFormula>ROW()-1</calculatedColumnFormula>
    </tableColumn>
    <tableColumn id="1" xr3:uid="{985F004A-448E-944E-B85C-48D6495D9A4D}" name="title" dataDxfId="53" totalsRowDxfId="52"/>
    <tableColumn id="2" xr3:uid="{0CB898AA-EB15-E249-AE98-7E4E77CF437A}" name="content" dataDxfId="51" totalsRowDxfId="50"/>
    <tableColumn id="10" xr3:uid="{6730C967-3373-4B4E-A5CC-22F1CA5B9057}" name="include" dataDxfId="49" totalsRowDxfId="48"/>
    <tableColumn id="5" xr3:uid="{C3C2B97A-8BFB-944F-A1EB-C6220E2FB7C2}" name="skip" dataDxfId="47" totalsRowDxfId="46"/>
    <tableColumn id="6" xr3:uid="{B7F1F5FF-9208-6B4B-82D2-DBD89BBD0FFC}" name="sectionId" dataDxfId="45" totalsRowDxfId="44"/>
    <tableColumn id="14" xr3:uid="{5257E22D-4791-D141-B0F9-589259289174}" name="slideTime" dataDxfId="43" totalsRowDxfId="42"/>
    <tableColumn id="15" xr3:uid="{379E0AF8-7B3C-264F-AD18-65A4379983EC}" name="slideTimeCum" dataDxfId="41" totalsRowDxfId="40">
      <calculatedColumnFormula>IF(ISNUMBER(I1),I1+Slides[[#This Row],[slideTime]],0)</calculatedColumnFormula>
    </tableColumn>
    <tableColumn id="11" xr3:uid="{AC9F7734-AFEE-3141-8AB2-2B83DCB7D28F}" name="sectionSort" dataDxfId="39" totalsRowDxfId="38">
      <calculatedColumnFormula>VLOOKUP(Slides[[#This Row],[sectionId]],Sections[],3,FALSE)</calculatedColumnFormula>
    </tableColumn>
    <tableColumn id="8" xr3:uid="{7DB3A80A-A2C7-C346-ABF6-7E39B288C33D}" name="sceneSort" dataDxfId="37" totalsRowDxfId="36"/>
    <tableColumn id="9" xr3:uid="{19E5A4EC-58D2-174B-ACE9-A91B149F45C3}" name="slideSort" dataDxfId="35" totalsRowDxfId="34"/>
    <tableColumn id="12" xr3:uid="{837B4A0B-C7B5-394F-8D4C-0B6F0A8113E3}" name="sectionName" dataDxfId="33" totalsRowDxfId="32">
      <calculatedColumnFormula>VLOOKUP(Slides[[#This Row],[sectionId]],Sections[],2,FALSE)</calculatedColumnFormula>
    </tableColumn>
    <tableColumn id="3" xr3:uid="{231B1630-74CC-D647-A0C6-FE7951B897D8}" name="SQL" dataDxfId="31" totalsRowDxfId="30">
      <calculatedColumnFormula array="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calculatedColumnFormula>
    </tableColumn>
    <tableColumn id="13" xr3:uid="{BA02778B-1B04-EC43-AA47-789204175643}" name="HasBlocks" dataDxfId="29" totalsRowDxfId="28">
      <calculatedColumnFormula>COUNTIF(SlideBlocks[slideId],Slides[[#This Row],[id]])</calculatedColumnFormula>
    </tableColumn>
    <tableColumn id="16" xr3:uid="{6E867B2F-AE00-6A47-AE9D-76BA2B6B6CA8}" name="VoiceOver" dataDxfId="27" totalsRowDxfId="2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1151A0-8A85-2C47-A595-414FA973AFB3}" name="SlideBlocks" displayName="SlideBlocks" ref="A1:U94" totalsRowShown="0">
  <autoFilter ref="A1:U94" xr:uid="{541151A0-8A85-2C47-A595-414FA973AFB3}"/>
  <sortState xmlns:xlrd2="http://schemas.microsoft.com/office/spreadsheetml/2017/richdata2" ref="A2:U94">
    <sortCondition ref="Q2:Q94"/>
  </sortState>
  <tableColumns count="21">
    <tableColumn id="7" xr3:uid="{9D6BFC78-6F3A-2246-852D-CCE70B94D056}" name="id" dataDxfId="25">
      <calculatedColumnFormula>ROW()-1</calculatedColumnFormula>
    </tableColumn>
    <tableColumn id="1" xr3:uid="{33418B5B-EECE-4F41-9C57-084BB3613712}" name="slideId" dataDxfId="24"/>
    <tableColumn id="2" xr3:uid="{AC16F00F-8D5E-2843-8EBF-75FCC2CF8E2D}" name="blockNumber"/>
    <tableColumn id="3" xr3:uid="{9ABB2E74-92CA-C44A-9DD6-485C925B655F}" name="blockTypeId"/>
    <tableColumn id="4" xr3:uid="{519EE7BE-610C-E541-9D99-27917FEC8128}" name="personaId"/>
    <tableColumn id="5" xr3:uid="{1E3610C1-BB6B-044E-A4C5-72CC7B86C793}" name="textCallout" dataDxfId="23"/>
    <tableColumn id="12" xr3:uid="{F0E0E154-DD1F-7B41-B67B-74B0A9DF4C2F}" name="contentType" dataDxfId="22"/>
    <tableColumn id="19" xr3:uid="{E6E24A0C-8BF4-A44A-B4D4-99C1EE2C0D2F}" name="contentText" dataDxfId="21"/>
    <tableColumn id="11" xr3:uid="{FCBF1F7A-BC47-E847-AAD6-147E877DE66D}" name="contentImage"/>
    <tableColumn id="6" xr3:uid="{5E5D5C78-F8FD-D54F-9A49-31467EB20B35}" name="SQL" dataDxfId="20">
      <calculatedColumnFormula array="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calculatedColumnFormula>
    </tableColumn>
    <tableColumn id="8" xr3:uid="{B8742C22-652C-A14A-B9DA-C4A1CD5A22C0}" name="BlockType" dataDxfId="19">
      <calculatedColumnFormula>VLOOKUP(SlideBlocks[[#This Row],[blockTypeId]],BlockType[],2,FALSE)</calculatedColumnFormula>
    </tableColumn>
    <tableColumn id="14" xr3:uid="{B4CF33F1-7FEF-0F43-9C0E-BE16DDF6FF3D}" name="Persona" dataDxfId="18">
      <calculatedColumnFormula>VLOOKUP(SlideBlocks[[#This Row],[personaId]],Persona[],2,FALSE)</calculatedColumnFormula>
    </tableColumn>
    <tableColumn id="15" xr3:uid="{2D697A4B-511B-4F4F-B6A1-D683604D2FB3}" name="sectionName" dataDxfId="17">
      <calculatedColumnFormula>VLOOKUP(SlideBlocks[[#This Row],[slideId]],Slides[],11,FALSE)</calculatedColumnFormula>
    </tableColumn>
    <tableColumn id="16" xr3:uid="{105D76C1-F486-164C-B0E6-86365287F8D8}" name="sectionSort" dataDxfId="16">
      <calculatedColumnFormula>VLOOKUP(SlideBlocks[[#This Row],[slideId]],Slides[],COLUMN(Slides[[#Headers],[sectionSort]]),FALSE)</calculatedColumnFormula>
    </tableColumn>
    <tableColumn id="17" xr3:uid="{3D9B797B-6A27-5447-B4FD-6B85025C7F9F}" name="sceneSort" dataDxfId="15">
      <calculatedColumnFormula>VLOOKUP(SlideBlocks[[#This Row],[slideId]],Slides[],COLUMN(Slides[[#Headers],[sceneSort]]),FALSE)</calculatedColumnFormula>
    </tableColumn>
    <tableColumn id="13" xr3:uid="{2FBB306F-C9A9-884F-AE4B-2BEB802A14D1}" name="slideSort" dataDxfId="14">
      <calculatedColumnFormula>VLOOKUP(SlideBlocks[[#This Row],[slideId]],Slides[],COLUMN(Slides[[#Headers],[slideSort]]),FALSE)</calculatedColumnFormula>
    </tableColumn>
    <tableColumn id="18" xr3:uid="{9A87FE61-CFAF-C840-864F-C0803045843F}" name="slideNumber" dataDxfId="13" dataCellStyle="Good">
      <calculatedColumnFormula>VLOOKUP(SlideBlocks[[#This Row],[slideId]],Slides[],2,FALSE)</calculatedColumnFormula>
    </tableColumn>
    <tableColumn id="9" xr3:uid="{B2987A4E-5C69-F54E-A39E-5DFB2EEE975C}" name="SlideTitle" dataDxfId="12">
      <calculatedColumnFormula>VLOOKUP(SlideBlocks[[#This Row],[slideId]],Slides[],3,FALSE)</calculatedColumnFormula>
    </tableColumn>
    <tableColumn id="10" xr3:uid="{106AA357-28DA-154F-9380-AD565BAE268D}" name="SlideContent" dataDxfId="11">
      <calculatedColumnFormula>VLOOKUP(SlideBlocks[[#This Row],[slideId]],Slides[],4,FALSE)</calculatedColumnFormula>
    </tableColumn>
    <tableColumn id="20" xr3:uid="{E13421E4-00D3-F146-A308-BC84475CF8F6}" name="ToDo" dataDxfId="10"/>
    <tableColumn id="21" xr3:uid="{4AEDD3DF-D5F6-F843-A620-5020D15A616D}" name="Saved"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06F9B7-FEF9-1B4F-8321-4A52F236EF59}" name="BlockType" displayName="BlockType" ref="A1:C9" totalsRowShown="0">
  <autoFilter ref="A1:C9" xr:uid="{1306F9B7-FEF9-1B4F-8321-4A52F236EF59}"/>
  <tableColumns count="3">
    <tableColumn id="1" xr3:uid="{9BA44448-86C8-764E-8537-A3ED5F773415}" name="id" dataDxfId="8">
      <calculatedColumnFormula>ROW()-1</calculatedColumnFormula>
    </tableColumn>
    <tableColumn id="2" xr3:uid="{0851F491-CF35-9847-8600-478236D89335}" name="type"/>
    <tableColumn id="3" xr3:uid="{363BC90A-2A1E-B245-A68E-D82948968EA7}" name="SQL" dataDxfId="7">
      <calculatedColumnFormula>"("&amp;BlockType[[#This Row],[id]]&amp;","&amp;"'"&amp;BlockType[[#This Row],[type]]&amp;"')"&amp;IF(ISBLANK(C3),"",",")</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623F9-8AC9-9D49-916D-3EFDCE70421C}" name="Persona" displayName="Persona" ref="A1:H13" totalsRowShown="0">
  <autoFilter ref="A1:H13" xr:uid="{BB8623F9-8AC9-9D49-916D-3EFDCE70421C}"/>
  <tableColumns count="8">
    <tableColumn id="5" xr3:uid="{19283D3E-C434-DE42-B933-699854792729}" name="id" dataDxfId="6">
      <calculatedColumnFormula>ROW()-1</calculatedColumnFormula>
    </tableColumn>
    <tableColumn id="1" xr3:uid="{18EB7078-0ADE-DC46-9394-CD971336EFA4}" name="persona"/>
    <tableColumn id="2" xr3:uid="{C1FF8E92-5E5F-934A-8B30-5558C5ECD4DA}" name="avatarWoman"/>
    <tableColumn id="3" xr3:uid="{8DA403B4-CD51-DC48-9975-80476770646E}" name="avatarMan"/>
    <tableColumn id="6" xr3:uid="{A740EB4E-DABE-C14E-86CD-4B17EDE9EE1E}" name="personaGender"/>
    <tableColumn id="7" xr3:uid="{F3D412CF-8CAC-564D-AE8C-BF74B29011A7}" name="personaName"/>
    <tableColumn id="8" xr3:uid="{A3024681-36AE-2845-B678-C54CFF38B9A6}" name="include"/>
    <tableColumn id="4" xr3:uid="{C8B8B542-1F2A-CB42-A696-DECE228D464F}" name="SQL" dataDxfId="0">
      <calculatedColumnFormula>"("&amp;Persona[[#This Row],[id]]&amp;",'"&amp;Persona[[#This Row],[persona]]&amp;"',"&amp;"'"&amp;Persona[[#This Row],[avatarWoman]]&amp;"'"&amp;","&amp;"'"&amp;Persona[[#This Row],[avatarMan]]&amp;"'"&amp;","&amp;"'"&amp;Persona[[#This Row],[personaGender]]&amp;"'"&amp;","&amp;"'"&amp;Persona[[#This Row],[personaName]]&amp;"'"&amp;","&amp;Persona[[#This Row],[include]]&amp;")"&amp;IF(ISBLANK(H3),"",",")</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6D79BF2-B929-ED4C-B8C3-C8CE660A23ED}" name="UseCases" displayName="UseCases" ref="A1:F4" totalsRowShown="0">
  <autoFilter ref="A1:F4" xr:uid="{AD5A77C2-BECF-F941-9705-05F04AF8FB7E}"/>
  <tableColumns count="6">
    <tableColumn id="5" xr3:uid="{94E44DB9-1C0B-884B-B54A-8ABFD515196B}" name="id">
      <calculatedColumnFormula>ROW()-1</calculatedColumnFormula>
    </tableColumn>
    <tableColumn id="1" xr3:uid="{871EED95-8E65-B04E-92ED-D604035AB54E}" name="personaName"/>
    <tableColumn id="2" xr3:uid="{D0505E8D-72E8-6F4C-821F-64B2C36D81D1}" name="description"/>
    <tableColumn id="7" xr3:uid="{219676D0-16FF-C542-860B-96E44F627C44}" name="personaGender"/>
    <tableColumn id="3" xr3:uid="{A9B6DB9E-A870-C147-831A-845D0692358B}" name="personaId"/>
    <tableColumn id="4" xr3:uid="{371E5253-C9B0-8D4A-BD63-FF6D130D6FFE}" name="SQL" dataDxfId="5">
      <calculatedColumnFormula>"("&amp;UseCases[[#This Row],[id]]&amp;",'"&amp;UseCases[[#This Row],[personaName]]&amp;"',"&amp;"'"&amp;UseCases[[#This Row],[description]]&amp;"'"&amp;","&amp;"'"&amp;UseCases[[#This Row],[personaGender]]&amp;"'"&amp;","&amp;UseCases[[#This Row],[personaId]]&amp;")"&amp;IF(ISBLANK(E3),"",",")</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5A77C2-BECF-F941-9705-05F04AF8FB7E}" name="PersonaUser" displayName="PersonaUser" ref="A1:F9" totalsRowShown="0">
  <autoFilter ref="A1:F9" xr:uid="{AD5A77C2-BECF-F941-9705-05F04AF8FB7E}"/>
  <tableColumns count="6">
    <tableColumn id="5" xr3:uid="{E4802F50-0827-C64A-9408-1D24EDEC7E69}" name="id">
      <calculatedColumnFormula>ROW()-1</calculatedColumnFormula>
    </tableColumn>
    <tableColumn id="1" xr3:uid="{5941DD0F-4057-5D48-B590-756716B53079}" name="firstName"/>
    <tableColumn id="2" xr3:uid="{7347E054-C8C7-0742-A846-0F9CFA261275}" name="gender"/>
    <tableColumn id="3" xr3:uid="{803F9C98-BFD1-E743-9510-72C8BA177694}" name="personaId"/>
    <tableColumn id="4" xr3:uid="{607B5A49-A8D3-E446-9744-00F46DBD3333}" name="SQL" dataDxfId="4">
      <calculatedColumnFormula>"("&amp;PersonaUser[[#This Row],[id]]&amp;",'"&amp;PersonaUser[[#This Row],[firstName]]&amp;"',"&amp;"'"&amp;PersonaUser[[#This Row],[gender]]&amp;"'"&amp;","&amp;PersonaUser[[#This Row],[personaId]]&amp;")"&amp;IF(ISBLANK(E3),"",",")</calculatedColumnFormula>
    </tableColumn>
    <tableColumn id="6" xr3:uid="{A47CCB51-8E4D-3B4A-A12B-5E2FBD882DDB}" name="persona" dataDxfId="3">
      <calculatedColumnFormula>VLOOKUP(PersonaUser[[#This Row],[personaId]],Persona[],2,FALSE)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5-05-17T13:25:41.96" personId="{E977402B-33A6-AF4A-8CF4-C76A4E493562}" id="{11BA295D-1189-5741-9141-C4A67EE87298}">
    <text>Can slide be skipped, maintaining story line?</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5-05-19T07:54:31.86" personId="{E977402B-33A6-AF4A-8CF4-C76A4E493562}" id="{1BBD2F33-6891-7F4D-B7D4-CD6A7E1558C4}">
    <text xml:space="preserve">1
Stelling
2
Vraag
3
Dialoog
4
Boodschap
5
Fullscreen
</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021A-0FFD-6941-94C9-B1DB39ED0BF1}">
  <dimension ref="A1:B275"/>
  <sheetViews>
    <sheetView tabSelected="1" topLeftCell="B1" zoomScale="169" zoomScaleNormal="130" workbookViewId="0">
      <selection activeCell="B1" sqref="B1:B1048576"/>
    </sheetView>
  </sheetViews>
  <sheetFormatPr baseColWidth="10" defaultRowHeight="17" x14ac:dyDescent="0.25"/>
  <cols>
    <col min="1" max="1" width="19.83203125" style="2" customWidth="1"/>
    <col min="2" max="2" width="225.5" style="2" bestFit="1" customWidth="1"/>
  </cols>
  <sheetData>
    <row r="1" spans="1:2" x14ac:dyDescent="0.25">
      <c r="A1" s="2" t="s">
        <v>65</v>
      </c>
      <c r="B1" s="3" t="s">
        <v>66</v>
      </c>
    </row>
    <row r="2" spans="1:2" x14ac:dyDescent="0.25">
      <c r="A2" s="2" t="s">
        <v>62</v>
      </c>
      <c r="B2" s="2" t="s">
        <v>42</v>
      </c>
    </row>
    <row r="3" spans="1:2" x14ac:dyDescent="0.25">
      <c r="A3" s="2" t="s">
        <v>62</v>
      </c>
      <c r="B3" s="2" t="s">
        <v>41</v>
      </c>
    </row>
    <row r="4" spans="1:2" x14ac:dyDescent="0.25">
      <c r="A4" s="2" t="s">
        <v>62</v>
      </c>
      <c r="B4" s="2" t="s">
        <v>43</v>
      </c>
    </row>
    <row r="5" spans="1:2" x14ac:dyDescent="0.25">
      <c r="A5" s="2" t="s">
        <v>62</v>
      </c>
      <c r="B5" s="2" t="s">
        <v>41</v>
      </c>
    </row>
    <row r="6" spans="1:2" x14ac:dyDescent="0.25">
      <c r="A6" s="2" t="s">
        <v>62</v>
      </c>
      <c r="B6" s="2" t="s">
        <v>44</v>
      </c>
    </row>
    <row r="7" spans="1:2" x14ac:dyDescent="0.25">
      <c r="A7" s="2" t="s">
        <v>62</v>
      </c>
      <c r="B7" s="2" t="s">
        <v>41</v>
      </c>
    </row>
    <row r="8" spans="1:2" x14ac:dyDescent="0.25">
      <c r="A8" s="2" t="s">
        <v>62</v>
      </c>
      <c r="B8" s="2" t="s">
        <v>45</v>
      </c>
    </row>
    <row r="9" spans="1:2" x14ac:dyDescent="0.25">
      <c r="A9" s="2" t="s">
        <v>62</v>
      </c>
      <c r="B9" s="2" t="s">
        <v>60</v>
      </c>
    </row>
    <row r="11" spans="1:2" x14ac:dyDescent="0.25">
      <c r="A11" s="2" t="s">
        <v>192</v>
      </c>
      <c r="B11" s="2" t="s">
        <v>191</v>
      </c>
    </row>
    <row r="12" spans="1:2" x14ac:dyDescent="0.25">
      <c r="A12" s="2" t="s">
        <v>63</v>
      </c>
      <c r="B12" s="2" t="s">
        <v>37</v>
      </c>
    </row>
    <row r="13" spans="1:2" x14ac:dyDescent="0.25">
      <c r="A13" s="2" t="s">
        <v>61</v>
      </c>
      <c r="B13" s="2" t="s">
        <v>38</v>
      </c>
    </row>
    <row r="14" spans="1:2" x14ac:dyDescent="0.25">
      <c r="A14" s="2" t="s">
        <v>0</v>
      </c>
      <c r="B14" s="2" t="s">
        <v>39</v>
      </c>
    </row>
    <row r="15" spans="1:2" x14ac:dyDescent="0.25">
      <c r="A15" s="2" t="s">
        <v>64</v>
      </c>
      <c r="B15" s="2" t="s">
        <v>40</v>
      </c>
    </row>
    <row r="16" spans="1:2" x14ac:dyDescent="0.25">
      <c r="A16" s="2" t="s">
        <v>144</v>
      </c>
      <c r="B16" s="2" t="s">
        <v>145</v>
      </c>
    </row>
    <row r="19" spans="1:2" x14ac:dyDescent="0.25">
      <c r="A19" s="2" t="s">
        <v>192</v>
      </c>
      <c r="B19" s="2" t="s">
        <v>193</v>
      </c>
    </row>
    <row r="20" spans="1:2" x14ac:dyDescent="0.25">
      <c r="A20" s="2" t="s">
        <v>63</v>
      </c>
      <c r="B20" s="2" t="s">
        <v>24</v>
      </c>
    </row>
    <row r="21" spans="1:2" x14ac:dyDescent="0.25">
      <c r="A21" s="2" t="s">
        <v>61</v>
      </c>
      <c r="B21" s="2" t="s">
        <v>25</v>
      </c>
    </row>
    <row r="22" spans="1:2" x14ac:dyDescent="0.25">
      <c r="A22" s="2" t="s">
        <v>0</v>
      </c>
      <c r="B22" s="2" t="s">
        <v>26</v>
      </c>
    </row>
    <row r="23" spans="1:2" x14ac:dyDescent="0.25">
      <c r="A23" s="2" t="s">
        <v>64</v>
      </c>
      <c r="B23" s="2" t="s">
        <v>46</v>
      </c>
    </row>
    <row r="24" spans="1:2" x14ac:dyDescent="0.25">
      <c r="A24" s="2" t="s">
        <v>146</v>
      </c>
      <c r="B24" s="2" t="s">
        <v>147</v>
      </c>
    </row>
    <row r="27" spans="1:2" x14ac:dyDescent="0.25">
      <c r="A27" s="2" t="s">
        <v>0</v>
      </c>
      <c r="B27" s="2" t="s">
        <v>313</v>
      </c>
    </row>
    <row r="28" spans="1:2" x14ac:dyDescent="0.25">
      <c r="A28" s="2" t="s">
        <v>0</v>
      </c>
      <c r="B28" s="2" t="str" cm="1">
        <f t="array" ref="B28:B39">Persona[SQL]</f>
        <v>(1,'Presenter','WomanPresenter.png','ManPresenter.png','Man','Rene',1),</v>
      </c>
    </row>
    <row r="29" spans="1:2" x14ac:dyDescent="0.25">
      <c r="A29" s="2" t="s">
        <v>0</v>
      </c>
      <c r="B29" s="2" t="str">
        <v>(2,'Business','WomanBusiness.png','ManBusiness.png','Woman','Jane',1),</v>
      </c>
    </row>
    <row r="30" spans="1:2" x14ac:dyDescent="0.25">
      <c r="A30" s="2" t="s">
        <v>0</v>
      </c>
      <c r="B30" s="2" t="str">
        <v>(3,'IT','WomanIT.png','ManIT.png','Man','Klaas',1),</v>
      </c>
    </row>
    <row r="31" spans="1:2" x14ac:dyDescent="0.25">
      <c r="A31" s="2" t="s">
        <v>0</v>
      </c>
      <c r="B31" s="2" t="str">
        <v>(4,'CxO','WomanCxO.png','ManCxO.png','Man','Gerard',0),</v>
      </c>
    </row>
    <row r="32" spans="1:2" x14ac:dyDescent="0.25">
      <c r="A32" s="2" t="s">
        <v>0</v>
      </c>
      <c r="B32" s="2" t="str">
        <v>(5,'DataEngineer','WomanDataEngineer.png','ManDataEngineer.png','Woman','Willeke',0),</v>
      </c>
    </row>
    <row r="33" spans="1:2" x14ac:dyDescent="0.25">
      <c r="A33" s="2" t="s">
        <v>0</v>
      </c>
      <c r="B33" s="2" t="str">
        <v>(6,'DataScientist','WomanDataScientist.png','ManDataScientist.png','Man','Eric',1),</v>
      </c>
    </row>
    <row r="34" spans="1:2" x14ac:dyDescent="0.25">
      <c r="A34" s="2" t="s">
        <v>0</v>
      </c>
      <c r="B34" s="2" t="str">
        <v>(7,'Customer','WomanCustomer.png','ManCustomer.png','Woman','Petronella',1),</v>
      </c>
    </row>
    <row r="35" spans="1:2" x14ac:dyDescent="0.25">
      <c r="A35" s="2" t="s">
        <v>0</v>
      </c>
      <c r="B35" s="2" t="str">
        <v>(8,'AccountManager','WomanAccountManager.png','ManAccountManager.png','Man','Peter',1),</v>
      </c>
    </row>
    <row r="36" spans="1:2" x14ac:dyDescent="0.25">
      <c r="A36" s="2" t="s">
        <v>0</v>
      </c>
      <c r="B36" s="2" t="str">
        <v>(9,'DatamanagementConsultant','WomanDatamangementConsultant.png','ManDatamangementConsultant.png','Man','Frank',1),</v>
      </c>
    </row>
    <row r="37" spans="1:2" x14ac:dyDescent="0.25">
      <c r="A37" s="2" t="s">
        <v>0</v>
      </c>
      <c r="B37" s="2" t="str">
        <v>(10,'Ilionx Employee','WomanIlionxEmployee.png','ManIlionxEmployee.png','Woman','Maaike',0),</v>
      </c>
    </row>
    <row r="38" spans="1:2" x14ac:dyDescent="0.25">
      <c r="A38" s="2" t="s">
        <v>0</v>
      </c>
      <c r="B38" s="2" t="str">
        <v>(11,'DeliveryManager','WomanDeliveryManager','ManDeliveryManager.png','Man','Michael',1),</v>
      </c>
    </row>
    <row r="39" spans="1:2" x14ac:dyDescent="0.25">
      <c r="B39" s="2" t="str">
        <v>(12,'Gartner','WomanGartner.png','ManGartner.png','Man','Gartner',0)</v>
      </c>
    </row>
    <row r="49" spans="1:2" x14ac:dyDescent="0.25">
      <c r="A49" s="2" t="s">
        <v>0</v>
      </c>
      <c r="B49" s="2" t="s">
        <v>60</v>
      </c>
    </row>
    <row r="51" spans="1:2" x14ac:dyDescent="0.25">
      <c r="A51" s="2" t="s">
        <v>64</v>
      </c>
      <c r="B51" s="2" t="s">
        <v>17</v>
      </c>
    </row>
    <row r="52" spans="1:2" x14ac:dyDescent="0.25">
      <c r="A52" s="2" t="s">
        <v>64</v>
      </c>
      <c r="B52" s="2" t="str" cm="1">
        <f t="array" ref="B52:B59">BlockType[SQL]</f>
        <v>(1,'Stelling'),</v>
      </c>
    </row>
    <row r="53" spans="1:2" x14ac:dyDescent="0.25">
      <c r="A53" s="2" t="s">
        <v>64</v>
      </c>
      <c r="B53" s="2" t="str">
        <v>(2,'Vraag'),</v>
      </c>
    </row>
    <row r="54" spans="1:2" x14ac:dyDescent="0.25">
      <c r="A54" s="2" t="s">
        <v>64</v>
      </c>
      <c r="B54" s="2" t="str">
        <v>(3,'Dialoog'),</v>
      </c>
    </row>
    <row r="55" spans="1:2" x14ac:dyDescent="0.25">
      <c r="A55" s="2" t="s">
        <v>64</v>
      </c>
      <c r="B55" s="2" t="str">
        <v>(4,'Boodschap'),</v>
      </c>
    </row>
    <row r="56" spans="1:2" x14ac:dyDescent="0.25">
      <c r="A56" s="2" t="s">
        <v>64</v>
      </c>
      <c r="B56" s="2" t="str">
        <v>(5,'Fullscreen'),</v>
      </c>
    </row>
    <row r="57" spans="1:2" x14ac:dyDescent="0.25">
      <c r="A57" s="2" t="s">
        <v>64</v>
      </c>
      <c r="B57" s="2" t="str">
        <v>(6,'Divider'),</v>
      </c>
    </row>
    <row r="58" spans="1:2" x14ac:dyDescent="0.25">
      <c r="A58" s="2" t="s">
        <v>64</v>
      </c>
      <c r="B58" s="2" t="str">
        <v>(7,'Denkwolk'),</v>
      </c>
    </row>
    <row r="59" spans="1:2" x14ac:dyDescent="0.25">
      <c r="A59" s="2" t="s">
        <v>64</v>
      </c>
      <c r="B59" s="2" t="str">
        <v>(8,'Agenda')</v>
      </c>
    </row>
    <row r="60" spans="1:2" x14ac:dyDescent="0.25">
      <c r="A60" s="2" t="s">
        <v>64</v>
      </c>
      <c r="B60" s="2" t="s">
        <v>60</v>
      </c>
    </row>
    <row r="62" spans="1:2" x14ac:dyDescent="0.25">
      <c r="A62" s="2" t="s">
        <v>192</v>
      </c>
      <c r="B62" s="2" t="s">
        <v>201</v>
      </c>
    </row>
    <row r="63" spans="1:2" x14ac:dyDescent="0.25">
      <c r="A63" s="2" t="s">
        <v>192</v>
      </c>
      <c r="B63" s="2" t="str" cm="1">
        <f t="array" ref="B63:B73">Sections[SQL]</f>
        <v>(1,'Intro',1,1),</v>
      </c>
    </row>
    <row r="64" spans="1:2" x14ac:dyDescent="0.25">
      <c r="A64" s="2" t="s">
        <v>192</v>
      </c>
      <c r="B64" s="2" t="str">
        <v>(7,'Terminologie',2,1),</v>
      </c>
    </row>
    <row r="65" spans="1:2" x14ac:dyDescent="0.25">
      <c r="A65" s="2" t="s">
        <v>192</v>
      </c>
      <c r="B65" s="2" t="str">
        <v>(2,'Stellingen',3,1),</v>
      </c>
    </row>
    <row r="66" spans="1:2" x14ac:dyDescent="0.25">
      <c r="A66" s="2" t="s">
        <v>192</v>
      </c>
      <c r="B66" s="2" t="str">
        <v>(3,'DM2AI',4,1),</v>
      </c>
    </row>
    <row r="67" spans="1:2" x14ac:dyDescent="0.25">
      <c r="A67" s="2" t="s">
        <v>192</v>
      </c>
      <c r="B67" s="2" t="str">
        <v>(10,'Interviews',5,1),</v>
      </c>
    </row>
    <row r="68" spans="1:2" x14ac:dyDescent="0.25">
      <c r="A68" s="2" t="s">
        <v>192</v>
      </c>
      <c r="B68" s="2" t="str">
        <v>(4,'AI2DM',6,0),</v>
      </c>
    </row>
    <row r="69" spans="1:2" x14ac:dyDescent="0.25">
      <c r="A69" s="2" t="s">
        <v>192</v>
      </c>
      <c r="B69" s="2" t="str">
        <v>(5,'Diensten',7,0),</v>
      </c>
    </row>
    <row r="70" spans="1:2" x14ac:dyDescent="0.25">
      <c r="A70" s="2" t="s">
        <v>192</v>
      </c>
      <c r="B70" s="2" t="str">
        <v>(9,'Discussie',8,1),</v>
      </c>
    </row>
    <row r="71" spans="1:2" x14ac:dyDescent="0.25">
      <c r="A71" s="2" t="s">
        <v>192</v>
      </c>
      <c r="B71" s="2" t="str">
        <v>(6,'Afsluiting',99,1),</v>
      </c>
    </row>
    <row r="72" spans="1:2" x14ac:dyDescent="0.25">
      <c r="A72" s="2" t="s">
        <v>192</v>
      </c>
      <c r="B72" s="2" t="str">
        <v>(8,'Marktontwikkelingen',999,0),</v>
      </c>
    </row>
    <row r="73" spans="1:2" x14ac:dyDescent="0.25">
      <c r="A73" s="2" t="s">
        <v>192</v>
      </c>
      <c r="B73" s="2" t="str">
        <v>(99,'Unknown',999,0)</v>
      </c>
    </row>
    <row r="74" spans="1:2" x14ac:dyDescent="0.25">
      <c r="A74" s="2" t="s">
        <v>192</v>
      </c>
    </row>
    <row r="75" spans="1:2" x14ac:dyDescent="0.25">
      <c r="A75" s="2" t="s">
        <v>192</v>
      </c>
    </row>
    <row r="76" spans="1:2" x14ac:dyDescent="0.25">
      <c r="A76" s="2" t="s">
        <v>192</v>
      </c>
      <c r="B76" s="2" t="s">
        <v>60</v>
      </c>
    </row>
    <row r="78" spans="1:2" x14ac:dyDescent="0.25">
      <c r="A78" s="2" t="s">
        <v>63</v>
      </c>
      <c r="B78" s="2" t="s">
        <v>244</v>
      </c>
    </row>
    <row r="79" spans="1:2" x14ac:dyDescent="0.25">
      <c r="A79" s="2" t="s">
        <v>63</v>
      </c>
      <c r="B79" s="2" t="str" cm="1">
        <f t="array" aca="1" ref="B79:B163" ca="1">Slides[SQL]</f>
        <v>(1,1,'Datamanagement &amp; AI','',1,0,1,1,0),</v>
      </c>
    </row>
    <row r="80" spans="1:2" x14ac:dyDescent="0.25">
      <c r="A80" s="2" t="s">
        <v>63</v>
      </c>
      <c r="B80" s="2" t="str">
        <f ca="1"/>
        <v>(10,2,'Voorstellen','',1,0,1,3,3),</v>
      </c>
    </row>
    <row r="81" spans="1:2" x14ac:dyDescent="0.25">
      <c r="A81" s="2" t="s">
        <v>63</v>
      </c>
      <c r="B81" s="2" t="str">
        <f ca="1"/>
        <v>(38,3,'Datamanagement &amp; AI','',1,0,1,2,5),</v>
      </c>
    </row>
    <row r="82" spans="1:2" x14ac:dyDescent="0.25">
      <c r="A82" s="2" t="s">
        <v>63</v>
      </c>
      <c r="B82" s="2" t="str">
        <f ca="1"/>
        <v>(12,4,'Waarschuwing vooraf','',1,1,1,1,6),</v>
      </c>
    </row>
    <row r="83" spans="1:2" x14ac:dyDescent="0.25">
      <c r="A83" s="2" t="s">
        <v>63</v>
      </c>
      <c r="B83" s="2" t="str">
        <f ca="1"/>
        <v>(11,5,'Agenda','',1,1,1,1,7),</v>
      </c>
    </row>
    <row r="84" spans="1:2" x14ac:dyDescent="0.25">
      <c r="A84" s="2" t="s">
        <v>63</v>
      </c>
      <c r="B84" s="2" t="str">
        <f ca="1"/>
        <v>(83,6,'Terminologie','Section Start',1,1,7,0,7),</v>
      </c>
    </row>
    <row r="85" spans="1:2" x14ac:dyDescent="0.25">
      <c r="A85" s="2" t="s">
        <v>63</v>
      </c>
      <c r="B85" s="2" t="str">
        <f ca="1"/>
        <v>(80,7,'Datamanagement','',1,1,7,1,8),</v>
      </c>
    </row>
    <row r="86" spans="1:2" x14ac:dyDescent="0.25">
      <c r="A86" s="2" t="s">
        <v>63</v>
      </c>
      <c r="B86" s="2" t="str">
        <f ca="1"/>
        <v>(81,8,'AI','',1,1,7,1,9),</v>
      </c>
    </row>
    <row r="87" spans="1:2" x14ac:dyDescent="0.25">
      <c r="A87" s="2" t="s">
        <v>63</v>
      </c>
      <c r="B87" s="2" t="str">
        <f ca="1"/>
        <v>(72,9,'AI is enorm!','',1,1,7,1,10),</v>
      </c>
    </row>
    <row r="88" spans="1:2" x14ac:dyDescent="0.25">
      <c r="A88" s="2" t="s">
        <v>63</v>
      </c>
      <c r="B88" s="2" t="str">
        <f ca="1"/>
        <v>(78,10,'DM is (te) klein','',1,1,7,2,12),</v>
      </c>
    </row>
    <row r="89" spans="1:2" x14ac:dyDescent="0.25">
      <c r="A89" s="2" t="s">
        <v>63</v>
      </c>
      <c r="B89" s="2" t="str">
        <f ca="1"/>
        <v>(2,11,'Stellingen','Section Start',1,0,2,0,12),</v>
      </c>
    </row>
    <row r="90" spans="1:2" x14ac:dyDescent="0.25">
      <c r="A90" s="2" t="s">
        <v>63</v>
      </c>
      <c r="B90" s="2" t="str">
        <f ca="1"/>
        <v>(4,12,'Stellingen','Geld verdienen',1,0,2,2,14),</v>
      </c>
    </row>
    <row r="91" spans="1:2" x14ac:dyDescent="0.25">
      <c r="A91" s="2" t="s">
        <v>63</v>
      </c>
      <c r="B91" s="2" t="str">
        <f ca="1"/>
        <v>(5,13,'Stellingen','Waarde toevoegen',1,0,2,2,16),</v>
      </c>
    </row>
    <row r="92" spans="1:2" x14ac:dyDescent="0.25">
      <c r="A92" s="2" t="s">
        <v>63</v>
      </c>
      <c r="B92" s="2" t="str">
        <f ca="1"/>
        <v>(6,14,'Stellingen','Techneuten',1,0,2,2,18),</v>
      </c>
    </row>
    <row r="93" spans="1:2" x14ac:dyDescent="0.25">
      <c r="A93" s="2" t="s">
        <v>63</v>
      </c>
      <c r="B93" s="2" t="str">
        <f ca="1"/>
        <v>(7,15,'Stellingen','Klant succesvol maken',1,0,2,2,20),</v>
      </c>
    </row>
    <row r="94" spans="1:2" x14ac:dyDescent="0.25">
      <c r="A94" s="2" t="s">
        <v>63</v>
      </c>
      <c r="B94" s="2" t="str">
        <f ca="1"/>
        <v>(14,16,'DM2AI','Section Start',1,1,3,0,20),</v>
      </c>
    </row>
    <row r="95" spans="1:2" x14ac:dyDescent="0.25">
      <c r="A95" s="2" t="s">
        <v>63</v>
      </c>
      <c r="B95" s="2" t="str">
        <f ca="1"/>
        <v>(21,17,'Huidige benadering: Rollenspel','Rollenspel: Inleiding',1,0,3,1,21),</v>
      </c>
    </row>
    <row r="96" spans="1:2" x14ac:dyDescent="0.25">
      <c r="A96" s="2" t="s">
        <v>63</v>
      </c>
      <c r="B96" s="2" t="str">
        <f ca="1"/>
        <v>(15,18,'Huidige benadering','Wie wil welke rol?',1,0,3,5,26),</v>
      </c>
    </row>
    <row r="97" spans="1:2" x14ac:dyDescent="0.25">
      <c r="A97" s="2" t="s">
        <v>63</v>
      </c>
      <c r="B97" s="2" t="str">
        <f ca="1"/>
        <v>(22,19,'Huidige benadering','Rollenspel: Omzet gericht',1,0,3,1,27),</v>
      </c>
    </row>
    <row r="98" spans="1:2" x14ac:dyDescent="0.25">
      <c r="A98" s="2" t="s">
        <v>63</v>
      </c>
      <c r="B98" s="2" t="str">
        <f ca="1"/>
        <v>(23,20,'Huidige benadering','Rollenspel: Omzet gericht',1,0,3,1,28),</v>
      </c>
    </row>
    <row r="99" spans="1:2" x14ac:dyDescent="0.25">
      <c r="A99" s="2" t="s">
        <v>63</v>
      </c>
      <c r="B99" s="2" t="str">
        <f ca="1"/>
        <v>(48,21,'Huidige benadering','Rollenspel: Omzet gericht',1,0,3,1,29),</v>
      </c>
    </row>
    <row r="100" spans="1:2" x14ac:dyDescent="0.25">
      <c r="A100" s="2" t="s">
        <v>63</v>
      </c>
      <c r="B100" s="2" t="str">
        <f ca="1"/>
        <v>(49,22,'Huidige benadering','Rollenspel: Omzet gericht',1,0,3,1,30),</v>
      </c>
    </row>
    <row r="101" spans="1:2" x14ac:dyDescent="0.25">
      <c r="A101" s="2" t="s">
        <v>63</v>
      </c>
      <c r="B101" s="2" t="str">
        <f ca="1"/>
        <v>(50,23,'Huidige benadering','Rollenspel: Omzet gericht',1,0,3,1,31),</v>
      </c>
    </row>
    <row r="102" spans="1:2" x14ac:dyDescent="0.25">
      <c r="A102" s="2" t="s">
        <v>63</v>
      </c>
      <c r="B102" s="2" t="str">
        <f ca="1"/>
        <v>(52,24,'Huidige benadering','Chocola',1,0,3,1,32),</v>
      </c>
    </row>
    <row r="103" spans="1:2" x14ac:dyDescent="0.25">
      <c r="A103" s="2" t="s">
        <v>63</v>
      </c>
      <c r="B103" s="2" t="str">
        <f ca="1"/>
        <v>(96,25,'Huidige benadering','AI Technieken',1,1,3,1,33),</v>
      </c>
    </row>
    <row r="104" spans="1:2" x14ac:dyDescent="0.25">
      <c r="A104" s="2" t="s">
        <v>63</v>
      </c>
      <c r="B104" s="2" t="str">
        <f ca="1"/>
        <v>(94,26,'Pilot!','',1,1,3,1,34),</v>
      </c>
    </row>
    <row r="105" spans="1:2" x14ac:dyDescent="0.25">
      <c r="A105" s="2" t="s">
        <v>63</v>
      </c>
      <c r="B105" s="2" t="str">
        <f ca="1"/>
        <v>(95,27,'Tegenvallende resultaten','',1,1,3,1,35),</v>
      </c>
    </row>
    <row r="106" spans="1:2" x14ac:dyDescent="0.25">
      <c r="A106" s="2" t="s">
        <v>63</v>
      </c>
      <c r="B106" s="2" t="str">
        <f ca="1"/>
        <v>(91,28,'Huidige benadering','Samenvatting process',1,1,3,1,36),</v>
      </c>
    </row>
    <row r="107" spans="1:2" x14ac:dyDescent="0.25">
      <c r="A107" s="2" t="s">
        <v>63</v>
      </c>
      <c r="B107" s="2" t="str">
        <f ca="1"/>
        <v>(63,29,'Huidige benadering','Klopt dit beeld?',1,1,3,1,37),</v>
      </c>
    </row>
    <row r="108" spans="1:2" x14ac:dyDescent="0.25">
      <c r="A108" s="2" t="s">
        <v>63</v>
      </c>
      <c r="B108" s="2" t="str">
        <f ca="1"/>
        <v>(90,30,'Alternatieve benadering','Kan het ook anders?',1,1,3,1,38),</v>
      </c>
    </row>
    <row r="109" spans="1:2" x14ac:dyDescent="0.25">
      <c r="A109" s="2" t="s">
        <v>63</v>
      </c>
      <c r="B109" s="2" t="str">
        <f ca="1"/>
        <v>(25,31,'Data Trust','Vertrouwen in data',1,0,3,1,39),</v>
      </c>
    </row>
    <row r="110" spans="1:2" x14ac:dyDescent="0.25">
      <c r="A110" s="2" t="s">
        <v>63</v>
      </c>
      <c r="B110" s="2" t="str">
        <f ca="1"/>
        <v>(16,32,'Werking AI','AI Projecten: Algemeen',1,0,3,1,40),</v>
      </c>
    </row>
    <row r="111" spans="1:2" x14ac:dyDescent="0.25">
      <c r="A111" s="2" t="s">
        <v>63</v>
      </c>
      <c r="B111" s="2" t="str">
        <f ca="1"/>
        <v>(41,33,'Het belang van datakwaliteit','AI Projecten: Algemeen',1,1,3,1,41),</v>
      </c>
    </row>
    <row r="112" spans="1:2" x14ac:dyDescent="0.25">
      <c r="A112" s="2" t="s">
        <v>63</v>
      </c>
      <c r="B112" s="2" t="str">
        <f ca="1"/>
        <v>(85,34,'Problem vs Solution Space','DM vs AI',1,1,3,1,42),</v>
      </c>
    </row>
    <row r="113" spans="1:2" x14ac:dyDescent="0.25">
      <c r="A113" s="2" t="s">
        <v>63</v>
      </c>
      <c r="B113" s="2" t="str">
        <f ca="1"/>
        <v>(86,35,'Gartner: Data concerns for GenAI','',1,1,3,1,43),</v>
      </c>
    </row>
    <row r="114" spans="1:2" x14ac:dyDescent="0.25">
      <c r="A114" s="2" t="s">
        <v>63</v>
      </c>
      <c r="B114" s="2" t="str">
        <f ca="1"/>
        <v>(93,36,'Interviews','Section Start',1,1,10,0,43),</v>
      </c>
    </row>
    <row r="115" spans="1:2" x14ac:dyDescent="0.25">
      <c r="A115" s="2" t="s">
        <v>63</v>
      </c>
      <c r="B115" s="2" t="str">
        <f ca="1"/>
        <v>(89,37,'Interviews','Interviews over DM vs AI',1,1,10,1,44),</v>
      </c>
    </row>
    <row r="116" spans="1:2" x14ac:dyDescent="0.25">
      <c r="A116" s="2" t="s">
        <v>63</v>
      </c>
      <c r="B116" s="2" t="str">
        <f ca="1"/>
        <v>(19,38,'AI Issues','AI Issues',1,0,10,1,45),</v>
      </c>
    </row>
    <row r="117" spans="1:2" x14ac:dyDescent="0.25">
      <c r="A117" s="2" t="s">
        <v>63</v>
      </c>
      <c r="B117" s="2" t="str">
        <f ca="1"/>
        <v>(47,39,'AI Issues volgens chatGPT','AI Projecten: Algemeen',1,1,10,1,46),</v>
      </c>
    </row>
    <row r="118" spans="1:2" x14ac:dyDescent="0.25">
      <c r="A118" s="2" t="s">
        <v>63</v>
      </c>
      <c r="B118" s="2" t="str">
        <f ca="1"/>
        <v>(92,40,'Waardegerichte benadering','Waarde gedreven benadering',1,1,4,1,47),</v>
      </c>
    </row>
    <row r="119" spans="1:2" x14ac:dyDescent="0.25">
      <c r="A119" s="2" t="s">
        <v>63</v>
      </c>
      <c r="B119" s="2" t="str">
        <f ca="1"/>
        <v>(88,41,'Open discussie','Ervaringen uit het publiek',1,1,9,10,57),</v>
      </c>
    </row>
    <row r="120" spans="1:2" x14ac:dyDescent="0.25">
      <c r="A120" s="2" t="s">
        <v>63</v>
      </c>
      <c r="B120" s="2" t="str">
        <f ca="1"/>
        <v>(13,42,'Iets vergeten?','Einde presentatie',1,1,9,10,67),</v>
      </c>
    </row>
    <row r="121" spans="1:2" x14ac:dyDescent="0.25">
      <c r="A121" s="2" t="s">
        <v>63</v>
      </c>
      <c r="B121" s="2" t="str">
        <f ca="1"/>
        <v>(70,43,'Afsluiting','Section Start',1,1,6,0,67),</v>
      </c>
    </row>
    <row r="122" spans="1:2" x14ac:dyDescent="0.25">
      <c r="A122" s="2" t="s">
        <v>63</v>
      </c>
      <c r="B122" s="2" t="str">
        <f ca="1"/>
        <v>(69,44,'Datamanagement Ilionx','ilionx Datamanagement pagina',1,1,6,1,68),</v>
      </c>
    </row>
    <row r="123" spans="1:2" x14ac:dyDescent="0.25">
      <c r="A123" s="2" t="s">
        <v>63</v>
      </c>
      <c r="B123" s="2" t="str">
        <f ca="1"/>
        <v>(84,45,'Einde','Einde presentatie',1,1,6,1,69),</v>
      </c>
    </row>
    <row r="124" spans="1:2" x14ac:dyDescent="0.25">
      <c r="A124" s="2" t="s">
        <v>63</v>
      </c>
      <c r="B124" s="2" t="str">
        <f ca="1"/>
        <v>(71,46,'Rol ilionx','',0,1,1,1,70),</v>
      </c>
    </row>
    <row r="125" spans="1:2" x14ac:dyDescent="0.25">
      <c r="A125" s="2" t="s">
        <v>63</v>
      </c>
      <c r="B125" s="2" t="str">
        <f ca="1"/>
        <v>(87,47,'Interviews','Interviews met AI experts',0,0,1,1,71),</v>
      </c>
    </row>
    <row r="126" spans="1:2" x14ac:dyDescent="0.25">
      <c r="A126" s="2" t="s">
        <v>63</v>
      </c>
      <c r="B126" s="2" t="str">
        <f ca="1"/>
        <v>(77,48,'Buzzwords','Data gedreven werken, waarde uit data halen, ….',0,1,7,1,72),</v>
      </c>
    </row>
    <row r="127" spans="1:2" x14ac:dyDescent="0.25">
      <c r="A127" s="2" t="s">
        <v>63</v>
      </c>
      <c r="B127" s="2" t="str">
        <f ca="1"/>
        <v>(79,49,'Stellingen','Datamanagement = Datakwaliteitsmanagement',0,1,2,2,74),</v>
      </c>
    </row>
    <row r="128" spans="1:2" x14ac:dyDescent="0.25">
      <c r="A128" s="2" t="s">
        <v>63</v>
      </c>
      <c r="B128" s="2" t="str">
        <f ca="1"/>
        <v>(8,50,'Stellingen','Eigenaar data',0,0,2,2,76),</v>
      </c>
    </row>
    <row r="129" spans="1:2" x14ac:dyDescent="0.25">
      <c r="A129" s="2" t="s">
        <v>63</v>
      </c>
      <c r="B129" s="2" t="str">
        <f ca="1"/>
        <v>(9,51,'Huidige benadering','Rollenspel: Omzet gericht',0,0,3,1,77),</v>
      </c>
    </row>
    <row r="130" spans="1:2" x14ac:dyDescent="0.25">
      <c r="A130" s="2" t="s">
        <v>63</v>
      </c>
      <c r="B130" s="2" t="str">
        <f ca="1"/>
        <v>(42,52,'Huidige benadering','Rollenspel: Omzet gericht',0,1,3,1,78),</v>
      </c>
    </row>
    <row r="131" spans="1:2" x14ac:dyDescent="0.25">
      <c r="A131" s="2" t="s">
        <v>63</v>
      </c>
      <c r="B131" s="2" t="str">
        <f ca="1"/>
        <v>(51,53,'Huidige benadering','Rollenspel: Omzet gericht',0,0,3,1,79),</v>
      </c>
    </row>
    <row r="132" spans="1:2" x14ac:dyDescent="0.25">
      <c r="A132" s="2" t="s">
        <v>63</v>
      </c>
      <c r="B132" s="2" t="str">
        <f ca="1"/>
        <v>(62,54,'Huidige benadering','Proces Overzicht: Omzet gericht',0,1,3,1,80),</v>
      </c>
    </row>
    <row r="133" spans="1:2" x14ac:dyDescent="0.25">
      <c r="A133" s="2" t="s">
        <v>63</v>
      </c>
      <c r="B133" s="2" t="str">
        <f ca="1"/>
        <v>(40,55,'Aanpak AI','CRISP-DM',0,0,3,1,81),</v>
      </c>
    </row>
    <row r="134" spans="1:2" x14ac:dyDescent="0.25">
      <c r="A134" s="2" t="s">
        <v>63</v>
      </c>
      <c r="B134" s="2" t="str">
        <f ca="1"/>
        <v>(65,56,'Alternatieve benadering','How to obtain trust',0,1,3,1,82),</v>
      </c>
    </row>
    <row r="135" spans="1:2" x14ac:dyDescent="0.25">
      <c r="A135" s="2" t="s">
        <v>63</v>
      </c>
      <c r="B135" s="2" t="str">
        <f ca="1"/>
        <v>(24,57,'Alternatieve benadering','Proces Overzicht: Waarde gericht',0,0,3,1,83),</v>
      </c>
    </row>
    <row r="136" spans="1:2" x14ac:dyDescent="0.25">
      <c r="A136" s="2" t="s">
        <v>63</v>
      </c>
      <c r="B136" s="2" t="str">
        <f ca="1"/>
        <v>(53,58,'Alternatieve benadering','Rollenspel: Waarde gericht',0,0,3,1,84),</v>
      </c>
    </row>
    <row r="137" spans="1:2" x14ac:dyDescent="0.25">
      <c r="A137" s="2" t="s">
        <v>63</v>
      </c>
      <c r="B137" s="2" t="str">
        <f ca="1"/>
        <v>(26,59,'Alternatieve benadering','AI Projecten',0,0,3,1,85),</v>
      </c>
    </row>
    <row r="138" spans="1:2" x14ac:dyDescent="0.25">
      <c r="A138" s="2" t="s">
        <v>63</v>
      </c>
      <c r="B138" s="2" t="str">
        <f ca="1"/>
        <v>(20,60,'Alternatieve benadering','AI Projecten',0,0,3,1,86),</v>
      </c>
    </row>
    <row r="139" spans="1:2" x14ac:dyDescent="0.25">
      <c r="A139" s="2" t="s">
        <v>63</v>
      </c>
      <c r="B139" s="2" t="str">
        <f ca="1"/>
        <v>(54,61,'Alternatieve benadering','Rollenspel: Waarde gericht',0,0,3,1,87),</v>
      </c>
    </row>
    <row r="140" spans="1:2" x14ac:dyDescent="0.25">
      <c r="A140" s="2" t="s">
        <v>63</v>
      </c>
      <c r="B140" s="2" t="str">
        <f ca="1"/>
        <v>(55,62,'Alternatieve benadering','Rollenspel: Waarde gericht',0,0,3,1,88),</v>
      </c>
    </row>
    <row r="141" spans="1:2" x14ac:dyDescent="0.25">
      <c r="A141" s="2" t="s">
        <v>63</v>
      </c>
      <c r="B141" s="2" t="str">
        <f ca="1"/>
        <v>(56,63,'Alternatieve benadering','Rollenspel: Waarde gericht',0,0,3,1,89),</v>
      </c>
    </row>
    <row r="142" spans="1:2" x14ac:dyDescent="0.25">
      <c r="A142" s="2" t="s">
        <v>63</v>
      </c>
      <c r="B142" s="2" t="str">
        <f ca="1"/>
        <v>(57,64,'Alternatieve benadering','Rollenspel: Waarde gericht',0,0,3,1,90),</v>
      </c>
    </row>
    <row r="143" spans="1:2" x14ac:dyDescent="0.25">
      <c r="A143" s="2" t="s">
        <v>63</v>
      </c>
      <c r="B143" s="2" t="str">
        <f ca="1"/>
        <v>(58,65,'Alternatieve benadering','Rollenspel: Waarde gericht',0,0,3,1,91),</v>
      </c>
    </row>
    <row r="144" spans="1:2" x14ac:dyDescent="0.25">
      <c r="A144" s="2" t="s">
        <v>63</v>
      </c>
      <c r="B144" s="2" t="str">
        <f ca="1"/>
        <v>(59,66,'Alternatieve benadering','Rollenspel: Waarde gericht',0,0,3,1,92),</v>
      </c>
    </row>
    <row r="145" spans="1:2" x14ac:dyDescent="0.25">
      <c r="A145" s="2" t="s">
        <v>63</v>
      </c>
      <c r="B145" s="2" t="str">
        <f ca="1"/>
        <v>(82,67,'Waardegedreven benadering','',0,1,3,1,93),</v>
      </c>
    </row>
    <row r="146" spans="1:2" x14ac:dyDescent="0.25">
      <c r="A146" s="2" t="s">
        <v>63</v>
      </c>
      <c r="B146" s="2" t="str">
        <f ca="1"/>
        <v>(64,68,'Waardegedreven benadering','Waarde',0,1,3,1,93),</v>
      </c>
    </row>
    <row r="147" spans="1:2" x14ac:dyDescent="0.25">
      <c r="A147" s="2" t="s">
        <v>63</v>
      </c>
      <c r="B147" s="2" t="str">
        <f ca="1"/>
        <v>(18,69,'Samenvatting Interviews','Succes vs Data Management',0,0,10,1,94),</v>
      </c>
    </row>
    <row r="148" spans="1:2" x14ac:dyDescent="0.25">
      <c r="A148" s="2" t="s">
        <v>63</v>
      </c>
      <c r="B148" s="2" t="str">
        <f ca="1"/>
        <v>(39,70,'AI2DM','Section Start',0,0,4,0,94),</v>
      </c>
    </row>
    <row r="149" spans="1:2" x14ac:dyDescent="0.25">
      <c r="B149" s="2" t="str">
        <f ca="1"/>
        <v>(67,71,'AI2DM Voorbeelden','Persoonsgegevens in documenten',0,1,4,1,95),</v>
      </c>
    </row>
    <row r="150" spans="1:2" x14ac:dyDescent="0.25">
      <c r="B150" s="2" t="str">
        <f ca="1"/>
        <v>(73,72,'Gartner','',0,1,4,1,96),</v>
      </c>
    </row>
    <row r="151" spans="1:2" x14ac:dyDescent="0.25">
      <c r="B151" s="2" t="str">
        <f ca="1"/>
        <v>(66,73,'AI2DM Voorbeelden','Metadatering',0,1,4,1,97),</v>
      </c>
    </row>
    <row r="152" spans="1:2" x14ac:dyDescent="0.25">
      <c r="B152" s="2" t="str">
        <f ca="1"/>
        <v>(32,74,'AI2DM Voorbeelden','Datakwaliteit',0,1,4,1,98),</v>
      </c>
    </row>
    <row r="153" spans="1:2" x14ac:dyDescent="0.25">
      <c r="B153" s="2" t="str">
        <f ca="1"/>
        <v>(31,75,'AI2DM ','',0,0,4,1,99),</v>
      </c>
    </row>
    <row r="154" spans="1:2" x14ac:dyDescent="0.25">
      <c r="B154" s="2" t="str">
        <f ca="1"/>
        <v>(33,76,'Verzamelen Use Cases','',0,1,4,1,100),</v>
      </c>
    </row>
    <row r="155" spans="1:2" x14ac:dyDescent="0.25">
      <c r="B155" s="2" t="str">
        <f ca="1"/>
        <v>(34,77,'Bespreken Use Case(s)','',0,0,4,1,101),</v>
      </c>
    </row>
    <row r="156" spans="1:2" x14ac:dyDescent="0.25">
      <c r="B156" s="2" t="str">
        <f ca="1"/>
        <v>(35,78,'Diensten','Section Start',0,1,5,0,101),</v>
      </c>
    </row>
    <row r="157" spans="1:2" x14ac:dyDescent="0.25">
      <c r="B157" s="2" t="str">
        <f ca="1"/>
        <v>(68,79,'Diensten','Brainstorming',0,1,5,1,102),</v>
      </c>
    </row>
    <row r="158" spans="1:2" x14ac:dyDescent="0.25">
      <c r="B158" s="2" t="str">
        <f ca="1"/>
        <v>(36,80,'Diensten','9-vlaks model',0,1,5,1,103),</v>
      </c>
    </row>
    <row r="159" spans="1:2" x14ac:dyDescent="0.25">
      <c r="B159" s="2" t="str">
        <f ca="1"/>
        <v>(37,81,'Diensten','Voorbeelden',0,1,5,1,104),</v>
      </c>
    </row>
    <row r="160" spans="1:2" x14ac:dyDescent="0.25">
      <c r="B160" s="2" t="str">
        <f ca="1"/>
        <v>(60,82,'Feeback','Reacties',0,1,6,1,105),</v>
      </c>
    </row>
    <row r="161" spans="1:2" x14ac:dyDescent="0.25">
      <c r="B161" s="2" t="str">
        <f ca="1"/>
        <v>(43,83,'With great power comes great responsibility','With great power comes great responsibility',0,1,99,1,106),</v>
      </c>
    </row>
    <row r="162" spans="1:2" x14ac:dyDescent="0.25">
      <c r="B162" s="2" t="str">
        <f ca="1"/>
        <v>(44,84,'We leven in een AI tijdperk','',0,1,99,1,107),</v>
      </c>
    </row>
    <row r="163" spans="1:2" x14ac:dyDescent="0.25">
      <c r="B163" s="2" t="str">
        <f ca="1"/>
        <v>(45,85,'Responsible AI','',0,1,99,1,108)</v>
      </c>
    </row>
    <row r="164" spans="1:2" x14ac:dyDescent="0.25">
      <c r="A164" s="2" t="s">
        <v>63</v>
      </c>
      <c r="B164" s="2" t="s">
        <v>60</v>
      </c>
    </row>
    <row r="166" spans="1:2" x14ac:dyDescent="0.25">
      <c r="A166" s="2" t="s">
        <v>61</v>
      </c>
      <c r="B166" s="2" t="s">
        <v>136</v>
      </c>
    </row>
    <row r="167" spans="1:2" x14ac:dyDescent="0.25">
      <c r="A167" s="2" t="s">
        <v>61</v>
      </c>
      <c r="B167" s="2" t="str" cm="1">
        <f t="array" aca="1" ref="B167:B259" ca="1">SlideBlocks[SQL]</f>
        <v>(1,1,1,6,1,'','TextArea','Wij zijn ilionx, experts in eenvoud. Eenvoud brengen in een complexe wereld. Dat maken we waar door ons echt te verbinden met organisaties en de mensen die daar onderdeel van zijn.','Cover.png'),</v>
      </c>
    </row>
    <row r="168" spans="1:2" x14ac:dyDescent="0.25">
      <c r="A168" s="2" t="s">
        <v>61</v>
      </c>
      <c r="B168" s="2" t="str">
        <f ca="1"/>
        <v>(2,10,1,4,1,'Ik ben René','List','Data Architect, Expertgroep Data Management','voorstellen.png'),</v>
      </c>
    </row>
    <row r="169" spans="1:2" x14ac:dyDescent="0.25">
      <c r="A169" s="2" t="s">
        <v>61</v>
      </c>
      <c r="B169" s="2" t="str">
        <f ca="1"/>
        <v>(3,38,1,4,1,'Deze sessie gaat over de relatie tussen Datamanagement en AI. Die relatie is twee-richting verkeer. In deze sessie komen we alleen toe aan de betekenis die DM kan hebben voor AI.','','','dm_vs_ai.png'),</v>
      </c>
    </row>
    <row r="170" spans="1:2" x14ac:dyDescent="0.25">
      <c r="A170" s="2" t="s">
        <v>61</v>
      </c>
      <c r="B170" s="2" t="str">
        <f ca="1"/>
        <v>(4,12,1,4,1,'Ik ben nieuw in de  ilionx organisatie. Daarnaast zijn sommige stellingen en uitrspraken mogelijk gechargeerd of zwart-wit.','','','warningsign2.png'),</v>
      </c>
    </row>
    <row r="171" spans="1:2" x14ac:dyDescent="0.25">
      <c r="A171" s="2" t="s">
        <v>61</v>
      </c>
      <c r="B171" s="2" t="str">
        <f ca="1"/>
        <v>(5,11,1,8,1,'','','','divider.png'),</v>
      </c>
    </row>
    <row r="172" spans="1:2" x14ac:dyDescent="0.25">
      <c r="A172" s="2" t="s">
        <v>61</v>
      </c>
      <c r="B172" s="2" t="str">
        <f ca="1"/>
        <v>(6,83,1,6,1,'','TextArea','Terminologie','dictionary.png'),</v>
      </c>
    </row>
    <row r="173" spans="1:2" x14ac:dyDescent="0.25">
      <c r="A173" s="2" t="s">
        <v>61</v>
      </c>
      <c r="B173" s="2" t="str">
        <f ca="1"/>
        <v>(7,80,1,5,1,'','','','dmbok.png'),</v>
      </c>
    </row>
    <row r="174" spans="1:2" x14ac:dyDescent="0.25">
      <c r="A174" s="2" t="s">
        <v>61</v>
      </c>
      <c r="B174" s="2" t="str">
        <f ca="1"/>
        <v>(8,81,1,5,1,'','','','aibok.png'),</v>
      </c>
    </row>
    <row r="175" spans="1:2" x14ac:dyDescent="0.25">
      <c r="A175" s="2" t="s">
        <v>61</v>
      </c>
      <c r="B175" s="2" t="str">
        <f ca="1"/>
        <v>(9,72,1,5,1,'','','','it_ai.png'),</v>
      </c>
    </row>
    <row r="176" spans="1:2" x14ac:dyDescent="0.25">
      <c r="A176" s="2" t="s">
        <v>61</v>
      </c>
      <c r="B176" s="2" t="str">
        <f ca="1"/>
        <v>(10,78,1,5,1,'','','DM is klein','dm_ai.png'),</v>
      </c>
    </row>
    <row r="177" spans="1:2" x14ac:dyDescent="0.25">
      <c r="A177" s="2" t="s">
        <v>61</v>
      </c>
      <c r="B177" s="2" t="str">
        <f ca="1"/>
        <v>(11,2,1,6,1,'','TextArea','Stellingen','divider.png'),</v>
      </c>
    </row>
    <row r="178" spans="1:2" x14ac:dyDescent="0.25">
      <c r="A178" s="2" t="s">
        <v>61</v>
      </c>
      <c r="B178" s="2" t="str">
        <f ca="1"/>
        <v>(12,4,1,1,1,'Het doel van ilionx is geld verdienen.','','','ManAccountManagerMoneyEyes.png'),</v>
      </c>
    </row>
    <row r="179" spans="1:2" x14ac:dyDescent="0.25">
      <c r="A179" s="2" t="s">
        <v>61</v>
      </c>
      <c r="B179" s="2" t="str">
        <f ca="1"/>
        <v>(13,5,1,1,1,'Het doel van ilionx is waarde toe te voegen voor klanten','','','value.png'),</v>
      </c>
    </row>
    <row r="180" spans="1:2" x14ac:dyDescent="0.25">
      <c r="A180" s="2" t="s">
        <v>61</v>
      </c>
      <c r="B180" s="2" t="str">
        <f ca="1"/>
        <v>(14,6,1,1,1,'ilionx is een club van techneuten','','','9vlaksModel.png'),</v>
      </c>
    </row>
    <row r="181" spans="1:2" x14ac:dyDescent="0.25">
      <c r="A181" s="2" t="s">
        <v>61</v>
      </c>
      <c r="B181" s="2" t="str">
        <f ca="1"/>
        <v>(15,7,1,1,1,'ilionx is pas succesvol als de klant succesvol is','','','success.png'),</v>
      </c>
    </row>
    <row r="182" spans="1:2" x14ac:dyDescent="0.25">
      <c r="A182" s="2" t="s">
        <v>61</v>
      </c>
      <c r="B182" s="2" t="str">
        <f ca="1"/>
        <v>(16,14,1,6,1,'','TextArea','DM2AI','divider.png'),</v>
      </c>
    </row>
    <row r="183" spans="1:2" x14ac:dyDescent="0.25">
      <c r="A183" s="2" t="s">
        <v>61</v>
      </c>
      <c r="B183" s="2" t="str">
        <f ca="1"/>
        <v>(17,21,1,5,1,'','','','role_playing_game.png'),</v>
      </c>
    </row>
    <row r="184" spans="1:2" x14ac:dyDescent="0.25">
      <c r="A184" s="2" t="s">
        <v>61</v>
      </c>
      <c r="B184" s="2" t="str">
        <f ca="1"/>
        <v>(18,15,1,4,1,'Wie wil welke rol op zich nemen?','List','Klant, Account Manager, Delivery Manager, Data Scientist, …','QuestionMark.png'),</v>
      </c>
    </row>
    <row r="185" spans="1:2" x14ac:dyDescent="0.25">
      <c r="A185" s="2" t="s">
        <v>61</v>
      </c>
      <c r="B185" s="2" t="str">
        <f ca="1"/>
        <v>(19,22,1,3,7,'Hallo ilionx, ik wil graag ook een AI systeem.','','','ai_system.png'),</v>
      </c>
    </row>
    <row r="186" spans="1:2" x14ac:dyDescent="0.25">
      <c r="A186" s="2" t="s">
        <v>61</v>
      </c>
      <c r="B186" s="2" t="str">
        <f ca="1"/>
        <v>(20,22,2,3,8,'Geen probleem. Wij hebben de beste data scientisten in dienst! Ik ga direct bellen voor u.','','','ai_tech_dialoog.png'),</v>
      </c>
    </row>
    <row r="187" spans="1:2" x14ac:dyDescent="0.25">
      <c r="A187" s="2" t="s">
        <v>61</v>
      </c>
      <c r="B187" s="2" t="str">
        <f ca="1"/>
        <v>(21,23,1,3,8,'Hoi, ik heb een data scientist nodig, per direct!','','','mobile_phone.png'),</v>
      </c>
    </row>
    <row r="188" spans="1:2" x14ac:dyDescent="0.25">
      <c r="A188" s="2" t="s">
        <v>61</v>
      </c>
      <c r="B188" s="2" t="str">
        <f ca="1"/>
        <v>(22,23,2,3,11,'Heb ik voor je!','','','planning.png'),</v>
      </c>
    </row>
    <row r="189" spans="1:2" x14ac:dyDescent="0.25">
      <c r="A189" s="2" t="s">
        <v>61</v>
      </c>
      <c r="B189" s="2" t="str">
        <f ca="1"/>
        <v>(23,48,1,3,11,'Hoi, je kan morgen aan de slag bij de klant! Ze zitten in Den Haag.','','','denhaag.png'),</v>
      </c>
    </row>
    <row r="190" spans="1:2" x14ac:dyDescent="0.25">
      <c r="A190" s="2" t="s">
        <v>61</v>
      </c>
      <c r="B190" s="2" t="str">
        <f ca="1"/>
        <v>(24,48,2,3,6,'Present!','','','afspraak.png'),</v>
      </c>
    </row>
    <row r="191" spans="1:2" x14ac:dyDescent="0.25">
      <c r="A191" s="2" t="s">
        <v>61</v>
      </c>
      <c r="B191" s="2" t="str">
        <f ca="1"/>
        <v>(25,49,1,3,6,'Goedemorgen. U wilt een AI oplossing heb ik begrepen. Klopt dat?','','','meeting.png'),</v>
      </c>
    </row>
    <row r="192" spans="1:2" x14ac:dyDescent="0.25">
      <c r="A192" s="2" t="s">
        <v>61</v>
      </c>
      <c r="B192" s="2" t="str">
        <f ca="1"/>
        <v>(26,49,2,3,7,'….','','','explainSolution.png'),</v>
      </c>
    </row>
    <row r="193" spans="1:2" x14ac:dyDescent="0.25">
      <c r="A193" s="2" t="s">
        <v>61</v>
      </c>
      <c r="B193" s="2" t="str">
        <f ca="1"/>
        <v>(27,50,1,3,6,'Wat een mooie use case! Ik heb dan natuurlijk produktie data nodig van het bedrijf, en ook een aantal externe datasets.','','','data.png'),</v>
      </c>
    </row>
    <row r="194" spans="1:2" x14ac:dyDescent="0.25">
      <c r="A194" s="2" t="s">
        <v>61</v>
      </c>
      <c r="B194" s="2" t="str">
        <f ca="1"/>
        <v>(28,50,2,3,7,'…','','','akkoord.png'),</v>
      </c>
    </row>
    <row r="195" spans="1:2" x14ac:dyDescent="0.25">
      <c r="A195" s="2" t="s">
        <v>61</v>
      </c>
      <c r="B195" s="2" t="str">
        <f ca="1"/>
        <v>(29,52,1,7,6,'Hoe moet ik hier chocola van maken?','List','Wat betekent deze data?, Hoe actueel is deze data?, Hoe betrouwbaar is deze data?, Waar kan ik terecht met vragen?, Hoe kan ik datasets met elkaar koppelen?','chocola.png'),</v>
      </c>
    </row>
    <row r="196" spans="1:2" x14ac:dyDescent="0.25">
      <c r="A196" s="2" t="s">
        <v>61</v>
      </c>
      <c r="B196" s="2" t="str">
        <f ca="1"/>
        <v>(30,96,1,4,6,'Ik geef niet op. Met mijn skills kan ik hier toch zeker een AI model voor ontwikkelen?','','','ai_tech.png'),</v>
      </c>
    </row>
    <row r="197" spans="1:2" x14ac:dyDescent="0.25">
      <c r="A197" s="2" t="s">
        <v>61</v>
      </c>
      <c r="B197" s="2" t="str">
        <f ca="1"/>
        <v>(31,94,1,3,6,'Ik heb goed nieuws: betrouwbaarheid van de verkoop voorspelling is 92%!','','','auc.png'),</v>
      </c>
    </row>
    <row r="198" spans="1:2" x14ac:dyDescent="0.25">
      <c r="A198" s="2" t="s">
        <v>61</v>
      </c>
      <c r="B198" s="2" t="str">
        <f ca="1"/>
        <v>(32,94,2,3,7,'Dat is wat ons betreft genoeg om een pilot te starten.','','','pilot.png'),</v>
      </c>
    </row>
    <row r="199" spans="1:2" x14ac:dyDescent="0.25">
      <c r="A199" s="2" t="s">
        <v>61</v>
      </c>
      <c r="B199" s="2" t="str">
        <f ca="1"/>
        <v>(33,95,1,3,7,'We zijn nu 3 maanden verder. De pilot is helaas geen succes. Kunt u dat verklaren?','','','pilot_crash.png'),</v>
      </c>
    </row>
    <row r="200" spans="1:2" x14ac:dyDescent="0.25">
      <c r="A200" s="2" t="s">
        <v>61</v>
      </c>
      <c r="B200" s="2" t="str">
        <f ca="1"/>
        <v>(34,95,2,3,11,'…..','','','delivery_manager_presenting.png'),</v>
      </c>
    </row>
    <row r="201" spans="1:2" x14ac:dyDescent="0.25">
      <c r="A201" s="2" t="s">
        <v>61</v>
      </c>
      <c r="B201" s="2" t="str">
        <f ca="1"/>
        <v>(35,91,1,5,1,'','','','benadering_omzet.png'),</v>
      </c>
    </row>
    <row r="202" spans="1:2" x14ac:dyDescent="0.25">
      <c r="A202" s="2" t="s">
        <v>61</v>
      </c>
      <c r="B202" s="2" t="str">
        <f ca="1"/>
        <v>(36,63,1,2,1,'Klopt dit met jullie beeld?','','','QuestionMark.png'),</v>
      </c>
    </row>
    <row r="203" spans="1:2" x14ac:dyDescent="0.25">
      <c r="A203" s="2" t="s">
        <v>61</v>
      </c>
      <c r="B203" s="2" t="str">
        <f ca="1"/>
        <v>(37,90,1,5,1,'','','','QuestionMark.png'),</v>
      </c>
    </row>
    <row r="204" spans="1:2" x14ac:dyDescent="0.25">
      <c r="A204" s="2" t="s">
        <v>61</v>
      </c>
      <c r="B204" s="2" t="str">
        <f ca="1"/>
        <v>(38,16,1,4,1,'Verschil in werking tussen klassieke systemen en AI systemen.','','','rules_ai_vs_classic.png'),</v>
      </c>
    </row>
    <row r="205" spans="1:2" x14ac:dyDescent="0.25">
      <c r="A205" s="2" t="s">
        <v>61</v>
      </c>
      <c r="B205" s="2" t="str">
        <f ca="1"/>
        <v>(39,25,1,4,1,'','','','trust.png'),</v>
      </c>
    </row>
    <row r="206" spans="1:2" x14ac:dyDescent="0.25">
      <c r="A206" s="2" t="s">
        <v>61</v>
      </c>
      <c r="B206" s="2" t="str">
        <f ca="1"/>
        <v>(40,41,1,4,1,'Wat gebeurt er met AI bij lage datakwaliteit?','','','shit_data.png'),</v>
      </c>
    </row>
    <row r="207" spans="1:2" x14ac:dyDescent="0.25">
      <c r="A207" s="2" t="s">
        <v>61</v>
      </c>
      <c r="B207" s="2" t="str">
        <f ca="1"/>
        <v>(41,85,1,5,1,'','','','problem_solution_space.png'),</v>
      </c>
    </row>
    <row r="208" spans="1:2" x14ac:dyDescent="0.25">
      <c r="A208" s="2" t="s">
        <v>61</v>
      </c>
      <c r="B208" s="2" t="str">
        <f ca="1"/>
        <v>(42,86,1,5,1,'','','','gartner_data_concerns.png'),</v>
      </c>
    </row>
    <row r="209" spans="1:2" x14ac:dyDescent="0.25">
      <c r="A209" s="2" t="s">
        <v>61</v>
      </c>
      <c r="B209" s="2" t="str">
        <f ca="1"/>
        <v>(43,93,1,6,1,'','TextArea','Interviews','interview.png'),</v>
      </c>
    </row>
    <row r="210" spans="1:2" x14ac:dyDescent="0.25">
      <c r="A210" s="2" t="s">
        <v>61</v>
      </c>
      <c r="B210" s="2" t="str">
        <f ca="1"/>
        <v>(44,89,1,5,1,'','List','Waarom zou data management voor ilionx van waarde kunnen zijn in de context van AI?, Waarom zou data management voor onze klanten die aan de slag willen met AI van waarde kunnen zijn?, Welke klantcases ken je waar data management in een AI project niet is geadresseerd? Welke impact had dit?,   Welke klantcases ken je waar data management in een AI project wel is geadresseerd? Welke impact had dit?',''),</v>
      </c>
    </row>
    <row r="211" spans="1:2" x14ac:dyDescent="0.25">
      <c r="A211" s="2" t="s">
        <v>61</v>
      </c>
      <c r="B211" s="2" t="str">
        <f ca="1"/>
        <v>(45,19,1,4,1,'Belangrijkste issues in AI projecten','List','Bias,Begrip,Integratie,Beschikbaarheid,Datakwaliteit','dmbok.png'),</v>
      </c>
    </row>
    <row r="212" spans="1:2" x14ac:dyDescent="0.25">
      <c r="A212" s="2" t="s">
        <v>61</v>
      </c>
      <c r="B212" s="2" t="str">
        <f ca="1"/>
        <v>(46,47,1,4,1,'Wat denkt chatGPT dat de belangrijkste issues zijn bij AI projecten?','','','chatgpt.png'),</v>
      </c>
    </row>
    <row r="213" spans="1:2" x14ac:dyDescent="0.25">
      <c r="A213" s="2" t="s">
        <v>61</v>
      </c>
      <c r="B213" s="2" t="str">
        <f ca="1"/>
        <v>(47,92,1,4,1,'Waarde gerichte benadering','','','benadering_waarde.png'),</v>
      </c>
    </row>
    <row r="214" spans="1:2" x14ac:dyDescent="0.25">
      <c r="A214" s="2" t="s">
        <v>61</v>
      </c>
      <c r="B214" s="2" t="str">
        <f ca="1"/>
        <v>(48,88,1,5,1,'','','','discussion.png'),</v>
      </c>
    </row>
    <row r="215" spans="1:2" x14ac:dyDescent="0.25">
      <c r="A215" s="2" t="s">
        <v>61</v>
      </c>
      <c r="B215" s="2" t="str">
        <f ca="1"/>
        <v>(49,13,1,4,1,'Iets vergeten?','List','Wetgeving, Ethiek, AI2DM, ..','forgot.png'),</v>
      </c>
    </row>
    <row r="216" spans="1:2" x14ac:dyDescent="0.25">
      <c r="A216" s="2" t="s">
        <v>61</v>
      </c>
      <c r="B216" s="2" t="str">
        <f ca="1"/>
        <v>(50,70,1,6,5,'','TextArea','Afsluiting','finish.png'),</v>
      </c>
    </row>
    <row r="217" spans="1:2" x14ac:dyDescent="0.25">
      <c r="A217" s="2" t="s">
        <v>61</v>
      </c>
      <c r="B217" s="2" t="str">
        <f ca="1"/>
        <v>(51,69,1,4,1,'Expertgroep Datamanagement Ilionx','','','ilionx_datamanagement.png'),</v>
      </c>
    </row>
    <row r="218" spans="1:2" x14ac:dyDescent="0.25">
      <c r="A218" s="2" t="s">
        <v>61</v>
      </c>
      <c r="B218" s="2" t="str">
        <f ca="1"/>
        <v>(52,84,1,6,1,'','TextArea','Einde','end.png'),</v>
      </c>
    </row>
    <row r="219" spans="1:2" x14ac:dyDescent="0.25">
      <c r="A219" s="2" t="s">
        <v>61</v>
      </c>
      <c r="B219" s="2" t="str">
        <f ca="1"/>
        <v>(53,71,1,4,1,'Data Architect &amp; Voorzitter Expertgroep Data Management','','','architecture.png'),</v>
      </c>
    </row>
    <row r="220" spans="1:2" x14ac:dyDescent="0.25">
      <c r="A220" s="2" t="s">
        <v>61</v>
      </c>
      <c r="B220" s="2" t="str">
        <f ca="1"/>
        <v>(54,87,1,4,1,'Als voorbereiding op deze sessie heb ik met 6 AI experts gesproken.','','','interview.png'),</v>
      </c>
    </row>
    <row r="221" spans="1:2" x14ac:dyDescent="0.25">
      <c r="A221" s="2" t="s">
        <v>61</v>
      </c>
      <c r="B221" s="2" t="str">
        <f ca="1"/>
        <v>(55,77,1,5,1,'','','','wordcloud.png'),</v>
      </c>
    </row>
    <row r="222" spans="1:2" x14ac:dyDescent="0.25">
      <c r="A222" s="2" t="s">
        <v>61</v>
      </c>
      <c r="B222" s="2" t="str">
        <f ca="1"/>
        <v>(56,79,1,2,1,'Data management = Datakwaliteit management','','',''),</v>
      </c>
    </row>
    <row r="223" spans="1:2" x14ac:dyDescent="0.25">
      <c r="A223" s="2" t="s">
        <v>61</v>
      </c>
      <c r="B223" s="2" t="str">
        <f ca="1"/>
        <v>(57,8,1,1,1,'IT is eigenaar van de data','','','roadsplit.jpg'),</v>
      </c>
    </row>
    <row r="224" spans="1:2" x14ac:dyDescent="0.25">
      <c r="A224" s="2" t="s">
        <v>61</v>
      </c>
      <c r="B224" s="2" t="str">
        <f ca="1"/>
        <v>(58,9,1,4,1,'','','','interview_use_cases.png'),</v>
      </c>
    </row>
    <row r="225" spans="1:2" x14ac:dyDescent="0.25">
      <c r="A225" s="2" t="s">
        <v>61</v>
      </c>
      <c r="B225" s="2" t="str">
        <f ca="1"/>
        <v>(59,42,1,4,1,'Rollenspel: AI projecten in de praktijk.','image','','rollenspel.png'),</v>
      </c>
    </row>
    <row r="226" spans="1:2" x14ac:dyDescent="0.25">
      <c r="A226" s="2" t="s">
        <v>61</v>
      </c>
      <c r="B226" s="2" t="str">
        <f ca="1"/>
        <v>(60,51,1,3,6,'Hallo, ik ga een AI systeem voor jullie bouwen. Welke data kan ik gebruiken?','','',''),</v>
      </c>
    </row>
    <row r="227" spans="1:2" x14ac:dyDescent="0.25">
      <c r="A227" s="2" t="s">
        <v>61</v>
      </c>
      <c r="B227" s="2" t="str">
        <f ca="1"/>
        <v>(61,51,2,3,3,'Ik geef je leesrechten tot alle produktie data van alle systemen.','','',''),</v>
      </c>
    </row>
    <row r="228" spans="1:2" x14ac:dyDescent="0.25">
      <c r="A228" s="2" t="s">
        <v>61</v>
      </c>
      <c r="B228" s="2" t="str">
        <f ca="1"/>
        <v>(62,62,1,4,1,'','','',''),</v>
      </c>
    </row>
    <row r="229" spans="1:2" x14ac:dyDescent="0.25">
      <c r="A229" s="2" t="s">
        <v>61</v>
      </c>
      <c r="B229" s="2" t="str">
        <f ca="1"/>
        <v>(63,40,1,4,1,'Standaardaanpak voor AI projecten: CRISP-DM.','','','crisp-dm.png'),</v>
      </c>
    </row>
    <row r="230" spans="1:2" x14ac:dyDescent="0.25">
      <c r="A230" s="2" t="s">
        <v>61</v>
      </c>
      <c r="B230" s="2" t="str">
        <f ca="1"/>
        <v>(64,65,1,4,1,'','','',''),</v>
      </c>
    </row>
    <row r="231" spans="1:2" x14ac:dyDescent="0.25">
      <c r="A231" s="2" t="s">
        <v>61</v>
      </c>
      <c r="B231" s="2" t="str">
        <f ca="1"/>
        <v>(65,24,1,4,1,'Tralalala','','',''),</v>
      </c>
    </row>
    <row r="232" spans="1:2" x14ac:dyDescent="0.25">
      <c r="A232" s="2" t="s">
        <v>61</v>
      </c>
      <c r="B232" s="2" t="str">
        <f ca="1"/>
        <v>(66,53,1,4,1,'','','',''),</v>
      </c>
    </row>
    <row r="233" spans="1:2" x14ac:dyDescent="0.25">
      <c r="A233" s="2" t="s">
        <v>61</v>
      </c>
      <c r="B233" s="2" t="str">
        <f ca="1"/>
        <v>(67,26,1,4,1,'','','',''),</v>
      </c>
    </row>
    <row r="234" spans="1:2" x14ac:dyDescent="0.25">
      <c r="A234" s="2" t="s">
        <v>61</v>
      </c>
      <c r="B234" s="2" t="str">
        <f ca="1"/>
        <v>(68,20,1,4,1,'','','',''),</v>
      </c>
    </row>
    <row r="235" spans="1:2" x14ac:dyDescent="0.25">
      <c r="A235" s="2" t="s">
        <v>61</v>
      </c>
      <c r="B235" s="2" t="str">
        <f ca="1"/>
        <v>(69,54,1,4,1,'','','',''),</v>
      </c>
    </row>
    <row r="236" spans="1:2" x14ac:dyDescent="0.25">
      <c r="A236" s="2" t="s">
        <v>61</v>
      </c>
      <c r="B236" s="2" t="str">
        <f ca="1"/>
        <v>(70,55,1,4,1,'','','',''),</v>
      </c>
    </row>
    <row r="237" spans="1:2" x14ac:dyDescent="0.25">
      <c r="A237" s="2" t="s">
        <v>61</v>
      </c>
      <c r="B237" s="2" t="str">
        <f ca="1"/>
        <v>(71,56,1,4,1,'','','',''),</v>
      </c>
    </row>
    <row r="238" spans="1:2" x14ac:dyDescent="0.25">
      <c r="A238" s="2" t="s">
        <v>61</v>
      </c>
      <c r="B238" s="2" t="str">
        <f ca="1"/>
        <v>(72,57,1,4,1,'','','',''),</v>
      </c>
    </row>
    <row r="239" spans="1:2" x14ac:dyDescent="0.25">
      <c r="A239" s="2" t="s">
        <v>61</v>
      </c>
      <c r="B239" s="2" t="str">
        <f ca="1"/>
        <v>(73,58,1,4,1,'','','',''),</v>
      </c>
    </row>
    <row r="240" spans="1:2" x14ac:dyDescent="0.25">
      <c r="A240" s="2" t="s">
        <v>61</v>
      </c>
      <c r="B240" s="2" t="str">
        <f ca="1"/>
        <v>(74,59,1,4,1,'','','',''),</v>
      </c>
    </row>
    <row r="241" spans="1:2" x14ac:dyDescent="0.25">
      <c r="A241" s="2" t="s">
        <v>61</v>
      </c>
      <c r="B241" s="2" t="str">
        <f ca="1"/>
        <v>(75,82,1,2,1,'Is er een alternatieve benadering?','','',''),</v>
      </c>
    </row>
    <row r="242" spans="1:2" x14ac:dyDescent="0.25">
      <c r="A242" s="2" t="s">
        <v>61</v>
      </c>
      <c r="B242" s="2" t="str">
        <f ca="1"/>
        <v>(76,64,1,4,1,'','','','benadering_waarde.png'),</v>
      </c>
    </row>
    <row r="243" spans="1:2" x14ac:dyDescent="0.25">
      <c r="A243" s="2" t="s">
        <v>61</v>
      </c>
      <c r="B243" s="2" t="str">
        <f ca="1"/>
        <v>(77,18,1,4,1,'Hieronder de use cases die in de interviews genoemd zijn weergegeven in een grafiek met twee assen: inzet van datamanagement versus success van het AI project','','','graph_dm_ai.png'),</v>
      </c>
    </row>
    <row r="244" spans="1:2" x14ac:dyDescent="0.25">
      <c r="A244" s="2" t="s">
        <v>61</v>
      </c>
      <c r="B244" s="2" t="str">
        <f ca="1"/>
        <v>(78,39,1,6,1,'','TextArea','AI2DM','divider.png'),</v>
      </c>
    </row>
    <row r="245" spans="1:2" x14ac:dyDescent="0.25">
      <c r="A245" s="2" t="s">
        <v>61</v>
      </c>
      <c r="B245" s="2" t="str">
        <f ca="1"/>
        <v>(79,67,1,4,1,'','','',''),</v>
      </c>
    </row>
    <row r="246" spans="1:2" x14ac:dyDescent="0.25">
      <c r="A246" s="2" t="s">
        <v>61</v>
      </c>
      <c r="B246" s="2" t="str">
        <f ca="1"/>
        <v>(80,73,1,4,1,'Key Technology Trends for Data Management in 2025 [10-4-2025]','image','','gartner_ai_for_dm.png'),</v>
      </c>
    </row>
    <row r="247" spans="1:2" x14ac:dyDescent="0.25">
      <c r="A247" s="2" t="s">
        <v>61</v>
      </c>
      <c r="B247" s="2" t="str">
        <f ca="1"/>
        <v>(81,66,1,4,1,'','','',''),</v>
      </c>
    </row>
    <row r="248" spans="1:2" x14ac:dyDescent="0.25">
      <c r="A248" s="2" t="s">
        <v>61</v>
      </c>
      <c r="B248" s="2" t="str">
        <f ca="1"/>
        <v>(82,32,1,4,1,'','','',''),</v>
      </c>
    </row>
    <row r="249" spans="1:2" x14ac:dyDescent="0.25">
      <c r="A249" s="2" t="s">
        <v>61</v>
      </c>
      <c r="B249" s="2" t="str">
        <f ca="1"/>
        <v>(83,31,1,4,1,'Een paar voorbeelden','List','Metadatering, Tralala',''),</v>
      </c>
    </row>
    <row r="250" spans="1:2" x14ac:dyDescent="0.25">
      <c r="A250" s="2" t="s">
        <v>61</v>
      </c>
      <c r="B250" s="2" t="str">
        <f ca="1"/>
        <v>(84,33,1,4,1,'','','',''),</v>
      </c>
    </row>
    <row r="251" spans="1:2" x14ac:dyDescent="0.25">
      <c r="B251" s="2" t="str">
        <f ca="1"/>
        <v>(85,34,1,4,1,'','','',''),</v>
      </c>
    </row>
    <row r="252" spans="1:2" x14ac:dyDescent="0.25">
      <c r="B252" s="2" t="str">
        <f ca="1"/>
        <v>(86,35,1,6,1,'','TextArea','Diensten','divider.png'),</v>
      </c>
    </row>
    <row r="253" spans="1:2" x14ac:dyDescent="0.25">
      <c r="B253" s="2" t="str">
        <f ca="1"/>
        <v>(87,68,1,4,1,'','','',''),</v>
      </c>
    </row>
    <row r="254" spans="1:2" x14ac:dyDescent="0.25">
      <c r="B254" s="2" t="str">
        <f ca="1"/>
        <v>(88,36,1,4,1,'','','',''),</v>
      </c>
    </row>
    <row r="255" spans="1:2" x14ac:dyDescent="0.25">
      <c r="B255" s="2" t="str">
        <f ca="1"/>
        <v>(89,37,1,4,1,'','','',''),</v>
      </c>
    </row>
    <row r="256" spans="1:2" x14ac:dyDescent="0.25">
      <c r="B256" s="2" t="str">
        <f ca="1"/>
        <v>(90,60,1,2,1,'Feedback?','','',''),</v>
      </c>
    </row>
    <row r="257" spans="1:2" x14ac:dyDescent="0.25">
      <c r="B257" s="2" t="str">
        <f ca="1"/>
        <v>(91,43,1,4,1,'','','',''),</v>
      </c>
    </row>
    <row r="258" spans="1:2" x14ac:dyDescent="0.25">
      <c r="B258" s="2" t="str">
        <f ca="1"/>
        <v>(92,44,1,4,1,'','','',''),</v>
      </c>
    </row>
    <row r="259" spans="1:2" x14ac:dyDescent="0.25">
      <c r="B259" s="2" t="str">
        <f ca="1"/>
        <v>(93,45,1,4,1,'','','','')</v>
      </c>
    </row>
    <row r="268" spans="1:2" x14ac:dyDescent="0.25">
      <c r="B268" s="2" t="s">
        <v>60</v>
      </c>
    </row>
    <row r="271" spans="1:2" x14ac:dyDescent="0.25">
      <c r="A271" s="2" t="s">
        <v>146</v>
      </c>
      <c r="B271" s="2" t="s">
        <v>143</v>
      </c>
    </row>
    <row r="272" spans="1:2" x14ac:dyDescent="0.25">
      <c r="A272" s="2" t="s">
        <v>146</v>
      </c>
      <c r="B272" s="2" t="str" cm="1">
        <f t="array" ref="B272:B274">UseCases[SQL]</f>
        <v>(1,'René','Metadatering documenten','Man',1),</v>
      </c>
    </row>
    <row r="273" spans="1:2" x14ac:dyDescent="0.25">
      <c r="A273" s="2" t="s">
        <v>146</v>
      </c>
      <c r="B273" s="2" t="str">
        <v>(2,'René','Herkenning persoonsgegevens','Man',1),</v>
      </c>
    </row>
    <row r="274" spans="1:2" x14ac:dyDescent="0.25">
      <c r="A274" s="2" t="s">
        <v>146</v>
      </c>
      <c r="B274" s="2" t="str">
        <v>(3,'René','Database chatbot','Man',1)</v>
      </c>
    </row>
    <row r="275" spans="1:2" x14ac:dyDescent="0.25">
      <c r="A275" s="2" t="s">
        <v>146</v>
      </c>
    </row>
  </sheetData>
  <autoFilter ref="A1:B193" xr:uid="{1DB4021A-0FFD-6941-94C9-B1DB39ED0BF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6E62-AC4A-1742-BECC-5D94A7A04EB0}">
  <dimension ref="A1:K29"/>
  <sheetViews>
    <sheetView zoomScale="180" zoomScaleNormal="180" workbookViewId="0">
      <pane xSplit="5" ySplit="1" topLeftCell="F13" activePane="bottomRight" state="frozen"/>
      <selection pane="topRight" activeCell="F1" sqref="F1"/>
      <selection pane="bottomLeft" activeCell="A2" sqref="A2"/>
      <selection pane="bottomRight" activeCell="F22" sqref="F22"/>
    </sheetView>
  </sheetViews>
  <sheetFormatPr baseColWidth="10" defaultRowHeight="16" x14ac:dyDescent="0.2"/>
  <cols>
    <col min="1" max="1" width="6" customWidth="1"/>
    <col min="2" max="2" width="7.6640625" customWidth="1"/>
    <col min="3" max="3" width="12.33203125" customWidth="1"/>
    <col min="4" max="4" width="11" customWidth="1"/>
    <col min="6" max="6" width="49.6640625" bestFit="1" customWidth="1"/>
    <col min="7" max="7" width="27.6640625" customWidth="1"/>
    <col min="9" max="9" width="41.1640625" customWidth="1"/>
    <col min="11" max="11" width="18.1640625" customWidth="1"/>
  </cols>
  <sheetData>
    <row r="1" spans="1:11" x14ac:dyDescent="0.2">
      <c r="A1" t="s">
        <v>18</v>
      </c>
      <c r="B1" t="s">
        <v>11</v>
      </c>
      <c r="C1" t="s">
        <v>12</v>
      </c>
      <c r="D1" t="s">
        <v>13</v>
      </c>
      <c r="E1" t="s">
        <v>15</v>
      </c>
      <c r="F1" t="s">
        <v>33</v>
      </c>
      <c r="G1" t="s">
        <v>32</v>
      </c>
      <c r="H1" t="s">
        <v>31</v>
      </c>
      <c r="I1" t="s">
        <v>36</v>
      </c>
      <c r="J1" t="s">
        <v>71</v>
      </c>
      <c r="K1" t="s">
        <v>70</v>
      </c>
    </row>
    <row r="2" spans="1:11" x14ac:dyDescent="0.2">
      <c r="A2">
        <f>SlideBlocks[[#This Row],[id]]</f>
        <v>1</v>
      </c>
      <c r="B2">
        <f>Slides[[#This Row],[id]]</f>
        <v>1</v>
      </c>
      <c r="C2">
        <f>SlideBlocks[[#This Row],[blockNumber]]</f>
        <v>1</v>
      </c>
      <c r="D2">
        <f>SlideBlocks[[#This Row],[blockTypeId]]</f>
        <v>6</v>
      </c>
      <c r="E2">
        <f>SlideBlocks[[#This Row],[personaId]]</f>
        <v>1</v>
      </c>
      <c r="F2">
        <f>SlideBlocks[[#This Row],[textCallout]]</f>
        <v>0</v>
      </c>
      <c r="G2" t="str">
        <f>VLOOKUP(Table6[[#This Row],[blockTypeId]],BlockType[],2,FALSE)</f>
        <v>Divider</v>
      </c>
      <c r="H2">
        <f>VLOOKUP(Table6[[#This Row],[slideId]],Slides[],2,FALSE)</f>
        <v>1</v>
      </c>
      <c r="J2">
        <f>VLOOKUP(Table6[[#This Row],[userId]],PersonaUser[],4,FALSE)</f>
        <v>1</v>
      </c>
      <c r="K2" t="str">
        <f>VLOOKUP(Table6[[#This Row],[PersonaId]],Persona[],2,FALSE)</f>
        <v>Presenter</v>
      </c>
    </row>
    <row r="3" spans="1:11" x14ac:dyDescent="0.2">
      <c r="A3">
        <f>SlideBlocks[[#This Row],[id]]</f>
        <v>2</v>
      </c>
      <c r="B3">
        <f>Slides[[#This Row],[id]]</f>
        <v>10</v>
      </c>
      <c r="C3">
        <f>SlideBlocks[[#This Row],[blockNumber]]</f>
        <v>1</v>
      </c>
      <c r="D3">
        <f>SlideBlocks[[#This Row],[blockTypeId]]</f>
        <v>4</v>
      </c>
      <c r="E3">
        <v>2</v>
      </c>
      <c r="F3" t="str">
        <f>SlideBlocks[[#This Row],[textCallout]]</f>
        <v>Ik ben René</v>
      </c>
      <c r="G3" t="str">
        <f>VLOOKUP(Table6[[#This Row],[blockTypeId]],BlockType[],2,FALSE)</f>
        <v>Boodschap</v>
      </c>
      <c r="H3">
        <f>VLOOKUP(Table6[[#This Row],[slideId]],Slides[],2,FALSE)</f>
        <v>2</v>
      </c>
      <c r="I3" t="str">
        <f>VLOOKUP(Table6[[#This Row],[slideId]],Slides[],3,FALSE)</f>
        <v>Voorstellen</v>
      </c>
      <c r="J3">
        <f>VLOOKUP(Table6[[#This Row],[userId]],PersonaUser[],4,FALSE)</f>
        <v>2</v>
      </c>
      <c r="K3" t="str">
        <f>VLOOKUP(Table6[[#This Row],[PersonaId]],Persona[],2,FALSE)</f>
        <v>Business</v>
      </c>
    </row>
    <row r="4" spans="1:11" x14ac:dyDescent="0.2">
      <c r="A4">
        <f>SlideBlocks[[#This Row],[id]]</f>
        <v>3</v>
      </c>
      <c r="B4">
        <f>Slides[[#This Row],[id]]</f>
        <v>38</v>
      </c>
      <c r="C4">
        <f>SlideBlocks[[#This Row],[blockNumber]]</f>
        <v>1</v>
      </c>
      <c r="D4">
        <f>SlideBlocks[[#This Row],[blockTypeId]]</f>
        <v>4</v>
      </c>
      <c r="E4">
        <f>SlideBlocks[[#This Row],[personaId]]</f>
        <v>1</v>
      </c>
      <c r="F4" t="str">
        <f>SlideBlocks[[#This Row],[textCallout]]</f>
        <v>Deze sessie gaat over de relatie tussen Datamanagement en AI. Die relatie is twee-richting verkeer. In deze sessie komen we alleen toe aan de betekenis die DM kan hebben voor AI.</v>
      </c>
      <c r="G4" t="str">
        <f>VLOOKUP(Table6[[#This Row],[blockTypeId]],BlockType[],2,FALSE)</f>
        <v>Boodschap</v>
      </c>
      <c r="H4">
        <f>VLOOKUP(Table6[[#This Row],[slideId]],Slides[],2,FALSE)</f>
        <v>3</v>
      </c>
      <c r="I4" t="str">
        <f>VLOOKUP(Table6[[#This Row],[slideId]],Slides[],3,FALSE)</f>
        <v>Datamanagement &amp; AI</v>
      </c>
      <c r="J4">
        <f>VLOOKUP(Table6[[#This Row],[userId]],PersonaUser[],4,FALSE)</f>
        <v>1</v>
      </c>
      <c r="K4" t="str">
        <f>VLOOKUP(Table6[[#This Row],[PersonaId]],Persona[],2,FALSE)</f>
        <v>Presenter</v>
      </c>
    </row>
    <row r="5" spans="1:11" x14ac:dyDescent="0.2">
      <c r="A5">
        <f>SlideBlocks[[#This Row],[id]]</f>
        <v>4</v>
      </c>
      <c r="B5">
        <f>Slides[[#This Row],[id]]</f>
        <v>12</v>
      </c>
      <c r="C5">
        <f>SlideBlocks[[#This Row],[blockNumber]]</f>
        <v>1</v>
      </c>
      <c r="D5">
        <f>SlideBlocks[[#This Row],[blockTypeId]]</f>
        <v>4</v>
      </c>
      <c r="E5">
        <f>SlideBlocks[[#This Row],[personaId]]</f>
        <v>1</v>
      </c>
      <c r="F5" t="str">
        <f>SlideBlocks[[#This Row],[textCallout]]</f>
        <v>Ik ben nieuw in de  ilionx organisatie. Daarnaast zijn sommige stellingen en uitrspraken mogelijk gechargeerd of zwart-wit.</v>
      </c>
      <c r="G5" t="str">
        <f>VLOOKUP(Table6[[#This Row],[blockTypeId]],BlockType[],2,FALSE)</f>
        <v>Boodschap</v>
      </c>
      <c r="H5">
        <f>VLOOKUP(Table6[[#This Row],[slideId]],Slides[],2,FALSE)</f>
        <v>4</v>
      </c>
      <c r="I5" t="str">
        <f>VLOOKUP(Table6[[#This Row],[slideId]],Slides[],3,FALSE)</f>
        <v>Waarschuwing vooraf</v>
      </c>
      <c r="J5">
        <f>VLOOKUP(Table6[[#This Row],[userId]],PersonaUser[],4,FALSE)</f>
        <v>1</v>
      </c>
      <c r="K5" t="str">
        <f>VLOOKUP(Table6[[#This Row],[PersonaId]],Persona[],2,FALSE)</f>
        <v>Presenter</v>
      </c>
    </row>
    <row r="6" spans="1:11" x14ac:dyDescent="0.2">
      <c r="A6">
        <f>SlideBlocks[[#This Row],[id]]</f>
        <v>5</v>
      </c>
      <c r="B6">
        <f>Slides[[#This Row],[id]]</f>
        <v>11</v>
      </c>
      <c r="C6">
        <f>SlideBlocks[[#This Row],[blockNumber]]</f>
        <v>1</v>
      </c>
      <c r="D6">
        <f>SlideBlocks[[#This Row],[blockTypeId]]</f>
        <v>8</v>
      </c>
      <c r="E6">
        <f>SlideBlocks[[#This Row],[personaId]]</f>
        <v>1</v>
      </c>
      <c r="F6">
        <f>SlideBlocks[[#This Row],[textCallout]]</f>
        <v>0</v>
      </c>
      <c r="G6" t="str">
        <f>VLOOKUP(Table6[[#This Row],[blockTypeId]],BlockType[],2,FALSE)</f>
        <v>Agenda</v>
      </c>
      <c r="H6">
        <f>VLOOKUP(Table6[[#This Row],[slideId]],Slides[],2,FALSE)</f>
        <v>5</v>
      </c>
      <c r="I6" t="str">
        <f>VLOOKUP(Table6[[#This Row],[slideId]],Slides[],3,FALSE)</f>
        <v>Agenda</v>
      </c>
      <c r="J6">
        <f>VLOOKUP(Table6[[#This Row],[userId]],PersonaUser[],4,FALSE)</f>
        <v>1</v>
      </c>
      <c r="K6" t="str">
        <f>VLOOKUP(Table6[[#This Row],[PersonaId]],Persona[],2,FALSE)</f>
        <v>Presenter</v>
      </c>
    </row>
    <row r="7" spans="1:11" x14ac:dyDescent="0.2">
      <c r="A7">
        <f>SlideBlocks[[#This Row],[id]]</f>
        <v>6</v>
      </c>
      <c r="B7">
        <f>Slides[[#This Row],[id]]</f>
        <v>83</v>
      </c>
      <c r="C7">
        <f>SlideBlocks[[#This Row],[blockNumber]]</f>
        <v>1</v>
      </c>
      <c r="D7">
        <f>SlideBlocks[[#This Row],[blockTypeId]]</f>
        <v>6</v>
      </c>
      <c r="E7">
        <f>SlideBlocks[[#This Row],[personaId]]</f>
        <v>1</v>
      </c>
      <c r="F7">
        <f>SlideBlocks[[#This Row],[textCallout]]</f>
        <v>0</v>
      </c>
      <c r="G7" t="str">
        <f>VLOOKUP(Table6[[#This Row],[blockTypeId]],BlockType[],2,FALSE)</f>
        <v>Divider</v>
      </c>
      <c r="H7">
        <f>VLOOKUP(Table6[[#This Row],[slideId]],Slides[],2,FALSE)</f>
        <v>6</v>
      </c>
      <c r="I7" t="str">
        <f>VLOOKUP(Table6[[#This Row],[slideId]],Slides[],3,FALSE)</f>
        <v>Terminologie</v>
      </c>
      <c r="J7">
        <f>VLOOKUP(Table6[[#This Row],[userId]],PersonaUser[],4,FALSE)</f>
        <v>1</v>
      </c>
      <c r="K7" t="str">
        <f>VLOOKUP(Table6[[#This Row],[PersonaId]],Persona[],2,FALSE)</f>
        <v>Presenter</v>
      </c>
    </row>
    <row r="8" spans="1:11" x14ac:dyDescent="0.2">
      <c r="A8">
        <f>SlideBlocks[[#This Row],[id]]</f>
        <v>7</v>
      </c>
      <c r="B8">
        <f>Slides[[#This Row],[id]]</f>
        <v>80</v>
      </c>
      <c r="C8">
        <f>SlideBlocks[[#This Row],[blockNumber]]</f>
        <v>1</v>
      </c>
      <c r="D8">
        <f>SlideBlocks[[#This Row],[blockTypeId]]</f>
        <v>5</v>
      </c>
      <c r="E8">
        <f>SlideBlocks[[#This Row],[personaId]]</f>
        <v>1</v>
      </c>
      <c r="F8">
        <f>SlideBlocks[[#This Row],[textCallout]]</f>
        <v>0</v>
      </c>
      <c r="G8" t="str">
        <f>VLOOKUP(Table6[[#This Row],[blockTypeId]],BlockType[],2,FALSE)</f>
        <v>Fullscreen</v>
      </c>
      <c r="H8">
        <f>VLOOKUP(Table6[[#This Row],[slideId]],Slides[],2,FALSE)</f>
        <v>7</v>
      </c>
      <c r="I8" t="str">
        <f>VLOOKUP(Table6[[#This Row],[slideId]],Slides[],3,FALSE)</f>
        <v>Datamanagement</v>
      </c>
      <c r="J8">
        <f>VLOOKUP(Table6[[#This Row],[userId]],PersonaUser[],4,FALSE)</f>
        <v>1</v>
      </c>
      <c r="K8" t="str">
        <f>VLOOKUP(Table6[[#This Row],[PersonaId]],Persona[],2,FALSE)</f>
        <v>Presenter</v>
      </c>
    </row>
    <row r="9" spans="1:11" x14ac:dyDescent="0.2">
      <c r="A9">
        <f>SlideBlocks[[#This Row],[id]]</f>
        <v>8</v>
      </c>
      <c r="B9">
        <f>Slides[[#This Row],[id]]</f>
        <v>81</v>
      </c>
      <c r="C9">
        <f>SlideBlocks[[#This Row],[blockNumber]]</f>
        <v>1</v>
      </c>
      <c r="D9">
        <f>SlideBlocks[[#This Row],[blockTypeId]]</f>
        <v>5</v>
      </c>
      <c r="E9">
        <f>SlideBlocks[[#This Row],[personaId]]</f>
        <v>1</v>
      </c>
      <c r="F9">
        <f>SlideBlocks[[#This Row],[textCallout]]</f>
        <v>0</v>
      </c>
      <c r="G9" t="str">
        <f>VLOOKUP(Table6[[#This Row],[blockTypeId]],BlockType[],2,FALSE)</f>
        <v>Fullscreen</v>
      </c>
      <c r="H9">
        <f>VLOOKUP(Table6[[#This Row],[slideId]],Slides[],2,FALSE)</f>
        <v>8</v>
      </c>
      <c r="I9" t="str">
        <f>VLOOKUP(Table6[[#This Row],[slideId]],Slides[],3,FALSE)</f>
        <v>AI</v>
      </c>
      <c r="J9">
        <f>VLOOKUP(Table6[[#This Row],[userId]],PersonaUser[],4,FALSE)</f>
        <v>1</v>
      </c>
      <c r="K9" t="str">
        <f>VLOOKUP(Table6[[#This Row],[PersonaId]],Persona[],2,FALSE)</f>
        <v>Presenter</v>
      </c>
    </row>
    <row r="10" spans="1:11" x14ac:dyDescent="0.2">
      <c r="A10">
        <f>SlideBlocks[[#This Row],[id]]</f>
        <v>9</v>
      </c>
      <c r="B10">
        <f>Slides[[#This Row],[id]]</f>
        <v>72</v>
      </c>
      <c r="C10">
        <f>SlideBlocks[[#This Row],[blockNumber]]</f>
        <v>1</v>
      </c>
      <c r="D10">
        <f>SlideBlocks[[#This Row],[blockTypeId]]</f>
        <v>5</v>
      </c>
      <c r="E10">
        <f>SlideBlocks[[#This Row],[personaId]]</f>
        <v>1</v>
      </c>
      <c r="F10">
        <f>SlideBlocks[[#This Row],[textCallout]]</f>
        <v>0</v>
      </c>
      <c r="G10" t="str">
        <f>VLOOKUP(Table6[[#This Row],[blockTypeId]],BlockType[],2,FALSE)</f>
        <v>Fullscreen</v>
      </c>
      <c r="H10">
        <f>VLOOKUP(Table6[[#This Row],[slideId]],Slides[],2,FALSE)</f>
        <v>9</v>
      </c>
      <c r="I10" t="str">
        <f>VLOOKUP(Table6[[#This Row],[slideId]],Slides[],3,FALSE)</f>
        <v>AI is enorm!</v>
      </c>
      <c r="J10">
        <f>VLOOKUP(Table6[[#This Row],[userId]],PersonaUser[],4,FALSE)</f>
        <v>1</v>
      </c>
      <c r="K10" t="str">
        <f>VLOOKUP(Table6[[#This Row],[PersonaId]],Persona[],2,FALSE)</f>
        <v>Presenter</v>
      </c>
    </row>
    <row r="11" spans="1:11" x14ac:dyDescent="0.2">
      <c r="A11">
        <f>SlideBlocks[[#This Row],[id]]</f>
        <v>10</v>
      </c>
      <c r="B11">
        <f>Slides[[#This Row],[id]]</f>
        <v>78</v>
      </c>
      <c r="C11">
        <f>SlideBlocks[[#This Row],[blockNumber]]</f>
        <v>1</v>
      </c>
      <c r="D11">
        <f>SlideBlocks[[#This Row],[blockTypeId]]</f>
        <v>5</v>
      </c>
      <c r="E11">
        <f>SlideBlocks[[#This Row],[personaId]]</f>
        <v>1</v>
      </c>
      <c r="F11">
        <f>SlideBlocks[[#This Row],[textCallout]]</f>
        <v>0</v>
      </c>
      <c r="G11" t="str">
        <f>VLOOKUP(Table6[[#This Row],[blockTypeId]],BlockType[],2,FALSE)</f>
        <v>Fullscreen</v>
      </c>
      <c r="H11">
        <f>VLOOKUP(Table6[[#This Row],[slideId]],Slides[],2,FALSE)</f>
        <v>10</v>
      </c>
      <c r="I11" t="str">
        <f>VLOOKUP(Table6[[#This Row],[slideId]],Slides[],3,FALSE)</f>
        <v>DM is (te) klein</v>
      </c>
      <c r="J11">
        <f>VLOOKUP(Table6[[#This Row],[userId]],PersonaUser[],4,FALSE)</f>
        <v>1</v>
      </c>
      <c r="K11" t="str">
        <f>VLOOKUP(Table6[[#This Row],[PersonaId]],Persona[],2,FALSE)</f>
        <v>Presenter</v>
      </c>
    </row>
    <row r="12" spans="1:11" x14ac:dyDescent="0.2">
      <c r="A12">
        <f>SlideBlocks[[#This Row],[id]]</f>
        <v>11</v>
      </c>
      <c r="B12">
        <f>Slides[[#This Row],[id]]</f>
        <v>2</v>
      </c>
      <c r="C12">
        <f>SlideBlocks[[#This Row],[blockNumber]]</f>
        <v>1</v>
      </c>
      <c r="D12">
        <f>SlideBlocks[[#This Row],[blockTypeId]]</f>
        <v>6</v>
      </c>
      <c r="E12">
        <f>SlideBlocks[[#This Row],[personaId]]</f>
        <v>1</v>
      </c>
      <c r="F12">
        <f>SlideBlocks[[#This Row],[textCallout]]</f>
        <v>0</v>
      </c>
      <c r="G12" t="str">
        <f>VLOOKUP(Table6[[#This Row],[blockTypeId]],BlockType[],2,FALSE)</f>
        <v>Divider</v>
      </c>
      <c r="H12">
        <f>VLOOKUP(Table6[[#This Row],[slideId]],Slides[],2,FALSE)</f>
        <v>11</v>
      </c>
      <c r="I12" t="str">
        <f>VLOOKUP(Table6[[#This Row],[slideId]],Slides[],3,FALSE)</f>
        <v>Stellingen</v>
      </c>
      <c r="J12">
        <f>VLOOKUP(Table6[[#This Row],[userId]],PersonaUser[],4,FALSE)</f>
        <v>1</v>
      </c>
      <c r="K12" t="str">
        <f>VLOOKUP(Table6[[#This Row],[PersonaId]],Persona[],2,FALSE)</f>
        <v>Presenter</v>
      </c>
    </row>
    <row r="13" spans="1:11" x14ac:dyDescent="0.2">
      <c r="A13">
        <f>SlideBlocks[[#This Row],[id]]</f>
        <v>12</v>
      </c>
      <c r="B13">
        <f>Slides[[#This Row],[id]]</f>
        <v>4</v>
      </c>
      <c r="C13">
        <f>SlideBlocks[[#This Row],[blockNumber]]</f>
        <v>1</v>
      </c>
      <c r="D13">
        <f>SlideBlocks[[#This Row],[blockTypeId]]</f>
        <v>1</v>
      </c>
      <c r="E13">
        <f>SlideBlocks[[#This Row],[personaId]]</f>
        <v>1</v>
      </c>
      <c r="F13" t="str">
        <f>SlideBlocks[[#This Row],[textCallout]]</f>
        <v>Het doel van ilionx is geld verdienen.</v>
      </c>
      <c r="G13" t="str">
        <f>VLOOKUP(Table6[[#This Row],[blockTypeId]],BlockType[],2,FALSE)</f>
        <v>Stelling</v>
      </c>
      <c r="H13">
        <f>VLOOKUP(Table6[[#This Row],[slideId]],Slides[],2,FALSE)</f>
        <v>12</v>
      </c>
      <c r="I13" t="str">
        <f>VLOOKUP(Table6[[#This Row],[slideId]],Slides[],3,FALSE)</f>
        <v>Stellingen</v>
      </c>
      <c r="J13">
        <f>VLOOKUP(Table6[[#This Row],[userId]],PersonaUser[],4,FALSE)</f>
        <v>1</v>
      </c>
      <c r="K13" t="str">
        <f>VLOOKUP(Table6[[#This Row],[PersonaId]],Persona[],2,FALSE)</f>
        <v>Presenter</v>
      </c>
    </row>
    <row r="14" spans="1:11" x14ac:dyDescent="0.2">
      <c r="A14">
        <f>SlideBlocks[[#This Row],[id]]</f>
        <v>13</v>
      </c>
      <c r="B14">
        <f>Slides[[#This Row],[id]]</f>
        <v>5</v>
      </c>
      <c r="C14">
        <f>SlideBlocks[[#This Row],[blockNumber]]</f>
        <v>1</v>
      </c>
      <c r="D14">
        <f>SlideBlocks[[#This Row],[blockTypeId]]</f>
        <v>1</v>
      </c>
      <c r="E14">
        <f>SlideBlocks[[#This Row],[personaId]]</f>
        <v>1</v>
      </c>
      <c r="F14" t="str">
        <f>SlideBlocks[[#This Row],[textCallout]]</f>
        <v>Het doel van ilionx is waarde toe te voegen voor klanten</v>
      </c>
      <c r="G14" t="str">
        <f>VLOOKUP(Table6[[#This Row],[blockTypeId]],BlockType[],2,FALSE)</f>
        <v>Stelling</v>
      </c>
      <c r="H14">
        <f>VLOOKUP(Table6[[#This Row],[slideId]],Slides[],2,FALSE)</f>
        <v>13</v>
      </c>
      <c r="I14" t="str">
        <f>VLOOKUP(Table6[[#This Row],[slideId]],Slides[],3,FALSE)</f>
        <v>Stellingen</v>
      </c>
      <c r="J14">
        <f>VLOOKUP(Table6[[#This Row],[userId]],PersonaUser[],4,FALSE)</f>
        <v>1</v>
      </c>
      <c r="K14" t="str">
        <f>VLOOKUP(Table6[[#This Row],[PersonaId]],Persona[],2,FALSE)</f>
        <v>Presenter</v>
      </c>
    </row>
    <row r="15" spans="1:11" x14ac:dyDescent="0.2">
      <c r="A15">
        <f>SlideBlocks[[#This Row],[id]]</f>
        <v>14</v>
      </c>
      <c r="B15">
        <f>Slides[[#This Row],[id]]</f>
        <v>6</v>
      </c>
      <c r="C15">
        <f>SlideBlocks[[#This Row],[blockNumber]]</f>
        <v>1</v>
      </c>
      <c r="D15">
        <f>SlideBlocks[[#This Row],[blockTypeId]]</f>
        <v>1</v>
      </c>
      <c r="E15">
        <f>SlideBlocks[[#This Row],[personaId]]</f>
        <v>1</v>
      </c>
      <c r="F15" t="str">
        <f>SlideBlocks[[#This Row],[textCallout]]</f>
        <v>ilionx is een club van techneuten</v>
      </c>
      <c r="G15" t="str">
        <f>VLOOKUP(Table6[[#This Row],[blockTypeId]],BlockType[],2,FALSE)</f>
        <v>Stelling</v>
      </c>
      <c r="H15">
        <f>VLOOKUP(Table6[[#This Row],[slideId]],Slides[],2,FALSE)</f>
        <v>14</v>
      </c>
      <c r="I15" t="str">
        <f>VLOOKUP(Table6[[#This Row],[slideId]],Slides[],3,FALSE)</f>
        <v>Stellingen</v>
      </c>
      <c r="J15">
        <f>VLOOKUP(Table6[[#This Row],[userId]],PersonaUser[],4,FALSE)</f>
        <v>1</v>
      </c>
      <c r="K15" t="str">
        <f>VLOOKUP(Table6[[#This Row],[PersonaId]],Persona[],2,FALSE)</f>
        <v>Presenter</v>
      </c>
    </row>
    <row r="16" spans="1:11" x14ac:dyDescent="0.2">
      <c r="A16">
        <f>SlideBlocks[[#This Row],[id]]</f>
        <v>15</v>
      </c>
      <c r="B16">
        <f>Slides[[#This Row],[id]]</f>
        <v>7</v>
      </c>
      <c r="C16">
        <f>SlideBlocks[[#This Row],[blockNumber]]</f>
        <v>1</v>
      </c>
      <c r="D16">
        <f>SlideBlocks[[#This Row],[blockTypeId]]</f>
        <v>1</v>
      </c>
      <c r="E16">
        <f>SlideBlocks[[#This Row],[personaId]]</f>
        <v>1</v>
      </c>
      <c r="F16" t="str">
        <f>SlideBlocks[[#This Row],[textCallout]]</f>
        <v>ilionx is pas succesvol als de klant succesvol is</v>
      </c>
      <c r="G16" t="str">
        <f>VLOOKUP(Table6[[#This Row],[blockTypeId]],BlockType[],2,FALSE)</f>
        <v>Stelling</v>
      </c>
      <c r="H16">
        <f>VLOOKUP(Table6[[#This Row],[slideId]],Slides[],2,FALSE)</f>
        <v>15</v>
      </c>
      <c r="I16" t="str">
        <f>VLOOKUP(Table6[[#This Row],[slideId]],Slides[],3,FALSE)</f>
        <v>Stellingen</v>
      </c>
      <c r="J16">
        <f>VLOOKUP(Table6[[#This Row],[userId]],PersonaUser[],4,FALSE)</f>
        <v>1</v>
      </c>
      <c r="K16" t="str">
        <f>VLOOKUP(Table6[[#This Row],[PersonaId]],Persona[],2,FALSE)</f>
        <v>Presenter</v>
      </c>
    </row>
    <row r="17" spans="1:11" x14ac:dyDescent="0.2">
      <c r="A17">
        <f>SlideBlocks[[#This Row],[id]]</f>
        <v>16</v>
      </c>
      <c r="B17">
        <f>Slides[[#This Row],[id]]</f>
        <v>14</v>
      </c>
      <c r="C17">
        <f>SlideBlocks[[#This Row],[blockNumber]]</f>
        <v>1</v>
      </c>
      <c r="D17">
        <f>SlideBlocks[[#This Row],[blockTypeId]]</f>
        <v>6</v>
      </c>
      <c r="E17">
        <f>SlideBlocks[[#This Row],[personaId]]</f>
        <v>1</v>
      </c>
      <c r="F17">
        <f>SlideBlocks[[#This Row],[textCallout]]</f>
        <v>0</v>
      </c>
      <c r="G17" t="str">
        <f>VLOOKUP(Table6[[#This Row],[blockTypeId]],BlockType[],2,FALSE)</f>
        <v>Divider</v>
      </c>
      <c r="H17">
        <f>VLOOKUP(Table6[[#This Row],[slideId]],Slides[],2,FALSE)</f>
        <v>16</v>
      </c>
      <c r="I17" t="str">
        <f>VLOOKUP(Table6[[#This Row],[slideId]],Slides[],3,FALSE)</f>
        <v>DM2AI</v>
      </c>
      <c r="J17">
        <f>VLOOKUP(Table6[[#This Row],[userId]],PersonaUser[],4,FALSE)</f>
        <v>1</v>
      </c>
      <c r="K17" t="str">
        <f>VLOOKUP(Table6[[#This Row],[PersonaId]],Persona[],2,FALSE)</f>
        <v>Presenter</v>
      </c>
    </row>
    <row r="18" spans="1:11" x14ac:dyDescent="0.2">
      <c r="A18">
        <f>SlideBlocks[[#This Row],[id]]</f>
        <v>17</v>
      </c>
      <c r="B18">
        <f>Slides[[#This Row],[id]]</f>
        <v>21</v>
      </c>
      <c r="C18">
        <f>SlideBlocks[[#This Row],[blockNumber]]</f>
        <v>1</v>
      </c>
      <c r="D18">
        <f>SlideBlocks[[#This Row],[blockTypeId]]</f>
        <v>5</v>
      </c>
      <c r="E18">
        <f>SlideBlocks[[#This Row],[personaId]]</f>
        <v>1</v>
      </c>
      <c r="F18">
        <f>SlideBlocks[[#This Row],[textCallout]]</f>
        <v>0</v>
      </c>
      <c r="G18" t="str">
        <f>VLOOKUP(Table6[[#This Row],[blockTypeId]],BlockType[],2,FALSE)</f>
        <v>Fullscreen</v>
      </c>
      <c r="H18">
        <f>VLOOKUP(Table6[[#This Row],[slideId]],Slides[],2,FALSE)</f>
        <v>17</v>
      </c>
      <c r="I18" t="str">
        <f>VLOOKUP(Table6[[#This Row],[slideId]],Slides[],3,FALSE)</f>
        <v>Huidige benadering: Rollenspel</v>
      </c>
      <c r="J18">
        <f>VLOOKUP(Table6[[#This Row],[userId]],PersonaUser[],4,FALSE)</f>
        <v>1</v>
      </c>
      <c r="K18" t="str">
        <f>VLOOKUP(Table6[[#This Row],[PersonaId]],Persona[],2,FALSE)</f>
        <v>Presenter</v>
      </c>
    </row>
    <row r="19" spans="1:11" x14ac:dyDescent="0.2">
      <c r="A19">
        <f>SlideBlocks[[#This Row],[id]]</f>
        <v>18</v>
      </c>
      <c r="B19">
        <f>Slides[[#This Row],[id]]</f>
        <v>15</v>
      </c>
      <c r="C19">
        <f>SlideBlocks[[#This Row],[blockNumber]]</f>
        <v>1</v>
      </c>
      <c r="D19">
        <f>SlideBlocks[[#This Row],[blockTypeId]]</f>
        <v>4</v>
      </c>
      <c r="E19">
        <f>SlideBlocks[[#This Row],[personaId]]</f>
        <v>1</v>
      </c>
      <c r="F19" t="str">
        <f>SlideBlocks[[#This Row],[textCallout]]</f>
        <v>Wie wil welke rol op zich nemen?</v>
      </c>
      <c r="G19" t="str">
        <f>VLOOKUP(Table6[[#This Row],[blockTypeId]],BlockType[],2,FALSE)</f>
        <v>Boodschap</v>
      </c>
      <c r="H19">
        <f>VLOOKUP(Table6[[#This Row],[slideId]],Slides[],2,FALSE)</f>
        <v>18</v>
      </c>
      <c r="I19" t="str">
        <f>VLOOKUP(Table6[[#This Row],[slideId]],Slides[],3,FALSE)</f>
        <v>Huidige benadering</v>
      </c>
      <c r="J19">
        <f>VLOOKUP(Table6[[#This Row],[userId]],PersonaUser[],4,FALSE)</f>
        <v>1</v>
      </c>
      <c r="K19" t="str">
        <f>VLOOKUP(Table6[[#This Row],[PersonaId]],Persona[],2,FALSE)</f>
        <v>Presenter</v>
      </c>
    </row>
    <row r="20" spans="1:11" x14ac:dyDescent="0.2">
      <c r="A20">
        <f>SlideBlocks[[#This Row],[id]]</f>
        <v>19</v>
      </c>
      <c r="B20">
        <f>Slides[[#This Row],[id]]</f>
        <v>22</v>
      </c>
      <c r="C20">
        <f>SlideBlocks[[#This Row],[blockNumber]]</f>
        <v>1</v>
      </c>
      <c r="D20">
        <f>SlideBlocks[[#This Row],[blockTypeId]]</f>
        <v>3</v>
      </c>
      <c r="E20">
        <f>SlideBlocks[[#This Row],[personaId]]</f>
        <v>7</v>
      </c>
      <c r="F20" t="str">
        <f>SlideBlocks[[#This Row],[textCallout]]</f>
        <v>Hallo ilionx, ik wil graag ook een AI systeem.</v>
      </c>
      <c r="G20" t="str">
        <f>VLOOKUP(Table6[[#This Row],[blockTypeId]],BlockType[],2,FALSE)</f>
        <v>Dialoog</v>
      </c>
      <c r="H20">
        <f>VLOOKUP(Table6[[#This Row],[slideId]],Slides[],2,FALSE)</f>
        <v>19</v>
      </c>
      <c r="I20" t="str">
        <f>VLOOKUP(Table6[[#This Row],[slideId]],Slides[],3,FALSE)</f>
        <v>Huidige benadering</v>
      </c>
      <c r="J20">
        <f>VLOOKUP(Table6[[#This Row],[userId]],PersonaUser[],4,FALSE)</f>
        <v>7</v>
      </c>
      <c r="K20" t="str">
        <f>VLOOKUP(Table6[[#This Row],[PersonaId]],Persona[],2,FALSE)</f>
        <v>Customer</v>
      </c>
    </row>
    <row r="21" spans="1:11" x14ac:dyDescent="0.2">
      <c r="A21">
        <f>SlideBlocks[[#This Row],[id]]</f>
        <v>20</v>
      </c>
      <c r="B21">
        <f>Slides[[#This Row],[id]]</f>
        <v>23</v>
      </c>
      <c r="C21">
        <f>SlideBlocks[[#This Row],[blockNumber]]</f>
        <v>2</v>
      </c>
      <c r="D21">
        <f>SlideBlocks[[#This Row],[blockTypeId]]</f>
        <v>3</v>
      </c>
      <c r="E21">
        <f>SlideBlocks[[#This Row],[personaId]]</f>
        <v>8</v>
      </c>
      <c r="F21" t="str">
        <f>SlideBlocks[[#This Row],[textCallout]]</f>
        <v>Geen probleem. Wij hebben de beste data scientisten in dienst! Ik ga direct bellen voor u.</v>
      </c>
      <c r="G21" t="str">
        <f>VLOOKUP(Table6[[#This Row],[blockTypeId]],BlockType[],2,FALSE)</f>
        <v>Dialoog</v>
      </c>
      <c r="H21">
        <f>VLOOKUP(Table6[[#This Row],[slideId]],Slides[],2,FALSE)</f>
        <v>20</v>
      </c>
      <c r="I21" t="str">
        <f>VLOOKUP(Table6[[#This Row],[slideId]],Slides[],3,FALSE)</f>
        <v>Huidige benadering</v>
      </c>
      <c r="J21">
        <f>VLOOKUP(Table6[[#This Row],[userId]],PersonaUser[],4,FALSE)</f>
        <v>8</v>
      </c>
      <c r="K21" t="str">
        <f>VLOOKUP(Table6[[#This Row],[PersonaId]],Persona[],2,FALSE)</f>
        <v>AccountManager</v>
      </c>
    </row>
    <row r="22" spans="1:11" x14ac:dyDescent="0.2">
      <c r="A22">
        <f>SlideBlocks[[#This Row],[id]]</f>
        <v>21</v>
      </c>
      <c r="B22">
        <f>Slides[[#This Row],[id]]</f>
        <v>48</v>
      </c>
      <c r="C22">
        <f>SlideBlocks[[#This Row],[blockNumber]]</f>
        <v>1</v>
      </c>
      <c r="D22">
        <f>SlideBlocks[[#This Row],[blockTypeId]]</f>
        <v>3</v>
      </c>
      <c r="E22">
        <f>SlideBlocks[[#This Row],[personaId]]</f>
        <v>8</v>
      </c>
      <c r="F22" t="str">
        <f>SlideBlocks[[#This Row],[textCallout]]</f>
        <v>Hoi, ik heb een data scientist nodig, per direct!</v>
      </c>
      <c r="G22" t="str">
        <f>VLOOKUP(Table6[[#This Row],[blockTypeId]],BlockType[],2,FALSE)</f>
        <v>Dialoog</v>
      </c>
      <c r="H22">
        <f>VLOOKUP(Table6[[#This Row],[slideId]],Slides[],2,FALSE)</f>
        <v>21</v>
      </c>
      <c r="I22" t="str">
        <f>VLOOKUP(Table6[[#This Row],[slideId]],Slides[],3,FALSE)</f>
        <v>Huidige benadering</v>
      </c>
      <c r="J22">
        <f>VLOOKUP(Table6[[#This Row],[userId]],PersonaUser[],4,FALSE)</f>
        <v>8</v>
      </c>
      <c r="K22" t="str">
        <f>VLOOKUP(Table6[[#This Row],[PersonaId]],Persona[],2,FALSE)</f>
        <v>AccountManager</v>
      </c>
    </row>
    <row r="23" spans="1:11" x14ac:dyDescent="0.2">
      <c r="A23">
        <f>SlideBlocks[[#This Row],[id]]</f>
        <v>22</v>
      </c>
      <c r="B23">
        <f>Slides[[#This Row],[id]]</f>
        <v>49</v>
      </c>
      <c r="C23">
        <f>SlideBlocks[[#This Row],[blockNumber]]</f>
        <v>2</v>
      </c>
      <c r="D23">
        <f>SlideBlocks[[#This Row],[blockTypeId]]</f>
        <v>3</v>
      </c>
      <c r="E23">
        <f>SlideBlocks[[#This Row],[personaId]]</f>
        <v>11</v>
      </c>
      <c r="F23" t="str">
        <f>SlideBlocks[[#This Row],[textCallout]]</f>
        <v>Heb ik voor je!</v>
      </c>
      <c r="G23" t="str">
        <f>VLOOKUP(Table6[[#This Row],[blockTypeId]],BlockType[],2,FALSE)</f>
        <v>Dialoog</v>
      </c>
      <c r="H23">
        <f>VLOOKUP(Table6[[#This Row],[slideId]],Slides[],2,FALSE)</f>
        <v>22</v>
      </c>
      <c r="I23" t="str">
        <f>VLOOKUP(Table6[[#This Row],[slideId]],Slides[],3,FALSE)</f>
        <v>Huidige benadering</v>
      </c>
      <c r="J23" t="e">
        <f>VLOOKUP(Table6[[#This Row],[userId]],PersonaUser[],4,FALSE)</f>
        <v>#N/A</v>
      </c>
      <c r="K23" t="e">
        <f>VLOOKUP(Table6[[#This Row],[PersonaId]],Persona[],2,FALSE)</f>
        <v>#N/A</v>
      </c>
    </row>
    <row r="24" spans="1:11" x14ac:dyDescent="0.2">
      <c r="A24">
        <f>SlideBlocks[[#This Row],[id]]</f>
        <v>23</v>
      </c>
      <c r="B24">
        <f>Slides[[#This Row],[id]]</f>
        <v>50</v>
      </c>
      <c r="C24">
        <f>SlideBlocks[[#This Row],[blockNumber]]</f>
        <v>1</v>
      </c>
      <c r="D24">
        <f>SlideBlocks[[#This Row],[blockTypeId]]</f>
        <v>3</v>
      </c>
      <c r="E24">
        <f>SlideBlocks[[#This Row],[personaId]]</f>
        <v>11</v>
      </c>
      <c r="F24" t="str">
        <f>SlideBlocks[[#This Row],[textCallout]]</f>
        <v>Hoi, je kan morgen aan de slag bij de klant! Ze zitten in Den Haag.</v>
      </c>
      <c r="G24" t="str">
        <f>VLOOKUP(Table6[[#This Row],[blockTypeId]],BlockType[],2,FALSE)</f>
        <v>Dialoog</v>
      </c>
      <c r="H24">
        <f>VLOOKUP(Table6[[#This Row],[slideId]],Slides[],2,FALSE)</f>
        <v>23</v>
      </c>
      <c r="I24" t="str">
        <f>VLOOKUP(Table6[[#This Row],[slideId]],Slides[],3,FALSE)</f>
        <v>Huidige benadering</v>
      </c>
      <c r="J24" t="e">
        <f>VLOOKUP(Table6[[#This Row],[userId]],PersonaUser[],4,FALSE)</f>
        <v>#N/A</v>
      </c>
      <c r="K24" t="e">
        <f>VLOOKUP(Table6[[#This Row],[PersonaId]],Persona[],2,FALSE)</f>
        <v>#N/A</v>
      </c>
    </row>
    <row r="25" spans="1:11" x14ac:dyDescent="0.2">
      <c r="A25">
        <f>SlideBlocks[[#This Row],[id]]</f>
        <v>24</v>
      </c>
      <c r="B25">
        <f>Slides[[#This Row],[id]]</f>
        <v>52</v>
      </c>
      <c r="C25">
        <f>SlideBlocks[[#This Row],[blockNumber]]</f>
        <v>2</v>
      </c>
      <c r="D25">
        <f>SlideBlocks[[#This Row],[blockTypeId]]</f>
        <v>3</v>
      </c>
      <c r="E25">
        <f>SlideBlocks[[#This Row],[personaId]]</f>
        <v>6</v>
      </c>
      <c r="F25" t="str">
        <f>SlideBlocks[[#This Row],[textCallout]]</f>
        <v>Present!</v>
      </c>
      <c r="G25" t="str">
        <f>VLOOKUP(Table6[[#This Row],[blockTypeId]],BlockType[],2,FALSE)</f>
        <v>Dialoog</v>
      </c>
      <c r="H25">
        <f>VLOOKUP(Table6[[#This Row],[slideId]],Slides[],2,FALSE)</f>
        <v>24</v>
      </c>
      <c r="I25" t="str">
        <f>VLOOKUP(Table6[[#This Row],[slideId]],Slides[],3,FALSE)</f>
        <v>Huidige benadering</v>
      </c>
      <c r="J25">
        <f>VLOOKUP(Table6[[#This Row],[userId]],PersonaUser[],4,FALSE)</f>
        <v>6</v>
      </c>
      <c r="K25" t="str">
        <f>VLOOKUP(Table6[[#This Row],[PersonaId]],Persona[],2,FALSE)</f>
        <v>DataScientist</v>
      </c>
    </row>
    <row r="26" spans="1:11" x14ac:dyDescent="0.2">
      <c r="A26">
        <f>SlideBlocks[[#This Row],[id]]</f>
        <v>25</v>
      </c>
      <c r="B26">
        <f>Slides[[#This Row],[id]]</f>
        <v>96</v>
      </c>
      <c r="C26">
        <f>SlideBlocks[[#This Row],[blockNumber]]</f>
        <v>1</v>
      </c>
      <c r="D26">
        <f>SlideBlocks[[#This Row],[blockTypeId]]</f>
        <v>3</v>
      </c>
      <c r="E26">
        <f>SlideBlocks[[#This Row],[personaId]]</f>
        <v>6</v>
      </c>
      <c r="F26" t="str">
        <f>SlideBlocks[[#This Row],[textCallout]]</f>
        <v>Goedemorgen. U wilt een AI oplossing heb ik begrepen. Klopt dat?</v>
      </c>
      <c r="G26" t="str">
        <f>VLOOKUP(Table6[[#This Row],[blockTypeId]],BlockType[],2,FALSE)</f>
        <v>Dialoog</v>
      </c>
      <c r="H26">
        <f>VLOOKUP(Table6[[#This Row],[slideId]],Slides[],2,FALSE)</f>
        <v>25</v>
      </c>
      <c r="I26" t="str">
        <f>VLOOKUP(Table6[[#This Row],[slideId]],Slides[],3,FALSE)</f>
        <v>Huidige benadering</v>
      </c>
      <c r="J26">
        <f>VLOOKUP(Table6[[#This Row],[userId]],PersonaUser[],4,FALSE)</f>
        <v>6</v>
      </c>
      <c r="K26" t="str">
        <f>VLOOKUP(Table6[[#This Row],[PersonaId]],Persona[],2,FALSE)</f>
        <v>DataScientist</v>
      </c>
    </row>
    <row r="27" spans="1:11" x14ac:dyDescent="0.2">
      <c r="A27">
        <f>SlideBlocks[[#This Row],[id]]</f>
        <v>26</v>
      </c>
      <c r="B27">
        <f>Slides[[#This Row],[id]]</f>
        <v>94</v>
      </c>
      <c r="C27">
        <f>SlideBlocks[[#This Row],[blockNumber]]</f>
        <v>2</v>
      </c>
      <c r="D27">
        <f>SlideBlocks[[#This Row],[blockTypeId]]</f>
        <v>3</v>
      </c>
      <c r="E27">
        <f>SlideBlocks[[#This Row],[personaId]]</f>
        <v>7</v>
      </c>
      <c r="F27" t="str">
        <f>SlideBlocks[[#This Row],[textCallout]]</f>
        <v>….</v>
      </c>
      <c r="G27" t="str">
        <f>VLOOKUP(Table6[[#This Row],[blockTypeId]],BlockType[],2,FALSE)</f>
        <v>Dialoog</v>
      </c>
      <c r="H27">
        <f>VLOOKUP(Table6[[#This Row],[slideId]],Slides[],2,FALSE)</f>
        <v>26</v>
      </c>
      <c r="I27" t="str">
        <f>VLOOKUP(Table6[[#This Row],[slideId]],Slides[],3,FALSE)</f>
        <v>Pilot!</v>
      </c>
      <c r="J27">
        <f>VLOOKUP(Table6[[#This Row],[userId]],PersonaUser[],4,FALSE)</f>
        <v>7</v>
      </c>
      <c r="K27" t="str">
        <f>VLOOKUP(Table6[[#This Row],[PersonaId]],Persona[],2,FALSE)</f>
        <v>Customer</v>
      </c>
    </row>
    <row r="28" spans="1:11" x14ac:dyDescent="0.2">
      <c r="A28">
        <f>SlideBlocks[[#This Row],[id]]</f>
        <v>27</v>
      </c>
      <c r="B28">
        <f>Slides[[#This Row],[id]]</f>
        <v>95</v>
      </c>
      <c r="C28">
        <f>SlideBlocks[[#This Row],[blockNumber]]</f>
        <v>1</v>
      </c>
      <c r="D28">
        <f>SlideBlocks[[#This Row],[blockTypeId]]</f>
        <v>3</v>
      </c>
      <c r="E28">
        <f>SlideBlocks[[#This Row],[personaId]]</f>
        <v>6</v>
      </c>
      <c r="F28" t="str">
        <f>SlideBlocks[[#This Row],[textCallout]]</f>
        <v>Wat een mooie use case! Ik heb dan natuurlijk produktie data nodig van het bedrijf, en ook een aantal externe datasets.</v>
      </c>
      <c r="G28" t="str">
        <f>VLOOKUP(Table6[[#This Row],[blockTypeId]],BlockType[],2,FALSE)</f>
        <v>Dialoog</v>
      </c>
      <c r="H28">
        <f>VLOOKUP(Table6[[#This Row],[slideId]],Slides[],2,FALSE)</f>
        <v>27</v>
      </c>
      <c r="I28" t="str">
        <f>VLOOKUP(Table6[[#This Row],[slideId]],Slides[],3,FALSE)</f>
        <v>Tegenvallende resultaten</v>
      </c>
      <c r="J28">
        <f>VLOOKUP(Table6[[#This Row],[userId]],PersonaUser[],4,FALSE)</f>
        <v>6</v>
      </c>
      <c r="K28" t="str">
        <f>VLOOKUP(Table6[[#This Row],[PersonaId]],Persona[],2,FALSE)</f>
        <v>DataScientist</v>
      </c>
    </row>
    <row r="29" spans="1:11" x14ac:dyDescent="0.2">
      <c r="A29">
        <f>SlideBlocks[[#This Row],[id]]</f>
        <v>28</v>
      </c>
      <c r="B29">
        <f>Slides[[#This Row],[id]]</f>
        <v>91</v>
      </c>
      <c r="C29">
        <f>SlideBlocks[[#This Row],[blockNumber]]</f>
        <v>2</v>
      </c>
      <c r="D29">
        <f>SlideBlocks[[#This Row],[blockTypeId]]</f>
        <v>3</v>
      </c>
      <c r="E29">
        <f>SlideBlocks[[#This Row],[personaId]]</f>
        <v>7</v>
      </c>
      <c r="F29" t="str">
        <f>SlideBlocks[[#This Row],[textCallout]]</f>
        <v>…</v>
      </c>
      <c r="G29" t="str">
        <f>VLOOKUP(Table6[[#This Row],[blockTypeId]],BlockType[],2,FALSE)</f>
        <v>Dialoog</v>
      </c>
      <c r="H29">
        <f>VLOOKUP(Table6[[#This Row],[slideId]],Slides[],2,FALSE)</f>
        <v>28</v>
      </c>
      <c r="I29" t="str">
        <f>VLOOKUP(Table6[[#This Row],[slideId]],Slides[],3,FALSE)</f>
        <v>Huidige benadering</v>
      </c>
      <c r="J29">
        <f>VLOOKUP(Table6[[#This Row],[userId]],PersonaUser[],4,FALSE)</f>
        <v>7</v>
      </c>
      <c r="K29" t="str">
        <f>VLOOKUP(Table6[[#This Row],[PersonaId]],Persona[],2,FALSE)</f>
        <v>Customer</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668EA-E27A-4F43-BF50-F0F23BEF3120}">
  <dimension ref="A1:E12"/>
  <sheetViews>
    <sheetView zoomScale="230" zoomScaleNormal="230" workbookViewId="0">
      <selection activeCell="A5" sqref="A5"/>
    </sheetView>
  </sheetViews>
  <sheetFormatPr baseColWidth="10" defaultRowHeight="16" x14ac:dyDescent="0.2"/>
  <cols>
    <col min="1" max="1" width="8.1640625" customWidth="1"/>
    <col min="2" max="2" width="18.1640625" customWidth="1"/>
    <col min="5" max="5" width="29" customWidth="1"/>
  </cols>
  <sheetData>
    <row r="1" spans="1:5" x14ac:dyDescent="0.2">
      <c r="A1" t="s">
        <v>18</v>
      </c>
      <c r="B1" t="s">
        <v>190</v>
      </c>
      <c r="C1" t="s">
        <v>104</v>
      </c>
      <c r="D1" t="s">
        <v>110</v>
      </c>
      <c r="E1" t="s">
        <v>16</v>
      </c>
    </row>
    <row r="2" spans="1:5" x14ac:dyDescent="0.2">
      <c r="A2">
        <v>1</v>
      </c>
      <c r="B2" t="s">
        <v>68</v>
      </c>
      <c r="C2">
        <v>1</v>
      </c>
      <c r="D2">
        <v>1</v>
      </c>
      <c r="E2" t="str">
        <f>"("&amp;Sections[[#This Row],[id]]&amp;",'"&amp;Sections[[#This Row],[Name]]&amp;"',"&amp;Sections[[#This Row],[sectionSort]]&amp;","&amp;Sections[[#This Row],[include]]&amp;")"&amp;IF(ISBLANK(E3),"",",")</f>
        <v>(1,'Intro',1,1),</v>
      </c>
    </row>
    <row r="3" spans="1:5" x14ac:dyDescent="0.2">
      <c r="A3">
        <v>7</v>
      </c>
      <c r="B3" t="s">
        <v>234</v>
      </c>
      <c r="C3">
        <v>2</v>
      </c>
      <c r="D3">
        <v>1</v>
      </c>
      <c r="E3" t="str">
        <f>"("&amp;Sections[[#This Row],[id]]&amp;",'"&amp;Sections[[#This Row],[Name]]&amp;"',"&amp;Sections[[#This Row],[sectionSort]]&amp;","&amp;Sections[[#This Row],[include]]&amp;")"&amp;IF(ISBLANK(E4),"",",")</f>
        <v>(7,'Terminologie',2,1),</v>
      </c>
    </row>
    <row r="4" spans="1:5" x14ac:dyDescent="0.2">
      <c r="A4">
        <v>2</v>
      </c>
      <c r="B4" t="s">
        <v>35</v>
      </c>
      <c r="C4">
        <v>3</v>
      </c>
      <c r="D4">
        <v>1</v>
      </c>
      <c r="E4" t="str">
        <f>"("&amp;Sections[[#This Row],[id]]&amp;",'"&amp;Sections[[#This Row],[Name]]&amp;"',"&amp;Sections[[#This Row],[sectionSort]]&amp;","&amp;Sections[[#This Row],[include]]&amp;")"&amp;IF(ISBLANK(E5),"",",")</f>
        <v>(2,'Stellingen',3,1),</v>
      </c>
    </row>
    <row r="5" spans="1:5" x14ac:dyDescent="0.2">
      <c r="A5">
        <v>3</v>
      </c>
      <c r="B5" t="s">
        <v>89</v>
      </c>
      <c r="C5">
        <v>4</v>
      </c>
      <c r="D5">
        <v>1</v>
      </c>
      <c r="E5" t="str">
        <f>"("&amp;Sections[[#This Row],[id]]&amp;",'"&amp;Sections[[#This Row],[Name]]&amp;"',"&amp;Sections[[#This Row],[sectionSort]]&amp;","&amp;Sections[[#This Row],[include]]&amp;")"&amp;IF(ISBLANK(E6),"",",")</f>
        <v>(3,'DM2AI',4,1),</v>
      </c>
    </row>
    <row r="6" spans="1:5" x14ac:dyDescent="0.2">
      <c r="A6">
        <v>10</v>
      </c>
      <c r="B6" t="s">
        <v>155</v>
      </c>
      <c r="C6">
        <v>5</v>
      </c>
      <c r="D6">
        <v>1</v>
      </c>
      <c r="E6" t="str">
        <f>"("&amp;Sections[[#This Row],[id]]&amp;",'"&amp;Sections[[#This Row],[Name]]&amp;"',"&amp;Sections[[#This Row],[sectionSort]]&amp;","&amp;Sections[[#This Row],[include]]&amp;")"&amp;IF(ISBLANK(E7),"",",")</f>
        <v>(10,'Interviews',5,1),</v>
      </c>
    </row>
    <row r="7" spans="1:5" x14ac:dyDescent="0.2">
      <c r="A7">
        <v>4</v>
      </c>
      <c r="B7" t="s">
        <v>90</v>
      </c>
      <c r="C7">
        <v>6</v>
      </c>
      <c r="D7">
        <v>0</v>
      </c>
      <c r="E7" t="str">
        <f>"("&amp;Sections[[#This Row],[id]]&amp;",'"&amp;Sections[[#This Row],[Name]]&amp;"',"&amp;Sections[[#This Row],[sectionSort]]&amp;","&amp;Sections[[#This Row],[include]]&amp;")"&amp;IF(ISBLANK(E8),"",",")</f>
        <v>(4,'AI2DM',6,0),</v>
      </c>
    </row>
    <row r="8" spans="1:5" x14ac:dyDescent="0.2">
      <c r="A8">
        <v>5</v>
      </c>
      <c r="B8" t="s">
        <v>184</v>
      </c>
      <c r="C8">
        <v>7</v>
      </c>
      <c r="D8">
        <v>0</v>
      </c>
      <c r="E8" t="str">
        <f>"("&amp;Sections[[#This Row],[id]]&amp;",'"&amp;Sections[[#This Row],[Name]]&amp;"',"&amp;Sections[[#This Row],[sectionSort]]&amp;","&amp;Sections[[#This Row],[include]]&amp;")"&amp;IF(ISBLANK(E9),"",",")</f>
        <v>(5,'Diensten',7,0),</v>
      </c>
    </row>
    <row r="9" spans="1:5" x14ac:dyDescent="0.2">
      <c r="A9">
        <v>9</v>
      </c>
      <c r="B9" t="s">
        <v>261</v>
      </c>
      <c r="C9">
        <v>8</v>
      </c>
      <c r="D9">
        <v>1</v>
      </c>
      <c r="E9" t="str">
        <f>"("&amp;Sections[[#This Row],[id]]&amp;",'"&amp;Sections[[#This Row],[Name]]&amp;"',"&amp;Sections[[#This Row],[sectionSort]]&amp;","&amp;Sections[[#This Row],[include]]&amp;")"&amp;IF(ISBLANK(E10),"",",")</f>
        <v>(9,'Discussie',8,1),</v>
      </c>
    </row>
    <row r="10" spans="1:5" x14ac:dyDescent="0.2">
      <c r="A10">
        <v>6</v>
      </c>
      <c r="B10" t="s">
        <v>185</v>
      </c>
      <c r="C10">
        <v>99</v>
      </c>
      <c r="D10">
        <v>1</v>
      </c>
      <c r="E10" t="str">
        <f>"("&amp;Sections[[#This Row],[id]]&amp;",'"&amp;Sections[[#This Row],[Name]]&amp;"',"&amp;Sections[[#This Row],[sectionSort]]&amp;","&amp;Sections[[#This Row],[include]]&amp;")"&amp;IF(ISBLANK(E12),"",",")</f>
        <v>(6,'Afsluiting',99,1),</v>
      </c>
    </row>
    <row r="11" spans="1:5" x14ac:dyDescent="0.2">
      <c r="A11">
        <v>8</v>
      </c>
      <c r="B11" t="s">
        <v>189</v>
      </c>
      <c r="C11">
        <v>999</v>
      </c>
      <c r="D11">
        <v>0</v>
      </c>
      <c r="E11" t="str">
        <f>"("&amp;Sections[[#This Row],[id]]&amp;",'"&amp;Sections[[#This Row],[Name]]&amp;"',"&amp;Sections[[#This Row],[sectionSort]]&amp;","&amp;Sections[[#This Row],[include]]&amp;")"&amp;IF(ISBLANK(E12),"",",")</f>
        <v>(8,'Marktontwikkelingen',999,0),</v>
      </c>
    </row>
    <row r="12" spans="1:5" x14ac:dyDescent="0.2">
      <c r="A12">
        <v>99</v>
      </c>
      <c r="B12" t="s">
        <v>163</v>
      </c>
      <c r="C12">
        <v>999</v>
      </c>
      <c r="D12">
        <v>0</v>
      </c>
      <c r="E12" t="str">
        <f>"("&amp;Sections[[#This Row],[id]]&amp;",'"&amp;Sections[[#This Row],[Name]]&amp;"',"&amp;Sections[[#This Row],[sectionSort]]&amp;","&amp;Sections[[#This Row],[include]]&amp;")"&amp;IF(ISBLANK(E13),"",",")</f>
        <v>(99,'Unknown',999,0)</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ACA37-A62F-3744-AFC9-AA98382E00F2}">
  <dimension ref="A1:P108"/>
  <sheetViews>
    <sheetView zoomScale="150" zoomScaleNormal="92" workbookViewId="0">
      <pane xSplit="1" ySplit="1" topLeftCell="B25" activePane="bottomRight" state="frozen"/>
      <selection pane="topRight" activeCell="B1" sqref="B1"/>
      <selection pane="bottomLeft" activeCell="A2" sqref="A2"/>
      <selection pane="bottomRight" activeCell="C30" sqref="C30"/>
    </sheetView>
  </sheetViews>
  <sheetFormatPr baseColWidth="10" defaultRowHeight="16" outlineLevelCol="1" x14ac:dyDescent="0.2"/>
  <cols>
    <col min="1" max="1" width="18.1640625" style="1" customWidth="1"/>
    <col min="2" max="2" width="11.5" style="9" customWidth="1"/>
    <col min="3" max="3" width="28.5" style="1" customWidth="1"/>
    <col min="4" max="4" width="32.1640625" style="1" customWidth="1"/>
    <col min="5" max="5" width="7.1640625" style="1" customWidth="1" outlineLevel="1"/>
    <col min="6" max="6" width="7" style="1" customWidth="1" outlineLevel="1"/>
    <col min="7" max="7" width="11.5" style="1" customWidth="1" outlineLevel="1"/>
    <col min="8" max="8" width="12.33203125" style="1" customWidth="1" outlineLevel="1"/>
    <col min="9" max="9" width="15.33203125" style="1" customWidth="1" outlineLevel="1"/>
    <col min="10" max="10" width="13.1640625" style="1" customWidth="1"/>
    <col min="11" max="12" width="13.6640625" style="1" customWidth="1"/>
    <col min="13" max="13" width="49.1640625" style="1" hidden="1" customWidth="1" outlineLevel="1"/>
    <col min="14" max="14" width="51.33203125" style="1" hidden="1" customWidth="1" collapsed="1"/>
    <col min="15" max="15" width="10.83203125" style="1"/>
    <col min="16" max="16" width="29" style="1" customWidth="1"/>
    <col min="17" max="16384" width="10.83203125" style="1"/>
  </cols>
  <sheetData>
    <row r="1" spans="1:16" ht="17" x14ac:dyDescent="0.2">
      <c r="A1" s="1" t="s">
        <v>18</v>
      </c>
      <c r="B1" s="9" t="s">
        <v>74</v>
      </c>
      <c r="C1" s="1" t="s">
        <v>9</v>
      </c>
      <c r="D1" s="1" t="s">
        <v>10</v>
      </c>
      <c r="E1" s="1" t="s">
        <v>110</v>
      </c>
      <c r="F1" s="1" t="s">
        <v>69</v>
      </c>
      <c r="G1" s="1" t="s">
        <v>194</v>
      </c>
      <c r="H1" s="1" t="s">
        <v>242</v>
      </c>
      <c r="I1" s="1" t="s">
        <v>243</v>
      </c>
      <c r="J1" s="1" t="s">
        <v>104</v>
      </c>
      <c r="K1" s="1" t="s">
        <v>102</v>
      </c>
      <c r="L1" s="1" t="s">
        <v>103</v>
      </c>
      <c r="M1" s="1" t="s">
        <v>88</v>
      </c>
      <c r="N1" s="1" t="s">
        <v>16</v>
      </c>
      <c r="O1" s="1" t="s">
        <v>160</v>
      </c>
      <c r="P1" s="1" t="s">
        <v>273</v>
      </c>
    </row>
    <row r="2" spans="1:16" ht="17" x14ac:dyDescent="0.2">
      <c r="A2" s="1">
        <v>1</v>
      </c>
      <c r="B2" s="9">
        <f>ROW()-1</f>
        <v>1</v>
      </c>
      <c r="C2" s="1" t="s">
        <v>107</v>
      </c>
      <c r="E2" s="1">
        <v>1</v>
      </c>
      <c r="F2" s="1">
        <v>0</v>
      </c>
      <c r="G2" s="1">
        <v>1</v>
      </c>
      <c r="H2" s="6">
        <v>1</v>
      </c>
      <c r="I2" s="6">
        <f>IF(ISNUMBER(I1),I1+Slides[[#This Row],[slideTime]],0)</f>
        <v>0</v>
      </c>
      <c r="J2" s="1">
        <f>VLOOKUP(Slides[[#This Row],[sectionId]],Sections[],3,FALSE)</f>
        <v>1</v>
      </c>
      <c r="K2" s="1">
        <v>0</v>
      </c>
      <c r="L2" s="1">
        <v>0</v>
      </c>
      <c r="M2" s="1" t="str">
        <f>VLOOKUP(Slides[[#This Row],[sectionId]],Sections[],2,FALSE)</f>
        <v>Intro</v>
      </c>
      <c r="N2" s="1" t="str" cm="1">
        <f t="array" aca="1" ref="N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(1,1,'Datamanagement &amp; AI','',1,0,1,1,0),</v>
      </c>
      <c r="O2" s="1">
        <f>COUNTIF(SlideBlocks[slideId],Slides[[#This Row],[id]])</f>
        <v>1</v>
      </c>
    </row>
    <row r="3" spans="1:16" ht="17" x14ac:dyDescent="0.2">
      <c r="A3" s="1">
        <v>10</v>
      </c>
      <c r="B3" s="9">
        <f>ROW()-1</f>
        <v>2</v>
      </c>
      <c r="C3" s="1" t="s">
        <v>86</v>
      </c>
      <c r="E3" s="1">
        <v>1</v>
      </c>
      <c r="F3" s="1">
        <v>0</v>
      </c>
      <c r="G3" s="1">
        <v>1</v>
      </c>
      <c r="H3" s="6">
        <v>3</v>
      </c>
      <c r="I3" s="6">
        <f>IF(ISNUMBER(I2),I2+Slides[[#This Row],[slideTime]],0)</f>
        <v>3</v>
      </c>
      <c r="J3" s="1">
        <f>VLOOKUP(Slides[[#This Row],[sectionId]],Sections[],3,FALSE)</f>
        <v>1</v>
      </c>
      <c r="K3" s="1">
        <v>1</v>
      </c>
      <c r="L3" s="1">
        <v>2</v>
      </c>
      <c r="M3" s="1" t="str">
        <f>VLOOKUP(Slides[[#This Row],[sectionId]],Sections[],2,FALSE)</f>
        <v>Intro</v>
      </c>
      <c r="N3" s="1" t="str" cm="1">
        <f t="array" aca="1" ref="N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(10,2,'Voorstellen','',1,0,1,3,3),</v>
      </c>
      <c r="O3" s="1">
        <f>COUNTIF(SlideBlocks[slideId],Slides[[#This Row],[id]])</f>
        <v>1</v>
      </c>
    </row>
    <row r="4" spans="1:16" ht="17" x14ac:dyDescent="0.2">
      <c r="A4" s="1">
        <v>38</v>
      </c>
      <c r="B4" s="9">
        <f>ROW()-1</f>
        <v>3</v>
      </c>
      <c r="C4" s="1" t="s">
        <v>107</v>
      </c>
      <c r="E4" s="1">
        <v>1</v>
      </c>
      <c r="F4" s="1">
        <v>0</v>
      </c>
      <c r="G4" s="1">
        <v>1</v>
      </c>
      <c r="H4" s="6">
        <v>2</v>
      </c>
      <c r="I4" s="6">
        <f>IF(ISNUMBER(I3),I3+Slides[[#This Row],[slideTime]],0)</f>
        <v>5</v>
      </c>
      <c r="J4" s="1">
        <f>VLOOKUP(Slides[[#This Row],[sectionId]],Sections[],3,FALSE)</f>
        <v>1</v>
      </c>
      <c r="K4" s="1">
        <v>2</v>
      </c>
      <c r="L4" s="1">
        <v>1</v>
      </c>
      <c r="M4" s="1" t="str">
        <f>VLOOKUP(Slides[[#This Row],[sectionId]],Sections[],2,FALSE)</f>
        <v>Intro</v>
      </c>
      <c r="N4" s="1" t="str" cm="1">
        <f t="array" aca="1" ref="N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(38,3,'Datamanagement &amp; AI','',1,0,1,2,5),</v>
      </c>
      <c r="O4" s="1">
        <f>COUNTIF(SlideBlocks[slideId],Slides[[#This Row],[id]])</f>
        <v>1</v>
      </c>
    </row>
    <row r="5" spans="1:16" ht="17" x14ac:dyDescent="0.2">
      <c r="A5" s="1">
        <v>12</v>
      </c>
      <c r="B5" s="9">
        <f>ROW()-1</f>
        <v>4</v>
      </c>
      <c r="C5" s="1" t="s">
        <v>93</v>
      </c>
      <c r="E5" s="1">
        <v>1</v>
      </c>
      <c r="F5" s="1">
        <v>1</v>
      </c>
      <c r="G5" s="1">
        <v>1</v>
      </c>
      <c r="H5" s="6">
        <v>1</v>
      </c>
      <c r="I5" s="6">
        <f>IF(ISNUMBER(I4),I4+Slides[[#This Row],[slideTime]],0)</f>
        <v>6</v>
      </c>
      <c r="J5" s="1">
        <f>VLOOKUP(Slides[[#This Row],[sectionId]],Sections[],3,FALSE)</f>
        <v>1</v>
      </c>
      <c r="K5" s="1">
        <v>9</v>
      </c>
      <c r="L5" s="1">
        <v>6</v>
      </c>
      <c r="M5" s="1" t="str">
        <f>VLOOKUP(Slides[[#This Row],[sectionId]],Sections[],2,FALSE)</f>
        <v>Intro</v>
      </c>
      <c r="N5" s="1" t="str" cm="1">
        <f t="array" aca="1" ref="N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(12,4,'Waarschuwing vooraf','',1,1,1,1,6),</v>
      </c>
      <c r="O5" s="1">
        <f>COUNTIF(SlideBlocks[slideId],Slides[[#This Row],[id]])</f>
        <v>1</v>
      </c>
    </row>
    <row r="6" spans="1:16" ht="17" x14ac:dyDescent="0.2">
      <c r="A6" s="1">
        <v>11</v>
      </c>
      <c r="B6" s="9">
        <f>ROW()-1</f>
        <v>5</v>
      </c>
      <c r="C6" s="1" t="s">
        <v>92</v>
      </c>
      <c r="E6" s="1">
        <v>1</v>
      </c>
      <c r="F6" s="1">
        <v>1</v>
      </c>
      <c r="G6" s="1">
        <v>1</v>
      </c>
      <c r="H6" s="6">
        <v>1</v>
      </c>
      <c r="I6" s="6">
        <f>IF(ISNUMBER(I5),I5+Slides[[#This Row],[slideTime]],0)</f>
        <v>7</v>
      </c>
      <c r="J6" s="1">
        <f>VLOOKUP(Slides[[#This Row],[sectionId]],Sections[],3,FALSE)</f>
        <v>1</v>
      </c>
      <c r="K6" s="1">
        <v>99</v>
      </c>
      <c r="L6" s="1">
        <v>1</v>
      </c>
      <c r="M6" s="1" t="str">
        <f>VLOOKUP(Slides[[#This Row],[sectionId]],Sections[],2,FALSE)</f>
        <v>Intro</v>
      </c>
      <c r="N6" s="1" t="str" cm="1">
        <f t="array" aca="1" ref="N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(11,5,'Agenda','',1,1,1,1,7),</v>
      </c>
      <c r="O6" s="1">
        <f>COUNTIF(SlideBlocks[slideId],Slides[[#This Row],[id]])</f>
        <v>1</v>
      </c>
    </row>
    <row r="7" spans="1:16" ht="17" x14ac:dyDescent="0.2">
      <c r="A7" s="1">
        <v>83</v>
      </c>
      <c r="B7" s="9">
        <f>ROW()-1</f>
        <v>6</v>
      </c>
      <c r="C7" s="1" t="s">
        <v>234</v>
      </c>
      <c r="D7" s="1" t="s">
        <v>206</v>
      </c>
      <c r="E7" s="1">
        <v>1</v>
      </c>
      <c r="F7" s="1">
        <v>1</v>
      </c>
      <c r="G7" s="1">
        <v>7</v>
      </c>
      <c r="H7" s="6">
        <v>0</v>
      </c>
      <c r="I7" s="6">
        <f>IF(ISNUMBER(I6),I6+Slides[[#This Row],[slideTime]],0)</f>
        <v>7</v>
      </c>
      <c r="J7" s="1">
        <f>VLOOKUP(Slides[[#This Row],[sectionId]],Sections[],3,FALSE)</f>
        <v>2</v>
      </c>
      <c r="K7" s="1">
        <v>0</v>
      </c>
      <c r="L7" s="1">
        <v>0</v>
      </c>
      <c r="M7" s="1" t="str">
        <f>VLOOKUP(Slides[[#This Row],[sectionId]],Sections[],2,FALSE)</f>
        <v>Terminologie</v>
      </c>
      <c r="N7" s="1" t="str" cm="1">
        <f t="array" aca="1" ref="N7"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(83,6,'Terminologie','Section Start',1,1,7,0,7),</v>
      </c>
      <c r="O7" s="1">
        <f>COUNTIF(SlideBlocks[slideId],Slides[[#This Row],[id]])</f>
        <v>1</v>
      </c>
    </row>
    <row r="8" spans="1:16" ht="17" x14ac:dyDescent="0.2">
      <c r="A8" s="1">
        <v>80</v>
      </c>
      <c r="B8" s="9">
        <f>ROW()-1</f>
        <v>7</v>
      </c>
      <c r="C8" s="1" t="s">
        <v>224</v>
      </c>
      <c r="E8" s="1">
        <v>1</v>
      </c>
      <c r="F8" s="1">
        <v>1</v>
      </c>
      <c r="G8" s="1">
        <v>7</v>
      </c>
      <c r="H8" s="6">
        <v>1</v>
      </c>
      <c r="I8" s="6">
        <f>IF(ISNUMBER(I7),I7+Slides[[#This Row],[slideTime]],0)</f>
        <v>8</v>
      </c>
      <c r="J8" s="1">
        <f>VLOOKUP(Slides[[#This Row],[sectionId]],Sections[],3,FALSE)</f>
        <v>2</v>
      </c>
      <c r="K8" s="1">
        <v>1</v>
      </c>
      <c r="L8" s="1">
        <v>1</v>
      </c>
      <c r="M8" s="1" t="str">
        <f>VLOOKUP(Slides[[#This Row],[sectionId]],Sections[],2,FALSE)</f>
        <v>Terminologie</v>
      </c>
      <c r="N8" s="1" t="str" cm="1">
        <f t="array" aca="1" ref="N8"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(80,7,'Datamanagement','',1,1,7,1,8),</v>
      </c>
      <c r="O8" s="1">
        <f>COUNTIF(SlideBlocks[slideId],Slides[[#This Row],[id]])</f>
        <v>1</v>
      </c>
    </row>
    <row r="9" spans="1:16" ht="17" x14ac:dyDescent="0.2">
      <c r="A9" s="1">
        <v>81</v>
      </c>
      <c r="B9" s="9">
        <f>ROW()-1</f>
        <v>8</v>
      </c>
      <c r="C9" s="1" t="s">
        <v>225</v>
      </c>
      <c r="E9" s="1">
        <v>1</v>
      </c>
      <c r="F9" s="1">
        <v>1</v>
      </c>
      <c r="G9" s="1">
        <v>7</v>
      </c>
      <c r="H9" s="6">
        <v>1</v>
      </c>
      <c r="I9" s="6">
        <f>IF(ISNUMBER(I8),I8+Slides[[#This Row],[slideTime]],0)</f>
        <v>9</v>
      </c>
      <c r="J9" s="1">
        <f>VLOOKUP(Slides[[#This Row],[sectionId]],Sections[],3,FALSE)</f>
        <v>2</v>
      </c>
      <c r="K9" s="1">
        <v>1</v>
      </c>
      <c r="L9" s="1">
        <v>2</v>
      </c>
      <c r="M9" s="1" t="str">
        <f>VLOOKUP(Slides[[#This Row],[sectionId]],Sections[],2,FALSE)</f>
        <v>Terminologie</v>
      </c>
      <c r="N9" s="1" t="str" cm="1">
        <f t="array" aca="1" ref="N9"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(81,8,'AI','',1,1,7,1,9),</v>
      </c>
      <c r="O9" s="1">
        <f>COUNTIF(SlideBlocks[slideId],Slides[[#This Row],[id]])</f>
        <v>1</v>
      </c>
    </row>
    <row r="10" spans="1:16" ht="17" x14ac:dyDescent="0.2">
      <c r="A10" s="1">
        <v>72</v>
      </c>
      <c r="B10" s="9">
        <f>ROW()-1</f>
        <v>9</v>
      </c>
      <c r="C10" s="1" t="s">
        <v>197</v>
      </c>
      <c r="E10" s="1">
        <v>1</v>
      </c>
      <c r="F10" s="1">
        <v>1</v>
      </c>
      <c r="G10" s="1">
        <v>7</v>
      </c>
      <c r="H10" s="6">
        <v>1</v>
      </c>
      <c r="I10" s="6">
        <f>IF(ISNUMBER(I9),I9+Slides[[#This Row],[slideTime]],0)</f>
        <v>10</v>
      </c>
      <c r="J10" s="1">
        <f>VLOOKUP(Slides[[#This Row],[sectionId]],Sections[],3,FALSE)</f>
        <v>2</v>
      </c>
      <c r="K10" s="1">
        <v>1</v>
      </c>
      <c r="L10" s="1">
        <v>10</v>
      </c>
      <c r="M10" s="1" t="str">
        <f>VLOOKUP(Slides[[#This Row],[sectionId]],Sections[],2,FALSE)</f>
        <v>Terminologie</v>
      </c>
      <c r="N10" s="1" t="str" cm="1">
        <f t="array" aca="1" ref="N10"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(72,9,'AI is enorm!','',1,1,7,1,10),</v>
      </c>
      <c r="O10" s="1">
        <f>COUNTIF(SlideBlocks[slideId],Slides[[#This Row],[id]])</f>
        <v>1</v>
      </c>
    </row>
    <row r="11" spans="1:16" ht="17" x14ac:dyDescent="0.2">
      <c r="A11" s="1">
        <v>78</v>
      </c>
      <c r="B11" s="9">
        <f>ROW()-1</f>
        <v>10</v>
      </c>
      <c r="C11" s="1" t="s">
        <v>217</v>
      </c>
      <c r="E11" s="1">
        <v>1</v>
      </c>
      <c r="F11" s="1">
        <v>1</v>
      </c>
      <c r="G11" s="1">
        <v>7</v>
      </c>
      <c r="H11" s="6">
        <v>2</v>
      </c>
      <c r="I11" s="6">
        <f>IF(ISNUMBER(I10),I10+Slides[[#This Row],[slideTime]],0)</f>
        <v>12</v>
      </c>
      <c r="J11" s="1">
        <f>VLOOKUP(Slides[[#This Row],[sectionId]],Sections[],3,FALSE)</f>
        <v>2</v>
      </c>
      <c r="K11" s="1">
        <v>1</v>
      </c>
      <c r="L11" s="1">
        <v>20</v>
      </c>
      <c r="M11" s="1" t="str">
        <f>VLOOKUP(Slides[[#This Row],[sectionId]],Sections[],2,FALSE)</f>
        <v>Terminologie</v>
      </c>
      <c r="N11" s="1" t="str" cm="1">
        <f t="array" aca="1" ref="N11"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(78,10,'DM is (te) klein','',1,1,7,2,12),</v>
      </c>
      <c r="O11" s="1">
        <f>COUNTIF(SlideBlocks[slideId],Slides[[#This Row],[id]])</f>
        <v>1</v>
      </c>
    </row>
    <row r="12" spans="1:16" ht="34" x14ac:dyDescent="0.2">
      <c r="A12" s="1">
        <v>2</v>
      </c>
      <c r="B12" s="9">
        <f>ROW()-1</f>
        <v>11</v>
      </c>
      <c r="C12" s="1" t="s">
        <v>35</v>
      </c>
      <c r="D12" s="1" t="s">
        <v>206</v>
      </c>
      <c r="E12" s="1">
        <v>1</v>
      </c>
      <c r="F12" s="1">
        <v>0</v>
      </c>
      <c r="G12" s="1">
        <v>2</v>
      </c>
      <c r="H12" s="6">
        <v>0</v>
      </c>
      <c r="I12" s="6">
        <f>IF(ISNUMBER(I11),I11+Slides[[#This Row],[slideTime]],0)</f>
        <v>12</v>
      </c>
      <c r="J12" s="1">
        <f>VLOOKUP(Slides[[#This Row],[sectionId]],Sections[],3,FALSE)</f>
        <v>3</v>
      </c>
      <c r="K12" s="1">
        <v>1</v>
      </c>
      <c r="L12" s="1">
        <v>1</v>
      </c>
      <c r="M12" s="1" t="str">
        <f>VLOOKUP(Slides[[#This Row],[sectionId]],Sections[],2,FALSE)</f>
        <v>Stellingen</v>
      </c>
      <c r="N12" s="1" t="str" cm="1">
        <f t="array" aca="1" ref="N1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(2,11,'Stellingen','Section Start',1,0,2,0,12),</v>
      </c>
      <c r="O12" s="1">
        <f>COUNTIF(SlideBlocks[slideId],Slides[[#This Row],[id]])</f>
        <v>1</v>
      </c>
    </row>
    <row r="13" spans="1:16" ht="17" x14ac:dyDescent="0.2">
      <c r="A13" s="1">
        <v>4</v>
      </c>
      <c r="B13" s="9">
        <f>ROW()-1</f>
        <v>12</v>
      </c>
      <c r="C13" s="1" t="s">
        <v>35</v>
      </c>
      <c r="D13" s="1" t="s">
        <v>245</v>
      </c>
      <c r="E13" s="1">
        <v>1</v>
      </c>
      <c r="F13" s="1">
        <v>0</v>
      </c>
      <c r="G13" s="1">
        <v>2</v>
      </c>
      <c r="H13" s="6">
        <v>2</v>
      </c>
      <c r="I13" s="6">
        <f>IF(ISNUMBER(I12),I12+Slides[[#This Row],[slideTime]],0)</f>
        <v>14</v>
      </c>
      <c r="J13" s="1">
        <f>VLOOKUP(Slides[[#This Row],[sectionId]],Sections[],3,FALSE)</f>
        <v>3</v>
      </c>
      <c r="K13" s="1">
        <v>2</v>
      </c>
      <c r="L13" s="1">
        <v>3</v>
      </c>
      <c r="M13" s="1" t="str">
        <f>VLOOKUP(Slides[[#This Row],[sectionId]],Sections[],2,FALSE)</f>
        <v>Stellingen</v>
      </c>
      <c r="N13" s="1" t="str" cm="1">
        <f t="array" aca="1" ref="N1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(4,12,'Stellingen','Geld verdienen',1,0,2,2,14),</v>
      </c>
      <c r="O13" s="1">
        <f>COUNTIF(SlideBlocks[slideId],Slides[[#This Row],[id]])</f>
        <v>1</v>
      </c>
    </row>
    <row r="14" spans="1:16" ht="17" x14ac:dyDescent="0.2">
      <c r="A14" s="1">
        <v>5</v>
      </c>
      <c r="B14" s="9">
        <f>ROW()-1</f>
        <v>13</v>
      </c>
      <c r="C14" s="1" t="s">
        <v>35</v>
      </c>
      <c r="D14" s="1" t="s">
        <v>246</v>
      </c>
      <c r="E14" s="1">
        <v>1</v>
      </c>
      <c r="F14" s="1">
        <v>0</v>
      </c>
      <c r="G14" s="1">
        <v>2</v>
      </c>
      <c r="H14" s="6">
        <v>2</v>
      </c>
      <c r="I14" s="6">
        <f>IF(ISNUMBER(I13),I13+Slides[[#This Row],[slideTime]],0)</f>
        <v>16</v>
      </c>
      <c r="J14" s="1">
        <f>VLOOKUP(Slides[[#This Row],[sectionId]],Sections[],3,FALSE)</f>
        <v>3</v>
      </c>
      <c r="K14" s="1">
        <v>2</v>
      </c>
      <c r="L14" s="1">
        <v>4</v>
      </c>
      <c r="M14" s="1" t="str">
        <f>VLOOKUP(Slides[[#This Row],[sectionId]],Sections[],2,FALSE)</f>
        <v>Stellingen</v>
      </c>
      <c r="N14" s="1" t="str" cm="1">
        <f t="array" aca="1" ref="N1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(5,13,'Stellingen','Waarde toevoegen',1,0,2,2,16),</v>
      </c>
      <c r="O14" s="1">
        <f>COUNTIF(SlideBlocks[slideId],Slides[[#This Row],[id]])</f>
        <v>1</v>
      </c>
    </row>
    <row r="15" spans="1:16" ht="17" x14ac:dyDescent="0.2">
      <c r="A15" s="1">
        <v>6</v>
      </c>
      <c r="B15" s="9">
        <f>ROW()-1</f>
        <v>14</v>
      </c>
      <c r="C15" s="1" t="s">
        <v>35</v>
      </c>
      <c r="D15" s="1" t="s">
        <v>247</v>
      </c>
      <c r="E15" s="1">
        <v>1</v>
      </c>
      <c r="F15" s="1">
        <v>0</v>
      </c>
      <c r="G15" s="1">
        <v>2</v>
      </c>
      <c r="H15" s="6">
        <v>2</v>
      </c>
      <c r="I15" s="6">
        <f>IF(ISNUMBER(I14),I14+Slides[[#This Row],[slideTime]],0)</f>
        <v>18</v>
      </c>
      <c r="J15" s="1">
        <f>VLOOKUP(Slides[[#This Row],[sectionId]],Sections[],3,FALSE)</f>
        <v>3</v>
      </c>
      <c r="K15" s="1">
        <v>2</v>
      </c>
      <c r="L15" s="1">
        <v>5</v>
      </c>
      <c r="M15" s="1" t="str">
        <f>VLOOKUP(Slides[[#This Row],[sectionId]],Sections[],2,FALSE)</f>
        <v>Stellingen</v>
      </c>
      <c r="N15" s="1" t="str" cm="1">
        <f t="array" aca="1" ref="N1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(6,14,'Stellingen','Techneuten',1,0,2,2,18),</v>
      </c>
      <c r="O15" s="1">
        <f>COUNTIF(SlideBlocks[slideId],Slides[[#This Row],[id]])</f>
        <v>1</v>
      </c>
    </row>
    <row r="16" spans="1:16" ht="17" x14ac:dyDescent="0.2">
      <c r="A16" s="1">
        <v>7</v>
      </c>
      <c r="B16" s="9">
        <f>ROW()-1</f>
        <v>15</v>
      </c>
      <c r="C16" s="1" t="s">
        <v>35</v>
      </c>
      <c r="D16" s="1" t="s">
        <v>248</v>
      </c>
      <c r="E16" s="1">
        <v>1</v>
      </c>
      <c r="F16" s="1">
        <v>0</v>
      </c>
      <c r="G16" s="1">
        <v>2</v>
      </c>
      <c r="H16" s="6">
        <v>2</v>
      </c>
      <c r="I16" s="6">
        <f>IF(ISNUMBER(I15),I15+Slides[[#This Row],[slideTime]],0)</f>
        <v>20</v>
      </c>
      <c r="J16" s="1">
        <f>VLOOKUP(Slides[[#This Row],[sectionId]],Sections[],3,FALSE)</f>
        <v>3</v>
      </c>
      <c r="K16" s="1">
        <v>2</v>
      </c>
      <c r="L16" s="1">
        <v>6</v>
      </c>
      <c r="M16" s="1" t="str">
        <f>VLOOKUP(Slides[[#This Row],[sectionId]],Sections[],2,FALSE)</f>
        <v>Stellingen</v>
      </c>
      <c r="N16" s="1" t="str" cm="1">
        <f t="array" aca="1" ref="N1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(7,15,'Stellingen','Klant succesvol maken',1,0,2,2,20),</v>
      </c>
      <c r="O16" s="1">
        <f>COUNTIF(SlideBlocks[slideId],Slides[[#This Row],[id]])</f>
        <v>1</v>
      </c>
    </row>
    <row r="17" spans="1:16" ht="17" x14ac:dyDescent="0.2">
      <c r="A17" s="1">
        <v>14</v>
      </c>
      <c r="B17" s="9">
        <f>ROW()-1</f>
        <v>16</v>
      </c>
      <c r="C17" s="1" t="s">
        <v>89</v>
      </c>
      <c r="D17" s="1" t="s">
        <v>206</v>
      </c>
      <c r="E17" s="1">
        <v>1</v>
      </c>
      <c r="F17" s="1">
        <v>1</v>
      </c>
      <c r="G17" s="1">
        <v>3</v>
      </c>
      <c r="H17" s="6">
        <v>0</v>
      </c>
      <c r="I17" s="6">
        <f>IF(ISNUMBER(I16),I16+Slides[[#This Row],[slideTime]],0)</f>
        <v>20</v>
      </c>
      <c r="J17" s="1">
        <f>VLOOKUP(Slides[[#This Row],[sectionId]],Sections[],3,FALSE)</f>
        <v>4</v>
      </c>
      <c r="K17" s="1">
        <v>1</v>
      </c>
      <c r="L17" s="1">
        <v>0</v>
      </c>
      <c r="M17" s="1" t="str">
        <f>VLOOKUP(Slides[[#This Row],[sectionId]],Sections[],2,FALSE)</f>
        <v>DM2AI</v>
      </c>
      <c r="N17" s="1" t="str" cm="1">
        <f t="array" aca="1" ref="N17"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(14,16,'DM2AI','Section Start',1,1,3,0,20),</v>
      </c>
      <c r="O17" s="1">
        <f>COUNTIF(SlideBlocks[slideId],Slides[[#This Row],[id]])</f>
        <v>1</v>
      </c>
    </row>
    <row r="18" spans="1:16" ht="17" x14ac:dyDescent="0.2">
      <c r="A18" s="1">
        <v>21</v>
      </c>
      <c r="B18" s="9">
        <f>ROW()-1</f>
        <v>17</v>
      </c>
      <c r="C18" s="1" t="s">
        <v>255</v>
      </c>
      <c r="D18" s="1" t="s">
        <v>250</v>
      </c>
      <c r="E18" s="1">
        <v>1</v>
      </c>
      <c r="F18" s="1">
        <v>0</v>
      </c>
      <c r="G18" s="1">
        <v>3</v>
      </c>
      <c r="H18" s="6">
        <v>1</v>
      </c>
      <c r="I18" s="6">
        <f>IF(ISNUMBER(I17),I17+Slides[[#This Row],[slideTime]],0)</f>
        <v>21</v>
      </c>
      <c r="J18" s="1">
        <f>VLOOKUP(Slides[[#This Row],[sectionId]],Sections[],3,FALSE)</f>
        <v>4</v>
      </c>
      <c r="K18" s="1">
        <v>10</v>
      </c>
      <c r="L18" s="1">
        <v>1</v>
      </c>
      <c r="M18" s="1" t="str">
        <f>VLOOKUP(Slides[[#This Row],[sectionId]],Sections[],2,FALSE)</f>
        <v>DM2AI</v>
      </c>
      <c r="N18" s="1" t="str" cm="1">
        <f t="array" aca="1" ref="N18"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(21,17,'Huidige benadering: Rollenspel','Rollenspel: Inleiding',1,0,3,1,21),</v>
      </c>
      <c r="O18" s="1">
        <f>COUNTIF(SlideBlocks[slideId],Slides[[#This Row],[id]])</f>
        <v>1</v>
      </c>
    </row>
    <row r="19" spans="1:16" ht="34" x14ac:dyDescent="0.2">
      <c r="A19" s="1">
        <v>15</v>
      </c>
      <c r="B19" s="9">
        <f>ROW()-1</f>
        <v>18</v>
      </c>
      <c r="C19" s="1" t="s">
        <v>214</v>
      </c>
      <c r="D19" s="1" t="s">
        <v>252</v>
      </c>
      <c r="E19" s="1">
        <v>1</v>
      </c>
      <c r="F19" s="1">
        <v>0</v>
      </c>
      <c r="G19" s="1">
        <v>3</v>
      </c>
      <c r="H19" s="6">
        <v>5</v>
      </c>
      <c r="I19" s="6">
        <f>IF(ISNUMBER(I18),I18+Slides[[#This Row],[slideTime]],0)</f>
        <v>26</v>
      </c>
      <c r="J19" s="1">
        <f>VLOOKUP(Slides[[#This Row],[sectionId]],Sections[],3,FALSE)</f>
        <v>4</v>
      </c>
      <c r="K19" s="1">
        <v>10</v>
      </c>
      <c r="L19" s="1">
        <v>2</v>
      </c>
      <c r="M19" s="1" t="str">
        <f>VLOOKUP(Slides[[#This Row],[sectionId]],Sections[],2,FALSE)</f>
        <v>DM2AI</v>
      </c>
      <c r="N19" s="1" t="str" cm="1">
        <f t="array" aca="1" ref="N19"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(15,18,'Huidige benadering','Wie wil welke rol?',1,0,3,5,26),</v>
      </c>
      <c r="O19" s="1">
        <f>COUNTIF(SlideBlocks[slideId],Slides[[#This Row],[id]])</f>
        <v>1</v>
      </c>
    </row>
    <row r="20" spans="1:16" ht="17" x14ac:dyDescent="0.2">
      <c r="A20" s="1">
        <v>22</v>
      </c>
      <c r="B20" s="9">
        <f>ROW()-1</f>
        <v>19</v>
      </c>
      <c r="C20" s="1" t="s">
        <v>214</v>
      </c>
      <c r="D20" s="1" t="s">
        <v>159</v>
      </c>
      <c r="E20" s="1">
        <v>1</v>
      </c>
      <c r="F20" s="1">
        <v>0</v>
      </c>
      <c r="G20" s="1">
        <v>3</v>
      </c>
      <c r="H20" s="6">
        <v>1</v>
      </c>
      <c r="I20" s="6">
        <f>IF(ISNUMBER(I19),I19+Slides[[#This Row],[slideTime]],0)</f>
        <v>27</v>
      </c>
      <c r="J20" s="1">
        <f>VLOOKUP(Slides[[#This Row],[sectionId]],Sections[],3,FALSE)</f>
        <v>4</v>
      </c>
      <c r="K20" s="1">
        <v>10</v>
      </c>
      <c r="L20" s="1">
        <v>5</v>
      </c>
      <c r="M20" s="1" t="str">
        <f>VLOOKUP(Slides[[#This Row],[sectionId]],Sections[],2,FALSE)</f>
        <v>DM2AI</v>
      </c>
      <c r="N20" s="1" t="str" cm="1">
        <f t="array" aca="1" ref="N20"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(22,19,'Huidige benadering','Rollenspel: Omzet gericht',1,0,3,1,27),</v>
      </c>
      <c r="O20" s="1">
        <f>COUNTIF(SlideBlocks[slideId],Slides[[#This Row],[id]])</f>
        <v>2</v>
      </c>
      <c r="P20" s="10" t="s">
        <v>301</v>
      </c>
    </row>
    <row r="21" spans="1:16" ht="85" x14ac:dyDescent="0.2">
      <c r="A21" s="1">
        <v>23</v>
      </c>
      <c r="B21" s="9">
        <f>ROW()-1</f>
        <v>20</v>
      </c>
      <c r="C21" s="1" t="s">
        <v>214</v>
      </c>
      <c r="D21" s="1" t="s">
        <v>159</v>
      </c>
      <c r="E21" s="1">
        <v>1</v>
      </c>
      <c r="F21" s="1">
        <v>0</v>
      </c>
      <c r="G21" s="1">
        <v>3</v>
      </c>
      <c r="H21" s="6">
        <v>1</v>
      </c>
      <c r="I21" s="6">
        <f>IF(ISNUMBER(I20),I20+Slides[[#This Row],[slideTime]],0)</f>
        <v>28</v>
      </c>
      <c r="J21" s="1">
        <f>VLOOKUP(Slides[[#This Row],[sectionId]],Sections[],3,FALSE)</f>
        <v>4</v>
      </c>
      <c r="K21" s="1">
        <v>10</v>
      </c>
      <c r="L21" s="1">
        <v>6</v>
      </c>
      <c r="M21" s="1" t="str">
        <f>VLOOKUP(Slides[[#This Row],[sectionId]],Sections[],2,FALSE)</f>
        <v>DM2AI</v>
      </c>
      <c r="N21" s="1" t="str" cm="1">
        <f t="array" aca="1" ref="N21"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(23,20,'Huidige benadering','Rollenspel: Omzet gericht',1,0,3,1,28),</v>
      </c>
      <c r="O21" s="1">
        <f>COUNTIF(SlideBlocks[slideId],Slides[[#This Row],[id]])</f>
        <v>2</v>
      </c>
      <c r="P21" s="10" t="s">
        <v>302</v>
      </c>
    </row>
    <row r="22" spans="1:16" ht="34" x14ac:dyDescent="0.2">
      <c r="A22" s="1">
        <v>48</v>
      </c>
      <c r="B22" s="9">
        <f>ROW()-1</f>
        <v>21</v>
      </c>
      <c r="C22" s="1" t="s">
        <v>214</v>
      </c>
      <c r="D22" s="1" t="s">
        <v>159</v>
      </c>
      <c r="E22" s="1">
        <v>1</v>
      </c>
      <c r="F22" s="1">
        <v>0</v>
      </c>
      <c r="G22" s="1">
        <v>3</v>
      </c>
      <c r="H22" s="6">
        <v>1</v>
      </c>
      <c r="I22" s="6">
        <f>IF(ISNUMBER(I21),I21+Slides[[#This Row],[slideTime]],0)</f>
        <v>29</v>
      </c>
      <c r="J22" s="1">
        <f>VLOOKUP(Slides[[#This Row],[sectionId]],Sections[],3,FALSE)</f>
        <v>4</v>
      </c>
      <c r="K22" s="1">
        <v>10</v>
      </c>
      <c r="L22" s="1">
        <v>7</v>
      </c>
      <c r="M22" s="1" t="str">
        <f>VLOOKUP(Slides[[#This Row],[sectionId]],Sections[],2,FALSE)</f>
        <v>DM2AI</v>
      </c>
      <c r="N22" s="1" t="str" cm="1">
        <f t="array" aca="1" ref="N2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(48,21,'Huidige benadering','Rollenspel: Omzet gericht',1,0,3,1,29),</v>
      </c>
      <c r="O22" s="1">
        <f>COUNTIF(SlideBlocks[slideId],Slides[[#This Row],[id]])</f>
        <v>2</v>
      </c>
      <c r="P22" s="1" t="s">
        <v>303</v>
      </c>
    </row>
    <row r="23" spans="1:16" ht="68" x14ac:dyDescent="0.2">
      <c r="A23" s="1">
        <v>49</v>
      </c>
      <c r="B23" s="9">
        <f>ROW()-1</f>
        <v>22</v>
      </c>
      <c r="C23" s="1" t="s">
        <v>214</v>
      </c>
      <c r="D23" s="1" t="s">
        <v>159</v>
      </c>
      <c r="E23" s="1">
        <v>1</v>
      </c>
      <c r="F23" s="1">
        <v>0</v>
      </c>
      <c r="G23" s="1">
        <v>3</v>
      </c>
      <c r="H23" s="6">
        <v>1</v>
      </c>
      <c r="I23" s="6">
        <f>IF(ISNUMBER(I22),I22+Slides[[#This Row],[slideTime]],0)</f>
        <v>30</v>
      </c>
      <c r="J23" s="1">
        <f>VLOOKUP(Slides[[#This Row],[sectionId]],Sections[],3,FALSE)</f>
        <v>4</v>
      </c>
      <c r="K23" s="1">
        <v>10</v>
      </c>
      <c r="L23" s="1">
        <v>8</v>
      </c>
      <c r="M23" s="1" t="str">
        <f>VLOOKUP(Slides[[#This Row],[sectionId]],Sections[],2,FALSE)</f>
        <v>DM2AI</v>
      </c>
      <c r="N23" s="1" t="str" cm="1">
        <f t="array" aca="1" ref="N2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(49,22,'Huidige benadering','Rollenspel: Omzet gericht',1,0,3,1,30),</v>
      </c>
      <c r="O23" s="1">
        <f>COUNTIF(SlideBlocks[slideId],Slides[[#This Row],[id]])</f>
        <v>2</v>
      </c>
      <c r="P23" s="10" t="s">
        <v>304</v>
      </c>
    </row>
    <row r="24" spans="1:16" ht="221" x14ac:dyDescent="0.2">
      <c r="A24" s="1">
        <v>50</v>
      </c>
      <c r="B24" s="9">
        <f>ROW()-1</f>
        <v>23</v>
      </c>
      <c r="C24" s="1" t="s">
        <v>214</v>
      </c>
      <c r="D24" s="1" t="s">
        <v>159</v>
      </c>
      <c r="E24" s="1">
        <v>1</v>
      </c>
      <c r="F24" s="1">
        <v>0</v>
      </c>
      <c r="G24" s="1">
        <v>3</v>
      </c>
      <c r="H24" s="6">
        <v>1</v>
      </c>
      <c r="I24" s="6">
        <f>IF(ISNUMBER(I23),I23+Slides[[#This Row],[slideTime]],0)</f>
        <v>31</v>
      </c>
      <c r="J24" s="1">
        <f>VLOOKUP(Slides[[#This Row],[sectionId]],Sections[],3,FALSE)</f>
        <v>4</v>
      </c>
      <c r="K24" s="1">
        <v>10</v>
      </c>
      <c r="L24" s="1">
        <v>9</v>
      </c>
      <c r="M24" s="1" t="str">
        <f>VLOOKUP(Slides[[#This Row],[sectionId]],Sections[],2,FALSE)</f>
        <v>DM2AI</v>
      </c>
      <c r="N24" s="1" t="str" cm="1">
        <f t="array" aca="1" ref="N2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(50,23,'Huidige benadering','Rollenspel: Omzet gericht',1,0,3,1,31),</v>
      </c>
      <c r="O24" s="1">
        <f>COUNTIF(SlideBlocks[slideId],Slides[[#This Row],[id]])</f>
        <v>2</v>
      </c>
      <c r="P24" s="1" t="s">
        <v>305</v>
      </c>
    </row>
    <row r="25" spans="1:16" ht="187" x14ac:dyDescent="0.2">
      <c r="A25" s="1">
        <v>52</v>
      </c>
      <c r="B25" s="9">
        <f>ROW()-1</f>
        <v>24</v>
      </c>
      <c r="C25" s="1" t="s">
        <v>214</v>
      </c>
      <c r="D25" s="1" t="s">
        <v>292</v>
      </c>
      <c r="E25" s="1">
        <v>1</v>
      </c>
      <c r="F25" s="1">
        <v>0</v>
      </c>
      <c r="G25" s="1">
        <v>3</v>
      </c>
      <c r="H25" s="6">
        <v>1</v>
      </c>
      <c r="I25" s="6">
        <f>IF(ISNUMBER(I24),I24+Slides[[#This Row],[slideTime]],0)</f>
        <v>32</v>
      </c>
      <c r="J25" s="1">
        <f>VLOOKUP(Slides[[#This Row],[sectionId]],Sections[],3,FALSE)</f>
        <v>4</v>
      </c>
      <c r="K25" s="1">
        <v>10</v>
      </c>
      <c r="L25" s="1">
        <v>11</v>
      </c>
      <c r="M25" s="1" t="str">
        <f>VLOOKUP(Slides[[#This Row],[sectionId]],Sections[],2,FALSE)</f>
        <v>DM2AI</v>
      </c>
      <c r="N25" s="1" t="str" cm="1">
        <f t="array" aca="1" ref="N2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(52,24,'Huidige benadering','Chocola',1,0,3,1,32),</v>
      </c>
      <c r="O25" s="1">
        <f>COUNTIF(SlideBlocks[slideId],Slides[[#This Row],[id]])</f>
        <v>1</v>
      </c>
      <c r="P25" s="1" t="s">
        <v>280</v>
      </c>
    </row>
    <row r="26" spans="1:16" ht="34" x14ac:dyDescent="0.2">
      <c r="A26" s="1">
        <v>96</v>
      </c>
      <c r="B26" s="9">
        <f>ROW()-1</f>
        <v>25</v>
      </c>
      <c r="C26" s="1" t="s">
        <v>214</v>
      </c>
      <c r="D26" s="1" t="s">
        <v>309</v>
      </c>
      <c r="E26" s="1">
        <v>1</v>
      </c>
      <c r="F26" s="1">
        <v>1</v>
      </c>
      <c r="G26" s="1">
        <v>3</v>
      </c>
      <c r="H26" s="1">
        <v>1</v>
      </c>
      <c r="I26" s="6">
        <f>IF(ISNUMBER(I25),I25+Slides[[#This Row],[slideTime]],0)</f>
        <v>33</v>
      </c>
      <c r="J26" s="1">
        <f>VLOOKUP(Slides[[#This Row],[sectionId]],Sections[],3,FALSE)</f>
        <v>4</v>
      </c>
      <c r="K26" s="1">
        <v>10</v>
      </c>
      <c r="L26" s="1">
        <v>12</v>
      </c>
      <c r="M26" s="1" t="str">
        <f>VLOOKUP(Slides[[#This Row],[sectionId]],Sections[],2,FALSE)</f>
        <v>DM2AI</v>
      </c>
      <c r="N26" s="1" t="str" cm="1">
        <f t="array" aca="1" ref="N2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(96,25,'Huidige benadering','AI Technieken',1,1,3,1,33),</v>
      </c>
      <c r="O26" s="1">
        <f>COUNTIF(SlideBlocks[slideId],Slides[[#This Row],[id]])</f>
        <v>1</v>
      </c>
    </row>
    <row r="27" spans="1:16" ht="17" x14ac:dyDescent="0.2">
      <c r="A27" s="1">
        <v>94</v>
      </c>
      <c r="B27" s="9">
        <f>ROW()-1</f>
        <v>26</v>
      </c>
      <c r="C27" s="1" t="s">
        <v>298</v>
      </c>
      <c r="E27" s="1">
        <v>1</v>
      </c>
      <c r="F27" s="1">
        <v>1</v>
      </c>
      <c r="G27" s="1">
        <v>3</v>
      </c>
      <c r="H27" s="1">
        <v>1</v>
      </c>
      <c r="I27" s="6">
        <f>IF(ISNUMBER(I26),I26+Slides[[#This Row],[slideTime]],0)</f>
        <v>34</v>
      </c>
      <c r="J27" s="1">
        <f>VLOOKUP(Slides[[#This Row],[sectionId]],Sections[],3,FALSE)</f>
        <v>4</v>
      </c>
      <c r="K27" s="1">
        <v>10</v>
      </c>
      <c r="L27" s="1">
        <v>13</v>
      </c>
      <c r="M27" s="1" t="str">
        <f>VLOOKUP(Slides[[#This Row],[sectionId]],Sections[],2,FALSE)</f>
        <v>DM2AI</v>
      </c>
      <c r="N27" s="1" t="str" cm="1">
        <f t="array" aca="1" ref="N27"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(94,26,'Pilot!','',1,1,3,1,34),</v>
      </c>
      <c r="O27" s="1">
        <f>COUNTIF(SlideBlocks[slideId],Slides[[#This Row],[id]])</f>
        <v>2</v>
      </c>
    </row>
    <row r="28" spans="1:16" ht="17" x14ac:dyDescent="0.2">
      <c r="A28" s="1">
        <v>95</v>
      </c>
      <c r="B28" s="9">
        <f>ROW()-1</f>
        <v>27</v>
      </c>
      <c r="C28" s="1" t="s">
        <v>299</v>
      </c>
      <c r="E28" s="1">
        <v>1</v>
      </c>
      <c r="F28" s="1">
        <v>1</v>
      </c>
      <c r="G28" s="1">
        <v>3</v>
      </c>
      <c r="H28" s="1">
        <v>1</v>
      </c>
      <c r="I28" s="6">
        <f>IF(ISNUMBER(I27),I27+Slides[[#This Row],[slideTime]],0)</f>
        <v>35</v>
      </c>
      <c r="J28" s="1">
        <f>VLOOKUP(Slides[[#This Row],[sectionId]],Sections[],3,FALSE)</f>
        <v>4</v>
      </c>
      <c r="K28" s="1">
        <v>10</v>
      </c>
      <c r="L28" s="1">
        <v>13</v>
      </c>
      <c r="M28" s="1" t="str">
        <f>VLOOKUP(Slides[[#This Row],[sectionId]],Sections[],2,FALSE)</f>
        <v>DM2AI</v>
      </c>
      <c r="N28" s="1" t="str" cm="1">
        <f t="array" aca="1" ref="N28"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(95,27,'Tegenvallende resultaten','',1,1,3,1,35),</v>
      </c>
      <c r="O28" s="1">
        <f>COUNTIF(SlideBlocks[slideId],Slides[[#This Row],[id]])</f>
        <v>2</v>
      </c>
    </row>
    <row r="29" spans="1:16" ht="17" x14ac:dyDescent="0.2">
      <c r="A29" s="1">
        <v>91</v>
      </c>
      <c r="B29" s="9">
        <f>ROW()-1</f>
        <v>28</v>
      </c>
      <c r="C29" s="1" t="s">
        <v>214</v>
      </c>
      <c r="D29" s="1" t="s">
        <v>287</v>
      </c>
      <c r="E29" s="1">
        <v>1</v>
      </c>
      <c r="F29" s="1">
        <v>1</v>
      </c>
      <c r="G29" s="1">
        <v>3</v>
      </c>
      <c r="H29" s="1">
        <v>1</v>
      </c>
      <c r="I29" s="6">
        <f>IF(ISNUMBER(I28),I28+Slides[[#This Row],[slideTime]],0)</f>
        <v>36</v>
      </c>
      <c r="J29" s="1">
        <f>VLOOKUP(Slides[[#This Row],[sectionId]],Sections[],3,FALSE)</f>
        <v>4</v>
      </c>
      <c r="K29" s="1">
        <v>15</v>
      </c>
      <c r="L29" s="1">
        <v>1</v>
      </c>
      <c r="M29" s="1" t="str">
        <f>VLOOKUP(Slides[[#This Row],[sectionId]],Sections[],2,FALSE)</f>
        <v>DM2AI</v>
      </c>
      <c r="N29" s="1" t="str" cm="1">
        <f t="array" aca="1" ref="N29"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(91,28,'Huidige benadering','Samenvatting process',1,1,3,1,36),</v>
      </c>
      <c r="O29" s="1">
        <f>COUNTIF(SlideBlocks[slideId],Slides[[#This Row],[id]])</f>
        <v>1</v>
      </c>
      <c r="P29" s="1" t="s">
        <v>288</v>
      </c>
    </row>
    <row r="30" spans="1:16" ht="34" x14ac:dyDescent="0.2">
      <c r="A30" s="1">
        <v>63</v>
      </c>
      <c r="B30" s="9">
        <f>ROW()-1</f>
        <v>29</v>
      </c>
      <c r="C30" s="1" t="s">
        <v>214</v>
      </c>
      <c r="D30" s="1" t="s">
        <v>275</v>
      </c>
      <c r="E30" s="1">
        <v>1</v>
      </c>
      <c r="F30" s="1">
        <v>1</v>
      </c>
      <c r="G30" s="1">
        <v>3</v>
      </c>
      <c r="H30" s="6">
        <v>1</v>
      </c>
      <c r="I30" s="6">
        <f>IF(ISNUMBER(I29),I29+Slides[[#This Row],[slideTime]],0)</f>
        <v>37</v>
      </c>
      <c r="J30" s="1">
        <f>VLOOKUP(Slides[[#This Row],[sectionId]],Sections[],3,FALSE)</f>
        <v>4</v>
      </c>
      <c r="K30" s="1">
        <v>15</v>
      </c>
      <c r="L30" s="1">
        <v>2</v>
      </c>
      <c r="M30" s="1" t="str">
        <f>VLOOKUP(Slides[[#This Row],[sectionId]],Sections[],2,FALSE)</f>
        <v>DM2AI</v>
      </c>
      <c r="N30" s="1" t="str" cm="1">
        <f t="array" aca="1" ref="N30"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(63,29,'Huidige benadering','Klopt dit beeld?',1,1,3,1,37),</v>
      </c>
      <c r="O30" s="1">
        <f>COUNTIF(SlideBlocks[slideId],Slides[[#This Row],[id]])</f>
        <v>1</v>
      </c>
      <c r="P30" s="1" t="s">
        <v>278</v>
      </c>
    </row>
    <row r="31" spans="1:16" ht="34" x14ac:dyDescent="0.2">
      <c r="A31" s="1">
        <v>90</v>
      </c>
      <c r="B31" s="9">
        <f>ROW()-1</f>
        <v>30</v>
      </c>
      <c r="C31" s="1" t="s">
        <v>215</v>
      </c>
      <c r="D31" s="1" t="s">
        <v>216</v>
      </c>
      <c r="E31" s="1">
        <v>1</v>
      </c>
      <c r="F31" s="1">
        <v>1</v>
      </c>
      <c r="G31" s="1">
        <v>3</v>
      </c>
      <c r="H31" s="6">
        <v>1</v>
      </c>
      <c r="I31" s="6">
        <f>IF(ISNUMBER(I30),I30+Slides[[#This Row],[slideTime]],0)</f>
        <v>38</v>
      </c>
      <c r="J31" s="1">
        <f>VLOOKUP(Slides[[#This Row],[sectionId]],Sections[],3,FALSE)</f>
        <v>4</v>
      </c>
      <c r="K31" s="1">
        <v>20</v>
      </c>
      <c r="L31" s="1">
        <v>1</v>
      </c>
      <c r="M31" s="1" t="str">
        <f>VLOOKUP(Slides[[#This Row],[sectionId]],Sections[],2,FALSE)</f>
        <v>DM2AI</v>
      </c>
      <c r="N31" s="1" t="str" cm="1">
        <f t="array" aca="1" ref="N31"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(90,30,'Alternatieve benadering','Kan het ook anders?',1,1,3,1,38),</v>
      </c>
      <c r="O31" s="1">
        <v>2</v>
      </c>
      <c r="P31" s="1" t="s">
        <v>293</v>
      </c>
    </row>
    <row r="32" spans="1:16" ht="17" x14ac:dyDescent="0.2">
      <c r="A32" s="1">
        <v>25</v>
      </c>
      <c r="B32" s="9">
        <f>ROW()-1</f>
        <v>31</v>
      </c>
      <c r="C32" s="1" t="s">
        <v>259</v>
      </c>
      <c r="D32" s="1" t="s">
        <v>260</v>
      </c>
      <c r="E32" s="1">
        <v>1</v>
      </c>
      <c r="F32" s="1">
        <v>0</v>
      </c>
      <c r="G32" s="1">
        <v>3</v>
      </c>
      <c r="H32" s="6">
        <v>1</v>
      </c>
      <c r="I32" s="6">
        <f>IF(ISNUMBER(I31),I31+Slides[[#This Row],[slideTime]],0)</f>
        <v>39</v>
      </c>
      <c r="J32" s="1">
        <f>VLOOKUP(Slides[[#This Row],[sectionId]],Sections[],3,FALSE)</f>
        <v>4</v>
      </c>
      <c r="K32" s="1">
        <v>110</v>
      </c>
      <c r="L32" s="1">
        <v>2</v>
      </c>
      <c r="M32" s="1" t="str">
        <f>VLOOKUP(Slides[[#This Row],[sectionId]],Sections[],2,FALSE)</f>
        <v>DM2AI</v>
      </c>
      <c r="N32" s="1" t="str" cm="1">
        <f t="array" aca="1" ref="N3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(25,31,'Data Trust','Vertrouwen in data',1,0,3,1,39),</v>
      </c>
      <c r="O32" s="1">
        <f>COUNTIF(SlideBlocks[slideId],Slides[[#This Row],[id]])</f>
        <v>1</v>
      </c>
    </row>
    <row r="33" spans="1:16" ht="17" x14ac:dyDescent="0.2">
      <c r="A33" s="1">
        <v>16</v>
      </c>
      <c r="B33" s="9">
        <f>ROW()-1</f>
        <v>32</v>
      </c>
      <c r="C33" s="1" t="s">
        <v>95</v>
      </c>
      <c r="D33" s="1" t="s">
        <v>154</v>
      </c>
      <c r="E33" s="1">
        <v>1</v>
      </c>
      <c r="F33" s="1">
        <v>0</v>
      </c>
      <c r="G33" s="1">
        <v>3</v>
      </c>
      <c r="H33" s="6">
        <v>1</v>
      </c>
      <c r="I33" s="6">
        <f>IF(ISNUMBER(I32),I32+Slides[[#This Row],[slideTime]],0)</f>
        <v>40</v>
      </c>
      <c r="J33" s="1">
        <f>VLOOKUP(Slides[[#This Row],[sectionId]],Sections[],3,FALSE)</f>
        <v>4</v>
      </c>
      <c r="K33" s="1">
        <v>110</v>
      </c>
      <c r="L33" s="1">
        <v>3</v>
      </c>
      <c r="M33" s="1" t="str">
        <f>VLOOKUP(Slides[[#This Row],[sectionId]],Sections[],2,FALSE)</f>
        <v>DM2AI</v>
      </c>
      <c r="N33" s="1" t="str" cm="1">
        <f t="array" aca="1" ref="N3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(16,32,'Werking AI','AI Projecten: Algemeen',1,0,3,1,40),</v>
      </c>
      <c r="O33" s="1">
        <f>COUNTIF(SlideBlocks[slideId],Slides[[#This Row],[id]])</f>
        <v>1</v>
      </c>
    </row>
    <row r="34" spans="1:16" ht="17" x14ac:dyDescent="0.2">
      <c r="A34" s="1">
        <v>41</v>
      </c>
      <c r="B34" s="9">
        <f>ROW()-1</f>
        <v>33</v>
      </c>
      <c r="C34" s="1" t="s">
        <v>125</v>
      </c>
      <c r="D34" s="1" t="s">
        <v>154</v>
      </c>
      <c r="E34" s="1">
        <v>1</v>
      </c>
      <c r="F34" s="1">
        <v>1</v>
      </c>
      <c r="G34" s="1">
        <v>3</v>
      </c>
      <c r="H34" s="6">
        <v>1</v>
      </c>
      <c r="I34" s="6">
        <f>IF(ISNUMBER(I33),I33+Slides[[#This Row],[slideTime]],0)</f>
        <v>41</v>
      </c>
      <c r="J34" s="1">
        <f>VLOOKUP(Slides[[#This Row],[sectionId]],Sections[],3,FALSE)</f>
        <v>4</v>
      </c>
      <c r="K34" s="1">
        <v>110</v>
      </c>
      <c r="L34" s="1">
        <v>5</v>
      </c>
      <c r="M34" s="1" t="str">
        <f>VLOOKUP(Slides[[#This Row],[sectionId]],Sections[],2,FALSE)</f>
        <v>DM2AI</v>
      </c>
      <c r="N34" s="1" t="str" cm="1">
        <f t="array" aca="1" ref="N3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(41,33,'Het belang van datakwaliteit','AI Projecten: Algemeen',1,1,3,1,41),</v>
      </c>
      <c r="O34" s="1">
        <f>COUNTIF(SlideBlocks[slideId],Slides[[#This Row],[id]])</f>
        <v>1</v>
      </c>
    </row>
    <row r="35" spans="1:16" ht="34" x14ac:dyDescent="0.2">
      <c r="A35" s="1">
        <v>85</v>
      </c>
      <c r="B35" s="9">
        <f>ROW()-1</f>
        <v>34</v>
      </c>
      <c r="C35" s="1" t="s">
        <v>227</v>
      </c>
      <c r="D35" s="1" t="s">
        <v>254</v>
      </c>
      <c r="E35" s="1">
        <v>1</v>
      </c>
      <c r="F35" s="1">
        <v>1</v>
      </c>
      <c r="G35" s="1">
        <v>3</v>
      </c>
      <c r="H35" s="6">
        <v>1</v>
      </c>
      <c r="I35" s="6">
        <f>IF(ISNUMBER(I34),I34+Slides[[#This Row],[slideTime]],0)</f>
        <v>42</v>
      </c>
      <c r="J35" s="1">
        <f>VLOOKUP(Slides[[#This Row],[sectionId]],Sections[],3,FALSE)</f>
        <v>4</v>
      </c>
      <c r="K35" s="1">
        <v>110</v>
      </c>
      <c r="L35" s="1">
        <v>8</v>
      </c>
      <c r="M35" s="1" t="str">
        <f>VLOOKUP(Slides[[#This Row],[sectionId]],Sections[],2,FALSE)</f>
        <v>DM2AI</v>
      </c>
      <c r="N35" s="1" t="str" cm="1">
        <f t="array" aca="1" ref="N3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(85,34,'Problem vs Solution Space','DM vs AI',1,1,3,1,42),</v>
      </c>
      <c r="O35" s="1">
        <f>COUNTIF(SlideBlocks[slideId],Slides[[#This Row],[id]])</f>
        <v>1</v>
      </c>
    </row>
    <row r="36" spans="1:16" ht="17" x14ac:dyDescent="0.2">
      <c r="A36" s="1">
        <v>86</v>
      </c>
      <c r="B36" s="9">
        <f>ROW()-1</f>
        <v>35</v>
      </c>
      <c r="C36" s="1" t="s">
        <v>238</v>
      </c>
      <c r="E36" s="1">
        <v>1</v>
      </c>
      <c r="F36" s="1">
        <v>1</v>
      </c>
      <c r="G36" s="1">
        <v>3</v>
      </c>
      <c r="H36" s="6">
        <v>1</v>
      </c>
      <c r="I36" s="6">
        <f>IF(ISNUMBER(I35),I35+Slides[[#This Row],[slideTime]],0)</f>
        <v>43</v>
      </c>
      <c r="J36" s="1">
        <f>VLOOKUP(Slides[[#This Row],[sectionId]],Sections[],3,FALSE)</f>
        <v>4</v>
      </c>
      <c r="K36" s="1">
        <v>110</v>
      </c>
      <c r="L36" s="1">
        <v>10</v>
      </c>
      <c r="M36" s="1" t="str">
        <f>VLOOKUP(Slides[[#This Row],[sectionId]],Sections[],2,FALSE)</f>
        <v>DM2AI</v>
      </c>
      <c r="N36" s="1" t="str" cm="1">
        <f t="array" aca="1" ref="N3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(86,35,'Gartner: Data concerns for GenAI','',1,1,3,1,43),</v>
      </c>
      <c r="O36" s="1">
        <f>COUNTIF(SlideBlocks[slideId],Slides[[#This Row],[id]])</f>
        <v>1</v>
      </c>
    </row>
    <row r="37" spans="1:16" ht="17" x14ac:dyDescent="0.2">
      <c r="A37" s="1">
        <v>93</v>
      </c>
      <c r="B37" s="9">
        <f>ROW()-1</f>
        <v>36</v>
      </c>
      <c r="C37" s="1" t="s">
        <v>155</v>
      </c>
      <c r="D37" s="1" t="s">
        <v>206</v>
      </c>
      <c r="E37" s="1">
        <v>1</v>
      </c>
      <c r="F37" s="1">
        <v>1</v>
      </c>
      <c r="G37" s="1">
        <v>10</v>
      </c>
      <c r="H37" s="1">
        <v>0</v>
      </c>
      <c r="I37" s="6">
        <f>IF(ISNUMBER(I36),I36+Slides[[#This Row],[slideTime]],0)</f>
        <v>43</v>
      </c>
      <c r="J37" s="1">
        <f>VLOOKUP(Slides[[#This Row],[sectionId]],Sections[],3,FALSE)</f>
        <v>5</v>
      </c>
      <c r="K37" s="1">
        <v>10</v>
      </c>
      <c r="L37" s="1">
        <v>1</v>
      </c>
      <c r="M37" s="1" t="str">
        <f>VLOOKUP(Slides[[#This Row],[sectionId]],Sections[],2,FALSE)</f>
        <v>Interviews</v>
      </c>
      <c r="N37" s="1" t="str" cm="1">
        <f t="array" aca="1" ref="N37"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(93,36,'Interviews','Section Start',1,1,10,0,43),</v>
      </c>
      <c r="O37" s="1">
        <f>COUNTIF(SlideBlocks[slideId],Slides[[#This Row],[id]])</f>
        <v>1</v>
      </c>
    </row>
    <row r="38" spans="1:16" ht="17" x14ac:dyDescent="0.2">
      <c r="A38" s="1">
        <v>89</v>
      </c>
      <c r="B38" s="9">
        <f>ROW()-1</f>
        <v>37</v>
      </c>
      <c r="C38" s="1" t="s">
        <v>155</v>
      </c>
      <c r="D38" s="1" t="s">
        <v>274</v>
      </c>
      <c r="E38" s="1">
        <v>1</v>
      </c>
      <c r="F38" s="1">
        <v>1</v>
      </c>
      <c r="G38" s="1">
        <v>10</v>
      </c>
      <c r="H38" s="1">
        <v>1</v>
      </c>
      <c r="I38" s="6">
        <f>IF(ISNUMBER(I37),I37+Slides[[#This Row],[slideTime]],0)</f>
        <v>44</v>
      </c>
      <c r="J38" s="1">
        <f>VLOOKUP(Slides[[#This Row],[sectionId]],Sections[],3,FALSE)</f>
        <v>5</v>
      </c>
      <c r="K38" s="1">
        <v>110</v>
      </c>
      <c r="L38" s="1">
        <v>1</v>
      </c>
      <c r="M38" s="1" t="str">
        <f>VLOOKUP(Slides[[#This Row],[sectionId]],Sections[],2,FALSE)</f>
        <v>Interviews</v>
      </c>
      <c r="N38" s="1" t="str" cm="1">
        <f t="array" aca="1" ref="N38"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(89,37,'Interviews','Interviews over DM vs AI',1,1,10,1,44),</v>
      </c>
      <c r="O38" s="1">
        <f>COUNTIF(SlideBlocks[slideId],Slides[[#This Row],[id]])</f>
        <v>1</v>
      </c>
      <c r="P38" s="1" t="s">
        <v>276</v>
      </c>
    </row>
    <row r="39" spans="1:16" ht="17" x14ac:dyDescent="0.2">
      <c r="A39" s="1">
        <v>19</v>
      </c>
      <c r="B39" s="9">
        <f>ROW()-1</f>
        <v>38</v>
      </c>
      <c r="C39" s="1" t="s">
        <v>97</v>
      </c>
      <c r="D39" s="1" t="s">
        <v>97</v>
      </c>
      <c r="E39" s="1">
        <v>1</v>
      </c>
      <c r="F39" s="1">
        <v>0</v>
      </c>
      <c r="G39" s="1">
        <v>10</v>
      </c>
      <c r="H39" s="6">
        <v>1</v>
      </c>
      <c r="I39" s="6">
        <f>IF(ISNUMBER(I38),I38+Slides[[#This Row],[slideTime]],0)</f>
        <v>45</v>
      </c>
      <c r="J39" s="1">
        <f>VLOOKUP(Slides[[#This Row],[sectionId]],Sections[],3,FALSE)</f>
        <v>5</v>
      </c>
      <c r="K39" s="1">
        <v>110</v>
      </c>
      <c r="L39" s="1">
        <v>6</v>
      </c>
      <c r="M39" s="1" t="str">
        <f>VLOOKUP(Slides[[#This Row],[sectionId]],Sections[],2,FALSE)</f>
        <v>Interviews</v>
      </c>
      <c r="N39" s="1" t="str" cm="1">
        <f t="array" aca="1" ref="N39"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(19,38,'AI Issues','AI Issues',1,0,10,1,45),</v>
      </c>
      <c r="O39" s="1">
        <f>COUNTIF(SlideBlocks[slideId],Slides[[#This Row],[id]])</f>
        <v>1</v>
      </c>
    </row>
    <row r="40" spans="1:16" ht="34" x14ac:dyDescent="0.2">
      <c r="A40" s="1">
        <v>47</v>
      </c>
      <c r="B40" s="9">
        <f>ROW()-1</f>
        <v>39</v>
      </c>
      <c r="C40" s="1" t="s">
        <v>156</v>
      </c>
      <c r="D40" s="1" t="s">
        <v>154</v>
      </c>
      <c r="E40" s="1">
        <v>1</v>
      </c>
      <c r="F40" s="1">
        <v>1</v>
      </c>
      <c r="G40" s="1">
        <v>10</v>
      </c>
      <c r="H40" s="6">
        <v>1</v>
      </c>
      <c r="I40" s="6">
        <f>IF(ISNUMBER(I39),I39+Slides[[#This Row],[slideTime]],0)</f>
        <v>46</v>
      </c>
      <c r="J40" s="1">
        <f>VLOOKUP(Slides[[#This Row],[sectionId]],Sections[],3,FALSE)</f>
        <v>5</v>
      </c>
      <c r="K40" s="1">
        <v>110</v>
      </c>
      <c r="L40" s="1">
        <v>7</v>
      </c>
      <c r="M40" s="1" t="str">
        <f>VLOOKUP(Slides[[#This Row],[sectionId]],Sections[],2,FALSE)</f>
        <v>Interviews</v>
      </c>
      <c r="N40" s="1" t="str" cm="1">
        <f t="array" aca="1" ref="N40"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(47,39,'AI Issues volgens chatGPT','AI Projecten: Algemeen',1,1,10,1,46),</v>
      </c>
      <c r="O40" s="1">
        <f>COUNTIF(SlideBlocks[slideId],Slides[[#This Row],[id]])</f>
        <v>1</v>
      </c>
    </row>
    <row r="41" spans="1:16" ht="34" x14ac:dyDescent="0.2">
      <c r="A41" s="1">
        <v>92</v>
      </c>
      <c r="B41" s="9">
        <f>ROW()-1</f>
        <v>40</v>
      </c>
      <c r="C41" s="1" t="s">
        <v>336</v>
      </c>
      <c r="D41" s="1" t="s">
        <v>337</v>
      </c>
      <c r="E41" s="1">
        <v>1</v>
      </c>
      <c r="F41" s="1">
        <v>1</v>
      </c>
      <c r="G41" s="1">
        <v>4</v>
      </c>
      <c r="H41" s="1">
        <v>1</v>
      </c>
      <c r="I41" s="6">
        <f>IF(ISNUMBER(I40),I40+Slides[[#This Row],[slideTime]],0)</f>
        <v>47</v>
      </c>
      <c r="J41" s="1">
        <f>VLOOKUP(Slides[[#This Row],[sectionId]],Sections[],3,FALSE)</f>
        <v>6</v>
      </c>
      <c r="K41" s="1">
        <v>20</v>
      </c>
      <c r="L41" s="1">
        <v>1</v>
      </c>
      <c r="M41" s="1" t="str">
        <f>VLOOKUP(Slides[[#This Row],[sectionId]],Sections[],2,FALSE)</f>
        <v>AI2DM</v>
      </c>
      <c r="N41" s="1" t="str" cm="1">
        <f t="array" aca="1" ref="N41"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(92,40,'Waardegerichte benadering','Waarde gedreven benadering',1,1,4,1,47),</v>
      </c>
      <c r="O41" s="1">
        <f>COUNTIF(SlideBlocks[slideId],Slides[[#This Row],[id]])</f>
        <v>1</v>
      </c>
      <c r="P41" s="1" t="s">
        <v>290</v>
      </c>
    </row>
    <row r="42" spans="1:16" ht="34" x14ac:dyDescent="0.2">
      <c r="A42" s="1">
        <v>88</v>
      </c>
      <c r="B42" s="9">
        <f>ROW()-1</f>
        <v>41</v>
      </c>
      <c r="C42" s="1" t="s">
        <v>262</v>
      </c>
      <c r="D42" s="1" t="s">
        <v>263</v>
      </c>
      <c r="E42" s="1">
        <v>1</v>
      </c>
      <c r="F42" s="1">
        <v>1</v>
      </c>
      <c r="G42" s="1">
        <v>9</v>
      </c>
      <c r="H42" s="1">
        <v>10</v>
      </c>
      <c r="I42" s="6">
        <f>IF(ISNUMBER(I41),I41+Slides[[#This Row],[slideTime]],0)</f>
        <v>57</v>
      </c>
      <c r="J42" s="1">
        <f>VLOOKUP(Slides[[#This Row],[sectionId]],Sections[],3,FALSE)</f>
        <v>8</v>
      </c>
      <c r="K42" s="1">
        <v>1</v>
      </c>
      <c r="L42" s="1">
        <v>1</v>
      </c>
      <c r="M42" s="1" t="str">
        <f>VLOOKUP(Slides[[#This Row],[sectionId]],Sections[],2,FALSE)</f>
        <v>Discussie</v>
      </c>
      <c r="N42" s="1" t="str" cm="1">
        <f t="array" aca="1" ref="N4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(88,41,'Open discussie','Ervaringen uit het publiek',1,1,9,10,57),</v>
      </c>
      <c r="O42" s="1">
        <f>COUNTIF(SlideBlocks[slideId],Slides[[#This Row],[id]])</f>
        <v>1</v>
      </c>
    </row>
    <row r="43" spans="1:16" ht="17" x14ac:dyDescent="0.2">
      <c r="A43" s="1">
        <v>13</v>
      </c>
      <c r="B43" s="9">
        <f>ROW()-1</f>
        <v>42</v>
      </c>
      <c r="C43" s="1" t="s">
        <v>353</v>
      </c>
      <c r="D43" s="1" t="s">
        <v>87</v>
      </c>
      <c r="E43" s="1">
        <v>1</v>
      </c>
      <c r="F43" s="1">
        <v>1</v>
      </c>
      <c r="G43" s="1">
        <v>9</v>
      </c>
      <c r="H43" s="6">
        <v>10</v>
      </c>
      <c r="I43" s="6">
        <f>IF(ISNUMBER(I42),I42+Slides[[#This Row],[slideTime]],0)</f>
        <v>67</v>
      </c>
      <c r="J43" s="1">
        <v>8</v>
      </c>
      <c r="K43" s="1">
        <v>1</v>
      </c>
      <c r="L43" s="1">
        <v>5</v>
      </c>
      <c r="M43" s="1" t="str">
        <f>VLOOKUP(Slides[[#This Row],[sectionId]],Sections[],2,FALSE)</f>
        <v>Discussie</v>
      </c>
      <c r="N43" s="1" t="str" cm="1">
        <f t="array" aca="1" ref="N4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(13,42,'Iets vergeten?','Einde presentatie',1,1,9,10,67),</v>
      </c>
      <c r="O43" s="1">
        <f>COUNTIF(SlideBlocks[slideId],Slides[[#This Row],[id]])</f>
        <v>1</v>
      </c>
    </row>
    <row r="44" spans="1:16" ht="102" x14ac:dyDescent="0.2">
      <c r="A44" s="1">
        <v>70</v>
      </c>
      <c r="B44" s="9">
        <f>ROW()-1</f>
        <v>43</v>
      </c>
      <c r="C44" s="1" t="s">
        <v>185</v>
      </c>
      <c r="D44" s="1" t="s">
        <v>206</v>
      </c>
      <c r="E44" s="1">
        <v>1</v>
      </c>
      <c r="F44" s="1">
        <v>1</v>
      </c>
      <c r="G44" s="1">
        <v>6</v>
      </c>
      <c r="H44" s="6">
        <v>0</v>
      </c>
      <c r="I44" s="6">
        <f>IF(ISNUMBER(I43),I43+Slides[[#This Row],[slideTime]],0)</f>
        <v>67</v>
      </c>
      <c r="J44" s="1">
        <f>VLOOKUP(Slides[[#This Row],[sectionId]],Sections[],3,FALSE)</f>
        <v>99</v>
      </c>
      <c r="K44" s="1">
        <v>1</v>
      </c>
      <c r="L44" s="1">
        <v>0</v>
      </c>
      <c r="M44" s="1" t="str">
        <f>VLOOKUP(Slides[[#This Row],[sectionId]],Sections[],2,FALSE)</f>
        <v>Afsluiting</v>
      </c>
      <c r="N44" s="1" t="str" cm="1">
        <f t="array" aca="1" ref="N4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(70,43,'Afsluiting','Section Start',1,1,6,0,67),</v>
      </c>
      <c r="O44" s="1">
        <f>COUNTIF(SlideBlocks[slideId],Slides[[#This Row],[id]])</f>
        <v>1</v>
      </c>
    </row>
    <row r="45" spans="1:16" ht="17" x14ac:dyDescent="0.2">
      <c r="A45" s="1">
        <v>69</v>
      </c>
      <c r="B45" s="9">
        <f>ROW()-1</f>
        <v>44</v>
      </c>
      <c r="C45" s="1" t="s">
        <v>220</v>
      </c>
      <c r="D45" s="1" t="s">
        <v>221</v>
      </c>
      <c r="E45" s="1">
        <v>1</v>
      </c>
      <c r="F45" s="1">
        <v>1</v>
      </c>
      <c r="G45" s="1">
        <v>6</v>
      </c>
      <c r="H45" s="6">
        <v>1</v>
      </c>
      <c r="I45" s="6">
        <f>IF(ISNUMBER(I44),I44+Slides[[#This Row],[slideTime]],0)</f>
        <v>68</v>
      </c>
      <c r="J45" s="1">
        <f>VLOOKUP(Slides[[#This Row],[sectionId]],Sections[],3,FALSE)</f>
        <v>99</v>
      </c>
      <c r="K45" s="1">
        <v>1</v>
      </c>
      <c r="L45" s="1">
        <v>2</v>
      </c>
      <c r="M45" s="1" t="str">
        <f>VLOOKUP(Slides[[#This Row],[sectionId]],Sections[],2,FALSE)</f>
        <v>Afsluiting</v>
      </c>
      <c r="N45" s="1" t="str" cm="1">
        <f t="array" aca="1" ref="N4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(69,44,'Datamanagement Ilionx','ilionx Datamanagement pagina',1,1,6,1,68),</v>
      </c>
      <c r="O45" s="1">
        <f>COUNTIF(SlideBlocks[slideId],Slides[[#This Row],[id]])</f>
        <v>1</v>
      </c>
    </row>
    <row r="46" spans="1:16" ht="17" x14ac:dyDescent="0.2">
      <c r="A46" s="1">
        <v>84</v>
      </c>
      <c r="B46" s="9">
        <f>ROW()-1</f>
        <v>45</v>
      </c>
      <c r="C46" s="1" t="s">
        <v>91</v>
      </c>
      <c r="D46" s="1" t="s">
        <v>87</v>
      </c>
      <c r="E46" s="1">
        <v>1</v>
      </c>
      <c r="F46" s="1">
        <v>1</v>
      </c>
      <c r="G46" s="1">
        <v>6</v>
      </c>
      <c r="H46" s="6">
        <v>1</v>
      </c>
      <c r="I46" s="6">
        <f>IF(ISNUMBER(I45),I45+Slides[[#This Row],[slideTime]],0)</f>
        <v>69</v>
      </c>
      <c r="J46" s="1">
        <f>VLOOKUP(Slides[[#This Row],[sectionId]],Sections[],3,FALSE)</f>
        <v>99</v>
      </c>
      <c r="K46" s="1">
        <v>999</v>
      </c>
      <c r="L46" s="1">
        <v>999</v>
      </c>
      <c r="M46" s="1" t="str">
        <f>VLOOKUP(Slides[[#This Row],[sectionId]],Sections[],2,FALSE)</f>
        <v>Afsluiting</v>
      </c>
      <c r="N46" s="1" t="str" cm="1">
        <f t="array" aca="1" ref="N4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(84,45,'Einde','Einde presentatie',1,1,6,1,69),</v>
      </c>
      <c r="O46" s="1">
        <f>COUNTIF(SlideBlocks[slideId],Slides[[#This Row],[id]])</f>
        <v>1</v>
      </c>
    </row>
    <row r="47" spans="1:16" ht="17" x14ac:dyDescent="0.2">
      <c r="A47" s="1">
        <v>71</v>
      </c>
      <c r="B47" s="9">
        <f>ROW()-1</f>
        <v>46</v>
      </c>
      <c r="C47" s="1" t="s">
        <v>195</v>
      </c>
      <c r="E47" s="1">
        <v>0</v>
      </c>
      <c r="F47" s="1">
        <v>1</v>
      </c>
      <c r="G47" s="1">
        <v>1</v>
      </c>
      <c r="H47" s="6">
        <v>1</v>
      </c>
      <c r="I47" s="6">
        <f>IF(ISNUMBER(I46),I46+Slides[[#This Row],[slideTime]],0)</f>
        <v>70</v>
      </c>
      <c r="J47" s="1">
        <f>VLOOKUP(Slides[[#This Row],[sectionId]],Sections[],3,FALSE)</f>
        <v>1</v>
      </c>
      <c r="K47" s="1">
        <v>1</v>
      </c>
      <c r="L47" s="1">
        <v>3</v>
      </c>
      <c r="M47" s="1" t="str">
        <f>VLOOKUP(Slides[[#This Row],[sectionId]],Sections[],2,FALSE)</f>
        <v>Intro</v>
      </c>
      <c r="N47" s="1" t="str" cm="1">
        <f t="array" aca="1" ref="N47"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(71,46,'Rol ilionx','',0,1,1,1,70),</v>
      </c>
      <c r="O47" s="1">
        <f>COUNTIF(SlideBlocks[slideId],Slides[[#This Row],[id]])</f>
        <v>1</v>
      </c>
    </row>
    <row r="48" spans="1:16" ht="34" x14ac:dyDescent="0.2">
      <c r="A48" s="1">
        <v>87</v>
      </c>
      <c r="B48" s="9">
        <f>ROW()-1</f>
        <v>47</v>
      </c>
      <c r="C48" s="1" t="s">
        <v>155</v>
      </c>
      <c r="D48" s="1" t="s">
        <v>256</v>
      </c>
      <c r="E48" s="1">
        <v>0</v>
      </c>
      <c r="F48" s="1">
        <v>0</v>
      </c>
      <c r="G48" s="1">
        <v>1</v>
      </c>
      <c r="H48" s="1">
        <v>1</v>
      </c>
      <c r="I48" s="6">
        <f>IF(ISNUMBER(I47),I47+Slides[[#This Row],[slideTime]],0)</f>
        <v>71</v>
      </c>
      <c r="J48" s="1">
        <f>VLOOKUP(Slides[[#This Row],[sectionId]],Sections[],3,FALSE)</f>
        <v>1</v>
      </c>
      <c r="K48" s="1">
        <v>3</v>
      </c>
      <c r="L48" s="1">
        <v>1</v>
      </c>
      <c r="M48" s="1" t="str">
        <f>VLOOKUP(Slides[[#This Row],[sectionId]],Sections[],2,FALSE)</f>
        <v>Intro</v>
      </c>
      <c r="N48" s="1" t="str" cm="1">
        <f t="array" aca="1" ref="N48"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(87,47,'Interviews','Interviews met AI experts',0,0,1,1,71),</v>
      </c>
      <c r="O48" s="1">
        <f>COUNTIF(SlideBlocks[slideId],Slides[[#This Row],[id]])</f>
        <v>1</v>
      </c>
      <c r="P48" s="1" t="s">
        <v>279</v>
      </c>
    </row>
    <row r="49" spans="1:15" ht="17" x14ac:dyDescent="0.2">
      <c r="A49" s="1">
        <v>77</v>
      </c>
      <c r="B49" s="9">
        <f>ROW()-1</f>
        <v>48</v>
      </c>
      <c r="C49" s="1" t="s">
        <v>202</v>
      </c>
      <c r="D49" s="1" t="s">
        <v>203</v>
      </c>
      <c r="E49" s="1">
        <v>0</v>
      </c>
      <c r="F49" s="1">
        <v>1</v>
      </c>
      <c r="G49" s="1">
        <v>7</v>
      </c>
      <c r="H49" s="6">
        <v>1</v>
      </c>
      <c r="I49" s="6">
        <f>IF(ISNUMBER(I48),I48+Slides[[#This Row],[slideTime]],0)</f>
        <v>72</v>
      </c>
      <c r="J49" s="1">
        <f>VLOOKUP(Slides[[#This Row],[sectionId]],Sections[],3,FALSE)</f>
        <v>2</v>
      </c>
      <c r="K49" s="1">
        <v>1</v>
      </c>
      <c r="L49" s="1">
        <v>30</v>
      </c>
      <c r="M49" s="1" t="str">
        <f>VLOOKUP(Slides[[#This Row],[sectionId]],Sections[],2,FALSE)</f>
        <v>Terminologie</v>
      </c>
      <c r="N49" s="1" t="str" cm="1">
        <f t="array" aca="1" ref="N49"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(77,48,'Buzzwords','Data gedreven werken, waarde uit data halen, ….',0,1,7,1,72),</v>
      </c>
      <c r="O49" s="1">
        <f>COUNTIF(SlideBlocks[slideId],Slides[[#This Row],[id]])</f>
        <v>1</v>
      </c>
    </row>
    <row r="50" spans="1:15" ht="34" x14ac:dyDescent="0.2">
      <c r="A50" s="1">
        <v>79</v>
      </c>
      <c r="B50" s="9">
        <f>ROW()-1</f>
        <v>49</v>
      </c>
      <c r="C50" s="1" t="s">
        <v>35</v>
      </c>
      <c r="D50" s="1" t="s">
        <v>204</v>
      </c>
      <c r="E50" s="1">
        <v>0</v>
      </c>
      <c r="F50" s="1">
        <v>1</v>
      </c>
      <c r="G50" s="1">
        <v>2</v>
      </c>
      <c r="H50" s="6">
        <v>2</v>
      </c>
      <c r="I50" s="6">
        <f>IF(ISNUMBER(I49),I49+Slides[[#This Row],[slideTime]],0)</f>
        <v>74</v>
      </c>
      <c r="J50" s="1">
        <f>VLOOKUP(Slides[[#This Row],[sectionId]],Sections[],3,FALSE)</f>
        <v>3</v>
      </c>
      <c r="K50" s="1">
        <v>2</v>
      </c>
      <c r="L50" s="1">
        <v>2</v>
      </c>
      <c r="M50" s="1" t="str">
        <f>VLOOKUP(Slides[[#This Row],[sectionId]],Sections[],2,FALSE)</f>
        <v>Stellingen</v>
      </c>
      <c r="N50" s="1" t="str" cm="1">
        <f t="array" aca="1" ref="N50"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(79,49,'Stellingen','Datamanagement = Datakwaliteitsmanagement',0,1,2,2,74),</v>
      </c>
      <c r="O50" s="1">
        <f>COUNTIF(SlideBlocks[slideId],Slides[[#This Row],[id]])</f>
        <v>1</v>
      </c>
    </row>
    <row r="51" spans="1:15" ht="17" x14ac:dyDescent="0.2">
      <c r="A51" s="1">
        <v>8</v>
      </c>
      <c r="B51" s="9">
        <f>ROW()-1</f>
        <v>50</v>
      </c>
      <c r="C51" s="1" t="s">
        <v>35</v>
      </c>
      <c r="D51" s="1" t="s">
        <v>249</v>
      </c>
      <c r="E51" s="1">
        <v>0</v>
      </c>
      <c r="F51" s="1">
        <v>0</v>
      </c>
      <c r="G51" s="1">
        <v>2</v>
      </c>
      <c r="H51" s="6">
        <v>2</v>
      </c>
      <c r="I51" s="6">
        <f>IF(ISNUMBER(I50),I50+Slides[[#This Row],[slideTime]],0)</f>
        <v>76</v>
      </c>
      <c r="J51" s="1">
        <f>VLOOKUP(Slides[[#This Row],[sectionId]],Sections[],3,FALSE)</f>
        <v>3</v>
      </c>
      <c r="K51" s="1">
        <v>2</v>
      </c>
      <c r="L51" s="1">
        <v>7</v>
      </c>
      <c r="M51" s="1" t="str">
        <f>VLOOKUP(Slides[[#This Row],[sectionId]],Sections[],2,FALSE)</f>
        <v>Stellingen</v>
      </c>
      <c r="N51" s="1" t="str" cm="1">
        <f t="array" aca="1" ref="N51"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(8,50,'Stellingen','Eigenaar data',0,0,2,2,76),</v>
      </c>
      <c r="O51" s="1">
        <f>COUNTIF(SlideBlocks[slideId],Slides[[#This Row],[id]])</f>
        <v>1</v>
      </c>
    </row>
    <row r="52" spans="1:15" ht="17" x14ac:dyDescent="0.2">
      <c r="A52" s="1">
        <v>9</v>
      </c>
      <c r="B52" s="9">
        <f>ROW()-1</f>
        <v>51</v>
      </c>
      <c r="C52" s="1" t="s">
        <v>214</v>
      </c>
      <c r="D52" s="1" t="s">
        <v>159</v>
      </c>
      <c r="E52" s="1">
        <v>0</v>
      </c>
      <c r="F52" s="1">
        <v>0</v>
      </c>
      <c r="G52" s="1">
        <v>3</v>
      </c>
      <c r="H52" s="6">
        <v>1</v>
      </c>
      <c r="I52" s="6">
        <f>IF(ISNUMBER(I51),I51+Slides[[#This Row],[slideTime]],0)</f>
        <v>77</v>
      </c>
      <c r="J52" s="1">
        <f>VLOOKUP(Slides[[#This Row],[sectionId]],Sections[],3,FALSE)</f>
        <v>4</v>
      </c>
      <c r="K52" s="1">
        <v>10</v>
      </c>
      <c r="L52" s="1">
        <v>3</v>
      </c>
      <c r="M52" s="1" t="str">
        <f>VLOOKUP(Slides[[#This Row],[sectionId]],Sections[],2,FALSE)</f>
        <v>DM2AI</v>
      </c>
      <c r="N52" s="1" t="str" cm="1">
        <f t="array" aca="1" ref="N5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(9,51,'Huidige benadering','Rollenspel: Omzet gericht',0,0,3,1,77),</v>
      </c>
      <c r="O52" s="1">
        <f>COUNTIF(SlideBlocks[slideId],Slides[[#This Row],[id]])</f>
        <v>1</v>
      </c>
    </row>
    <row r="53" spans="1:15" ht="34" x14ac:dyDescent="0.2">
      <c r="A53" s="1">
        <v>42</v>
      </c>
      <c r="B53" s="9">
        <f>ROW()-1</f>
        <v>52</v>
      </c>
      <c r="C53" s="1" t="s">
        <v>214</v>
      </c>
      <c r="D53" s="1" t="s">
        <v>159</v>
      </c>
      <c r="E53" s="1">
        <v>0</v>
      </c>
      <c r="F53" s="1">
        <v>1</v>
      </c>
      <c r="G53" s="1">
        <v>3</v>
      </c>
      <c r="H53" s="6">
        <v>1</v>
      </c>
      <c r="I53" s="6">
        <f>IF(ISNUMBER(I52),I52+Slides[[#This Row],[slideTime]],0)</f>
        <v>78</v>
      </c>
      <c r="J53" s="1">
        <f>VLOOKUP(Slides[[#This Row],[sectionId]],Sections[],3,FALSE)</f>
        <v>4</v>
      </c>
      <c r="K53" s="1">
        <v>10</v>
      </c>
      <c r="L53" s="1">
        <v>4</v>
      </c>
      <c r="M53" s="1" t="str">
        <f>VLOOKUP(Slides[[#This Row],[sectionId]],Sections[],2,FALSE)</f>
        <v>DM2AI</v>
      </c>
      <c r="N53" s="1" t="str" cm="1">
        <f t="array" aca="1" ref="N5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(42,52,'Huidige benadering','Rollenspel: Omzet gericht',0,1,3,1,78),</v>
      </c>
      <c r="O53" s="1">
        <f>COUNTIF(SlideBlocks[slideId],Slides[[#This Row],[id]])</f>
        <v>1</v>
      </c>
    </row>
    <row r="54" spans="1:15" ht="17" x14ac:dyDescent="0.2">
      <c r="A54" s="1">
        <v>51</v>
      </c>
      <c r="B54" s="9">
        <f>ROW()-1</f>
        <v>53</v>
      </c>
      <c r="C54" s="1" t="s">
        <v>214</v>
      </c>
      <c r="D54" s="1" t="s">
        <v>159</v>
      </c>
      <c r="E54" s="1">
        <v>0</v>
      </c>
      <c r="F54" s="1">
        <v>0</v>
      </c>
      <c r="G54" s="1">
        <v>3</v>
      </c>
      <c r="H54" s="6">
        <v>1</v>
      </c>
      <c r="I54" s="6">
        <f>IF(ISNUMBER(I53),I53+Slides[[#This Row],[slideTime]],0)</f>
        <v>79</v>
      </c>
      <c r="J54" s="1">
        <f>VLOOKUP(Slides[[#This Row],[sectionId]],Sections[],3,FALSE)</f>
        <v>4</v>
      </c>
      <c r="K54" s="1">
        <v>10</v>
      </c>
      <c r="L54" s="1">
        <v>10</v>
      </c>
      <c r="M54" s="1" t="str">
        <f>VLOOKUP(Slides[[#This Row],[sectionId]],Sections[],2,FALSE)</f>
        <v>DM2AI</v>
      </c>
      <c r="N54" s="1" t="str" cm="1">
        <f t="array" aca="1" ref="N5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(51,53,'Huidige benadering','Rollenspel: Omzet gericht',0,0,3,1,79),</v>
      </c>
      <c r="O54" s="1">
        <f>COUNTIF(SlideBlocks[slideId],Slides[[#This Row],[id]])</f>
        <v>2</v>
      </c>
    </row>
    <row r="55" spans="1:15" ht="34" x14ac:dyDescent="0.2">
      <c r="A55" s="1">
        <v>62</v>
      </c>
      <c r="B55" s="9">
        <f>ROW()-1</f>
        <v>54</v>
      </c>
      <c r="C55" s="1" t="s">
        <v>214</v>
      </c>
      <c r="D55" s="1" t="s">
        <v>178</v>
      </c>
      <c r="E55" s="1">
        <v>0</v>
      </c>
      <c r="F55" s="1">
        <v>1</v>
      </c>
      <c r="G55" s="1">
        <v>3</v>
      </c>
      <c r="H55" s="6">
        <v>1</v>
      </c>
      <c r="I55" s="6">
        <f>IF(ISNUMBER(I54),I54+Slides[[#This Row],[slideTime]],0)</f>
        <v>80</v>
      </c>
      <c r="J55" s="1">
        <f>VLOOKUP(Slides[[#This Row],[sectionId]],Sections[],3,FALSE)</f>
        <v>4</v>
      </c>
      <c r="K55" s="1">
        <v>10</v>
      </c>
      <c r="L55" s="1">
        <v>11</v>
      </c>
      <c r="M55" s="1" t="str">
        <f>VLOOKUP(Slides[[#This Row],[sectionId]],Sections[],2,FALSE)</f>
        <v>DM2AI</v>
      </c>
      <c r="N55" s="1" t="str" cm="1">
        <f t="array" aca="1" ref="N5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(62,54,'Huidige benadering','Proces Overzicht: Omzet gericht',0,1,3,1,80),</v>
      </c>
      <c r="O55" s="1">
        <f>COUNTIF(SlideBlocks[slideId],Slides[[#This Row],[id]])</f>
        <v>1</v>
      </c>
    </row>
    <row r="56" spans="1:15" ht="34" x14ac:dyDescent="0.2">
      <c r="A56" s="1">
        <v>40</v>
      </c>
      <c r="B56" s="9">
        <f>ROW()-1</f>
        <v>55</v>
      </c>
      <c r="C56" s="1" t="s">
        <v>114</v>
      </c>
      <c r="D56" s="1" t="s">
        <v>253</v>
      </c>
      <c r="E56" s="1">
        <v>0</v>
      </c>
      <c r="F56" s="1">
        <v>0</v>
      </c>
      <c r="G56" s="1">
        <v>3</v>
      </c>
      <c r="H56" s="6">
        <v>1</v>
      </c>
      <c r="I56" s="6">
        <f>IF(ISNUMBER(I55),I55+Slides[[#This Row],[slideTime]],0)</f>
        <v>81</v>
      </c>
      <c r="J56" s="1">
        <f>VLOOKUP(Slides[[#This Row],[sectionId]],Sections[],3,FALSE)</f>
        <v>4</v>
      </c>
      <c r="K56" s="1">
        <v>20</v>
      </c>
      <c r="L56" s="1">
        <v>2</v>
      </c>
      <c r="M56" s="1" t="str">
        <f>VLOOKUP(Slides[[#This Row],[sectionId]],Sections[],2,FALSE)</f>
        <v>DM2AI</v>
      </c>
      <c r="N56" s="1" t="str" cm="1">
        <f t="array" aca="1" ref="N5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(40,55,'Aanpak AI','CRISP-DM',0,0,3,1,81),</v>
      </c>
      <c r="O56" s="1">
        <f>COUNTIF(SlideBlocks[slideId],Slides[[#This Row],[id]])</f>
        <v>1</v>
      </c>
    </row>
    <row r="57" spans="1:15" ht="34" x14ac:dyDescent="0.2">
      <c r="A57" s="1">
        <v>65</v>
      </c>
      <c r="B57" s="9">
        <f>ROW()-1</f>
        <v>56</v>
      </c>
      <c r="C57" s="1" t="s">
        <v>215</v>
      </c>
      <c r="D57" s="1" t="s">
        <v>179</v>
      </c>
      <c r="E57" s="1">
        <v>0</v>
      </c>
      <c r="F57" s="1">
        <v>1</v>
      </c>
      <c r="G57" s="1">
        <v>3</v>
      </c>
      <c r="H57" s="6">
        <v>1</v>
      </c>
      <c r="I57" s="6">
        <f>IF(ISNUMBER(I56),I56+Slides[[#This Row],[slideTime]],0)</f>
        <v>82</v>
      </c>
      <c r="J57" s="1">
        <f>VLOOKUP(Slides[[#This Row],[sectionId]],Sections[],3,FALSE)</f>
        <v>4</v>
      </c>
      <c r="K57" s="1">
        <v>50</v>
      </c>
      <c r="L57" s="1">
        <v>4</v>
      </c>
      <c r="M57" s="1" t="str">
        <f>VLOOKUP(Slides[[#This Row],[sectionId]],Sections[],2,FALSE)</f>
        <v>DM2AI</v>
      </c>
      <c r="N57" s="1" t="str" cm="1">
        <f t="array" aca="1" ref="N57"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(65,56,'Alternatieve benadering','How to obtain trust',0,1,3,1,82),</v>
      </c>
      <c r="O57" s="1">
        <f>COUNTIF(SlideBlocks[slideId],Slides[[#This Row],[id]])</f>
        <v>1</v>
      </c>
    </row>
    <row r="58" spans="1:15" ht="34" x14ac:dyDescent="0.2">
      <c r="A58" s="1">
        <v>24</v>
      </c>
      <c r="B58" s="9">
        <f>ROW()-1</f>
        <v>57</v>
      </c>
      <c r="C58" s="1" t="s">
        <v>215</v>
      </c>
      <c r="D58" s="1" t="s">
        <v>177</v>
      </c>
      <c r="E58" s="1">
        <v>0</v>
      </c>
      <c r="F58" s="1">
        <v>0</v>
      </c>
      <c r="G58" s="1">
        <v>3</v>
      </c>
      <c r="H58" s="6">
        <v>1</v>
      </c>
      <c r="I58" s="6">
        <f>IF(ISNUMBER(I57),I57+Slides[[#This Row],[slideTime]],0)</f>
        <v>83</v>
      </c>
      <c r="J58" s="1">
        <f>VLOOKUP(Slides[[#This Row],[sectionId]],Sections[],3,FALSE)</f>
        <v>4</v>
      </c>
      <c r="K58" s="1">
        <v>100</v>
      </c>
      <c r="L58" s="1">
        <v>2</v>
      </c>
      <c r="M58" s="1" t="str">
        <f>VLOOKUP(Slides[[#This Row],[sectionId]],Sections[],2,FALSE)</f>
        <v>DM2AI</v>
      </c>
      <c r="N58" s="1" t="str" cm="1">
        <f t="array" aca="1" ref="N58"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(24,57,'Alternatieve benadering','Proces Overzicht: Waarde gericht',0,0,3,1,83),</v>
      </c>
      <c r="O58" s="1">
        <f>COUNTIF(SlideBlocks[slideId],Slides[[#This Row],[id]])</f>
        <v>1</v>
      </c>
    </row>
    <row r="59" spans="1:15" ht="17" x14ac:dyDescent="0.2">
      <c r="A59" s="1">
        <v>53</v>
      </c>
      <c r="B59" s="9">
        <f>ROW()-1</f>
        <v>58</v>
      </c>
      <c r="C59" s="1" t="s">
        <v>215</v>
      </c>
      <c r="D59" s="1" t="s">
        <v>158</v>
      </c>
      <c r="E59" s="1">
        <v>0</v>
      </c>
      <c r="F59" s="1">
        <v>0</v>
      </c>
      <c r="G59" s="1">
        <v>3</v>
      </c>
      <c r="H59" s="6">
        <v>1</v>
      </c>
      <c r="I59" s="6">
        <f>IF(ISNUMBER(I58),I58+Slides[[#This Row],[slideTime]],0)</f>
        <v>84</v>
      </c>
      <c r="J59" s="1">
        <f>VLOOKUP(Slides[[#This Row],[sectionId]],Sections[],3,FALSE)</f>
        <v>4</v>
      </c>
      <c r="K59" s="1">
        <v>100</v>
      </c>
      <c r="L59" s="1">
        <v>3</v>
      </c>
      <c r="M59" s="1" t="str">
        <f>VLOOKUP(Slides[[#This Row],[sectionId]],Sections[],2,FALSE)</f>
        <v>DM2AI</v>
      </c>
      <c r="N59" s="1" t="str" cm="1">
        <f t="array" aca="1" ref="N59"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(53,58,'Alternatieve benadering','Rollenspel: Waarde gericht',0,0,3,1,84),</v>
      </c>
      <c r="O59" s="1">
        <f>COUNTIF(SlideBlocks[slideId],Slides[[#This Row],[id]])</f>
        <v>1</v>
      </c>
    </row>
    <row r="60" spans="1:15" ht="34" x14ac:dyDescent="0.2">
      <c r="A60" s="1">
        <v>26</v>
      </c>
      <c r="B60" s="9">
        <f>ROW()-1</f>
        <v>59</v>
      </c>
      <c r="C60" s="1" t="s">
        <v>215</v>
      </c>
      <c r="D60" s="1" t="s">
        <v>101</v>
      </c>
      <c r="E60" s="1">
        <v>0</v>
      </c>
      <c r="F60" s="1">
        <v>0</v>
      </c>
      <c r="G60" s="1">
        <v>3</v>
      </c>
      <c r="H60" s="6">
        <v>1</v>
      </c>
      <c r="I60" s="6">
        <f>IF(ISNUMBER(I59),I59+Slides[[#This Row],[slideTime]],0)</f>
        <v>85</v>
      </c>
      <c r="J60" s="1">
        <f>VLOOKUP(Slides[[#This Row],[sectionId]],Sections[],3,FALSE)</f>
        <v>4</v>
      </c>
      <c r="K60" s="1">
        <v>100</v>
      </c>
      <c r="L60" s="1">
        <v>3</v>
      </c>
      <c r="M60" s="1" t="str">
        <f>VLOOKUP(Slides[[#This Row],[sectionId]],Sections[],2,FALSE)</f>
        <v>DM2AI</v>
      </c>
      <c r="N60" s="1" t="str" cm="1">
        <f t="array" aca="1" ref="N60"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(26,59,'Alternatieve benadering','AI Projecten',0,0,3,1,85),</v>
      </c>
      <c r="O60" s="1">
        <f>COUNTIF(SlideBlocks[slideId],Slides[[#This Row],[id]])</f>
        <v>1</v>
      </c>
    </row>
    <row r="61" spans="1:15" ht="34" x14ac:dyDescent="0.2">
      <c r="A61" s="1">
        <v>20</v>
      </c>
      <c r="B61" s="9">
        <f>ROW()-1</f>
        <v>60</v>
      </c>
      <c r="C61" s="1" t="s">
        <v>215</v>
      </c>
      <c r="D61" s="1" t="s">
        <v>101</v>
      </c>
      <c r="E61" s="1">
        <v>0</v>
      </c>
      <c r="F61" s="1">
        <v>0</v>
      </c>
      <c r="G61" s="1">
        <v>3</v>
      </c>
      <c r="H61" s="6">
        <v>1</v>
      </c>
      <c r="I61" s="6">
        <f>IF(ISNUMBER(I60),I60+Slides[[#This Row],[slideTime]],0)</f>
        <v>86</v>
      </c>
      <c r="J61" s="1">
        <f>VLOOKUP(Slides[[#This Row],[sectionId]],Sections[],3,FALSE)</f>
        <v>4</v>
      </c>
      <c r="K61" s="1">
        <v>100</v>
      </c>
      <c r="L61" s="1">
        <v>4</v>
      </c>
      <c r="M61" s="1" t="str">
        <f>VLOOKUP(Slides[[#This Row],[sectionId]],Sections[],2,FALSE)</f>
        <v>DM2AI</v>
      </c>
      <c r="N61" s="1" t="str" cm="1">
        <f t="array" aca="1" ref="N61"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(20,60,'Alternatieve benadering','AI Projecten',0,0,3,1,86),</v>
      </c>
      <c r="O61" s="1">
        <f>COUNTIF(SlideBlocks[slideId],Slides[[#This Row],[id]])</f>
        <v>1</v>
      </c>
    </row>
    <row r="62" spans="1:15" ht="34" x14ac:dyDescent="0.2">
      <c r="A62" s="1">
        <v>54</v>
      </c>
      <c r="B62" s="9">
        <f>ROW()-1</f>
        <v>61</v>
      </c>
      <c r="C62" s="1" t="s">
        <v>215</v>
      </c>
      <c r="D62" s="1" t="s">
        <v>158</v>
      </c>
      <c r="E62" s="1">
        <v>0</v>
      </c>
      <c r="F62" s="1">
        <v>0</v>
      </c>
      <c r="G62" s="1">
        <v>3</v>
      </c>
      <c r="H62" s="6">
        <v>1</v>
      </c>
      <c r="I62" s="6">
        <f>IF(ISNUMBER(I61),I61+Slides[[#This Row],[slideTime]],0)</f>
        <v>87</v>
      </c>
      <c r="J62" s="1">
        <f>VLOOKUP(Slides[[#This Row],[sectionId]],Sections[],3,FALSE)</f>
        <v>4</v>
      </c>
      <c r="K62" s="1">
        <v>100</v>
      </c>
      <c r="L62" s="1">
        <v>4</v>
      </c>
      <c r="M62" s="1" t="str">
        <f>VLOOKUP(Slides[[#This Row],[sectionId]],Sections[],2,FALSE)</f>
        <v>DM2AI</v>
      </c>
      <c r="N62" s="1" t="str" cm="1">
        <f t="array" aca="1" ref="N6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(54,61,'Alternatieve benadering','Rollenspel: Waarde gericht',0,0,3,1,87),</v>
      </c>
      <c r="O62" s="1">
        <f>COUNTIF(SlideBlocks[slideId],Slides[[#This Row],[id]])</f>
        <v>1</v>
      </c>
    </row>
    <row r="63" spans="1:15" ht="17" x14ac:dyDescent="0.2">
      <c r="A63" s="1">
        <v>55</v>
      </c>
      <c r="B63" s="9">
        <f>ROW()-1</f>
        <v>62</v>
      </c>
      <c r="C63" s="1" t="s">
        <v>215</v>
      </c>
      <c r="D63" s="1" t="s">
        <v>158</v>
      </c>
      <c r="E63" s="1">
        <v>0</v>
      </c>
      <c r="F63" s="1">
        <v>0</v>
      </c>
      <c r="G63" s="1">
        <v>3</v>
      </c>
      <c r="H63" s="6">
        <v>1</v>
      </c>
      <c r="I63" s="6">
        <f>IF(ISNUMBER(I62),I62+Slides[[#This Row],[slideTime]],0)</f>
        <v>88</v>
      </c>
      <c r="J63" s="1">
        <f>VLOOKUP(Slides[[#This Row],[sectionId]],Sections[],3,FALSE)</f>
        <v>4</v>
      </c>
      <c r="K63" s="1">
        <v>100</v>
      </c>
      <c r="L63" s="1">
        <v>5</v>
      </c>
      <c r="M63" s="1" t="str">
        <f>VLOOKUP(Slides[[#This Row],[sectionId]],Sections[],2,FALSE)</f>
        <v>DM2AI</v>
      </c>
      <c r="N63" s="1" t="str" cm="1">
        <f t="array" aca="1" ref="N6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(55,62,'Alternatieve benadering','Rollenspel: Waarde gericht',0,0,3,1,88),</v>
      </c>
      <c r="O63" s="1">
        <f>COUNTIF(SlideBlocks[slideId],Slides[[#This Row],[id]])</f>
        <v>1</v>
      </c>
    </row>
    <row r="64" spans="1:15" ht="17" x14ac:dyDescent="0.2">
      <c r="A64" s="1">
        <v>56</v>
      </c>
      <c r="B64" s="9">
        <f>ROW()-1</f>
        <v>63</v>
      </c>
      <c r="C64" s="1" t="s">
        <v>215</v>
      </c>
      <c r="D64" s="1" t="s">
        <v>158</v>
      </c>
      <c r="E64" s="1">
        <v>0</v>
      </c>
      <c r="F64" s="1">
        <v>0</v>
      </c>
      <c r="G64" s="1">
        <v>3</v>
      </c>
      <c r="H64" s="6">
        <v>1</v>
      </c>
      <c r="I64" s="6">
        <f>IF(ISNUMBER(I63),I63+Slides[[#This Row],[slideTime]],0)</f>
        <v>89</v>
      </c>
      <c r="J64" s="1">
        <f>VLOOKUP(Slides[[#This Row],[sectionId]],Sections[],3,FALSE)</f>
        <v>4</v>
      </c>
      <c r="K64" s="1">
        <v>100</v>
      </c>
      <c r="L64" s="1">
        <v>6</v>
      </c>
      <c r="M64" s="1" t="str">
        <f>VLOOKUP(Slides[[#This Row],[sectionId]],Sections[],2,FALSE)</f>
        <v>DM2AI</v>
      </c>
      <c r="N64" s="1" t="str" cm="1">
        <f t="array" aca="1" ref="N6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(56,63,'Alternatieve benadering','Rollenspel: Waarde gericht',0,0,3,1,89),</v>
      </c>
      <c r="O64" s="1">
        <f>COUNTIF(SlideBlocks[slideId],Slides[[#This Row],[id]])</f>
        <v>1</v>
      </c>
    </row>
    <row r="65" spans="1:16" ht="34" x14ac:dyDescent="0.2">
      <c r="A65" s="1">
        <v>57</v>
      </c>
      <c r="B65" s="9">
        <f>ROW()-1</f>
        <v>64</v>
      </c>
      <c r="C65" s="1" t="s">
        <v>215</v>
      </c>
      <c r="D65" s="1" t="s">
        <v>158</v>
      </c>
      <c r="E65" s="1">
        <v>0</v>
      </c>
      <c r="F65" s="1">
        <v>0</v>
      </c>
      <c r="G65" s="1">
        <v>3</v>
      </c>
      <c r="H65" s="6">
        <v>1</v>
      </c>
      <c r="I65" s="6">
        <f>IF(ISNUMBER(I64),I64+Slides[[#This Row],[slideTime]],0)</f>
        <v>90</v>
      </c>
      <c r="J65" s="1">
        <f>VLOOKUP(Slides[[#This Row],[sectionId]],Sections[],3,FALSE)</f>
        <v>4</v>
      </c>
      <c r="K65" s="1">
        <v>100</v>
      </c>
      <c r="L65" s="1">
        <v>7</v>
      </c>
      <c r="M65" s="1" t="str">
        <f>VLOOKUP(Slides[[#This Row],[sectionId]],Sections[],2,FALSE)</f>
        <v>DM2AI</v>
      </c>
      <c r="N65" s="1" t="str" cm="1">
        <f t="array" aca="1" ref="N6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(57,64,'Alternatieve benadering','Rollenspel: Waarde gericht',0,0,3,1,90),</v>
      </c>
      <c r="O65" s="1">
        <f>COUNTIF(SlideBlocks[slideId],Slides[[#This Row],[id]])</f>
        <v>1</v>
      </c>
    </row>
    <row r="66" spans="1:16" ht="34" x14ac:dyDescent="0.2">
      <c r="A66" s="1">
        <v>58</v>
      </c>
      <c r="B66" s="9">
        <f>ROW()-1</f>
        <v>65</v>
      </c>
      <c r="C66" s="1" t="s">
        <v>215</v>
      </c>
      <c r="D66" s="1" t="s">
        <v>158</v>
      </c>
      <c r="E66" s="1">
        <v>0</v>
      </c>
      <c r="F66" s="1">
        <v>0</v>
      </c>
      <c r="G66" s="1">
        <v>3</v>
      </c>
      <c r="H66" s="6">
        <v>1</v>
      </c>
      <c r="I66" s="6">
        <f>IF(ISNUMBER(I65),I65+Slides[[#This Row],[slideTime]],0)</f>
        <v>91</v>
      </c>
      <c r="J66" s="1">
        <f>VLOOKUP(Slides[[#This Row],[sectionId]],Sections[],3,FALSE)</f>
        <v>4</v>
      </c>
      <c r="K66" s="1">
        <v>100</v>
      </c>
      <c r="L66" s="1">
        <v>8</v>
      </c>
      <c r="M66" s="1" t="str">
        <f>VLOOKUP(Slides[[#This Row],[sectionId]],Sections[],2,FALSE)</f>
        <v>DM2AI</v>
      </c>
      <c r="N66" s="1" t="str" cm="1">
        <f t="array" aca="1" ref="N6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(58,65,'Alternatieve benadering','Rollenspel: Waarde gericht',0,0,3,1,91),</v>
      </c>
      <c r="O66" s="1">
        <f>COUNTIF(SlideBlocks[slideId],Slides[[#This Row],[id]])</f>
        <v>1</v>
      </c>
    </row>
    <row r="67" spans="1:16" ht="34" x14ac:dyDescent="0.2">
      <c r="A67" s="1">
        <v>59</v>
      </c>
      <c r="B67" s="9">
        <f>ROW()-1</f>
        <v>66</v>
      </c>
      <c r="C67" s="1" t="s">
        <v>215</v>
      </c>
      <c r="D67" s="1" t="s">
        <v>158</v>
      </c>
      <c r="E67" s="1">
        <v>0</v>
      </c>
      <c r="F67" s="1">
        <v>0</v>
      </c>
      <c r="G67" s="1">
        <v>3</v>
      </c>
      <c r="H67" s="6">
        <v>1</v>
      </c>
      <c r="I67" s="6">
        <f>IF(ISNUMBER(I66),I66+Slides[[#This Row],[slideTime]],0)</f>
        <v>92</v>
      </c>
      <c r="J67" s="1">
        <f>VLOOKUP(Slides[[#This Row],[sectionId]],Sections[],3,FALSE)</f>
        <v>4</v>
      </c>
      <c r="K67" s="1">
        <v>100</v>
      </c>
      <c r="L67" s="1">
        <v>9</v>
      </c>
      <c r="M67" s="1" t="str">
        <f>VLOOKUP(Slides[[#This Row],[sectionId]],Sections[],2,FALSE)</f>
        <v>DM2AI</v>
      </c>
      <c r="N67" s="1" t="str" cm="1">
        <f t="array" aca="1" ref="N67"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(59,66,'Alternatieve benadering','Rollenspel: Waarde gericht',0,0,3,1,92),</v>
      </c>
      <c r="O67" s="1">
        <f>COUNTIF(SlideBlocks[slideId],Slides[[#This Row],[id]])</f>
        <v>1</v>
      </c>
    </row>
    <row r="68" spans="1:16" ht="34" x14ac:dyDescent="0.2">
      <c r="A68" s="1">
        <v>82</v>
      </c>
      <c r="B68" s="9">
        <f>ROW()-1</f>
        <v>67</v>
      </c>
      <c r="C68" s="1" t="s">
        <v>257</v>
      </c>
      <c r="E68" s="1">
        <v>0</v>
      </c>
      <c r="F68" s="1">
        <v>1</v>
      </c>
      <c r="G68" s="1">
        <v>3</v>
      </c>
      <c r="H68" s="6">
        <v>1</v>
      </c>
      <c r="I68" s="6">
        <f>IF(ISNUMBER(I67),I67+Slides[[#This Row],[slideTime]],0)</f>
        <v>93</v>
      </c>
      <c r="J68" s="1">
        <f>VLOOKUP(Slides[[#This Row],[sectionId]],Sections[],3,FALSE)</f>
        <v>4</v>
      </c>
      <c r="K68" s="1">
        <v>110</v>
      </c>
      <c r="L68" s="1">
        <v>1</v>
      </c>
      <c r="M68" s="1" t="str">
        <f>VLOOKUP(Slides[[#This Row],[sectionId]],Sections[],2,FALSE)</f>
        <v>DM2AI</v>
      </c>
      <c r="N68" s="1" t="str" cm="1">
        <f t="array" aca="1" ref="N68"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(82,67,'Waardegedreven benadering','',0,1,3,1,93),</v>
      </c>
      <c r="O68" s="1">
        <f>COUNTIF(SlideBlocks[slideId],Slides[[#This Row],[id]])</f>
        <v>1</v>
      </c>
      <c r="P68" s="1" t="s">
        <v>277</v>
      </c>
    </row>
    <row r="69" spans="1:16" ht="34" x14ac:dyDescent="0.2">
      <c r="A69" s="1">
        <v>64</v>
      </c>
      <c r="B69" s="9">
        <f>ROW()-1</f>
        <v>68</v>
      </c>
      <c r="C69" s="1" t="s">
        <v>257</v>
      </c>
      <c r="D69" s="1" t="s">
        <v>258</v>
      </c>
      <c r="E69" s="1">
        <v>0</v>
      </c>
      <c r="F69" s="1">
        <v>1</v>
      </c>
      <c r="G69" s="1">
        <v>3</v>
      </c>
      <c r="H69" s="6">
        <v>1</v>
      </c>
      <c r="I69" s="6">
        <f>IF(ISNUMBER(I67),I67+Slides[[#This Row],[slideTime]],0)</f>
        <v>93</v>
      </c>
      <c r="J69" s="1">
        <f>VLOOKUP(Slides[[#This Row],[sectionId]],Sections[],3,FALSE)</f>
        <v>4</v>
      </c>
      <c r="K69" s="1">
        <v>150</v>
      </c>
      <c r="L69" s="1">
        <v>2</v>
      </c>
      <c r="M69" s="1" t="str">
        <f>VLOOKUP(Slides[[#This Row],[sectionId]],Sections[],2,FALSE)</f>
        <v>DM2AI</v>
      </c>
      <c r="N69" s="1" t="str" cm="1">
        <f t="array" aca="1" ref="N69"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(64,68,'Waardegedreven benadering','Waarde',0,1,3,1,93),</v>
      </c>
      <c r="O69" s="1">
        <f>COUNTIF(SlideBlocks[slideId],Slides[[#This Row],[id]])</f>
        <v>1</v>
      </c>
      <c r="P69" s="1" t="s">
        <v>257</v>
      </c>
    </row>
    <row r="70" spans="1:16" ht="34" x14ac:dyDescent="0.2">
      <c r="A70" s="1">
        <v>18</v>
      </c>
      <c r="B70" s="9">
        <f>ROW()-1</f>
        <v>69</v>
      </c>
      <c r="C70" s="1" t="s">
        <v>96</v>
      </c>
      <c r="D70" s="1" t="s">
        <v>157</v>
      </c>
      <c r="E70" s="1">
        <v>0</v>
      </c>
      <c r="F70" s="1">
        <v>0</v>
      </c>
      <c r="G70" s="1">
        <v>10</v>
      </c>
      <c r="H70" s="6">
        <v>1</v>
      </c>
      <c r="I70" s="6">
        <f>IF(ISNUMBER(I69),I69+Slides[[#This Row],[slideTime]],0)</f>
        <v>94</v>
      </c>
      <c r="J70" s="1">
        <f>VLOOKUP(Slides[[#This Row],[sectionId]],Sections[],3,FALSE)</f>
        <v>5</v>
      </c>
      <c r="K70" s="1">
        <v>110</v>
      </c>
      <c r="L70" s="1">
        <v>5</v>
      </c>
      <c r="M70" s="1" t="str">
        <f>VLOOKUP(Slides[[#This Row],[sectionId]],Sections[],2,FALSE)</f>
        <v>Interviews</v>
      </c>
      <c r="N70" s="1" t="str" cm="1">
        <f t="array" aca="1" ref="N70"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(18,69,'Samenvatting Interviews','Succes vs Data Management',0,0,10,1,94),</v>
      </c>
      <c r="O70" s="1">
        <f>COUNTIF(SlideBlocks[slideId],Slides[[#This Row],[id]])</f>
        <v>1</v>
      </c>
    </row>
    <row r="71" spans="1:16" ht="17" x14ac:dyDescent="0.2">
      <c r="A71" s="1">
        <v>39</v>
      </c>
      <c r="B71" s="9">
        <f>ROW()-1</f>
        <v>70</v>
      </c>
      <c r="C71" s="1" t="s">
        <v>90</v>
      </c>
      <c r="D71" s="1" t="s">
        <v>206</v>
      </c>
      <c r="E71" s="1">
        <v>0</v>
      </c>
      <c r="F71" s="1">
        <v>0</v>
      </c>
      <c r="G71" s="1">
        <v>4</v>
      </c>
      <c r="H71" s="6">
        <v>0</v>
      </c>
      <c r="I71" s="6">
        <f>IF(ISNUMBER(I70),I70+Slides[[#This Row],[slideTime]],0)</f>
        <v>94</v>
      </c>
      <c r="J71" s="1">
        <f>VLOOKUP(Slides[[#This Row],[sectionId]],Sections[],3,FALSE)</f>
        <v>6</v>
      </c>
      <c r="K71" s="1">
        <v>1</v>
      </c>
      <c r="L71" s="1">
        <v>0</v>
      </c>
      <c r="M71" s="1" t="str">
        <f>VLOOKUP(Slides[[#This Row],[sectionId]],Sections[],2,FALSE)</f>
        <v>AI2DM</v>
      </c>
      <c r="N71" s="1" t="str" cm="1">
        <f t="array" aca="1" ref="N71"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(39,70,'AI2DM','Section Start',0,0,4,0,94),</v>
      </c>
      <c r="O71" s="1">
        <f>COUNTIF(SlideBlocks[slideId],Slides[[#This Row],[id]])</f>
        <v>1</v>
      </c>
    </row>
    <row r="72" spans="1:16" ht="17" x14ac:dyDescent="0.2">
      <c r="A72" s="1">
        <v>67</v>
      </c>
      <c r="B72" s="9">
        <f>ROW()-1</f>
        <v>71</v>
      </c>
      <c r="C72" s="1" t="s">
        <v>180</v>
      </c>
      <c r="D72" s="1" t="s">
        <v>183</v>
      </c>
      <c r="E72" s="1">
        <v>0</v>
      </c>
      <c r="F72" s="1">
        <v>1</v>
      </c>
      <c r="G72" s="1">
        <v>4</v>
      </c>
      <c r="H72" s="6">
        <v>1</v>
      </c>
      <c r="I72" s="6">
        <f>IF(ISNUMBER(I71),I71+Slides[[#This Row],[slideTime]],0)</f>
        <v>95</v>
      </c>
      <c r="J72" s="1">
        <f>VLOOKUP(Slides[[#This Row],[sectionId]],Sections[],3,FALSE)</f>
        <v>6</v>
      </c>
      <c r="K72" s="1">
        <v>1</v>
      </c>
      <c r="L72" s="1">
        <v>1</v>
      </c>
      <c r="M72" s="1" t="str">
        <f>VLOOKUP(Slides[[#This Row],[sectionId]],Sections[],2,FALSE)</f>
        <v>AI2DM</v>
      </c>
      <c r="N72" s="1" t="str" cm="1">
        <f t="array" aca="1" ref="N7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(67,71,'AI2DM Voorbeelden','Persoonsgegevens in documenten',0,1,4,1,95),</v>
      </c>
      <c r="O72" s="1">
        <f>COUNTIF(SlideBlocks[slideId],Slides[[#This Row],[id]])</f>
        <v>1</v>
      </c>
    </row>
    <row r="73" spans="1:16" ht="34" x14ac:dyDescent="0.2">
      <c r="A73" s="1">
        <v>73</v>
      </c>
      <c r="B73" s="9">
        <f>ROW()-1</f>
        <v>72</v>
      </c>
      <c r="C73" s="1" t="s">
        <v>198</v>
      </c>
      <c r="E73" s="1">
        <v>0</v>
      </c>
      <c r="F73" s="1">
        <v>1</v>
      </c>
      <c r="G73" s="1">
        <v>4</v>
      </c>
      <c r="H73" s="6">
        <v>1</v>
      </c>
      <c r="I73" s="6">
        <f>IF(ISNUMBER(I72),I72+Slides[[#This Row],[slideTime]],0)</f>
        <v>96</v>
      </c>
      <c r="J73" s="1">
        <f>VLOOKUP(Slides[[#This Row],[sectionId]],Sections[],3,FALSE)</f>
        <v>6</v>
      </c>
      <c r="K73" s="1">
        <v>1</v>
      </c>
      <c r="L73" s="1">
        <v>1</v>
      </c>
      <c r="M73" s="1" t="str">
        <f>VLOOKUP(Slides[[#This Row],[sectionId]],Sections[],2,FALSE)</f>
        <v>AI2DM</v>
      </c>
      <c r="N73" s="1" t="str" cm="1">
        <f t="array" aca="1" ref="N7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(73,72,'Gartner','',0,1,4,1,96),</v>
      </c>
      <c r="O73" s="1">
        <f>COUNTIF(SlideBlocks[slideId],Slides[[#This Row],[id]])</f>
        <v>1</v>
      </c>
    </row>
    <row r="74" spans="1:16" ht="17" x14ac:dyDescent="0.2">
      <c r="A74" s="1">
        <v>66</v>
      </c>
      <c r="B74" s="9">
        <f>ROW()-1</f>
        <v>73</v>
      </c>
      <c r="C74" s="1" t="s">
        <v>180</v>
      </c>
      <c r="D74" s="1" t="s">
        <v>182</v>
      </c>
      <c r="E74" s="1">
        <v>0</v>
      </c>
      <c r="F74" s="1">
        <v>1</v>
      </c>
      <c r="G74" s="1">
        <v>4</v>
      </c>
      <c r="H74" s="6">
        <v>1</v>
      </c>
      <c r="I74" s="6">
        <f>IF(ISNUMBER(I73),I73+Slides[[#This Row],[slideTime]],0)</f>
        <v>97</v>
      </c>
      <c r="J74" s="1">
        <f>VLOOKUP(Slides[[#This Row],[sectionId]],Sections[],3,FALSE)</f>
        <v>6</v>
      </c>
      <c r="K74" s="1">
        <v>1</v>
      </c>
      <c r="L74" s="1">
        <v>2</v>
      </c>
      <c r="M74" s="1" t="str">
        <f>VLOOKUP(Slides[[#This Row],[sectionId]],Sections[],2,FALSE)</f>
        <v>AI2DM</v>
      </c>
      <c r="N74" s="1" t="str" cm="1">
        <f t="array" aca="1" ref="N7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(66,73,'AI2DM Voorbeelden','Metadatering',0,1,4,1,97),</v>
      </c>
      <c r="O74" s="1">
        <f>COUNTIF(SlideBlocks[slideId],Slides[[#This Row],[id]])</f>
        <v>1</v>
      </c>
    </row>
    <row r="75" spans="1:16" ht="17" x14ac:dyDescent="0.2">
      <c r="A75" s="1">
        <v>32</v>
      </c>
      <c r="B75" s="9">
        <f>ROW()-1</f>
        <v>74</v>
      </c>
      <c r="C75" s="1" t="s">
        <v>180</v>
      </c>
      <c r="D75" s="1" t="s">
        <v>181</v>
      </c>
      <c r="E75" s="1">
        <v>0</v>
      </c>
      <c r="F75" s="1">
        <v>1</v>
      </c>
      <c r="G75" s="1">
        <v>4</v>
      </c>
      <c r="H75" s="6">
        <v>1</v>
      </c>
      <c r="I75" s="6">
        <f>IF(ISNUMBER(I74),I74+Slides[[#This Row],[slideTime]],0)</f>
        <v>98</v>
      </c>
      <c r="J75" s="1">
        <f>VLOOKUP(Slides[[#This Row],[sectionId]],Sections[],3,FALSE)</f>
        <v>6</v>
      </c>
      <c r="K75" s="1">
        <v>1</v>
      </c>
      <c r="L75" s="1">
        <v>3</v>
      </c>
      <c r="M75" s="1" t="str">
        <f>VLOOKUP(Slides[[#This Row],[sectionId]],Sections[],2,FALSE)</f>
        <v>AI2DM</v>
      </c>
      <c r="N75" s="1" t="str" cm="1">
        <f t="array" aca="1" ref="N7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(32,74,'AI2DM Voorbeelden','Datakwaliteit',0,1,4,1,98),</v>
      </c>
      <c r="O75" s="1">
        <f>COUNTIF(SlideBlocks[slideId],Slides[[#This Row],[id]])</f>
        <v>1</v>
      </c>
    </row>
    <row r="76" spans="1:16" ht="17" x14ac:dyDescent="0.2">
      <c r="A76" s="1">
        <v>31</v>
      </c>
      <c r="B76" s="9">
        <f>ROW()-1</f>
        <v>75</v>
      </c>
      <c r="C76" s="1" t="s">
        <v>186</v>
      </c>
      <c r="E76" s="1">
        <v>0</v>
      </c>
      <c r="F76" s="1">
        <v>0</v>
      </c>
      <c r="G76" s="1">
        <v>4</v>
      </c>
      <c r="H76" s="6">
        <v>1</v>
      </c>
      <c r="I76" s="6">
        <f>IF(ISNUMBER(I75),I75+Slides[[#This Row],[slideTime]],0)</f>
        <v>99</v>
      </c>
      <c r="J76" s="1">
        <f>VLOOKUP(Slides[[#This Row],[sectionId]],Sections[],3,FALSE)</f>
        <v>6</v>
      </c>
      <c r="K76" s="1">
        <v>1</v>
      </c>
      <c r="L76" s="1">
        <v>5</v>
      </c>
      <c r="M76" s="1" t="str">
        <f>VLOOKUP(Slides[[#This Row],[sectionId]],Sections[],2,FALSE)</f>
        <v>AI2DM</v>
      </c>
      <c r="N76" s="1" t="str" cm="1">
        <f t="array" aca="1" ref="N7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(31,75,'AI2DM ','',0,0,4,1,99),</v>
      </c>
      <c r="O76" s="1">
        <f>COUNTIF(SlideBlocks[slideId],Slides[[#This Row],[id]])</f>
        <v>1</v>
      </c>
    </row>
    <row r="77" spans="1:16" ht="17" x14ac:dyDescent="0.2">
      <c r="A77" s="1">
        <v>33</v>
      </c>
      <c r="B77" s="9">
        <f>ROW()-1</f>
        <v>76</v>
      </c>
      <c r="C77" s="1" t="s">
        <v>98</v>
      </c>
      <c r="E77" s="1">
        <v>0</v>
      </c>
      <c r="F77" s="1">
        <v>1</v>
      </c>
      <c r="G77" s="1">
        <v>4</v>
      </c>
      <c r="H77" s="6">
        <v>1</v>
      </c>
      <c r="I77" s="6">
        <f>IF(ISNUMBER(I76),I76+Slides[[#This Row],[slideTime]],0)</f>
        <v>100</v>
      </c>
      <c r="J77" s="1">
        <f>VLOOKUP(Slides[[#This Row],[sectionId]],Sections[],3,FALSE)</f>
        <v>6</v>
      </c>
      <c r="K77" s="1">
        <v>2</v>
      </c>
      <c r="L77" s="1">
        <v>1</v>
      </c>
      <c r="M77" s="1" t="str">
        <f>VLOOKUP(Slides[[#This Row],[sectionId]],Sections[],2,FALSE)</f>
        <v>AI2DM</v>
      </c>
      <c r="N77" s="1" t="str" cm="1">
        <f t="array" aca="1" ref="N77"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(33,76,'Verzamelen Use Cases','',0,1,4,1,100),</v>
      </c>
      <c r="O77" s="1">
        <f>COUNTIF(SlideBlocks[slideId],Slides[[#This Row],[id]])</f>
        <v>1</v>
      </c>
    </row>
    <row r="78" spans="1:16" ht="17" x14ac:dyDescent="0.2">
      <c r="A78" s="1">
        <v>34</v>
      </c>
      <c r="B78" s="9">
        <f>ROW()-1</f>
        <v>77</v>
      </c>
      <c r="C78" s="1" t="s">
        <v>100</v>
      </c>
      <c r="E78" s="1">
        <v>0</v>
      </c>
      <c r="F78" s="1">
        <v>0</v>
      </c>
      <c r="G78" s="1">
        <v>4</v>
      </c>
      <c r="H78" s="6">
        <v>1</v>
      </c>
      <c r="I78" s="6">
        <f>IF(ISNUMBER(I77),I77+Slides[[#This Row],[slideTime]],0)</f>
        <v>101</v>
      </c>
      <c r="J78" s="1">
        <f>VLOOKUP(Slides[[#This Row],[sectionId]],Sections[],3,FALSE)</f>
        <v>6</v>
      </c>
      <c r="K78" s="1">
        <v>2</v>
      </c>
      <c r="L78" s="1">
        <v>2</v>
      </c>
      <c r="M78" s="1" t="str">
        <f>VLOOKUP(Slides[[#This Row],[sectionId]],Sections[],2,FALSE)</f>
        <v>AI2DM</v>
      </c>
      <c r="N78" s="1" t="str" cm="1">
        <f t="array" aca="1" ref="N78"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(34,77,'Bespreken Use Case(s)','',0,0,4,1,101),</v>
      </c>
      <c r="O78" s="1">
        <f>COUNTIF(SlideBlocks[slideId],Slides[[#This Row],[id]])</f>
        <v>1</v>
      </c>
    </row>
    <row r="79" spans="1:16" ht="17" x14ac:dyDescent="0.2">
      <c r="A79" s="1">
        <v>35</v>
      </c>
      <c r="B79" s="9">
        <f>ROW()-1</f>
        <v>78</v>
      </c>
      <c r="C79" s="1" t="s">
        <v>184</v>
      </c>
      <c r="D79" s="1" t="s">
        <v>206</v>
      </c>
      <c r="E79" s="1">
        <v>0</v>
      </c>
      <c r="F79" s="1">
        <v>1</v>
      </c>
      <c r="G79" s="1">
        <v>5</v>
      </c>
      <c r="H79" s="6">
        <v>0</v>
      </c>
      <c r="I79" s="6">
        <f>IF(ISNUMBER(I78),I78+Slides[[#This Row],[slideTime]],0)</f>
        <v>101</v>
      </c>
      <c r="J79" s="1">
        <f>VLOOKUP(Slides[[#This Row],[sectionId]],Sections[],3,FALSE)</f>
        <v>7</v>
      </c>
      <c r="K79" s="1">
        <v>1</v>
      </c>
      <c r="L79" s="1">
        <v>0</v>
      </c>
      <c r="M79" s="1" t="str">
        <f>VLOOKUP(Slides[[#This Row],[sectionId]],Sections[],2,FALSE)</f>
        <v>Diensten</v>
      </c>
      <c r="N79" s="1" t="str" cm="1">
        <f t="array" aca="1" ref="N79"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(35,78,'Diensten','Section Start',0,1,5,0,101),</v>
      </c>
      <c r="O79" s="1">
        <f>COUNTIF(SlideBlocks[slideId],Slides[[#This Row],[id]])</f>
        <v>1</v>
      </c>
    </row>
    <row r="80" spans="1:16" ht="17" x14ac:dyDescent="0.2">
      <c r="A80" s="1">
        <v>68</v>
      </c>
      <c r="B80" s="9">
        <f>ROW()-1</f>
        <v>79</v>
      </c>
      <c r="C80" s="1" t="s">
        <v>184</v>
      </c>
      <c r="D80" s="1" t="s">
        <v>188</v>
      </c>
      <c r="E80" s="1">
        <v>0</v>
      </c>
      <c r="F80" s="1">
        <v>1</v>
      </c>
      <c r="G80" s="1">
        <v>5</v>
      </c>
      <c r="H80" s="6">
        <v>1</v>
      </c>
      <c r="I80" s="6">
        <f>IF(ISNUMBER(I79),I79+Slides[[#This Row],[slideTime]],0)</f>
        <v>102</v>
      </c>
      <c r="J80" s="1">
        <f>VLOOKUP(Slides[[#This Row],[sectionId]],Sections[],3,FALSE)</f>
        <v>7</v>
      </c>
      <c r="K80" s="1">
        <v>1</v>
      </c>
      <c r="L80" s="1">
        <v>2</v>
      </c>
      <c r="M80" s="1" t="str">
        <f>VLOOKUP(Slides[[#This Row],[sectionId]],Sections[],2,FALSE)</f>
        <v>Diensten</v>
      </c>
      <c r="N80" s="1" t="str" cm="1">
        <f t="array" aca="1" ref="N80"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(68,79,'Diensten','Brainstorming',0,1,5,1,102),</v>
      </c>
      <c r="O80" s="1">
        <f>COUNTIF(SlideBlocks[slideId],Slides[[#This Row],[id]])</f>
        <v>1</v>
      </c>
    </row>
    <row r="81" spans="1:15" ht="17" x14ac:dyDescent="0.2">
      <c r="A81" s="1">
        <v>36</v>
      </c>
      <c r="B81" s="9">
        <f>ROW()-1</f>
        <v>80</v>
      </c>
      <c r="C81" s="1" t="s">
        <v>184</v>
      </c>
      <c r="D81" s="1" t="s">
        <v>187</v>
      </c>
      <c r="E81" s="1">
        <v>0</v>
      </c>
      <c r="F81" s="1">
        <v>1</v>
      </c>
      <c r="G81" s="1">
        <v>5</v>
      </c>
      <c r="H81" s="6">
        <v>1</v>
      </c>
      <c r="I81" s="6">
        <f>IF(ISNUMBER(I80),I80+Slides[[#This Row],[slideTime]],0)</f>
        <v>103</v>
      </c>
      <c r="J81" s="1">
        <f>VLOOKUP(Slides[[#This Row],[sectionId]],Sections[],3,FALSE)</f>
        <v>7</v>
      </c>
      <c r="K81" s="1">
        <v>1</v>
      </c>
      <c r="L81" s="1">
        <v>2</v>
      </c>
      <c r="M81" s="1" t="str">
        <f>VLOOKUP(Slides[[#This Row],[sectionId]],Sections[],2,FALSE)</f>
        <v>Diensten</v>
      </c>
      <c r="N81" s="1" t="str" cm="1">
        <f t="array" aca="1" ref="N81"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(36,80,'Diensten','9-vlaks model',0,1,5,1,103),</v>
      </c>
      <c r="O81" s="1">
        <f>COUNTIF(SlideBlocks[slideId],Slides[[#This Row],[id]])</f>
        <v>1</v>
      </c>
    </row>
    <row r="82" spans="1:15" ht="17" x14ac:dyDescent="0.2">
      <c r="A82" s="1">
        <v>37</v>
      </c>
      <c r="B82" s="9">
        <f>ROW()-1</f>
        <v>81</v>
      </c>
      <c r="C82" s="1" t="s">
        <v>184</v>
      </c>
      <c r="D82" s="1" t="s">
        <v>99</v>
      </c>
      <c r="E82" s="1">
        <v>0</v>
      </c>
      <c r="F82" s="1">
        <v>1</v>
      </c>
      <c r="G82" s="1">
        <v>5</v>
      </c>
      <c r="H82" s="6">
        <v>1</v>
      </c>
      <c r="I82" s="6">
        <f>IF(ISNUMBER(I81),I81+Slides[[#This Row],[slideTime]],0)</f>
        <v>104</v>
      </c>
      <c r="J82" s="1">
        <f>VLOOKUP(Slides[[#This Row],[sectionId]],Sections[],3,FALSE)</f>
        <v>7</v>
      </c>
      <c r="K82" s="1">
        <v>1</v>
      </c>
      <c r="L82" s="1">
        <v>3</v>
      </c>
      <c r="M82" s="1" t="str">
        <f>VLOOKUP(Slides[[#This Row],[sectionId]],Sections[],2,FALSE)</f>
        <v>Diensten</v>
      </c>
      <c r="N82" s="1" t="str" cm="1">
        <f t="array" aca="1" ref="N82"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(37,81,'Diensten','Voorbeelden',0,1,5,1,104),</v>
      </c>
      <c r="O82" s="1">
        <f>COUNTIF(SlideBlocks[slideId],Slides[[#This Row],[id]])</f>
        <v>1</v>
      </c>
    </row>
    <row r="83" spans="1:15" ht="17" x14ac:dyDescent="0.2">
      <c r="A83" s="1">
        <v>60</v>
      </c>
      <c r="B83" s="9">
        <f>ROW()-1</f>
        <v>82</v>
      </c>
      <c r="C83" s="1" t="s">
        <v>218</v>
      </c>
      <c r="D83" s="1" t="s">
        <v>219</v>
      </c>
      <c r="E83" s="1">
        <v>0</v>
      </c>
      <c r="F83" s="1">
        <v>1</v>
      </c>
      <c r="G83" s="1">
        <v>6</v>
      </c>
      <c r="H83" s="6">
        <v>1</v>
      </c>
      <c r="I83" s="6">
        <f>IF(ISNUMBER(I82),I82+Slides[[#This Row],[slideTime]],0)</f>
        <v>105</v>
      </c>
      <c r="J83" s="1">
        <f>VLOOKUP(Slides[[#This Row],[sectionId]],Sections[],3,FALSE)</f>
        <v>99</v>
      </c>
      <c r="K83" s="1">
        <v>1</v>
      </c>
      <c r="L83" s="1">
        <v>1</v>
      </c>
      <c r="M83" s="1" t="str">
        <f>VLOOKUP(Slides[[#This Row],[sectionId]],Sections[],2,FALSE)</f>
        <v>Afsluiting</v>
      </c>
      <c r="N83" s="1" t="str" cm="1">
        <f t="array" aca="1" ref="N83"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(60,82,'Feeback','Reacties',0,1,6,1,105),</v>
      </c>
      <c r="O83" s="1">
        <f>COUNTIF(SlideBlocks[slideId],Slides[[#This Row],[id]])</f>
        <v>1</v>
      </c>
    </row>
    <row r="84" spans="1:15" ht="34" x14ac:dyDescent="0.2">
      <c r="A84" s="1">
        <v>43</v>
      </c>
      <c r="B84" s="9">
        <f>ROW()-1</f>
        <v>83</v>
      </c>
      <c r="C84" s="1" t="s">
        <v>148</v>
      </c>
      <c r="D84" s="1" t="s">
        <v>148</v>
      </c>
      <c r="E84" s="1">
        <v>0</v>
      </c>
      <c r="F84" s="1">
        <v>1</v>
      </c>
      <c r="G84" s="1">
        <v>99</v>
      </c>
      <c r="H84" s="6">
        <v>1</v>
      </c>
      <c r="I84" s="6">
        <f>IF(ISNUMBER(I83),I83+Slides[[#This Row],[slideTime]],0)</f>
        <v>106</v>
      </c>
      <c r="J84" s="1">
        <f>VLOOKUP(Slides[[#This Row],[sectionId]],Sections[],3,FALSE)</f>
        <v>999</v>
      </c>
      <c r="K84" s="1">
        <v>1</v>
      </c>
      <c r="L84" s="1">
        <v>1</v>
      </c>
      <c r="M84" s="1" t="str">
        <f>VLOOKUP(Slides[[#This Row],[sectionId]],Sections[],2,FALSE)</f>
        <v>Unknown</v>
      </c>
      <c r="N84" s="1" t="str" cm="1">
        <f t="array" aca="1" ref="N84"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(43,83,'With great power comes great responsibility','With great power comes great responsibility',0,1,99,1,106),</v>
      </c>
      <c r="O84" s="1">
        <f>COUNTIF(SlideBlocks[slideId],Slides[[#This Row],[id]])</f>
        <v>1</v>
      </c>
    </row>
    <row r="85" spans="1:15" ht="17" x14ac:dyDescent="0.2">
      <c r="A85" s="1">
        <v>44</v>
      </c>
      <c r="B85" s="9">
        <f>ROW()-1</f>
        <v>84</v>
      </c>
      <c r="C85" s="1" t="s">
        <v>149</v>
      </c>
      <c r="E85" s="1">
        <v>0</v>
      </c>
      <c r="F85" s="1">
        <v>1</v>
      </c>
      <c r="G85" s="1">
        <v>99</v>
      </c>
      <c r="H85" s="6">
        <v>1</v>
      </c>
      <c r="I85" s="6">
        <f>IF(ISNUMBER(I84),I84+Slides[[#This Row],[slideTime]],0)</f>
        <v>107</v>
      </c>
      <c r="J85" s="1">
        <f>VLOOKUP(Slides[[#This Row],[sectionId]],Sections[],3,FALSE)</f>
        <v>999</v>
      </c>
      <c r="K85" s="1">
        <v>1</v>
      </c>
      <c r="L85" s="1">
        <v>1</v>
      </c>
      <c r="M85" s="1" t="str">
        <f>VLOOKUP(Slides[[#This Row],[sectionId]],Sections[],2,FALSE)</f>
        <v>Unknown</v>
      </c>
      <c r="N85" s="1" t="str" cm="1">
        <f t="array" aca="1" ref="N85"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(44,84,'We leven in een AI tijdperk','',0,1,99,1,107),</v>
      </c>
      <c r="O85" s="1">
        <f>COUNTIF(SlideBlocks[slideId],Slides[[#This Row],[id]])</f>
        <v>1</v>
      </c>
    </row>
    <row r="86" spans="1:15" ht="17" x14ac:dyDescent="0.2">
      <c r="A86" s="1">
        <v>45</v>
      </c>
      <c r="B86" s="9">
        <f>ROW()-1</f>
        <v>85</v>
      </c>
      <c r="C86" s="1" t="s">
        <v>150</v>
      </c>
      <c r="E86" s="1">
        <v>0</v>
      </c>
      <c r="F86" s="1">
        <v>1</v>
      </c>
      <c r="G86" s="1">
        <v>99</v>
      </c>
      <c r="H86" s="6">
        <v>1</v>
      </c>
      <c r="I86" s="6">
        <f>IF(ISNUMBER(I85),I85+Slides[[#This Row],[slideTime]],0)</f>
        <v>108</v>
      </c>
      <c r="J86" s="1">
        <f>VLOOKUP(Slides[[#This Row],[sectionId]],Sections[],3,FALSE)</f>
        <v>999</v>
      </c>
      <c r="K86" s="1">
        <v>1</v>
      </c>
      <c r="L86" s="1">
        <v>1</v>
      </c>
      <c r="M86" s="1" t="str">
        <f>VLOOKUP(Slides[[#This Row],[sectionId]],Sections[],2,FALSE)</f>
        <v>Unknown</v>
      </c>
      <c r="N86" s="1" t="str" cm="1">
        <f t="array" aca="1" ref="N86" ca="1">"(" &amp;Slides[[#This Row],[id]]&amp;","&amp;Slides[[#This Row],[slideNumber]]&amp;",'"&amp;Slides[[#This Row],[title]]&amp;"'"&amp;","&amp;"'"&amp;Slides[[#This Row],[content]]&amp;"',"&amp;Slides[[#This Row],[include]]&amp;","&amp;Slides[[#This Row],[skip]]&amp;","&amp;Slides[[#This Row],[sectionId]]&amp;","&amp;Slides[[#This Row],[slideTime]]&amp;","&amp;Slides[[#This Row],[slideTimeCum]]&amp;")"&amp;IF(ISBLANK(INDIRECT("B"&amp;ROW()+1)),"",",")</f>
        <v>(45,85,'Responsible AI','',0,1,99,1,108)</v>
      </c>
      <c r="O86" s="1">
        <f>COUNTIF(SlideBlocks[slideId],Slides[[#This Row],[id]])</f>
        <v>1</v>
      </c>
    </row>
    <row r="108" spans="1:1" x14ac:dyDescent="0.2">
      <c r="A108" s="5">
        <f>MAX(Slides[id])</f>
        <v>96</v>
      </c>
    </row>
  </sheetData>
  <conditionalFormatting sqref="E2:L86">
    <cfRule type="expression" dxfId="2" priority="1">
      <formula>ISNA(E2)</formula>
    </cfRule>
    <cfRule type="expression" dxfId="1" priority="2" stopIfTrue="1">
      <formula>ISBLANK(E2)</formula>
    </cfRule>
  </conditionalFormatting>
  <pageMargins left="0.7" right="0.7" top="0.75" bottom="0.75" header="0.3" footer="0.3"/>
  <pageSetup paperSize="9" orientation="portrait" horizontalDpi="0" verticalDpi="0"/>
  <drawing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DB1B0-6A27-AC4B-90D4-E575B9B0DF65}">
  <dimension ref="A1:U94"/>
  <sheetViews>
    <sheetView zoomScale="238" zoomScaleNormal="100" workbookViewId="0">
      <pane xSplit="5" ySplit="1" topLeftCell="G46" activePane="bottomRight" state="frozen"/>
      <selection pane="topRight" activeCell="F1" sqref="F1"/>
      <selection pane="bottomLeft" activeCell="A2" sqref="A2"/>
      <selection pane="bottomRight" activeCell="I51" sqref="I51"/>
    </sheetView>
  </sheetViews>
  <sheetFormatPr baseColWidth="10" defaultRowHeight="16" outlineLevelCol="1" x14ac:dyDescent="0.2"/>
  <cols>
    <col min="1" max="1" width="5.1640625" customWidth="1" outlineLevel="1"/>
    <col min="2" max="2" width="9.1640625" customWidth="1" outlineLevel="1"/>
    <col min="3" max="3" width="10" customWidth="1" outlineLevel="1"/>
    <col min="4" max="4" width="13.33203125" customWidth="1" outlineLevel="1"/>
    <col min="5" max="5" width="9.5" customWidth="1" outlineLevel="1"/>
    <col min="6" max="6" width="45.6640625" style="1" customWidth="1"/>
    <col min="7" max="7" width="13" style="1" customWidth="1"/>
    <col min="8" max="8" width="32.5" style="1" customWidth="1"/>
    <col min="9" max="9" width="20.5" customWidth="1"/>
    <col min="10" max="10" width="62" hidden="1" customWidth="1"/>
    <col min="12" max="12" width="10.83203125" customWidth="1"/>
    <col min="13" max="16" width="10.83203125" hidden="1" customWidth="1" outlineLevel="1"/>
    <col min="17" max="17" width="5" style="7" customWidth="1" collapsed="1"/>
    <col min="18" max="18" width="22.5" customWidth="1"/>
    <col min="19" max="19" width="31" hidden="1" customWidth="1"/>
    <col min="20" max="20" width="19.6640625" customWidth="1"/>
    <col min="21" max="21" width="27.83203125" customWidth="1"/>
  </cols>
  <sheetData>
    <row r="1" spans="1:21" ht="17" x14ac:dyDescent="0.2">
      <c r="A1" t="s">
        <v>18</v>
      </c>
      <c r="B1" t="s">
        <v>11</v>
      </c>
      <c r="C1" t="s">
        <v>12</v>
      </c>
      <c r="D1" t="s">
        <v>13</v>
      </c>
      <c r="E1" t="s">
        <v>30</v>
      </c>
      <c r="F1" s="1" t="s">
        <v>14</v>
      </c>
      <c r="G1" s="1" t="s">
        <v>121</v>
      </c>
      <c r="H1" s="1" t="s">
        <v>122</v>
      </c>
      <c r="I1" t="s">
        <v>123</v>
      </c>
      <c r="J1" t="s">
        <v>16</v>
      </c>
      <c r="K1" t="s">
        <v>32</v>
      </c>
      <c r="L1" t="s">
        <v>70</v>
      </c>
      <c r="M1" t="s">
        <v>88</v>
      </c>
      <c r="N1" t="s">
        <v>104</v>
      </c>
      <c r="O1" t="s">
        <v>102</v>
      </c>
      <c r="P1" t="s">
        <v>103</v>
      </c>
      <c r="Q1" s="7" t="s">
        <v>74</v>
      </c>
      <c r="R1" t="s">
        <v>31</v>
      </c>
      <c r="S1" t="s">
        <v>36</v>
      </c>
      <c r="T1" t="s">
        <v>281</v>
      </c>
      <c r="U1" t="s">
        <v>306</v>
      </c>
    </row>
    <row r="2" spans="1:21" ht="102" x14ac:dyDescent="0.2">
      <c r="A2">
        <f>ROW()-1</f>
        <v>1</v>
      </c>
      <c r="B2">
        <v>1</v>
      </c>
      <c r="C2">
        <v>1</v>
      </c>
      <c r="D2">
        <v>6</v>
      </c>
      <c r="E2">
        <v>1</v>
      </c>
      <c r="G2" s="1" t="s">
        <v>199</v>
      </c>
      <c r="H2" s="1" t="s">
        <v>200</v>
      </c>
      <c r="I2" t="s">
        <v>151</v>
      </c>
      <c r="J2" t="str" cm="1">
        <f t="array" aca="1" ref="J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(1,1,1,6,1,'','TextArea','Wij zijn ilionx, experts in eenvoud. Eenvoud brengen in een complexe wereld. Dat maken we waar door ons echt te verbinden met organisaties en de mensen die daar onderdeel van zijn.','Cover.png'),</v>
      </c>
      <c r="K2" t="str">
        <f>VLOOKUP(SlideBlocks[[#This Row],[blockTypeId]],BlockType[],2,FALSE)</f>
        <v>Divider</v>
      </c>
      <c r="L2" t="str">
        <f>VLOOKUP(SlideBlocks[[#This Row],[personaId]],Persona[],2,FALSE)</f>
        <v>Presenter</v>
      </c>
      <c r="M2">
        <f>VLOOKUP(SlideBlocks[[#This Row],[slideId]],Slides[],11,FALSE)</f>
        <v>0</v>
      </c>
      <c r="N2">
        <f>VLOOKUP(SlideBlocks[[#This Row],[slideId]],Slides[],COLUMN(Slides[[#Headers],[sectionSort]]),FALSE)</f>
        <v>1</v>
      </c>
      <c r="O2">
        <f>VLOOKUP(SlideBlocks[[#This Row],[slideId]],Slides[],COLUMN(Slides[[#Headers],[sceneSort]]),FALSE)</f>
        <v>0</v>
      </c>
      <c r="P2">
        <f>VLOOKUP(SlideBlocks[[#This Row],[slideId]],Slides[],COLUMN(Slides[[#Headers],[slideSort]]),FALSE)</f>
        <v>0</v>
      </c>
      <c r="Q2" s="7">
        <f>VLOOKUP(SlideBlocks[[#This Row],[slideId]],Slides[],2,FALSE)</f>
        <v>1</v>
      </c>
      <c r="R2" t="str">
        <f>VLOOKUP(SlideBlocks[[#This Row],[slideId]],Slides[],3,FALSE)</f>
        <v>Datamanagement &amp; AI</v>
      </c>
      <c r="S2">
        <f>VLOOKUP(SlideBlocks[[#This Row],[slideId]],Slides[],4,FALSE)</f>
        <v>0</v>
      </c>
      <c r="T2" s="1"/>
    </row>
    <row r="3" spans="1:21" ht="34" x14ac:dyDescent="0.2">
      <c r="A3">
        <f>ROW()-1</f>
        <v>2</v>
      </c>
      <c r="B3">
        <v>10</v>
      </c>
      <c r="C3">
        <v>1</v>
      </c>
      <c r="D3">
        <v>4</v>
      </c>
      <c r="E3">
        <v>1</v>
      </c>
      <c r="F3" s="1" t="s">
        <v>105</v>
      </c>
      <c r="G3" s="1" t="s">
        <v>124</v>
      </c>
      <c r="H3" s="1" t="s">
        <v>266</v>
      </c>
      <c r="I3" t="s">
        <v>106</v>
      </c>
      <c r="J3" t="str" cm="1">
        <f t="array" aca="1" ref="J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(2,10,1,4,1,'Ik ben René','List','Data Architect, Expertgroep Data Management','voorstellen.png'),</v>
      </c>
      <c r="K3" t="str">
        <f>VLOOKUP(SlideBlocks[[#This Row],[blockTypeId]],BlockType[],2,FALSE)</f>
        <v>Boodschap</v>
      </c>
      <c r="L3" t="str">
        <f>VLOOKUP(SlideBlocks[[#This Row],[personaId]],Persona[],2,FALSE)</f>
        <v>Presenter</v>
      </c>
      <c r="M3">
        <f>VLOOKUP(SlideBlocks[[#This Row],[slideId]],Slides[],11,FALSE)</f>
        <v>1</v>
      </c>
      <c r="N3">
        <f>VLOOKUP(SlideBlocks[[#This Row],[slideId]],Slides[],COLUMN(Slides[[#Headers],[sectionSort]]),FALSE)</f>
        <v>1</v>
      </c>
      <c r="O3">
        <f>VLOOKUP(SlideBlocks[[#This Row],[slideId]],Slides[],COLUMN(Slides[[#Headers],[sceneSort]]),FALSE)</f>
        <v>1</v>
      </c>
      <c r="P3">
        <f>VLOOKUP(SlideBlocks[[#This Row],[slideId]],Slides[],COLUMN(Slides[[#Headers],[slideSort]]),FALSE)</f>
        <v>2</v>
      </c>
      <c r="Q3" s="7">
        <f>VLOOKUP(SlideBlocks[[#This Row],[slideId]],Slides[],2,FALSE)</f>
        <v>2</v>
      </c>
      <c r="R3" t="str">
        <f>VLOOKUP(SlideBlocks[[#This Row],[slideId]],Slides[],3,FALSE)</f>
        <v>Voorstellen</v>
      </c>
      <c r="S3">
        <f>VLOOKUP(SlideBlocks[[#This Row],[slideId]],Slides[],4,FALSE)</f>
        <v>0</v>
      </c>
    </row>
    <row r="4" spans="1:21" ht="68" x14ac:dyDescent="0.2">
      <c r="A4">
        <f>ROW()-1</f>
        <v>3</v>
      </c>
      <c r="B4">
        <v>38</v>
      </c>
      <c r="C4">
        <v>1</v>
      </c>
      <c r="D4">
        <v>4</v>
      </c>
      <c r="E4">
        <v>1</v>
      </c>
      <c r="F4" s="1" t="s">
        <v>268</v>
      </c>
      <c r="I4" t="s">
        <v>111</v>
      </c>
      <c r="J4" t="str" cm="1">
        <f t="array" aca="1" ref="J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(3,38,1,4,1,'Deze sessie gaat over de relatie tussen Datamanagement en AI. Die relatie is twee-richting verkeer. In deze sessie komen we alleen toe aan de betekenis die DM kan hebben voor AI.','','','dm_vs_ai.png'),</v>
      </c>
      <c r="K4" t="str">
        <f>VLOOKUP(SlideBlocks[[#This Row],[blockTypeId]],BlockType[],2,FALSE)</f>
        <v>Boodschap</v>
      </c>
      <c r="L4" t="str">
        <f>VLOOKUP(SlideBlocks[[#This Row],[personaId]],Persona[],2,FALSE)</f>
        <v>Presenter</v>
      </c>
      <c r="M4">
        <f>VLOOKUP(SlideBlocks[[#This Row],[slideId]],Slides[],11,FALSE)</f>
        <v>2</v>
      </c>
      <c r="N4">
        <f>VLOOKUP(SlideBlocks[[#This Row],[slideId]],Slides[],COLUMN(Slides[[#Headers],[sectionSort]]),FALSE)</f>
        <v>1</v>
      </c>
      <c r="O4">
        <f>VLOOKUP(SlideBlocks[[#This Row],[slideId]],Slides[],COLUMN(Slides[[#Headers],[sceneSort]]),FALSE)</f>
        <v>2</v>
      </c>
      <c r="P4">
        <f>VLOOKUP(SlideBlocks[[#This Row],[slideId]],Slides[],COLUMN(Slides[[#Headers],[slideSort]]),FALSE)</f>
        <v>1</v>
      </c>
      <c r="Q4" s="7">
        <f>VLOOKUP(SlideBlocks[[#This Row],[slideId]],Slides[],2,FALSE)</f>
        <v>3</v>
      </c>
      <c r="R4" t="str">
        <f>VLOOKUP(SlideBlocks[[#This Row],[slideId]],Slides[],3,FALSE)</f>
        <v>Datamanagement &amp; AI</v>
      </c>
      <c r="S4">
        <f>VLOOKUP(SlideBlocks[[#This Row],[slideId]],Slides[],4,FALSE)</f>
        <v>0</v>
      </c>
    </row>
    <row r="5" spans="1:21" ht="51" x14ac:dyDescent="0.2">
      <c r="A5">
        <f>ROW()-1</f>
        <v>4</v>
      </c>
      <c r="B5">
        <v>12</v>
      </c>
      <c r="C5">
        <v>1</v>
      </c>
      <c r="D5">
        <v>4</v>
      </c>
      <c r="E5">
        <v>1</v>
      </c>
      <c r="F5" s="1" t="s">
        <v>267</v>
      </c>
      <c r="I5" t="s">
        <v>112</v>
      </c>
      <c r="J5" t="str" cm="1">
        <f t="array" aca="1" ref="J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(4,12,1,4,1,'Ik ben nieuw in de  ilionx organisatie. Daarnaast zijn sommige stellingen en uitrspraken mogelijk gechargeerd of zwart-wit.','','','warningsign2.png'),</v>
      </c>
      <c r="K5" t="str">
        <f>VLOOKUP(SlideBlocks[[#This Row],[blockTypeId]],BlockType[],2,FALSE)</f>
        <v>Boodschap</v>
      </c>
      <c r="L5" t="str">
        <f>VLOOKUP(SlideBlocks[[#This Row],[personaId]],Persona[],2,FALSE)</f>
        <v>Presenter</v>
      </c>
      <c r="M5">
        <f>VLOOKUP(SlideBlocks[[#This Row],[slideId]],Slides[],11,FALSE)</f>
        <v>9</v>
      </c>
      <c r="N5">
        <f>VLOOKUP(SlideBlocks[[#This Row],[slideId]],Slides[],COLUMN(Slides[[#Headers],[sectionSort]]),FALSE)</f>
        <v>1</v>
      </c>
      <c r="O5">
        <f>VLOOKUP(SlideBlocks[[#This Row],[slideId]],Slides[],COLUMN(Slides[[#Headers],[sceneSort]]),FALSE)</f>
        <v>9</v>
      </c>
      <c r="P5">
        <f>VLOOKUP(SlideBlocks[[#This Row],[slideId]],Slides[],COLUMN(Slides[[#Headers],[slideSort]]),FALSE)</f>
        <v>6</v>
      </c>
      <c r="Q5" s="7">
        <f>VLOOKUP(SlideBlocks[[#This Row],[slideId]],Slides[],2,FALSE)</f>
        <v>4</v>
      </c>
      <c r="R5" t="str">
        <f>VLOOKUP(SlideBlocks[[#This Row],[slideId]],Slides[],3,FALSE)</f>
        <v>Waarschuwing vooraf</v>
      </c>
      <c r="S5">
        <f>VLOOKUP(SlideBlocks[[#This Row],[slideId]],Slides[],4,FALSE)</f>
        <v>0</v>
      </c>
    </row>
    <row r="6" spans="1:21" x14ac:dyDescent="0.2">
      <c r="A6">
        <f>ROW()-1</f>
        <v>5</v>
      </c>
      <c r="B6">
        <v>11</v>
      </c>
      <c r="C6">
        <v>1</v>
      </c>
      <c r="D6">
        <v>8</v>
      </c>
      <c r="E6">
        <v>1</v>
      </c>
      <c r="I6" t="s">
        <v>85</v>
      </c>
      <c r="J6" t="str" cm="1">
        <f t="array" aca="1" ref="J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(5,11,1,8,1,'','','','divider.png'),</v>
      </c>
      <c r="K6" t="str">
        <f>VLOOKUP(SlideBlocks[[#This Row],[blockTypeId]],BlockType[],2,FALSE)</f>
        <v>Agenda</v>
      </c>
      <c r="L6" t="str">
        <f>VLOOKUP(SlideBlocks[[#This Row],[personaId]],Persona[],2,FALSE)</f>
        <v>Presenter</v>
      </c>
      <c r="M6">
        <f>VLOOKUP(SlideBlocks[[#This Row],[slideId]],Slides[],11,FALSE)</f>
        <v>99</v>
      </c>
      <c r="N6">
        <f>VLOOKUP(SlideBlocks[[#This Row],[slideId]],Slides[],COLUMN(Slides[[#Headers],[sectionSort]]),FALSE)</f>
        <v>1</v>
      </c>
      <c r="O6">
        <f>VLOOKUP(SlideBlocks[[#This Row],[slideId]],Slides[],COLUMN(Slides[[#Headers],[sceneSort]]),FALSE)</f>
        <v>99</v>
      </c>
      <c r="P6">
        <f>VLOOKUP(SlideBlocks[[#This Row],[slideId]],Slides[],COLUMN(Slides[[#Headers],[slideSort]]),FALSE)</f>
        <v>1</v>
      </c>
      <c r="Q6" s="7">
        <f>VLOOKUP(SlideBlocks[[#This Row],[slideId]],Slides[],2,FALSE)</f>
        <v>5</v>
      </c>
      <c r="R6" t="str">
        <f>VLOOKUP(SlideBlocks[[#This Row],[slideId]],Slides[],3,FALSE)</f>
        <v>Agenda</v>
      </c>
      <c r="S6">
        <f>VLOOKUP(SlideBlocks[[#This Row],[slideId]],Slides[],4,FALSE)</f>
        <v>0</v>
      </c>
    </row>
    <row r="7" spans="1:21" ht="17" x14ac:dyDescent="0.2">
      <c r="A7" s="4">
        <f>ROW()-1</f>
        <v>6</v>
      </c>
      <c r="B7" s="4">
        <v>83</v>
      </c>
      <c r="C7">
        <v>1</v>
      </c>
      <c r="D7">
        <v>6</v>
      </c>
      <c r="E7">
        <v>1</v>
      </c>
      <c r="G7" s="1" t="s">
        <v>199</v>
      </c>
      <c r="H7" s="1" t="s">
        <v>234</v>
      </c>
      <c r="I7" t="s">
        <v>229</v>
      </c>
      <c r="J7" t="str" cm="1">
        <f t="array" aca="1" ref="J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(6,83,1,6,1,'','TextArea','Terminologie','dictionary.png'),</v>
      </c>
      <c r="K7" t="str">
        <f>VLOOKUP(SlideBlocks[[#This Row],[blockTypeId]],BlockType[],2,FALSE)</f>
        <v>Divider</v>
      </c>
      <c r="L7" t="str">
        <f>VLOOKUP(SlideBlocks[[#This Row],[personaId]],Persona[],2,FALSE)</f>
        <v>Presenter</v>
      </c>
      <c r="M7">
        <f>VLOOKUP(SlideBlocks[[#This Row],[slideId]],Slides[],11,FALSE)</f>
        <v>0</v>
      </c>
      <c r="N7">
        <f>VLOOKUP(SlideBlocks[[#This Row],[slideId]],Slides[],COLUMN(Slides[[#Headers],[sectionSort]]),FALSE)</f>
        <v>2</v>
      </c>
      <c r="O7">
        <f>VLOOKUP(SlideBlocks[[#This Row],[slideId]],Slides[],COLUMN(Slides[[#Headers],[sceneSort]]),FALSE)</f>
        <v>0</v>
      </c>
      <c r="P7">
        <f>VLOOKUP(SlideBlocks[[#This Row],[slideId]],Slides[],COLUMN(Slides[[#Headers],[slideSort]]),FALSE)</f>
        <v>0</v>
      </c>
      <c r="Q7" s="7">
        <f>VLOOKUP(SlideBlocks[[#This Row],[slideId]],Slides[],2,FALSE)</f>
        <v>6</v>
      </c>
      <c r="R7" t="str">
        <f>VLOOKUP(SlideBlocks[[#This Row],[slideId]],Slides[],3,FALSE)</f>
        <v>Terminologie</v>
      </c>
      <c r="S7" t="str">
        <f>VLOOKUP(SlideBlocks[[#This Row],[slideId]],Slides[],4,FALSE)</f>
        <v>Section Start</v>
      </c>
    </row>
    <row r="8" spans="1:21" x14ac:dyDescent="0.2">
      <c r="A8" s="4">
        <f>ROW()-1</f>
        <v>7</v>
      </c>
      <c r="B8" s="4">
        <v>80</v>
      </c>
      <c r="C8">
        <v>1</v>
      </c>
      <c r="D8">
        <v>5</v>
      </c>
      <c r="E8">
        <v>1</v>
      </c>
      <c r="I8" t="s">
        <v>212</v>
      </c>
      <c r="J8" t="str" cm="1">
        <f t="array" aca="1" ref="J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(7,80,1,5,1,'','','','dmbok.png'),</v>
      </c>
      <c r="K8" t="str">
        <f>VLOOKUP(SlideBlocks[[#This Row],[blockTypeId]],BlockType[],2,FALSE)</f>
        <v>Fullscreen</v>
      </c>
      <c r="L8" t="str">
        <f>VLOOKUP(SlideBlocks[[#This Row],[personaId]],Persona[],2,FALSE)</f>
        <v>Presenter</v>
      </c>
      <c r="M8">
        <f>VLOOKUP(SlideBlocks[[#This Row],[slideId]],Slides[],11,FALSE)</f>
        <v>1</v>
      </c>
      <c r="N8">
        <f>VLOOKUP(SlideBlocks[[#This Row],[slideId]],Slides[],COLUMN(Slides[[#Headers],[sectionSort]]),FALSE)</f>
        <v>2</v>
      </c>
      <c r="O8">
        <f>VLOOKUP(SlideBlocks[[#This Row],[slideId]],Slides[],COLUMN(Slides[[#Headers],[sceneSort]]),FALSE)</f>
        <v>1</v>
      </c>
      <c r="P8">
        <f>VLOOKUP(SlideBlocks[[#This Row],[slideId]],Slides[],COLUMN(Slides[[#Headers],[slideSort]]),FALSE)</f>
        <v>1</v>
      </c>
      <c r="Q8" s="7">
        <f>VLOOKUP(SlideBlocks[[#This Row],[slideId]],Slides[],2,FALSE)</f>
        <v>7</v>
      </c>
      <c r="R8" t="str">
        <f>VLOOKUP(SlideBlocks[[#This Row],[slideId]],Slides[],3,FALSE)</f>
        <v>Datamanagement</v>
      </c>
      <c r="S8">
        <f>VLOOKUP(SlideBlocks[[#This Row],[slideId]],Slides[],4,FALSE)</f>
        <v>0</v>
      </c>
    </row>
    <row r="9" spans="1:21" x14ac:dyDescent="0.2">
      <c r="A9" s="4">
        <f>ROW()-1</f>
        <v>8</v>
      </c>
      <c r="B9" s="4">
        <v>81</v>
      </c>
      <c r="C9">
        <v>1</v>
      </c>
      <c r="D9">
        <v>5</v>
      </c>
      <c r="E9">
        <v>1</v>
      </c>
      <c r="I9" t="s">
        <v>213</v>
      </c>
      <c r="J9" t="str" cm="1">
        <f t="array" aca="1" ref="J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(8,81,1,5,1,'','','','aibok.png'),</v>
      </c>
      <c r="K9" t="str">
        <f>VLOOKUP(SlideBlocks[[#This Row],[blockTypeId]],BlockType[],2,FALSE)</f>
        <v>Fullscreen</v>
      </c>
      <c r="L9" t="str">
        <f>VLOOKUP(SlideBlocks[[#This Row],[personaId]],Persona[],2,FALSE)</f>
        <v>Presenter</v>
      </c>
      <c r="M9">
        <f>VLOOKUP(SlideBlocks[[#This Row],[slideId]],Slides[],11,FALSE)</f>
        <v>1</v>
      </c>
      <c r="N9">
        <f>VLOOKUP(SlideBlocks[[#This Row],[slideId]],Slides[],COLUMN(Slides[[#Headers],[sectionSort]]),FALSE)</f>
        <v>2</v>
      </c>
      <c r="O9">
        <f>VLOOKUP(SlideBlocks[[#This Row],[slideId]],Slides[],COLUMN(Slides[[#Headers],[sceneSort]]),FALSE)</f>
        <v>1</v>
      </c>
      <c r="P9">
        <f>VLOOKUP(SlideBlocks[[#This Row],[slideId]],Slides[],COLUMN(Slides[[#Headers],[slideSort]]),FALSE)</f>
        <v>2</v>
      </c>
      <c r="Q9" s="7">
        <f>VLOOKUP(SlideBlocks[[#This Row],[slideId]],Slides[],2,FALSE)</f>
        <v>8</v>
      </c>
      <c r="R9" t="str">
        <f>VLOOKUP(SlideBlocks[[#This Row],[slideId]],Slides[],3,FALSE)</f>
        <v>AI</v>
      </c>
      <c r="S9">
        <f>VLOOKUP(SlideBlocks[[#This Row],[slideId]],Slides[],4,FALSE)</f>
        <v>0</v>
      </c>
    </row>
    <row r="10" spans="1:21" x14ac:dyDescent="0.2">
      <c r="A10" s="4">
        <f>ROW()-1</f>
        <v>9</v>
      </c>
      <c r="B10" s="4">
        <v>72</v>
      </c>
      <c r="C10">
        <v>1</v>
      </c>
      <c r="D10">
        <v>5</v>
      </c>
      <c r="E10">
        <v>1</v>
      </c>
      <c r="I10" t="s">
        <v>208</v>
      </c>
      <c r="J10" t="str" cm="1">
        <f t="array" aca="1" ref="J1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(9,72,1,5,1,'','','','it_ai.png'),</v>
      </c>
      <c r="K10" t="str">
        <f>VLOOKUP(SlideBlocks[[#This Row],[blockTypeId]],BlockType[],2,FALSE)</f>
        <v>Fullscreen</v>
      </c>
      <c r="L10" t="str">
        <f>VLOOKUP(SlideBlocks[[#This Row],[personaId]],Persona[],2,FALSE)</f>
        <v>Presenter</v>
      </c>
      <c r="M10">
        <f>VLOOKUP(SlideBlocks[[#This Row],[slideId]],Slides[],11,FALSE)</f>
        <v>1</v>
      </c>
      <c r="N10">
        <f>VLOOKUP(SlideBlocks[[#This Row],[slideId]],Slides[],COLUMN(Slides[[#Headers],[sectionSort]]),FALSE)</f>
        <v>2</v>
      </c>
      <c r="O10">
        <f>VLOOKUP(SlideBlocks[[#This Row],[slideId]],Slides[],COLUMN(Slides[[#Headers],[sceneSort]]),FALSE)</f>
        <v>1</v>
      </c>
      <c r="P10">
        <f>VLOOKUP(SlideBlocks[[#This Row],[slideId]],Slides[],COLUMN(Slides[[#Headers],[slideSort]]),FALSE)</f>
        <v>10</v>
      </c>
      <c r="Q10" s="7">
        <f>VLOOKUP(SlideBlocks[[#This Row],[slideId]],Slides[],2,FALSE)</f>
        <v>9</v>
      </c>
      <c r="R10" t="str">
        <f>VLOOKUP(SlideBlocks[[#This Row],[slideId]],Slides[],3,FALSE)</f>
        <v>AI is enorm!</v>
      </c>
      <c r="S10">
        <f>VLOOKUP(SlideBlocks[[#This Row],[slideId]],Slides[],4,FALSE)</f>
        <v>0</v>
      </c>
    </row>
    <row r="11" spans="1:21" ht="17" x14ac:dyDescent="0.2">
      <c r="A11" s="4">
        <f>ROW()-1</f>
        <v>10</v>
      </c>
      <c r="B11" s="4">
        <v>78</v>
      </c>
      <c r="C11">
        <v>1</v>
      </c>
      <c r="D11">
        <v>5</v>
      </c>
      <c r="E11">
        <v>1</v>
      </c>
      <c r="H11" s="1" t="s">
        <v>207</v>
      </c>
      <c r="I11" t="s">
        <v>209</v>
      </c>
      <c r="J11" t="str" cm="1">
        <f t="array" aca="1" ref="J1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(10,78,1,5,1,'','','DM is klein','dm_ai.png'),</v>
      </c>
      <c r="K11" t="str">
        <f>VLOOKUP(SlideBlocks[[#This Row],[blockTypeId]],BlockType[],2,FALSE)</f>
        <v>Fullscreen</v>
      </c>
      <c r="L11" t="str">
        <f>VLOOKUP(SlideBlocks[[#This Row],[personaId]],Persona[],2,FALSE)</f>
        <v>Presenter</v>
      </c>
      <c r="M11">
        <f>VLOOKUP(SlideBlocks[[#This Row],[slideId]],Slides[],11,FALSE)</f>
        <v>1</v>
      </c>
      <c r="N11">
        <f>VLOOKUP(SlideBlocks[[#This Row],[slideId]],Slides[],COLUMN(Slides[[#Headers],[sectionSort]]),FALSE)</f>
        <v>2</v>
      </c>
      <c r="O11">
        <f>VLOOKUP(SlideBlocks[[#This Row],[slideId]],Slides[],COLUMN(Slides[[#Headers],[sceneSort]]),FALSE)</f>
        <v>1</v>
      </c>
      <c r="P11">
        <f>VLOOKUP(SlideBlocks[[#This Row],[slideId]],Slides[],COLUMN(Slides[[#Headers],[slideSort]]),FALSE)</f>
        <v>20</v>
      </c>
      <c r="Q11" s="7">
        <f>VLOOKUP(SlideBlocks[[#This Row],[slideId]],Slides[],2,FALSE)</f>
        <v>10</v>
      </c>
      <c r="R11" t="str">
        <f>VLOOKUP(SlideBlocks[[#This Row],[slideId]],Slides[],3,FALSE)</f>
        <v>DM is (te) klein</v>
      </c>
      <c r="S11">
        <f>VLOOKUP(SlideBlocks[[#This Row],[slideId]],Slides[],4,FALSE)</f>
        <v>0</v>
      </c>
    </row>
    <row r="12" spans="1:21" x14ac:dyDescent="0.2">
      <c r="A12">
        <f>ROW()-1</f>
        <v>11</v>
      </c>
      <c r="B12">
        <v>2</v>
      </c>
      <c r="C12">
        <v>1</v>
      </c>
      <c r="D12">
        <v>6</v>
      </c>
      <c r="E12">
        <v>1</v>
      </c>
      <c r="G12" s="1" t="s">
        <v>199</v>
      </c>
      <c r="H12" s="1" t="s">
        <v>35</v>
      </c>
      <c r="I12" t="s">
        <v>85</v>
      </c>
      <c r="J12" t="str" cm="1">
        <f t="array" aca="1" ref="J1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(11,2,1,6,1,'','TextArea','Stellingen','divider.png'),</v>
      </c>
      <c r="K12" t="str">
        <f>VLOOKUP(SlideBlocks[[#This Row],[blockTypeId]],BlockType[],2,FALSE)</f>
        <v>Divider</v>
      </c>
      <c r="L12" t="str">
        <f>VLOOKUP(SlideBlocks[[#This Row],[personaId]],Persona[],2,FALSE)</f>
        <v>Presenter</v>
      </c>
      <c r="M12">
        <f>VLOOKUP(SlideBlocks[[#This Row],[slideId]],Slides[],11,FALSE)</f>
        <v>1</v>
      </c>
      <c r="N12">
        <f>VLOOKUP(SlideBlocks[[#This Row],[slideId]],Slides[],COLUMN(Slides[[#Headers],[sectionSort]]),FALSE)</f>
        <v>3</v>
      </c>
      <c r="O12">
        <f>VLOOKUP(SlideBlocks[[#This Row],[slideId]],Slides[],COLUMN(Slides[[#Headers],[sceneSort]]),FALSE)</f>
        <v>1</v>
      </c>
      <c r="P12">
        <f>VLOOKUP(SlideBlocks[[#This Row],[slideId]],Slides[],COLUMN(Slides[[#Headers],[slideSort]]),FALSE)</f>
        <v>1</v>
      </c>
      <c r="Q12" s="7">
        <f>VLOOKUP(SlideBlocks[[#This Row],[slideId]],Slides[],2,FALSE)</f>
        <v>11</v>
      </c>
      <c r="R12" t="str">
        <f>VLOOKUP(SlideBlocks[[#This Row],[slideId]],Slides[],3,FALSE)</f>
        <v>Stellingen</v>
      </c>
      <c r="S12" t="str">
        <f>VLOOKUP(SlideBlocks[[#This Row],[slideId]],Slides[],4,FALSE)</f>
        <v>Section Start</v>
      </c>
    </row>
    <row r="13" spans="1:21" ht="17" x14ac:dyDescent="0.2">
      <c r="A13">
        <f>ROW()-1</f>
        <v>12</v>
      </c>
      <c r="B13">
        <v>4</v>
      </c>
      <c r="C13">
        <v>1</v>
      </c>
      <c r="D13">
        <v>1</v>
      </c>
      <c r="E13">
        <v>1</v>
      </c>
      <c r="F13" s="1" t="s">
        <v>153</v>
      </c>
      <c r="I13" t="s">
        <v>152</v>
      </c>
      <c r="J13" t="str" cm="1">
        <f t="array" aca="1" ref="J1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(12,4,1,1,1,'Het doel van ilionx is geld verdienen.','','','ManAccountManagerMoneyEyes.png'),</v>
      </c>
      <c r="K13" t="str">
        <f>VLOOKUP(SlideBlocks[[#This Row],[blockTypeId]],BlockType[],2,FALSE)</f>
        <v>Stelling</v>
      </c>
      <c r="L13" t="str">
        <f>VLOOKUP(SlideBlocks[[#This Row],[personaId]],Persona[],2,FALSE)</f>
        <v>Presenter</v>
      </c>
      <c r="M13">
        <f>VLOOKUP(SlideBlocks[[#This Row],[slideId]],Slides[],11,FALSE)</f>
        <v>2</v>
      </c>
      <c r="N13">
        <f>VLOOKUP(SlideBlocks[[#This Row],[slideId]],Slides[],COLUMN(Slides[[#Headers],[sectionSort]]),FALSE)</f>
        <v>3</v>
      </c>
      <c r="O13">
        <f>VLOOKUP(SlideBlocks[[#This Row],[slideId]],Slides[],COLUMN(Slides[[#Headers],[sceneSort]]),FALSE)</f>
        <v>2</v>
      </c>
      <c r="P13">
        <f>VLOOKUP(SlideBlocks[[#This Row],[slideId]],Slides[],COLUMN(Slides[[#Headers],[slideSort]]),FALSE)</f>
        <v>3</v>
      </c>
      <c r="Q13" s="7">
        <f>VLOOKUP(SlideBlocks[[#This Row],[slideId]],Slides[],2,FALSE)</f>
        <v>12</v>
      </c>
      <c r="R13" t="str">
        <f>VLOOKUP(SlideBlocks[[#This Row],[slideId]],Slides[],3,FALSE)</f>
        <v>Stellingen</v>
      </c>
      <c r="S13" t="str">
        <f>VLOOKUP(SlideBlocks[[#This Row],[slideId]],Slides[],4,FALSE)</f>
        <v>Geld verdienen</v>
      </c>
    </row>
    <row r="14" spans="1:21" ht="17" x14ac:dyDescent="0.2">
      <c r="A14">
        <f>ROW()-1</f>
        <v>13</v>
      </c>
      <c r="B14">
        <v>5</v>
      </c>
      <c r="C14">
        <v>1</v>
      </c>
      <c r="D14">
        <v>1</v>
      </c>
      <c r="E14">
        <v>1</v>
      </c>
      <c r="F14" s="1" t="s">
        <v>130</v>
      </c>
      <c r="I14" t="s">
        <v>285</v>
      </c>
      <c r="J14" t="str" cm="1">
        <f t="array" aca="1" ref="J1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(13,5,1,1,1,'Het doel van ilionx is waarde toe te voegen voor klanten','','','value.png'),</v>
      </c>
      <c r="K14" t="str">
        <f>VLOOKUP(SlideBlocks[[#This Row],[blockTypeId]],BlockType[],2,FALSE)</f>
        <v>Stelling</v>
      </c>
      <c r="L14" t="str">
        <f>VLOOKUP(SlideBlocks[[#This Row],[personaId]],Persona[],2,FALSE)</f>
        <v>Presenter</v>
      </c>
      <c r="M14">
        <f>VLOOKUP(SlideBlocks[[#This Row],[slideId]],Slides[],11,FALSE)</f>
        <v>2</v>
      </c>
      <c r="N14">
        <f>VLOOKUP(SlideBlocks[[#This Row],[slideId]],Slides[],COLUMN(Slides[[#Headers],[sectionSort]]),FALSE)</f>
        <v>3</v>
      </c>
      <c r="O14">
        <f>VLOOKUP(SlideBlocks[[#This Row],[slideId]],Slides[],COLUMN(Slides[[#Headers],[sceneSort]]),FALSE)</f>
        <v>2</v>
      </c>
      <c r="P14">
        <f>VLOOKUP(SlideBlocks[[#This Row],[slideId]],Slides[],COLUMN(Slides[[#Headers],[slideSort]]),FALSE)</f>
        <v>4</v>
      </c>
      <c r="Q14" s="7">
        <f>VLOOKUP(SlideBlocks[[#This Row],[slideId]],Slides[],2,FALSE)</f>
        <v>13</v>
      </c>
      <c r="R14" t="str">
        <f>VLOOKUP(SlideBlocks[[#This Row],[slideId]],Slides[],3,FALSE)</f>
        <v>Stellingen</v>
      </c>
      <c r="S14" t="str">
        <f>VLOOKUP(SlideBlocks[[#This Row],[slideId]],Slides[],4,FALSE)</f>
        <v>Waarde toevoegen</v>
      </c>
    </row>
    <row r="15" spans="1:21" ht="34" x14ac:dyDescent="0.2">
      <c r="A15">
        <f>ROW()-1</f>
        <v>14</v>
      </c>
      <c r="B15">
        <v>6</v>
      </c>
      <c r="C15">
        <v>1</v>
      </c>
      <c r="D15">
        <v>1</v>
      </c>
      <c r="E15">
        <v>1</v>
      </c>
      <c r="F15" s="1" t="s">
        <v>34</v>
      </c>
      <c r="I15" t="s">
        <v>338</v>
      </c>
      <c r="J15" t="str" cm="1">
        <f t="array" aca="1" ref="J1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(14,6,1,1,1,'ilionx is een club van techneuten','','','9vlaksModel.png'),</v>
      </c>
      <c r="K15" t="str">
        <f>VLOOKUP(SlideBlocks[[#This Row],[blockTypeId]],BlockType[],2,FALSE)</f>
        <v>Stelling</v>
      </c>
      <c r="L15" t="str">
        <f>VLOOKUP(SlideBlocks[[#This Row],[personaId]],Persona[],2,FALSE)</f>
        <v>Presenter</v>
      </c>
      <c r="M15">
        <f>VLOOKUP(SlideBlocks[[#This Row],[slideId]],Slides[],11,FALSE)</f>
        <v>2</v>
      </c>
      <c r="N15">
        <f>VLOOKUP(SlideBlocks[[#This Row],[slideId]],Slides[],COLUMN(Slides[[#Headers],[sectionSort]]),FALSE)</f>
        <v>3</v>
      </c>
      <c r="O15">
        <f>VLOOKUP(SlideBlocks[[#This Row],[slideId]],Slides[],COLUMN(Slides[[#Headers],[sceneSort]]),FALSE)</f>
        <v>2</v>
      </c>
      <c r="P15">
        <f>VLOOKUP(SlideBlocks[[#This Row],[slideId]],Slides[],COLUMN(Slides[[#Headers],[slideSort]]),FALSE)</f>
        <v>5</v>
      </c>
      <c r="Q15" s="7">
        <f>VLOOKUP(SlideBlocks[[#This Row],[slideId]],Slides[],2,FALSE)</f>
        <v>14</v>
      </c>
      <c r="R15" t="str">
        <f>VLOOKUP(SlideBlocks[[#This Row],[slideId]],Slides[],3,FALSE)</f>
        <v>Stellingen</v>
      </c>
      <c r="S15" t="str">
        <f>VLOOKUP(SlideBlocks[[#This Row],[slideId]],Slides[],4,FALSE)</f>
        <v>Techneuten</v>
      </c>
    </row>
    <row r="16" spans="1:21" ht="17" x14ac:dyDescent="0.2">
      <c r="A16">
        <f>ROW()-1</f>
        <v>15</v>
      </c>
      <c r="B16">
        <v>7</v>
      </c>
      <c r="C16">
        <v>1</v>
      </c>
      <c r="D16">
        <v>1</v>
      </c>
      <c r="E16">
        <v>1</v>
      </c>
      <c r="F16" s="1" t="s">
        <v>67</v>
      </c>
      <c r="I16" t="s">
        <v>230</v>
      </c>
      <c r="J16" t="str" cm="1">
        <f t="array" aca="1" ref="J1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(15,7,1,1,1,'ilionx is pas succesvol als de klant succesvol is','','','success.png'),</v>
      </c>
      <c r="K16" t="str">
        <f>VLOOKUP(SlideBlocks[[#This Row],[blockTypeId]],BlockType[],2,FALSE)</f>
        <v>Stelling</v>
      </c>
      <c r="L16" t="str">
        <f>VLOOKUP(SlideBlocks[[#This Row],[personaId]],Persona[],2,FALSE)</f>
        <v>Presenter</v>
      </c>
      <c r="M16">
        <f>VLOOKUP(SlideBlocks[[#This Row],[slideId]],Slides[],11,FALSE)</f>
        <v>2</v>
      </c>
      <c r="N16">
        <f>VLOOKUP(SlideBlocks[[#This Row],[slideId]],Slides[],COLUMN(Slides[[#Headers],[sectionSort]]),FALSE)</f>
        <v>3</v>
      </c>
      <c r="O16">
        <f>VLOOKUP(SlideBlocks[[#This Row],[slideId]],Slides[],COLUMN(Slides[[#Headers],[sceneSort]]),FALSE)</f>
        <v>2</v>
      </c>
      <c r="P16">
        <f>VLOOKUP(SlideBlocks[[#This Row],[slideId]],Slides[],COLUMN(Slides[[#Headers],[slideSort]]),FALSE)</f>
        <v>6</v>
      </c>
      <c r="Q16" s="7">
        <f>VLOOKUP(SlideBlocks[[#This Row],[slideId]],Slides[],2,FALSE)</f>
        <v>15</v>
      </c>
      <c r="R16" t="str">
        <f>VLOOKUP(SlideBlocks[[#This Row],[slideId]],Slides[],3,FALSE)</f>
        <v>Stellingen</v>
      </c>
      <c r="S16" t="str">
        <f>VLOOKUP(SlideBlocks[[#This Row],[slideId]],Slides[],4,FALSE)</f>
        <v>Klant succesvol maken</v>
      </c>
    </row>
    <row r="17" spans="1:21" ht="17" x14ac:dyDescent="0.2">
      <c r="A17">
        <f>ROW()-1</f>
        <v>16</v>
      </c>
      <c r="B17">
        <v>14</v>
      </c>
      <c r="C17">
        <v>1</v>
      </c>
      <c r="D17">
        <v>6</v>
      </c>
      <c r="E17">
        <v>1</v>
      </c>
      <c r="G17" s="1" t="s">
        <v>199</v>
      </c>
      <c r="H17" s="1" t="s">
        <v>89</v>
      </c>
      <c r="I17" t="s">
        <v>85</v>
      </c>
      <c r="J17" t="str" cm="1">
        <f t="array" aca="1" ref="J1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(16,14,1,6,1,'','TextArea','DM2AI','divider.png'),</v>
      </c>
      <c r="K17" t="str">
        <f>VLOOKUP(SlideBlocks[[#This Row],[blockTypeId]],BlockType[],2,FALSE)</f>
        <v>Divider</v>
      </c>
      <c r="L17" t="str">
        <f>VLOOKUP(SlideBlocks[[#This Row],[personaId]],Persona[],2,FALSE)</f>
        <v>Presenter</v>
      </c>
      <c r="M17">
        <f>VLOOKUP(SlideBlocks[[#This Row],[slideId]],Slides[],11,FALSE)</f>
        <v>1</v>
      </c>
      <c r="N17">
        <f>VLOOKUP(SlideBlocks[[#This Row],[slideId]],Slides[],COLUMN(Slides[[#Headers],[sectionSort]]),FALSE)</f>
        <v>4</v>
      </c>
      <c r="O17">
        <f>VLOOKUP(SlideBlocks[[#This Row],[slideId]],Slides[],COLUMN(Slides[[#Headers],[sceneSort]]),FALSE)</f>
        <v>1</v>
      </c>
      <c r="P17">
        <f>VLOOKUP(SlideBlocks[[#This Row],[slideId]],Slides[],COLUMN(Slides[[#Headers],[slideSort]]),FALSE)</f>
        <v>0</v>
      </c>
      <c r="Q17" s="7">
        <f>VLOOKUP(SlideBlocks[[#This Row],[slideId]],Slides[],2,FALSE)</f>
        <v>16</v>
      </c>
      <c r="R17" t="str">
        <f>VLOOKUP(SlideBlocks[[#This Row],[slideId]],Slides[],3,FALSE)</f>
        <v>DM2AI</v>
      </c>
      <c r="S17" t="str">
        <f>VLOOKUP(SlideBlocks[[#This Row],[slideId]],Slides[],4,FALSE)</f>
        <v>Section Start</v>
      </c>
    </row>
    <row r="18" spans="1:21" ht="17" x14ac:dyDescent="0.2">
      <c r="A18">
        <f>ROW()-1</f>
        <v>17</v>
      </c>
      <c r="B18">
        <v>21</v>
      </c>
      <c r="C18">
        <v>1</v>
      </c>
      <c r="D18">
        <v>5</v>
      </c>
      <c r="E18">
        <v>1</v>
      </c>
      <c r="I18" t="s">
        <v>251</v>
      </c>
      <c r="J18" t="str" cm="1">
        <f t="array" aca="1" ref="J1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(17,21,1,5,1,'','','','role_playing_game.png'),</v>
      </c>
      <c r="K18" t="str">
        <f>VLOOKUP(SlideBlocks[[#This Row],[blockTypeId]],BlockType[],2,FALSE)</f>
        <v>Fullscreen</v>
      </c>
      <c r="L18" t="str">
        <f>VLOOKUP(SlideBlocks[[#This Row],[personaId]],Persona[],2,FALSE)</f>
        <v>Presenter</v>
      </c>
      <c r="M18">
        <f>VLOOKUP(SlideBlocks[[#This Row],[slideId]],Slides[],11,FALSE)</f>
        <v>10</v>
      </c>
      <c r="N18">
        <v>4</v>
      </c>
      <c r="O18">
        <v>1</v>
      </c>
      <c r="P18">
        <f>VLOOKUP(SlideBlocks[[#This Row],[slideId]],Slides[],COLUMN(Slides[[#Headers],[slideSort]]),FALSE)</f>
        <v>1</v>
      </c>
      <c r="Q18" s="7">
        <f>VLOOKUP(SlideBlocks[[#This Row],[slideId]],Slides[],2,FALSE)</f>
        <v>17</v>
      </c>
      <c r="R18" t="str">
        <f>VLOOKUP(SlideBlocks[[#This Row],[slideId]],Slides[],3,FALSE)</f>
        <v>Huidige benadering: Rollenspel</v>
      </c>
      <c r="S18" t="str">
        <f>VLOOKUP(SlideBlocks[[#This Row],[slideId]],Slides[],4,FALSE)</f>
        <v>Rollenspel: Inleiding</v>
      </c>
    </row>
    <row r="19" spans="1:21" x14ac:dyDescent="0.2">
      <c r="A19">
        <f>ROW()-1</f>
        <v>18</v>
      </c>
      <c r="B19">
        <v>15</v>
      </c>
      <c r="C19">
        <v>1</v>
      </c>
      <c r="D19">
        <v>4</v>
      </c>
      <c r="E19">
        <v>1</v>
      </c>
      <c r="F19" s="1" t="s">
        <v>84</v>
      </c>
      <c r="G19" s="1" t="s">
        <v>124</v>
      </c>
      <c r="H19" s="1" t="s">
        <v>339</v>
      </c>
      <c r="I19" t="s">
        <v>129</v>
      </c>
      <c r="J19" t="str" cm="1">
        <f t="array" aca="1" ref="J1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(18,15,1,4,1,'Wie wil welke rol op zich nemen?','List','Klant, Account Manager, Delivery Manager, Data Scientist, …','QuestionMark.png'),</v>
      </c>
      <c r="K19" t="str">
        <f>VLOOKUP(SlideBlocks[[#This Row],[blockTypeId]],BlockType[],2,FALSE)</f>
        <v>Boodschap</v>
      </c>
      <c r="L19" t="str">
        <f>VLOOKUP(SlideBlocks[[#This Row],[personaId]],Persona[],2,FALSE)</f>
        <v>Presenter</v>
      </c>
      <c r="M19">
        <f>VLOOKUP(SlideBlocks[[#This Row],[slideId]],Slides[],11,FALSE)</f>
        <v>10</v>
      </c>
      <c r="N19">
        <f>VLOOKUP(SlideBlocks[[#This Row],[slideId]],Slides[],COLUMN(Slides[[#Headers],[sectionSort]]),FALSE)</f>
        <v>4</v>
      </c>
      <c r="O19">
        <f>VLOOKUP(SlideBlocks[[#This Row],[slideId]],Slides[],COLUMN(Slides[[#Headers],[sceneSort]]),FALSE)</f>
        <v>10</v>
      </c>
      <c r="P19">
        <v>2</v>
      </c>
      <c r="Q19" s="7">
        <f>VLOOKUP(SlideBlocks[[#This Row],[slideId]],Slides[],2,FALSE)</f>
        <v>18</v>
      </c>
      <c r="R19" t="str">
        <f>VLOOKUP(SlideBlocks[[#This Row],[slideId]],Slides[],3,FALSE)</f>
        <v>Huidige benadering</v>
      </c>
      <c r="S19" t="str">
        <f>VLOOKUP(SlideBlocks[[#This Row],[slideId]],Slides[],4,FALSE)</f>
        <v>Wie wil welke rol?</v>
      </c>
    </row>
    <row r="20" spans="1:21" ht="34" x14ac:dyDescent="0.2">
      <c r="A20">
        <f>ROW()-1</f>
        <v>19</v>
      </c>
      <c r="B20">
        <v>22</v>
      </c>
      <c r="C20">
        <v>1</v>
      </c>
      <c r="D20">
        <v>3</v>
      </c>
      <c r="E20">
        <v>7</v>
      </c>
      <c r="F20" s="1" t="s">
        <v>137</v>
      </c>
      <c r="I20" t="s">
        <v>271</v>
      </c>
      <c r="J20" t="str" cm="1">
        <f t="array" aca="1" ref="J2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(19,22,1,3,7,'Hallo ilionx, ik wil graag ook een AI systeem.','','','ai_system.png'),</v>
      </c>
      <c r="K20" t="str">
        <f>VLOOKUP(SlideBlocks[[#This Row],[blockTypeId]],BlockType[],2,FALSE)</f>
        <v>Dialoog</v>
      </c>
      <c r="L20" t="str">
        <f>VLOOKUP(SlideBlocks[[#This Row],[personaId]],Persona[],2,FALSE)</f>
        <v>Customer</v>
      </c>
      <c r="M20">
        <f>VLOOKUP(SlideBlocks[[#This Row],[slideId]],Slides[],11,FALSE)</f>
        <v>10</v>
      </c>
      <c r="N20">
        <f>VLOOKUP(SlideBlocks[[#This Row],[slideId]],Slides[],COLUMN(Slides[[#Headers],[sectionSort]]),FALSE)</f>
        <v>4</v>
      </c>
      <c r="O20">
        <f>VLOOKUP(SlideBlocks[[#This Row],[slideId]],Slides[],COLUMN(Slides[[#Headers],[sceneSort]]),FALSE)</f>
        <v>10</v>
      </c>
      <c r="P20">
        <v>4</v>
      </c>
      <c r="Q20" s="7">
        <f>VLOOKUP(SlideBlocks[[#This Row],[slideId]],Slides[],2,FALSE)</f>
        <v>19</v>
      </c>
      <c r="R20" t="str">
        <f>VLOOKUP(SlideBlocks[[#This Row],[slideId]],Slides[],3,FALSE)</f>
        <v>Huidige benadering</v>
      </c>
      <c r="S20" t="str">
        <f>VLOOKUP(SlideBlocks[[#This Row],[slideId]],Slides[],4,FALSE)</f>
        <v>Rollenspel: Omzet gericht</v>
      </c>
    </row>
    <row r="21" spans="1:21" ht="17" x14ac:dyDescent="0.2">
      <c r="A21">
        <f>ROW()-1</f>
        <v>20</v>
      </c>
      <c r="B21">
        <v>22</v>
      </c>
      <c r="C21">
        <v>2</v>
      </c>
      <c r="D21">
        <v>3</v>
      </c>
      <c r="E21">
        <v>8</v>
      </c>
      <c r="F21" s="1" t="s">
        <v>167</v>
      </c>
      <c r="I21" t="s">
        <v>351</v>
      </c>
      <c r="J21" t="str" cm="1">
        <f t="array" aca="1" ref="J2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(20,22,2,3,8,'Geen probleem. Wij hebben de beste data scientisten in dienst! Ik ga direct bellen voor u.','','','ai_tech_dialoog.png'),</v>
      </c>
      <c r="K21" t="str">
        <f>VLOOKUP(SlideBlocks[[#This Row],[blockTypeId]],BlockType[],2,FALSE)</f>
        <v>Dialoog</v>
      </c>
      <c r="L21" t="str">
        <f>VLOOKUP(SlideBlocks[[#This Row],[personaId]],Persona[],2,FALSE)</f>
        <v>AccountManager</v>
      </c>
      <c r="M21">
        <f>VLOOKUP(SlideBlocks[[#This Row],[slideId]],Slides[],11,FALSE)</f>
        <v>10</v>
      </c>
      <c r="N21">
        <f>VLOOKUP(SlideBlocks[[#This Row],[slideId]],Slides[],COLUMN(Slides[[#Headers],[sectionSort]]),FALSE)</f>
        <v>4</v>
      </c>
      <c r="O21">
        <f>VLOOKUP(SlideBlocks[[#This Row],[slideId]],Slides[],COLUMN(Slides[[#Headers],[sceneSort]]),FALSE)</f>
        <v>10</v>
      </c>
      <c r="P21">
        <v>5</v>
      </c>
      <c r="Q21" s="7">
        <f>VLOOKUP(SlideBlocks[[#This Row],[slideId]],Slides[],2,FALSE)</f>
        <v>19</v>
      </c>
      <c r="R21" t="str">
        <f>VLOOKUP(SlideBlocks[[#This Row],[slideId]],Slides[],3,FALSE)</f>
        <v>Huidige benadering</v>
      </c>
      <c r="S21" t="str">
        <f>VLOOKUP(SlideBlocks[[#This Row],[slideId]],Slides[],4,FALSE)</f>
        <v>Rollenspel: Omzet gericht</v>
      </c>
    </row>
    <row r="22" spans="1:21" ht="34" x14ac:dyDescent="0.2">
      <c r="A22">
        <f>ROW()-1</f>
        <v>21</v>
      </c>
      <c r="B22">
        <v>23</v>
      </c>
      <c r="C22">
        <v>1</v>
      </c>
      <c r="D22">
        <v>3</v>
      </c>
      <c r="E22">
        <v>8</v>
      </c>
      <c r="F22" s="1" t="s">
        <v>311</v>
      </c>
      <c r="I22" t="s">
        <v>272</v>
      </c>
      <c r="J22" t="str" cm="1">
        <f t="array" aca="1" ref="J2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(21,23,1,3,8,'Hoi, ik heb een data scientist nodig, per direct!','','','mobile_phone.png'),</v>
      </c>
      <c r="K22" t="str">
        <f>VLOOKUP(SlideBlocks[[#This Row],[blockTypeId]],BlockType[],2,FALSE)</f>
        <v>Dialoog</v>
      </c>
      <c r="L22" t="str">
        <f>VLOOKUP(SlideBlocks[[#This Row],[personaId]],Persona[],2,FALSE)</f>
        <v>AccountManager</v>
      </c>
      <c r="M22">
        <f>VLOOKUP(SlideBlocks[[#This Row],[slideId]],Slides[],11,FALSE)</f>
        <v>10</v>
      </c>
      <c r="N22">
        <f>VLOOKUP(SlideBlocks[[#This Row],[slideId]],Slides[],COLUMN(Slides[[#Headers],[sectionSort]]),FALSE)</f>
        <v>4</v>
      </c>
      <c r="O22">
        <f>VLOOKUP(SlideBlocks[[#This Row],[slideId]],Slides[],COLUMN(Slides[[#Headers],[sceneSort]]),FALSE)</f>
        <v>10</v>
      </c>
      <c r="P22">
        <f>VLOOKUP(SlideBlocks[[#This Row],[slideId]],Slides[],COLUMN(Slides[[#Headers],[slideSort]]),FALSE)</f>
        <v>6</v>
      </c>
      <c r="Q22" s="7">
        <f>VLOOKUP(SlideBlocks[[#This Row],[slideId]],Slides[],2,FALSE)</f>
        <v>20</v>
      </c>
      <c r="R22" t="str">
        <f>VLOOKUP(SlideBlocks[[#This Row],[slideId]],Slides[],3,FALSE)</f>
        <v>Huidige benadering</v>
      </c>
      <c r="S22" t="str">
        <f>VLOOKUP(SlideBlocks[[#This Row],[slideId]],Slides[],4,FALSE)</f>
        <v>Rollenspel: Omzet gericht</v>
      </c>
    </row>
    <row r="23" spans="1:21" ht="17" x14ac:dyDescent="0.2">
      <c r="A23">
        <f>ROW()-1</f>
        <v>22</v>
      </c>
      <c r="B23">
        <v>23</v>
      </c>
      <c r="C23">
        <v>2</v>
      </c>
      <c r="D23">
        <v>3</v>
      </c>
      <c r="E23">
        <v>11</v>
      </c>
      <c r="F23" s="1" t="s">
        <v>171</v>
      </c>
      <c r="I23" t="s">
        <v>283</v>
      </c>
      <c r="J23" t="str" cm="1">
        <f t="array" aca="1" ref="J2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(22,23,2,3,11,'Heb ik voor je!','','','planning.png'),</v>
      </c>
      <c r="K23" t="str">
        <f>VLOOKUP(SlideBlocks[[#This Row],[blockTypeId]],BlockType[],2,FALSE)</f>
        <v>Dialoog</v>
      </c>
      <c r="L23" t="str">
        <f>VLOOKUP(SlideBlocks[[#This Row],[personaId]],Persona[],2,FALSE)</f>
        <v>DeliveryManager</v>
      </c>
      <c r="M23">
        <f>VLOOKUP(SlideBlocks[[#This Row],[slideId]],Slides[],11,FALSE)</f>
        <v>10</v>
      </c>
      <c r="N23">
        <f>VLOOKUP(SlideBlocks[[#This Row],[slideId]],Slides[],COLUMN(Slides[[#Headers],[sectionSort]]),FALSE)</f>
        <v>4</v>
      </c>
      <c r="O23">
        <f>VLOOKUP(SlideBlocks[[#This Row],[slideId]],Slides[],COLUMN(Slides[[#Headers],[sceneSort]]),FALSE)</f>
        <v>10</v>
      </c>
      <c r="P23">
        <f>VLOOKUP(SlideBlocks[[#This Row],[slideId]],Slides[],COLUMN(Slides[[#Headers],[slideSort]]),FALSE)</f>
        <v>6</v>
      </c>
      <c r="Q23" s="7">
        <f>VLOOKUP(SlideBlocks[[#This Row],[slideId]],Slides[],2,FALSE)</f>
        <v>20</v>
      </c>
      <c r="R23" t="str">
        <f>VLOOKUP(SlideBlocks[[#This Row],[slideId]],Slides[],3,FALSE)</f>
        <v>Huidige benadering</v>
      </c>
      <c r="S23" t="str">
        <f>VLOOKUP(SlideBlocks[[#This Row],[slideId]],Slides[],4,FALSE)</f>
        <v>Rollenspel: Omzet gericht</v>
      </c>
    </row>
    <row r="24" spans="1:21" ht="17" x14ac:dyDescent="0.2">
      <c r="A24">
        <f>ROW()-1</f>
        <v>23</v>
      </c>
      <c r="B24">
        <v>48</v>
      </c>
      <c r="C24">
        <v>1</v>
      </c>
      <c r="D24">
        <v>3</v>
      </c>
      <c r="E24">
        <v>11</v>
      </c>
      <c r="F24" s="1" t="s">
        <v>341</v>
      </c>
      <c r="I24" t="s">
        <v>342</v>
      </c>
      <c r="J24" t="str" cm="1">
        <f t="array" aca="1" ref="J2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(23,48,1,3,11,'Hoi, je kan morgen aan de slag bij de klant! Ze zitten in Den Haag.','','','denhaag.png'),</v>
      </c>
      <c r="K24" t="str">
        <f>VLOOKUP(SlideBlocks[[#This Row],[blockTypeId]],BlockType[],2,FALSE)</f>
        <v>Dialoog</v>
      </c>
      <c r="L24" t="str">
        <f>VLOOKUP(SlideBlocks[[#This Row],[personaId]],Persona[],2,FALSE)</f>
        <v>DeliveryManager</v>
      </c>
      <c r="M24">
        <f>VLOOKUP(SlideBlocks[[#This Row],[slideId]],Slides[],11,FALSE)</f>
        <v>10</v>
      </c>
      <c r="N24">
        <f>VLOOKUP(SlideBlocks[[#This Row],[slideId]],Slides[],COLUMN(Slides[[#Headers],[sectionSort]]),FALSE)</f>
        <v>4</v>
      </c>
      <c r="O24">
        <f>VLOOKUP(SlideBlocks[[#This Row],[slideId]],Slides[],COLUMN(Slides[[#Headers],[sceneSort]]),FALSE)</f>
        <v>10</v>
      </c>
      <c r="P24">
        <f>VLOOKUP(SlideBlocks[[#This Row],[slideId]],Slides[],COLUMN(Slides[[#Headers],[slideSort]]),FALSE)</f>
        <v>7</v>
      </c>
      <c r="Q24" s="7">
        <f>VLOOKUP(SlideBlocks[[#This Row],[slideId]],Slides[],2,FALSE)</f>
        <v>21</v>
      </c>
      <c r="R24" t="str">
        <f>VLOOKUP(SlideBlocks[[#This Row],[slideId]],Slides[],3,FALSE)</f>
        <v>Huidige benadering</v>
      </c>
      <c r="S24" t="str">
        <f>VLOOKUP(SlideBlocks[[#This Row],[slideId]],Slides[],4,FALSE)</f>
        <v>Rollenspel: Omzet gericht</v>
      </c>
    </row>
    <row r="25" spans="1:21" ht="34" x14ac:dyDescent="0.2">
      <c r="A25">
        <f>ROW()-1</f>
        <v>24</v>
      </c>
      <c r="B25">
        <v>48</v>
      </c>
      <c r="C25">
        <v>2</v>
      </c>
      <c r="D25">
        <v>3</v>
      </c>
      <c r="E25">
        <v>6</v>
      </c>
      <c r="F25" s="1" t="s">
        <v>172</v>
      </c>
      <c r="I25" t="s">
        <v>340</v>
      </c>
      <c r="J25" t="str" cm="1">
        <f t="array" aca="1" ref="J2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(24,48,2,3,6,'Present!','','','afspraak.png'),</v>
      </c>
      <c r="K25" t="str">
        <f>VLOOKUP(SlideBlocks[[#This Row],[blockTypeId]],BlockType[],2,FALSE)</f>
        <v>Dialoog</v>
      </c>
      <c r="L25" t="str">
        <f>VLOOKUP(SlideBlocks[[#This Row],[personaId]],Persona[],2,FALSE)</f>
        <v>DataScientist</v>
      </c>
      <c r="M25">
        <f>VLOOKUP(SlideBlocks[[#This Row],[slideId]],Slides[],11,FALSE)</f>
        <v>10</v>
      </c>
      <c r="N25">
        <f>VLOOKUP(SlideBlocks[[#This Row],[slideId]],Slides[],COLUMN(Slides[[#Headers],[sectionSort]]),FALSE)</f>
        <v>4</v>
      </c>
      <c r="O25">
        <f>VLOOKUP(SlideBlocks[[#This Row],[slideId]],Slides[],COLUMN(Slides[[#Headers],[sceneSort]]),FALSE)</f>
        <v>10</v>
      </c>
      <c r="P25">
        <f>VLOOKUP(SlideBlocks[[#This Row],[slideId]],Slides[],COLUMN(Slides[[#Headers],[slideSort]]),FALSE)</f>
        <v>7</v>
      </c>
      <c r="Q25" s="7">
        <f>VLOOKUP(SlideBlocks[[#This Row],[slideId]],Slides[],2,FALSE)</f>
        <v>21</v>
      </c>
      <c r="R25" t="str">
        <f>VLOOKUP(SlideBlocks[[#This Row],[slideId]],Slides[],3,FALSE)</f>
        <v>Huidige benadering</v>
      </c>
      <c r="S25" t="str">
        <f>VLOOKUP(SlideBlocks[[#This Row],[slideId]],Slides[],4,FALSE)</f>
        <v>Rollenspel: Omzet gericht</v>
      </c>
      <c r="T25" t="s">
        <v>282</v>
      </c>
    </row>
    <row r="26" spans="1:21" ht="17" x14ac:dyDescent="0.2">
      <c r="A26">
        <f>ROW()-1</f>
        <v>25</v>
      </c>
      <c r="B26">
        <v>49</v>
      </c>
      <c r="C26">
        <v>1</v>
      </c>
      <c r="D26">
        <v>3</v>
      </c>
      <c r="E26">
        <v>6</v>
      </c>
      <c r="F26" s="1" t="s">
        <v>226</v>
      </c>
      <c r="I26" t="s">
        <v>343</v>
      </c>
      <c r="J26" t="str" cm="1">
        <f t="array" aca="1" ref="J2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(25,49,1,3,6,'Goedemorgen. U wilt een AI oplossing heb ik begrepen. Klopt dat?','','','meeting.png'),</v>
      </c>
      <c r="K26" t="str">
        <f>VLOOKUP(SlideBlocks[[#This Row],[blockTypeId]],BlockType[],2,FALSE)</f>
        <v>Dialoog</v>
      </c>
      <c r="L26" t="str">
        <f>VLOOKUP(SlideBlocks[[#This Row],[personaId]],Persona[],2,FALSE)</f>
        <v>DataScientist</v>
      </c>
      <c r="M26">
        <f>VLOOKUP(SlideBlocks[[#This Row],[slideId]],Slides[],11,FALSE)</f>
        <v>10</v>
      </c>
      <c r="N26">
        <f>VLOOKUP(SlideBlocks[[#This Row],[slideId]],Slides[],COLUMN(Slides[[#Headers],[sectionSort]]),FALSE)</f>
        <v>4</v>
      </c>
      <c r="O26">
        <f>VLOOKUP(SlideBlocks[[#This Row],[slideId]],Slides[],COLUMN(Slides[[#Headers],[sceneSort]]),FALSE)</f>
        <v>10</v>
      </c>
      <c r="P26">
        <f>VLOOKUP(SlideBlocks[[#This Row],[slideId]],Slides[],COLUMN(Slides[[#Headers],[slideSort]]),FALSE)</f>
        <v>8</v>
      </c>
      <c r="Q26" s="7">
        <f>VLOOKUP(SlideBlocks[[#This Row],[slideId]],Slides[],2,FALSE)</f>
        <v>22</v>
      </c>
      <c r="R26" t="str">
        <f>VLOOKUP(SlideBlocks[[#This Row],[slideId]],Slides[],3,FALSE)</f>
        <v>Huidige benadering</v>
      </c>
      <c r="S26" t="str">
        <f>VLOOKUP(SlideBlocks[[#This Row],[slideId]],Slides[],4,FALSE)</f>
        <v>Rollenspel: Omzet gericht</v>
      </c>
      <c r="T26" t="s">
        <v>282</v>
      </c>
    </row>
    <row r="27" spans="1:21" ht="34" x14ac:dyDescent="0.2">
      <c r="A27">
        <f>ROW()-1</f>
        <v>26</v>
      </c>
      <c r="B27">
        <v>49</v>
      </c>
      <c r="C27">
        <v>2</v>
      </c>
      <c r="D27">
        <v>3</v>
      </c>
      <c r="E27">
        <v>7</v>
      </c>
      <c r="F27" s="1" t="s">
        <v>307</v>
      </c>
      <c r="I27" t="s">
        <v>344</v>
      </c>
      <c r="J27" t="str" cm="1">
        <f t="array" aca="1" ref="J2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(26,49,2,3,7,'….','','','explainSolution.png'),</v>
      </c>
      <c r="K27" t="str">
        <f>VLOOKUP(SlideBlocks[[#This Row],[blockTypeId]],BlockType[],2,FALSE)</f>
        <v>Dialoog</v>
      </c>
      <c r="L27" t="str">
        <f>VLOOKUP(SlideBlocks[[#This Row],[personaId]],Persona[],2,FALSE)</f>
        <v>Customer</v>
      </c>
      <c r="M27">
        <f>VLOOKUP(SlideBlocks[[#This Row],[slideId]],Slides[],11,FALSE)</f>
        <v>10</v>
      </c>
      <c r="N27">
        <f>VLOOKUP(SlideBlocks[[#This Row],[slideId]],Slides[],COLUMN(Slides[[#Headers],[sectionSort]]),FALSE)</f>
        <v>4</v>
      </c>
      <c r="O27">
        <f>VLOOKUP(SlideBlocks[[#This Row],[slideId]],Slides[],COLUMN(Slides[[#Headers],[sceneSort]]),FALSE)</f>
        <v>10</v>
      </c>
      <c r="P27">
        <f>VLOOKUP(SlideBlocks[[#This Row],[slideId]],Slides[],COLUMN(Slides[[#Headers],[slideSort]]),FALSE)</f>
        <v>8</v>
      </c>
      <c r="Q27" s="7">
        <f>VLOOKUP(SlideBlocks[[#This Row],[slideId]],Slides[],2,FALSE)</f>
        <v>22</v>
      </c>
      <c r="R27" t="str">
        <f>VLOOKUP(SlideBlocks[[#This Row],[slideId]],Slides[],3,FALSE)</f>
        <v>Huidige benadering</v>
      </c>
      <c r="S27" t="str">
        <f>VLOOKUP(SlideBlocks[[#This Row],[slideId]],Slides[],4,FALSE)</f>
        <v>Rollenspel: Omzet gericht</v>
      </c>
      <c r="T27" t="s">
        <v>282</v>
      </c>
      <c r="U27" s="1" t="s">
        <v>294</v>
      </c>
    </row>
    <row r="28" spans="1:21" ht="204" x14ac:dyDescent="0.2">
      <c r="A28">
        <f>ROW()-1</f>
        <v>27</v>
      </c>
      <c r="B28">
        <v>50</v>
      </c>
      <c r="C28">
        <v>1</v>
      </c>
      <c r="D28">
        <v>3</v>
      </c>
      <c r="E28">
        <v>6</v>
      </c>
      <c r="F28" s="1" t="s">
        <v>308</v>
      </c>
      <c r="I28" t="s">
        <v>345</v>
      </c>
      <c r="J28" t="str" cm="1">
        <f t="array" aca="1" ref="J2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(27,50,1,3,6,'Wat een mooie use case! Ik heb dan natuurlijk produktie data nodig van het bedrijf, en ook een aantal externe datasets.','','','data.png'),</v>
      </c>
      <c r="K28" t="str">
        <f>VLOOKUP(SlideBlocks[[#This Row],[blockTypeId]],BlockType[],2,FALSE)</f>
        <v>Dialoog</v>
      </c>
      <c r="L28" t="str">
        <f>VLOOKUP(SlideBlocks[[#This Row],[personaId]],Persona[],2,FALSE)</f>
        <v>DataScientist</v>
      </c>
      <c r="M28">
        <f>VLOOKUP(SlideBlocks[[#This Row],[slideId]],Slides[],11,FALSE)</f>
        <v>10</v>
      </c>
      <c r="N28">
        <f>VLOOKUP(SlideBlocks[[#This Row],[slideId]],Slides[],COLUMN(Slides[[#Headers],[sectionSort]]),FALSE)</f>
        <v>4</v>
      </c>
      <c r="O28">
        <f>VLOOKUP(SlideBlocks[[#This Row],[slideId]],Slides[],COLUMN(Slides[[#Headers],[sceneSort]]),FALSE)</f>
        <v>10</v>
      </c>
      <c r="P28">
        <f>VLOOKUP(SlideBlocks[[#This Row],[slideId]],Slides[],COLUMN(Slides[[#Headers],[slideSort]]),FALSE)</f>
        <v>9</v>
      </c>
      <c r="Q28" s="7">
        <f>VLOOKUP(SlideBlocks[[#This Row],[slideId]],Slides[],2,FALSE)</f>
        <v>23</v>
      </c>
      <c r="R28" t="str">
        <f>VLOOKUP(SlideBlocks[[#This Row],[slideId]],Slides[],3,FALSE)</f>
        <v>Huidige benadering</v>
      </c>
      <c r="S28" t="str">
        <f>VLOOKUP(SlideBlocks[[#This Row],[slideId]],Slides[],4,FALSE)</f>
        <v>Rollenspel: Omzet gericht</v>
      </c>
      <c r="T28" t="s">
        <v>282</v>
      </c>
    </row>
    <row r="29" spans="1:21" ht="51" x14ac:dyDescent="0.2">
      <c r="A29">
        <f>ROW()-1</f>
        <v>28</v>
      </c>
      <c r="B29">
        <v>50</v>
      </c>
      <c r="C29">
        <v>2</v>
      </c>
      <c r="D29">
        <v>3</v>
      </c>
      <c r="E29">
        <v>7</v>
      </c>
      <c r="F29" s="1" t="s">
        <v>295</v>
      </c>
      <c r="I29" t="s">
        <v>346</v>
      </c>
      <c r="J29" t="str" cm="1">
        <f t="array" aca="1" ref="J2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(28,50,2,3,7,'…','','','akkoord.png'),</v>
      </c>
      <c r="K29" t="str">
        <f>VLOOKUP(SlideBlocks[[#This Row],[blockTypeId]],BlockType[],2,FALSE)</f>
        <v>Dialoog</v>
      </c>
      <c r="L29" t="str">
        <f>VLOOKUP(SlideBlocks[[#This Row],[personaId]],Persona[],2,FALSE)</f>
        <v>Customer</v>
      </c>
      <c r="M29">
        <f>VLOOKUP(SlideBlocks[[#This Row],[slideId]],Slides[],11,FALSE)</f>
        <v>10</v>
      </c>
      <c r="N29">
        <f>VLOOKUP(SlideBlocks[[#This Row],[slideId]],Slides[],COLUMN(Slides[[#Headers],[sectionSort]]),FALSE)</f>
        <v>4</v>
      </c>
      <c r="O29">
        <f>VLOOKUP(SlideBlocks[[#This Row],[slideId]],Slides[],COLUMN(Slides[[#Headers],[sceneSort]]),FALSE)</f>
        <v>10</v>
      </c>
      <c r="P29">
        <f>VLOOKUP(SlideBlocks[[#This Row],[slideId]],Slides[],COLUMN(Slides[[#Headers],[slideSort]]),FALSE)</f>
        <v>9</v>
      </c>
      <c r="Q29" s="7">
        <f>VLOOKUP(SlideBlocks[[#This Row],[slideId]],Slides[],2,FALSE)</f>
        <v>23</v>
      </c>
      <c r="R29" t="str">
        <f>VLOOKUP(SlideBlocks[[#This Row],[slideId]],Slides[],3,FALSE)</f>
        <v>Huidige benadering</v>
      </c>
      <c r="S29" t="str">
        <f>VLOOKUP(SlideBlocks[[#This Row],[slideId]],Slides[],4,FALSE)</f>
        <v>Rollenspel: Omzet gericht</v>
      </c>
      <c r="T29" t="s">
        <v>282</v>
      </c>
    </row>
    <row r="30" spans="1:21" ht="17" x14ac:dyDescent="0.2">
      <c r="A30">
        <f>ROW()-1</f>
        <v>29</v>
      </c>
      <c r="B30">
        <v>52</v>
      </c>
      <c r="C30">
        <v>1</v>
      </c>
      <c r="D30">
        <v>7</v>
      </c>
      <c r="E30">
        <v>6</v>
      </c>
      <c r="F30" s="1" t="s">
        <v>280</v>
      </c>
      <c r="G30" s="1" t="s">
        <v>124</v>
      </c>
      <c r="H30" s="1" t="s">
        <v>176</v>
      </c>
      <c r="I30" t="s">
        <v>291</v>
      </c>
      <c r="J30" t="str" cm="1">
        <f t="array" aca="1" ref="J3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(29,52,1,7,6,'Hoe moet ik hier chocola van maken?','List','Wat betekent deze data?, Hoe actueel is deze data?, Hoe betrouwbaar is deze data?, Waar kan ik terecht met vragen?, Hoe kan ik datasets met elkaar koppelen?','chocola.png'),</v>
      </c>
      <c r="K30" t="str">
        <f>VLOOKUP(SlideBlocks[[#This Row],[blockTypeId]],BlockType[],2,FALSE)</f>
        <v>Denkwolk</v>
      </c>
      <c r="L30" t="str">
        <f>VLOOKUP(SlideBlocks[[#This Row],[personaId]],Persona[],2,FALSE)</f>
        <v>DataScientist</v>
      </c>
      <c r="M30">
        <f>VLOOKUP(SlideBlocks[[#This Row],[slideId]],Slides[],11,FALSE)</f>
        <v>10</v>
      </c>
      <c r="N30">
        <f>VLOOKUP(SlideBlocks[[#This Row],[slideId]],Slides[],COLUMN(Slides[[#Headers],[sectionSort]]),FALSE)</f>
        <v>4</v>
      </c>
      <c r="O30">
        <f>VLOOKUP(SlideBlocks[[#This Row],[slideId]],Slides[],COLUMN(Slides[[#Headers],[sceneSort]]),FALSE)</f>
        <v>10</v>
      </c>
      <c r="P30">
        <f>VLOOKUP(SlideBlocks[[#This Row],[slideId]],Slides[],COLUMN(Slides[[#Headers],[slideSort]]),FALSE)</f>
        <v>11</v>
      </c>
      <c r="Q30" s="7">
        <f>VLOOKUP(SlideBlocks[[#This Row],[slideId]],Slides[],2,FALSE)</f>
        <v>24</v>
      </c>
      <c r="R30" t="str">
        <f>VLOOKUP(SlideBlocks[[#This Row],[slideId]],Slides[],3,FALSE)</f>
        <v>Huidige benadering</v>
      </c>
      <c r="S30" t="str">
        <f>VLOOKUP(SlideBlocks[[#This Row],[slideId]],Slides[],4,FALSE)</f>
        <v>Chocola</v>
      </c>
      <c r="T30" s="1"/>
    </row>
    <row r="31" spans="1:21" ht="85" x14ac:dyDescent="0.2">
      <c r="A31" s="4">
        <f>ROW()-1</f>
        <v>30</v>
      </c>
      <c r="B31" s="4">
        <v>96</v>
      </c>
      <c r="C31">
        <v>1</v>
      </c>
      <c r="D31">
        <v>4</v>
      </c>
      <c r="E31">
        <v>6</v>
      </c>
      <c r="F31" s="1" t="s">
        <v>312</v>
      </c>
      <c r="I31" t="s">
        <v>310</v>
      </c>
      <c r="J31" t="str" cm="1">
        <f t="array" aca="1" ref="J3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(30,96,1,4,6,'Ik geef niet op. Met mijn skills kan ik hier toch zeker een AI model voor ontwikkelen?','','','ai_tech.png'),</v>
      </c>
      <c r="K31" t="str">
        <f>VLOOKUP(SlideBlocks[[#This Row],[blockTypeId]],BlockType[],2,FALSE)</f>
        <v>Boodschap</v>
      </c>
      <c r="L31" t="str">
        <f>VLOOKUP(SlideBlocks[[#This Row],[personaId]],Persona[],2,FALSE)</f>
        <v>DataScientist</v>
      </c>
      <c r="M31">
        <f>VLOOKUP(SlideBlocks[[#This Row],[slideId]],Slides[],11,FALSE)</f>
        <v>10</v>
      </c>
      <c r="N31">
        <f>VLOOKUP(SlideBlocks[[#This Row],[slideId]],Slides[],COLUMN(Slides[[#Headers],[sectionSort]]),FALSE)</f>
        <v>4</v>
      </c>
      <c r="O31">
        <f>VLOOKUP(SlideBlocks[[#This Row],[slideId]],Slides[],COLUMN(Slides[[#Headers],[sceneSort]]),FALSE)</f>
        <v>10</v>
      </c>
      <c r="P31">
        <f>VLOOKUP(SlideBlocks[[#This Row],[slideId]],Slides[],COLUMN(Slides[[#Headers],[slideSort]]),FALSE)</f>
        <v>12</v>
      </c>
      <c r="Q31" s="8">
        <f>VLOOKUP(SlideBlocks[[#This Row],[slideId]],Slides[],2,FALSE)</f>
        <v>25</v>
      </c>
      <c r="R31" t="str">
        <f>VLOOKUP(SlideBlocks[[#This Row],[slideId]],Slides[],3,FALSE)</f>
        <v>Huidige benadering</v>
      </c>
      <c r="S31" t="str">
        <f>VLOOKUP(SlideBlocks[[#This Row],[slideId]],Slides[],4,FALSE)</f>
        <v>AI Technieken</v>
      </c>
    </row>
    <row r="32" spans="1:21" ht="34" x14ac:dyDescent="0.2">
      <c r="A32" s="4">
        <f>ROW()-1</f>
        <v>31</v>
      </c>
      <c r="B32" s="4">
        <v>94</v>
      </c>
      <c r="C32">
        <v>1</v>
      </c>
      <c r="D32">
        <v>3</v>
      </c>
      <c r="E32">
        <v>6</v>
      </c>
      <c r="F32" s="1" t="s">
        <v>296</v>
      </c>
      <c r="I32" t="s">
        <v>347</v>
      </c>
      <c r="J32" t="str" cm="1">
        <f t="array" aca="1" ref="J3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(31,94,1,3,6,'Ik heb goed nieuws: betrouwbaarheid van de verkoop voorspelling is 92%!','','','auc.png'),</v>
      </c>
      <c r="K32" t="str">
        <f>VLOOKUP(SlideBlocks[[#This Row],[blockTypeId]],BlockType[],2,FALSE)</f>
        <v>Dialoog</v>
      </c>
      <c r="L32" t="str">
        <f>VLOOKUP(SlideBlocks[[#This Row],[personaId]],Persona[],2,FALSE)</f>
        <v>DataScientist</v>
      </c>
      <c r="M32">
        <f>VLOOKUP(SlideBlocks[[#This Row],[slideId]],Slides[],11,FALSE)</f>
        <v>10</v>
      </c>
      <c r="N32">
        <f>VLOOKUP(SlideBlocks[[#This Row],[slideId]],Slides[],COLUMN(Slides[[#Headers],[sectionSort]]),FALSE)</f>
        <v>4</v>
      </c>
      <c r="O32">
        <f>VLOOKUP(SlideBlocks[[#This Row],[slideId]],Slides[],COLUMN(Slides[[#Headers],[sceneSort]]),FALSE)</f>
        <v>10</v>
      </c>
      <c r="P32">
        <f>VLOOKUP(SlideBlocks[[#This Row],[slideId]],Slides[],COLUMN(Slides[[#Headers],[slideSort]]),FALSE)</f>
        <v>13</v>
      </c>
      <c r="Q32" s="8">
        <f>VLOOKUP(SlideBlocks[[#This Row],[slideId]],Slides[],2,FALSE)</f>
        <v>26</v>
      </c>
      <c r="R32" t="str">
        <f>VLOOKUP(SlideBlocks[[#This Row],[slideId]],Slides[],3,FALSE)</f>
        <v>Pilot!</v>
      </c>
      <c r="S32">
        <f>VLOOKUP(SlideBlocks[[#This Row],[slideId]],Slides[],4,FALSE)</f>
        <v>0</v>
      </c>
    </row>
    <row r="33" spans="1:21" ht="34" x14ac:dyDescent="0.2">
      <c r="A33" s="4">
        <f>ROW()-1</f>
        <v>32</v>
      </c>
      <c r="B33" s="4">
        <v>94</v>
      </c>
      <c r="C33">
        <v>2</v>
      </c>
      <c r="D33">
        <v>3</v>
      </c>
      <c r="E33">
        <v>7</v>
      </c>
      <c r="F33" s="1" t="s">
        <v>297</v>
      </c>
      <c r="I33" t="s">
        <v>320</v>
      </c>
      <c r="J33" t="str" cm="1">
        <f t="array" aca="1" ref="J3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(32,94,2,3,7,'Dat is wat ons betreft genoeg om een pilot te starten.','','','pilot.png'),</v>
      </c>
      <c r="K33" t="str">
        <f>VLOOKUP(SlideBlocks[[#This Row],[blockTypeId]],BlockType[],2,FALSE)</f>
        <v>Dialoog</v>
      </c>
      <c r="L33" t="str">
        <f>VLOOKUP(SlideBlocks[[#This Row],[personaId]],Persona[],2,FALSE)</f>
        <v>Customer</v>
      </c>
      <c r="M33">
        <f>VLOOKUP(SlideBlocks[[#This Row],[slideId]],Slides[],11,FALSE)</f>
        <v>10</v>
      </c>
      <c r="N33">
        <f>VLOOKUP(SlideBlocks[[#This Row],[slideId]],Slides[],COLUMN(Slides[[#Headers],[sectionSort]]),FALSE)</f>
        <v>4</v>
      </c>
      <c r="O33">
        <f>VLOOKUP(SlideBlocks[[#This Row],[slideId]],Slides[],COLUMN(Slides[[#Headers],[sceneSort]]),FALSE)</f>
        <v>10</v>
      </c>
      <c r="P33">
        <f>VLOOKUP(SlideBlocks[[#This Row],[slideId]],Slides[],COLUMN(Slides[[#Headers],[slideSort]]),FALSE)</f>
        <v>13</v>
      </c>
      <c r="Q33" s="8">
        <f>VLOOKUP(SlideBlocks[[#This Row],[slideId]],Slides[],2,FALSE)</f>
        <v>26</v>
      </c>
      <c r="R33" t="str">
        <f>VLOOKUP(SlideBlocks[[#This Row],[slideId]],Slides[],3,FALSE)</f>
        <v>Pilot!</v>
      </c>
      <c r="S33">
        <f>VLOOKUP(SlideBlocks[[#This Row],[slideId]],Slides[],4,FALSE)</f>
        <v>0</v>
      </c>
    </row>
    <row r="34" spans="1:21" ht="17" x14ac:dyDescent="0.2">
      <c r="A34" s="4">
        <f>ROW()-1</f>
        <v>33</v>
      </c>
      <c r="B34" s="4">
        <v>95</v>
      </c>
      <c r="C34">
        <v>1</v>
      </c>
      <c r="D34">
        <v>3</v>
      </c>
      <c r="E34">
        <v>7</v>
      </c>
      <c r="F34" s="1" t="s">
        <v>348</v>
      </c>
      <c r="I34" t="s">
        <v>322</v>
      </c>
      <c r="J34" t="str" cm="1">
        <f t="array" aca="1" ref="J3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(33,95,1,3,7,'We zijn nu 3 maanden verder. De pilot is helaas geen succes. Kunt u dat verklaren?','','','pilot_crash.png'),</v>
      </c>
      <c r="K34" t="str">
        <f>VLOOKUP(SlideBlocks[[#This Row],[blockTypeId]],BlockType[],2,FALSE)</f>
        <v>Dialoog</v>
      </c>
      <c r="L34" t="str">
        <f>VLOOKUP(SlideBlocks[[#This Row],[personaId]],Persona[],2,FALSE)</f>
        <v>Customer</v>
      </c>
      <c r="M34">
        <f>VLOOKUP(SlideBlocks[[#This Row],[slideId]],Slides[],11,FALSE)</f>
        <v>10</v>
      </c>
      <c r="N34">
        <f>VLOOKUP(SlideBlocks[[#This Row],[slideId]],Slides[],COLUMN(Slides[[#Headers],[sectionSort]]),FALSE)</f>
        <v>4</v>
      </c>
      <c r="O34">
        <f>VLOOKUP(SlideBlocks[[#This Row],[slideId]],Slides[],COLUMN(Slides[[#Headers],[sceneSort]]),FALSE)</f>
        <v>10</v>
      </c>
      <c r="P34">
        <f>VLOOKUP(SlideBlocks[[#This Row],[slideId]],Slides[],COLUMN(Slides[[#Headers],[slideSort]]),FALSE)</f>
        <v>13</v>
      </c>
      <c r="Q34" s="8">
        <f>VLOOKUP(SlideBlocks[[#This Row],[slideId]],Slides[],2,FALSE)</f>
        <v>27</v>
      </c>
      <c r="R34" t="str">
        <f>VLOOKUP(SlideBlocks[[#This Row],[slideId]],Slides[],3,FALSE)</f>
        <v>Tegenvallende resultaten</v>
      </c>
      <c r="S34">
        <f>VLOOKUP(SlideBlocks[[#This Row],[slideId]],Slides[],4,FALSE)</f>
        <v>0</v>
      </c>
    </row>
    <row r="35" spans="1:21" ht="34" x14ac:dyDescent="0.2">
      <c r="A35" s="4">
        <f>ROW()-1</f>
        <v>34</v>
      </c>
      <c r="B35" s="4">
        <v>95</v>
      </c>
      <c r="C35">
        <v>2</v>
      </c>
      <c r="D35">
        <v>3</v>
      </c>
      <c r="E35">
        <v>11</v>
      </c>
      <c r="F35" s="1" t="s">
        <v>300</v>
      </c>
      <c r="I35" t="s">
        <v>321</v>
      </c>
      <c r="J35" t="str" cm="1">
        <f t="array" aca="1" ref="J3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(34,95,2,3,11,'…..','','','delivery_manager_presenting.png'),</v>
      </c>
      <c r="K35" t="str">
        <f>VLOOKUP(SlideBlocks[[#This Row],[blockTypeId]],BlockType[],2,FALSE)</f>
        <v>Dialoog</v>
      </c>
      <c r="L35" t="str">
        <f>VLOOKUP(SlideBlocks[[#This Row],[personaId]],Persona[],2,FALSE)</f>
        <v>DeliveryManager</v>
      </c>
      <c r="M35">
        <f>VLOOKUP(SlideBlocks[[#This Row],[slideId]],Slides[],11,FALSE)</f>
        <v>10</v>
      </c>
      <c r="N35">
        <f>VLOOKUP(SlideBlocks[[#This Row],[slideId]],Slides[],COLUMN(Slides[[#Headers],[sectionSort]]),FALSE)</f>
        <v>4</v>
      </c>
      <c r="O35">
        <f>VLOOKUP(SlideBlocks[[#This Row],[slideId]],Slides[],COLUMN(Slides[[#Headers],[sceneSort]]),FALSE)</f>
        <v>10</v>
      </c>
      <c r="P35">
        <f>VLOOKUP(SlideBlocks[[#This Row],[slideId]],Slides[],COLUMN(Slides[[#Headers],[slideSort]]),FALSE)</f>
        <v>13</v>
      </c>
      <c r="Q35" s="8">
        <f>VLOOKUP(SlideBlocks[[#This Row],[slideId]],Slides[],2,FALSE)</f>
        <v>27</v>
      </c>
      <c r="R35" t="str">
        <f>VLOOKUP(SlideBlocks[[#This Row],[slideId]],Slides[],3,FALSE)</f>
        <v>Tegenvallende resultaten</v>
      </c>
      <c r="S35">
        <f>VLOOKUP(SlideBlocks[[#This Row],[slideId]],Slides[],4,FALSE)</f>
        <v>0</v>
      </c>
    </row>
    <row r="36" spans="1:21" ht="17" x14ac:dyDescent="0.2">
      <c r="A36" s="4">
        <f>ROW()-1</f>
        <v>35</v>
      </c>
      <c r="B36" s="4">
        <v>91</v>
      </c>
      <c r="C36">
        <v>1</v>
      </c>
      <c r="D36">
        <v>5</v>
      </c>
      <c r="E36">
        <v>1</v>
      </c>
      <c r="I36" t="s">
        <v>334</v>
      </c>
      <c r="J36" t="str" cm="1">
        <f t="array" aca="1" ref="J3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(35,91,1,5,1,'','','','benadering_omzet.png'),</v>
      </c>
      <c r="K36" t="str">
        <f>VLOOKUP(SlideBlocks[[#This Row],[blockTypeId]],BlockType[],2,FALSE)</f>
        <v>Fullscreen</v>
      </c>
      <c r="L36" t="str">
        <f>VLOOKUP(SlideBlocks[[#This Row],[personaId]],Persona[],2,FALSE)</f>
        <v>Presenter</v>
      </c>
      <c r="M36">
        <f>VLOOKUP(SlideBlocks[[#This Row],[slideId]],Slides[],11,FALSE)</f>
        <v>15</v>
      </c>
      <c r="N36">
        <f>VLOOKUP(SlideBlocks[[#This Row],[slideId]],Slides[],COLUMN(Slides[[#Headers],[sectionSort]]),FALSE)</f>
        <v>4</v>
      </c>
      <c r="O36">
        <f>VLOOKUP(SlideBlocks[[#This Row],[slideId]],Slides[],COLUMN(Slides[[#Headers],[sceneSort]]),FALSE)</f>
        <v>15</v>
      </c>
      <c r="P36">
        <f>VLOOKUP(SlideBlocks[[#This Row],[slideId]],Slides[],COLUMN(Slides[[#Headers],[slideSort]]),FALSE)</f>
        <v>1</v>
      </c>
      <c r="Q36" s="8">
        <f>VLOOKUP(SlideBlocks[[#This Row],[slideId]],Slides[],2,FALSE)</f>
        <v>28</v>
      </c>
      <c r="R36" t="str">
        <f>VLOOKUP(SlideBlocks[[#This Row],[slideId]],Slides[],3,FALSE)</f>
        <v>Huidige benadering</v>
      </c>
      <c r="S36" t="str">
        <f>VLOOKUP(SlideBlocks[[#This Row],[slideId]],Slides[],4,FALSE)</f>
        <v>Samenvatting process</v>
      </c>
      <c r="T36" t="s">
        <v>319</v>
      </c>
    </row>
    <row r="37" spans="1:21" x14ac:dyDescent="0.2">
      <c r="A37">
        <f>ROW()-1</f>
        <v>36</v>
      </c>
      <c r="B37">
        <v>63</v>
      </c>
      <c r="C37">
        <v>1</v>
      </c>
      <c r="D37">
        <v>2</v>
      </c>
      <c r="E37">
        <v>1</v>
      </c>
      <c r="F37" s="1" t="s">
        <v>286</v>
      </c>
      <c r="I37" t="s">
        <v>129</v>
      </c>
      <c r="J37" t="str" cm="1">
        <f t="array" aca="1" ref="J3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(36,63,1,2,1,'Klopt dit met jullie beeld?','','','QuestionMark.png'),</v>
      </c>
      <c r="K37" t="str">
        <f>VLOOKUP(SlideBlocks[[#This Row],[blockTypeId]],BlockType[],2,FALSE)</f>
        <v>Vraag</v>
      </c>
      <c r="L37" t="str">
        <f>VLOOKUP(SlideBlocks[[#This Row],[personaId]],Persona[],2,FALSE)</f>
        <v>Presenter</v>
      </c>
      <c r="M37">
        <f>VLOOKUP(SlideBlocks[[#This Row],[slideId]],Slides[],11,FALSE)</f>
        <v>15</v>
      </c>
      <c r="N37">
        <f>VLOOKUP(SlideBlocks[[#This Row],[slideId]],Slides[],COLUMN(Slides[[#Headers],[sectionSort]]),FALSE)</f>
        <v>4</v>
      </c>
      <c r="O37">
        <f>VLOOKUP(SlideBlocks[[#This Row],[slideId]],Slides[],COLUMN(Slides[[#Headers],[sceneSort]]),FALSE)</f>
        <v>15</v>
      </c>
      <c r="P37">
        <f>VLOOKUP(SlideBlocks[[#This Row],[slideId]],Slides[],COLUMN(Slides[[#Headers],[slideSort]]),FALSE)</f>
        <v>2</v>
      </c>
      <c r="Q37" s="7">
        <f>VLOOKUP(SlideBlocks[[#This Row],[slideId]],Slides[],2,FALSE)</f>
        <v>29</v>
      </c>
      <c r="R37" t="str">
        <f>VLOOKUP(SlideBlocks[[#This Row],[slideId]],Slides[],3,FALSE)</f>
        <v>Huidige benadering</v>
      </c>
      <c r="S37" t="str">
        <f>VLOOKUP(SlideBlocks[[#This Row],[slideId]],Slides[],4,FALSE)</f>
        <v>Klopt dit beeld?</v>
      </c>
      <c r="T37" s="1"/>
    </row>
    <row r="38" spans="1:21" ht="17" x14ac:dyDescent="0.2">
      <c r="A38" s="11">
        <f>ROW()-1</f>
        <v>37</v>
      </c>
      <c r="B38" s="4">
        <v>90</v>
      </c>
      <c r="C38">
        <v>1</v>
      </c>
      <c r="D38">
        <v>5</v>
      </c>
      <c r="E38">
        <v>1</v>
      </c>
      <c r="I38" t="s">
        <v>129</v>
      </c>
      <c r="J38" s="12" t="str" cm="1">
        <f t="array" aca="1" ref="J3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(37,90,1,5,1,'','','','QuestionMark.png'),</v>
      </c>
      <c r="K38" s="12" t="str">
        <f>VLOOKUP(SlideBlocks[[#This Row],[blockTypeId]],BlockType[],2,FALSE)</f>
        <v>Fullscreen</v>
      </c>
      <c r="L38" s="12" t="str">
        <f>VLOOKUP(SlideBlocks[[#This Row],[personaId]],Persona[],2,FALSE)</f>
        <v>Presenter</v>
      </c>
      <c r="M38" s="12">
        <f>VLOOKUP(SlideBlocks[[#This Row],[slideId]],Slides[],11,FALSE)</f>
        <v>20</v>
      </c>
      <c r="N38" s="12">
        <f>VLOOKUP(SlideBlocks[[#This Row],[slideId]],Slides[],COLUMN(Slides[[#Headers],[sectionSort]]),FALSE)</f>
        <v>4</v>
      </c>
      <c r="O38" s="12">
        <f>VLOOKUP(SlideBlocks[[#This Row],[slideId]],Slides[],COLUMN(Slides[[#Headers],[sceneSort]]),FALSE)</f>
        <v>20</v>
      </c>
      <c r="P38" s="12">
        <f>VLOOKUP(SlideBlocks[[#This Row],[slideId]],Slides[],COLUMN(Slides[[#Headers],[slideSort]]),FALSE)</f>
        <v>1</v>
      </c>
      <c r="Q38" s="8">
        <f>VLOOKUP(SlideBlocks[[#This Row],[slideId]],Slides[],2,FALSE)</f>
        <v>30</v>
      </c>
      <c r="R38" s="12" t="str">
        <f>VLOOKUP(SlideBlocks[[#This Row],[slideId]],Slides[],3,FALSE)</f>
        <v>Alternatieve benadering</v>
      </c>
      <c r="S38" s="12" t="str">
        <f>VLOOKUP(SlideBlocks[[#This Row],[slideId]],Slides[],4,FALSE)</f>
        <v>Kan het ook anders?</v>
      </c>
      <c r="T38" s="12"/>
      <c r="U38" s="12"/>
    </row>
    <row r="39" spans="1:21" ht="34" x14ac:dyDescent="0.2">
      <c r="A39">
        <f>ROW()-1</f>
        <v>38</v>
      </c>
      <c r="B39">
        <v>16</v>
      </c>
      <c r="C39">
        <v>1</v>
      </c>
      <c r="D39">
        <v>4</v>
      </c>
      <c r="E39">
        <v>1</v>
      </c>
      <c r="F39" s="1" t="s">
        <v>117</v>
      </c>
      <c r="I39" t="s">
        <v>116</v>
      </c>
      <c r="J39" t="str" cm="1">
        <f t="array" aca="1" ref="J3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(38,16,1,4,1,'Verschil in werking tussen klassieke systemen en AI systemen.','','','rules_ai_vs_classic.png'),</v>
      </c>
      <c r="K39" t="str">
        <f>VLOOKUP(SlideBlocks[[#This Row],[blockTypeId]],BlockType[],2,FALSE)</f>
        <v>Boodschap</v>
      </c>
      <c r="L39" t="str">
        <f>VLOOKUP(SlideBlocks[[#This Row],[personaId]],Persona[],2,FALSE)</f>
        <v>Presenter</v>
      </c>
      <c r="M39">
        <f>VLOOKUP(SlideBlocks[[#This Row],[slideId]],Slides[],11,FALSE)</f>
        <v>110</v>
      </c>
      <c r="N39">
        <f>VLOOKUP(SlideBlocks[[#This Row],[slideId]],Slides[],COLUMN(Slides[[#Headers],[sectionSort]]),FALSE)</f>
        <v>4</v>
      </c>
      <c r="O39">
        <f>VLOOKUP(SlideBlocks[[#This Row],[slideId]],Slides[],COLUMN(Slides[[#Headers],[sceneSort]]),FALSE)</f>
        <v>110</v>
      </c>
      <c r="P39">
        <v>3</v>
      </c>
      <c r="Q39" s="7">
        <f>VLOOKUP(SlideBlocks[[#This Row],[slideId]],Slides[],2,FALSE)</f>
        <v>32</v>
      </c>
      <c r="R39" t="str">
        <f>VLOOKUP(SlideBlocks[[#This Row],[slideId]],Slides[],3,FALSE)</f>
        <v>Werking AI</v>
      </c>
      <c r="S39" t="str">
        <f>VLOOKUP(SlideBlocks[[#This Row],[slideId]],Slides[],4,FALSE)</f>
        <v>AI Projecten: Algemeen</v>
      </c>
    </row>
    <row r="40" spans="1:21" x14ac:dyDescent="0.2">
      <c r="A40">
        <f>ROW()-1</f>
        <v>39</v>
      </c>
      <c r="B40">
        <v>25</v>
      </c>
      <c r="C40">
        <v>1</v>
      </c>
      <c r="D40">
        <v>4</v>
      </c>
      <c r="E40">
        <v>1</v>
      </c>
      <c r="I40" t="s">
        <v>352</v>
      </c>
      <c r="J40" t="str" cm="1">
        <f t="array" aca="1" ref="J4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(39,25,1,4,1,'','','','trust.png'),</v>
      </c>
      <c r="K40" t="str">
        <f>VLOOKUP(SlideBlocks[[#This Row],[blockTypeId]],BlockType[],2,FALSE)</f>
        <v>Boodschap</v>
      </c>
      <c r="L40" t="str">
        <f>VLOOKUP(SlideBlocks[[#This Row],[personaId]],Persona[],2,FALSE)</f>
        <v>Presenter</v>
      </c>
      <c r="M40">
        <f>VLOOKUP(SlideBlocks[[#This Row],[slideId]],Slides[],11,FALSE)</f>
        <v>110</v>
      </c>
      <c r="N40">
        <f>VLOOKUP(SlideBlocks[[#This Row],[slideId]],Slides[],COLUMN(Slides[[#Headers],[sectionSort]]),FALSE)</f>
        <v>4</v>
      </c>
      <c r="O40">
        <f>VLOOKUP(SlideBlocks[[#This Row],[slideId]],Slides[],COLUMN(Slides[[#Headers],[sceneSort]]),FALSE)</f>
        <v>110</v>
      </c>
      <c r="P40">
        <f>VLOOKUP(SlideBlocks[[#This Row],[slideId]],Slides[],COLUMN(Slides[[#Headers],[slideSort]]),FALSE)</f>
        <v>2</v>
      </c>
      <c r="Q40" s="7">
        <f>VLOOKUP(SlideBlocks[[#This Row],[slideId]],Slides[],2,FALSE)</f>
        <v>31</v>
      </c>
      <c r="R40" t="str">
        <f>VLOOKUP(SlideBlocks[[#This Row],[slideId]],Slides[],3,FALSE)</f>
        <v>Data Trust</v>
      </c>
      <c r="S40" t="str">
        <f>VLOOKUP(SlideBlocks[[#This Row],[slideId]],Slides[],4,FALSE)</f>
        <v>Vertrouwen in data</v>
      </c>
      <c r="T40" t="s">
        <v>314</v>
      </c>
    </row>
    <row r="41" spans="1:21" ht="17" x14ac:dyDescent="0.2">
      <c r="A41" s="4">
        <f>ROW()-1</f>
        <v>40</v>
      </c>
      <c r="B41" s="4">
        <v>41</v>
      </c>
      <c r="C41">
        <v>1</v>
      </c>
      <c r="D41">
        <v>4</v>
      </c>
      <c r="E41">
        <v>1</v>
      </c>
      <c r="F41" s="1" t="s">
        <v>315</v>
      </c>
      <c r="I41" t="s">
        <v>126</v>
      </c>
      <c r="J41" t="str" cm="1">
        <f t="array" aca="1" ref="J4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(40,41,1,4,1,'Wat gebeurt er met AI bij lage datakwaliteit?','','','shit_data.png'),</v>
      </c>
      <c r="K41" t="str">
        <f>VLOOKUP(SlideBlocks[[#This Row],[blockTypeId]],BlockType[],2,FALSE)</f>
        <v>Boodschap</v>
      </c>
      <c r="L41" t="str">
        <f>VLOOKUP(SlideBlocks[[#This Row],[personaId]],Persona[],2,FALSE)</f>
        <v>Presenter</v>
      </c>
      <c r="M41">
        <f>VLOOKUP(SlideBlocks[[#This Row],[slideId]],Slides[],11,FALSE)</f>
        <v>110</v>
      </c>
      <c r="N41">
        <f>VLOOKUP(SlideBlocks[[#This Row],[slideId]],Slides[],COLUMN(Slides[[#Headers],[sectionSort]]),FALSE)</f>
        <v>4</v>
      </c>
      <c r="O41">
        <v>1</v>
      </c>
      <c r="P41">
        <v>2</v>
      </c>
      <c r="Q41" s="7">
        <f>VLOOKUP(SlideBlocks[[#This Row],[slideId]],Slides[],2,FALSE)</f>
        <v>33</v>
      </c>
      <c r="R41" t="str">
        <f>VLOOKUP(SlideBlocks[[#This Row],[slideId]],Slides[],3,FALSE)</f>
        <v>Het belang van datakwaliteit</v>
      </c>
      <c r="S41" t="str">
        <f>VLOOKUP(SlideBlocks[[#This Row],[slideId]],Slides[],4,FALSE)</f>
        <v>AI Projecten: Algemeen</v>
      </c>
    </row>
    <row r="42" spans="1:21" ht="17" x14ac:dyDescent="0.2">
      <c r="A42" s="4">
        <f>ROW()-1</f>
        <v>41</v>
      </c>
      <c r="B42" s="4">
        <v>85</v>
      </c>
      <c r="C42">
        <v>1</v>
      </c>
      <c r="D42">
        <v>5</v>
      </c>
      <c r="E42">
        <v>1</v>
      </c>
      <c r="I42" t="s">
        <v>228</v>
      </c>
      <c r="J42" t="str" cm="1">
        <f t="array" aca="1" ref="J4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(41,85,1,5,1,'','','','problem_solution_space.png'),</v>
      </c>
      <c r="K42" t="str">
        <f>VLOOKUP(SlideBlocks[[#This Row],[blockTypeId]],BlockType[],2,FALSE)</f>
        <v>Fullscreen</v>
      </c>
      <c r="L42" t="str">
        <f>VLOOKUP(SlideBlocks[[#This Row],[personaId]],Persona[],2,FALSE)</f>
        <v>Presenter</v>
      </c>
      <c r="M42">
        <f>VLOOKUP(SlideBlocks[[#This Row],[slideId]],Slides[],11,FALSE)</f>
        <v>110</v>
      </c>
      <c r="N42">
        <f>VLOOKUP(SlideBlocks[[#This Row],[slideId]],Slides[],COLUMN(Slides[[#Headers],[sectionSort]]),FALSE)</f>
        <v>4</v>
      </c>
      <c r="O42">
        <f>VLOOKUP(SlideBlocks[[#This Row],[slideId]],Slides[],COLUMN(Slides[[#Headers],[sceneSort]]),FALSE)</f>
        <v>110</v>
      </c>
      <c r="P42">
        <f>VLOOKUP(SlideBlocks[[#This Row],[slideId]],Slides[],COLUMN(Slides[[#Headers],[slideSort]]),FALSE)</f>
        <v>8</v>
      </c>
      <c r="Q42" s="7">
        <f>VLOOKUP(SlideBlocks[[#This Row],[slideId]],Slides[],2,FALSE)</f>
        <v>34</v>
      </c>
      <c r="R42" t="str">
        <f>VLOOKUP(SlideBlocks[[#This Row],[slideId]],Slides[],3,FALSE)</f>
        <v>Problem vs Solution Space</v>
      </c>
      <c r="S42" t="str">
        <f>VLOOKUP(SlideBlocks[[#This Row],[slideId]],Slides[],4,FALSE)</f>
        <v>DM vs AI</v>
      </c>
    </row>
    <row r="43" spans="1:21" x14ac:dyDescent="0.2">
      <c r="A43" s="4">
        <f>ROW()-1</f>
        <v>42</v>
      </c>
      <c r="B43" s="4">
        <v>86</v>
      </c>
      <c r="C43">
        <v>1</v>
      </c>
      <c r="D43">
        <v>5</v>
      </c>
      <c r="E43">
        <v>1</v>
      </c>
      <c r="I43" t="s">
        <v>239</v>
      </c>
      <c r="J43" t="str" cm="1">
        <f t="array" aca="1" ref="J4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(42,86,1,5,1,'','','','gartner_data_concerns.png'),</v>
      </c>
      <c r="K43" t="str">
        <f>VLOOKUP(SlideBlocks[[#This Row],[blockTypeId]],BlockType[],2,FALSE)</f>
        <v>Fullscreen</v>
      </c>
      <c r="L43" t="str">
        <f>VLOOKUP(SlideBlocks[[#This Row],[personaId]],Persona[],2,FALSE)</f>
        <v>Presenter</v>
      </c>
      <c r="M43">
        <f>VLOOKUP(SlideBlocks[[#This Row],[slideId]],Slides[],11,FALSE)</f>
        <v>110</v>
      </c>
      <c r="N43">
        <f>VLOOKUP(SlideBlocks[[#This Row],[slideId]],Slides[],COLUMN(Slides[[#Headers],[sectionSort]]),FALSE)</f>
        <v>4</v>
      </c>
      <c r="O43">
        <f>VLOOKUP(SlideBlocks[[#This Row],[slideId]],Slides[],COLUMN(Slides[[#Headers],[sceneSort]]),FALSE)</f>
        <v>110</v>
      </c>
      <c r="P43">
        <f>VLOOKUP(SlideBlocks[[#This Row],[slideId]],Slides[],COLUMN(Slides[[#Headers],[slideSort]]),FALSE)</f>
        <v>10</v>
      </c>
      <c r="Q43" s="8">
        <f>VLOOKUP(SlideBlocks[[#This Row],[slideId]],Slides[],2,FALSE)</f>
        <v>35</v>
      </c>
      <c r="R43" t="str">
        <f>VLOOKUP(SlideBlocks[[#This Row],[slideId]],Slides[],3,FALSE)</f>
        <v>Gartner: Data concerns for GenAI</v>
      </c>
      <c r="S43">
        <f>VLOOKUP(SlideBlocks[[#This Row],[slideId]],Slides[],4,FALSE)</f>
        <v>0</v>
      </c>
    </row>
    <row r="44" spans="1:21" x14ac:dyDescent="0.2">
      <c r="A44" s="4">
        <f>ROW()-1</f>
        <v>43</v>
      </c>
      <c r="B44" s="4">
        <v>93</v>
      </c>
      <c r="C44">
        <v>1</v>
      </c>
      <c r="D44">
        <v>6</v>
      </c>
      <c r="E44">
        <v>1</v>
      </c>
      <c r="G44" s="1" t="s">
        <v>199</v>
      </c>
      <c r="H44" s="1" t="s">
        <v>155</v>
      </c>
      <c r="I44" t="s">
        <v>264</v>
      </c>
      <c r="J44" t="str" cm="1">
        <f t="array" aca="1" ref="J4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(43,93,1,6,1,'','TextArea','Interviews','interview.png'),</v>
      </c>
      <c r="K44" t="str">
        <f>VLOOKUP(SlideBlocks[[#This Row],[blockTypeId]],BlockType[],2,FALSE)</f>
        <v>Divider</v>
      </c>
      <c r="L44" t="str">
        <f>VLOOKUP(SlideBlocks[[#This Row],[personaId]],Persona[],2,FALSE)</f>
        <v>Presenter</v>
      </c>
      <c r="M44">
        <f>VLOOKUP(SlideBlocks[[#This Row],[slideId]],Slides[],11,FALSE)</f>
        <v>10</v>
      </c>
      <c r="N44">
        <f>VLOOKUP(SlideBlocks[[#This Row],[slideId]],Slides[],COLUMN(Slides[[#Headers],[sectionSort]]),FALSE)</f>
        <v>5</v>
      </c>
      <c r="O44">
        <f>VLOOKUP(SlideBlocks[[#This Row],[slideId]],Slides[],COLUMN(Slides[[#Headers],[sceneSort]]),FALSE)</f>
        <v>10</v>
      </c>
      <c r="P44">
        <f>VLOOKUP(SlideBlocks[[#This Row],[slideId]],Slides[],COLUMN(Slides[[#Headers],[slideSort]]),FALSE)</f>
        <v>1</v>
      </c>
      <c r="Q44" s="8">
        <f>VLOOKUP(SlideBlocks[[#This Row],[slideId]],Slides[],2,FALSE)</f>
        <v>36</v>
      </c>
      <c r="R44" t="str">
        <f>VLOOKUP(SlideBlocks[[#This Row],[slideId]],Slides[],3,FALSE)</f>
        <v>Interviews</v>
      </c>
      <c r="S44" t="str">
        <f>VLOOKUP(SlideBlocks[[#This Row],[slideId]],Slides[],4,FALSE)</f>
        <v>Section Start</v>
      </c>
    </row>
    <row r="45" spans="1:21" ht="17" x14ac:dyDescent="0.2">
      <c r="A45" s="4">
        <f>ROW()-1</f>
        <v>44</v>
      </c>
      <c r="B45" s="4">
        <v>89</v>
      </c>
      <c r="C45">
        <v>1</v>
      </c>
      <c r="D45">
        <v>5</v>
      </c>
      <c r="E45">
        <v>1</v>
      </c>
      <c r="G45" s="1" t="s">
        <v>124</v>
      </c>
      <c r="H45" s="1" t="s">
        <v>270</v>
      </c>
      <c r="J45" t="str" cm="1">
        <f t="array" aca="1" ref="J4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(44,89,1,5,1,'','List','Waarom zou data management voor ilionx van waarde kunnen zijn in de context van AI?, Waarom zou data management voor onze klanten die aan de slag willen met AI van waarde kunnen zijn?, Welke klantcases ken je waar data management in een AI project niet is geadresseerd? Welke impact had dit?,   Welke klantcases ken je waar data management in een AI project wel is geadresseerd? Welke impact had dit?',''),</v>
      </c>
      <c r="K45" t="str">
        <f>VLOOKUP(SlideBlocks[[#This Row],[blockTypeId]],BlockType[],2,FALSE)</f>
        <v>Fullscreen</v>
      </c>
      <c r="L45" t="str">
        <f>VLOOKUP(SlideBlocks[[#This Row],[personaId]],Persona[],2,FALSE)</f>
        <v>Presenter</v>
      </c>
      <c r="M45">
        <f>VLOOKUP(SlideBlocks[[#This Row],[slideId]],Slides[],11,FALSE)</f>
        <v>110</v>
      </c>
      <c r="N45">
        <f>VLOOKUP(SlideBlocks[[#This Row],[slideId]],Slides[],COLUMN(Slides[[#Headers],[sectionSort]]),FALSE)</f>
        <v>5</v>
      </c>
      <c r="O45">
        <f>VLOOKUP(SlideBlocks[[#This Row],[slideId]],Slides[],COLUMN(Slides[[#Headers],[sceneSort]]),FALSE)</f>
        <v>110</v>
      </c>
      <c r="P45">
        <f>VLOOKUP(SlideBlocks[[#This Row],[slideId]],Slides[],COLUMN(Slides[[#Headers],[slideSort]]),FALSE)</f>
        <v>1</v>
      </c>
      <c r="Q45" s="8">
        <f>VLOOKUP(SlideBlocks[[#This Row],[slideId]],Slides[],2,FALSE)</f>
        <v>37</v>
      </c>
      <c r="R45" t="str">
        <f>VLOOKUP(SlideBlocks[[#This Row],[slideId]],Slides[],3,FALSE)</f>
        <v>Interviews</v>
      </c>
      <c r="S45" t="str">
        <f>VLOOKUP(SlideBlocks[[#This Row],[slideId]],Slides[],4,FALSE)</f>
        <v>Interviews over DM vs AI</v>
      </c>
    </row>
    <row r="46" spans="1:21" ht="204" x14ac:dyDescent="0.2">
      <c r="A46">
        <f>ROW()-1</f>
        <v>45</v>
      </c>
      <c r="B46">
        <v>19</v>
      </c>
      <c r="C46">
        <v>1</v>
      </c>
      <c r="D46">
        <v>4</v>
      </c>
      <c r="E46">
        <v>1</v>
      </c>
      <c r="F46" s="1" t="s">
        <v>120</v>
      </c>
      <c r="G46" s="1" t="s">
        <v>124</v>
      </c>
      <c r="H46" s="1" t="s">
        <v>316</v>
      </c>
      <c r="I46" t="s">
        <v>212</v>
      </c>
      <c r="J46" t="str" cm="1">
        <f t="array" aca="1" ref="J4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(45,19,1,4,1,'Belangrijkste issues in AI projecten','List','Bias,Begrip,Integratie,Beschikbaarheid,Datakwaliteit','dmbok.png'),</v>
      </c>
      <c r="K46" t="str">
        <f>VLOOKUP(SlideBlocks[[#This Row],[blockTypeId]],BlockType[],2,FALSE)</f>
        <v>Boodschap</v>
      </c>
      <c r="L46" t="str">
        <f>VLOOKUP(SlideBlocks[[#This Row],[personaId]],Persona[],2,FALSE)</f>
        <v>Presenter</v>
      </c>
      <c r="M46">
        <f>VLOOKUP(SlideBlocks[[#This Row],[slideId]],Slides[],11,FALSE)</f>
        <v>110</v>
      </c>
      <c r="N46">
        <f>VLOOKUP(SlideBlocks[[#This Row],[slideId]],Slides[],COLUMN(Slides[[#Headers],[sectionSort]]),FALSE)</f>
        <v>5</v>
      </c>
      <c r="O46">
        <f>VLOOKUP(SlideBlocks[[#This Row],[slideId]],Slides[],COLUMN(Slides[[#Headers],[sceneSort]]),FALSE)</f>
        <v>110</v>
      </c>
      <c r="P46">
        <f>VLOOKUP(SlideBlocks[[#This Row],[slideId]],Slides[],COLUMN(Slides[[#Headers],[slideSort]]),FALSE)</f>
        <v>6</v>
      </c>
      <c r="Q46" s="7">
        <f>VLOOKUP(SlideBlocks[[#This Row],[slideId]],Slides[],2,FALSE)</f>
        <v>38</v>
      </c>
      <c r="R46" t="str">
        <f>VLOOKUP(SlideBlocks[[#This Row],[slideId]],Slides[],3,FALSE)</f>
        <v>AI Issues</v>
      </c>
      <c r="S46" t="str">
        <f>VLOOKUP(SlideBlocks[[#This Row],[slideId]],Slides[],4,FALSE)</f>
        <v>AI Issues</v>
      </c>
    </row>
    <row r="47" spans="1:21" ht="68" x14ac:dyDescent="0.2">
      <c r="A47">
        <f>ROW()-1</f>
        <v>46</v>
      </c>
      <c r="B47">
        <v>47</v>
      </c>
      <c r="C47">
        <v>1</v>
      </c>
      <c r="D47">
        <v>4</v>
      </c>
      <c r="E47">
        <v>1</v>
      </c>
      <c r="F47" s="1" t="s">
        <v>162</v>
      </c>
      <c r="I47" t="s">
        <v>161</v>
      </c>
      <c r="J47" t="str" cm="1">
        <f t="array" aca="1" ref="J4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(46,47,1,4,1,'Wat denkt chatGPT dat de belangrijkste issues zijn bij AI projecten?','','','chatgpt.png'),</v>
      </c>
      <c r="K47" t="str">
        <f>VLOOKUP(SlideBlocks[[#This Row],[blockTypeId]],BlockType[],2,FALSE)</f>
        <v>Boodschap</v>
      </c>
      <c r="L47" t="str">
        <f>VLOOKUP(SlideBlocks[[#This Row],[personaId]],Persona[],2,FALSE)</f>
        <v>Presenter</v>
      </c>
      <c r="M47">
        <f>VLOOKUP(SlideBlocks[[#This Row],[slideId]],Slides[],11,FALSE)</f>
        <v>110</v>
      </c>
      <c r="N47">
        <v>3</v>
      </c>
      <c r="O47">
        <f>VLOOKUP(SlideBlocks[[#This Row],[slideId]],Slides[],COLUMN(Slides[[#Headers],[sceneSort]]),FALSE)</f>
        <v>110</v>
      </c>
      <c r="P47">
        <f>VLOOKUP(SlideBlocks[[#This Row],[slideId]],Slides[],COLUMN(Slides[[#Headers],[slideSort]]),FALSE)</f>
        <v>7</v>
      </c>
      <c r="Q47" s="7">
        <f>VLOOKUP(SlideBlocks[[#This Row],[slideId]],Slides[],2,FALSE)</f>
        <v>39</v>
      </c>
      <c r="R47" t="str">
        <f>VLOOKUP(SlideBlocks[[#This Row],[slideId]],Slides[],3,FALSE)</f>
        <v>AI Issues volgens chatGPT</v>
      </c>
      <c r="S47" t="str">
        <f>VLOOKUP(SlideBlocks[[#This Row],[slideId]],Slides[],4,FALSE)</f>
        <v>AI Projecten: Algemeen</v>
      </c>
    </row>
    <row r="48" spans="1:21" ht="34" x14ac:dyDescent="0.2">
      <c r="A48" s="4">
        <f>ROW()-1</f>
        <v>47</v>
      </c>
      <c r="B48" s="4">
        <v>92</v>
      </c>
      <c r="C48">
        <v>1</v>
      </c>
      <c r="D48">
        <v>4</v>
      </c>
      <c r="E48">
        <v>1</v>
      </c>
      <c r="F48" s="1" t="s">
        <v>350</v>
      </c>
      <c r="I48" t="s">
        <v>335</v>
      </c>
      <c r="J48" t="str" cm="1">
        <f t="array" aca="1" ref="J4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(47,92,1,4,1,'Waarde gerichte benadering','','','benadering_waarde.png'),</v>
      </c>
      <c r="K48" t="str">
        <f>VLOOKUP(SlideBlocks[[#This Row],[blockTypeId]],BlockType[],2,FALSE)</f>
        <v>Boodschap</v>
      </c>
      <c r="L48" t="str">
        <f>VLOOKUP(SlideBlocks[[#This Row],[personaId]],Persona[],2,FALSE)</f>
        <v>Presenter</v>
      </c>
      <c r="M48">
        <f>VLOOKUP(SlideBlocks[[#This Row],[slideId]],Slides[],11,FALSE)</f>
        <v>20</v>
      </c>
      <c r="N48">
        <f>VLOOKUP(SlideBlocks[[#This Row],[slideId]],Slides[],COLUMN(Slides[[#Headers],[sectionSort]]),FALSE)</f>
        <v>6</v>
      </c>
      <c r="O48">
        <f>VLOOKUP(SlideBlocks[[#This Row],[slideId]],Slides[],COLUMN(Slides[[#Headers],[sceneSort]]),FALSE)</f>
        <v>20</v>
      </c>
      <c r="P48">
        <f>VLOOKUP(SlideBlocks[[#This Row],[slideId]],Slides[],COLUMN(Slides[[#Headers],[slideSort]]),FALSE)</f>
        <v>1</v>
      </c>
      <c r="Q48" s="8">
        <f>VLOOKUP(SlideBlocks[[#This Row],[slideId]],Slides[],2,FALSE)</f>
        <v>40</v>
      </c>
      <c r="R48" t="str">
        <f>VLOOKUP(SlideBlocks[[#This Row],[slideId]],Slides[],3,FALSE)</f>
        <v>Waardegerichte benadering</v>
      </c>
      <c r="S48" t="str">
        <f>VLOOKUP(SlideBlocks[[#This Row],[slideId]],Slides[],4,FALSE)</f>
        <v>Waarde gedreven benadering</v>
      </c>
      <c r="T48" s="1" t="s">
        <v>319</v>
      </c>
    </row>
    <row r="49" spans="1:20" x14ac:dyDescent="0.2">
      <c r="A49" s="4">
        <f>ROW()-1</f>
        <v>48</v>
      </c>
      <c r="B49" s="4">
        <v>88</v>
      </c>
      <c r="C49">
        <v>1</v>
      </c>
      <c r="D49">
        <v>5</v>
      </c>
      <c r="E49">
        <v>1</v>
      </c>
      <c r="I49" t="s">
        <v>355</v>
      </c>
      <c r="J49" t="str" cm="1">
        <f t="array" aca="1" ref="J4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(48,88,1,5,1,'','','','discussion.png'),</v>
      </c>
      <c r="K49" t="str">
        <f>VLOOKUP(SlideBlocks[[#This Row],[blockTypeId]],BlockType[],2,FALSE)</f>
        <v>Fullscreen</v>
      </c>
      <c r="L49" t="str">
        <f>VLOOKUP(SlideBlocks[[#This Row],[personaId]],Persona[],2,FALSE)</f>
        <v>Presenter</v>
      </c>
      <c r="M49">
        <f>VLOOKUP(SlideBlocks[[#This Row],[slideId]],Slides[],11,FALSE)</f>
        <v>1</v>
      </c>
      <c r="N49">
        <f>VLOOKUP(SlideBlocks[[#This Row],[slideId]],Slides[],COLUMN(Slides[[#Headers],[sectionSort]]),FALSE)</f>
        <v>8</v>
      </c>
      <c r="O49">
        <f>VLOOKUP(SlideBlocks[[#This Row],[slideId]],Slides[],COLUMN(Slides[[#Headers],[sceneSort]]),FALSE)</f>
        <v>1</v>
      </c>
      <c r="P49">
        <f>VLOOKUP(SlideBlocks[[#This Row],[slideId]],Slides[],COLUMN(Slides[[#Headers],[slideSort]]),FALSE)</f>
        <v>1</v>
      </c>
      <c r="Q49" s="8">
        <f>VLOOKUP(SlideBlocks[[#This Row],[slideId]],Slides[],2,FALSE)</f>
        <v>41</v>
      </c>
      <c r="R49" t="str">
        <f>VLOOKUP(SlideBlocks[[#This Row],[slideId]],Slides[],3,FALSE)</f>
        <v>Open discussie</v>
      </c>
      <c r="S49" t="str">
        <f>VLOOKUP(SlideBlocks[[#This Row],[slideId]],Slides[],4,FALSE)</f>
        <v>Ervaringen uit het publiek</v>
      </c>
    </row>
    <row r="50" spans="1:20" ht="17" x14ac:dyDescent="0.2">
      <c r="A50">
        <f>ROW()-1</f>
        <v>49</v>
      </c>
      <c r="B50">
        <v>13</v>
      </c>
      <c r="C50">
        <v>1</v>
      </c>
      <c r="D50">
        <v>4</v>
      </c>
      <c r="E50">
        <v>1</v>
      </c>
      <c r="F50" s="1" t="s">
        <v>353</v>
      </c>
      <c r="G50" s="1" t="s">
        <v>124</v>
      </c>
      <c r="H50" s="1" t="s">
        <v>354</v>
      </c>
      <c r="I50" t="s">
        <v>356</v>
      </c>
      <c r="J50" t="str" cm="1">
        <f t="array" aca="1" ref="J5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(49,13,1,4,1,'Iets vergeten?','List','Wetgeving, Ethiek, AI2DM, ..','forgot.png'),</v>
      </c>
      <c r="K50" t="str">
        <f>VLOOKUP(SlideBlocks[[#This Row],[blockTypeId]],BlockType[],2,FALSE)</f>
        <v>Boodschap</v>
      </c>
      <c r="L50" t="str">
        <f>VLOOKUP(SlideBlocks[[#This Row],[personaId]],Persona[],2,FALSE)</f>
        <v>Presenter</v>
      </c>
      <c r="M50">
        <f>VLOOKUP(SlideBlocks[[#This Row],[slideId]],Slides[],11,FALSE)</f>
        <v>1</v>
      </c>
      <c r="N50">
        <f>VLOOKUP(SlideBlocks[[#This Row],[slideId]],Slides[],COLUMN(Slides[[#Headers],[sectionSort]]),FALSE)</f>
        <v>8</v>
      </c>
      <c r="O50">
        <f>VLOOKUP(SlideBlocks[[#This Row],[slideId]],Slides[],COLUMN(Slides[[#Headers],[sceneSort]]),FALSE)</f>
        <v>1</v>
      </c>
      <c r="P50">
        <f>VLOOKUP(SlideBlocks[[#This Row],[slideId]],Slides[],COLUMN(Slides[[#Headers],[slideSort]]),FALSE)</f>
        <v>5</v>
      </c>
      <c r="Q50" s="7">
        <f>VLOOKUP(SlideBlocks[[#This Row],[slideId]],Slides[],2,FALSE)</f>
        <v>42</v>
      </c>
      <c r="R50" t="str">
        <f>VLOOKUP(SlideBlocks[[#This Row],[slideId]],Slides[],3,FALSE)</f>
        <v>Iets vergeten?</v>
      </c>
      <c r="S50" t="str">
        <f>VLOOKUP(SlideBlocks[[#This Row],[slideId]],Slides[],4,FALSE)</f>
        <v>Einde presentatie</v>
      </c>
    </row>
    <row r="51" spans="1:20" ht="51" x14ac:dyDescent="0.2">
      <c r="A51">
        <f>ROW()-1</f>
        <v>50</v>
      </c>
      <c r="B51">
        <v>70</v>
      </c>
      <c r="C51">
        <v>1</v>
      </c>
      <c r="D51">
        <v>6</v>
      </c>
      <c r="E51">
        <v>5</v>
      </c>
      <c r="G51" s="1" t="s">
        <v>199</v>
      </c>
      <c r="H51" s="1" t="s">
        <v>185</v>
      </c>
      <c r="I51" t="s">
        <v>265</v>
      </c>
      <c r="J51" t="str" cm="1">
        <f t="array" aca="1" ref="J5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(50,70,1,6,5,'','TextArea','Afsluiting','finish.png'),</v>
      </c>
      <c r="K51" t="str">
        <f>VLOOKUP(SlideBlocks[[#This Row],[blockTypeId]],BlockType[],2,FALSE)</f>
        <v>Divider</v>
      </c>
      <c r="L51" t="str">
        <f>VLOOKUP(SlideBlocks[[#This Row],[personaId]],Persona[],2,FALSE)</f>
        <v>DataEngineer</v>
      </c>
      <c r="M51">
        <f>VLOOKUP(SlideBlocks[[#This Row],[slideId]],Slides[],11,FALSE)</f>
        <v>1</v>
      </c>
      <c r="N51">
        <f>VLOOKUP(SlideBlocks[[#This Row],[slideId]],Slides[],COLUMN(Slides[[#Headers],[sectionSort]]),FALSE)</f>
        <v>99</v>
      </c>
      <c r="O51">
        <f>VLOOKUP(SlideBlocks[[#This Row],[slideId]],Slides[],COLUMN(Slides[[#Headers],[sceneSort]]),FALSE)</f>
        <v>1</v>
      </c>
      <c r="P51">
        <f>VLOOKUP(SlideBlocks[[#This Row],[slideId]],Slides[],COLUMN(Slides[[#Headers],[slideSort]]),FALSE)</f>
        <v>0</v>
      </c>
      <c r="Q51" s="7">
        <f>VLOOKUP(SlideBlocks[[#This Row],[slideId]],Slides[],2,FALSE)</f>
        <v>43</v>
      </c>
      <c r="R51" t="str">
        <f>VLOOKUP(SlideBlocks[[#This Row],[slideId]],Slides[],3,FALSE)</f>
        <v>Afsluiting</v>
      </c>
      <c r="S51" t="str">
        <f>VLOOKUP(SlideBlocks[[#This Row],[slideId]],Slides[],4,FALSE)</f>
        <v>Section Start</v>
      </c>
    </row>
    <row r="52" spans="1:20" ht="17" x14ac:dyDescent="0.2">
      <c r="A52">
        <f>ROW()-1</f>
        <v>51</v>
      </c>
      <c r="B52">
        <v>69</v>
      </c>
      <c r="C52">
        <v>1</v>
      </c>
      <c r="D52">
        <v>4</v>
      </c>
      <c r="E52">
        <v>1</v>
      </c>
      <c r="F52" s="1" t="s">
        <v>317</v>
      </c>
      <c r="I52" t="s">
        <v>349</v>
      </c>
      <c r="J52" t="str" cm="1">
        <f t="array" aca="1" ref="J5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(51,69,1,4,1,'Expertgroep Datamanagement Ilionx','','','ilionx_datamanagement.png'),</v>
      </c>
      <c r="K52" t="str">
        <f>VLOOKUP(SlideBlocks[[#This Row],[blockTypeId]],BlockType[],2,FALSE)</f>
        <v>Boodschap</v>
      </c>
      <c r="L52" t="str">
        <f>VLOOKUP(SlideBlocks[[#This Row],[personaId]],Persona[],2,FALSE)</f>
        <v>Presenter</v>
      </c>
      <c r="M52">
        <f>VLOOKUP(SlideBlocks[[#This Row],[slideId]],Slides[],11,FALSE)</f>
        <v>1</v>
      </c>
      <c r="N52">
        <f>VLOOKUP(SlideBlocks[[#This Row],[slideId]],Slides[],COLUMN(Slides[[#Headers],[sectionSort]]),FALSE)</f>
        <v>99</v>
      </c>
      <c r="O52">
        <f>VLOOKUP(SlideBlocks[[#This Row],[slideId]],Slides[],COLUMN(Slides[[#Headers],[sceneSort]]),FALSE)</f>
        <v>1</v>
      </c>
      <c r="P52">
        <f>VLOOKUP(SlideBlocks[[#This Row],[slideId]],Slides[],COLUMN(Slides[[#Headers],[slideSort]]),FALSE)</f>
        <v>2</v>
      </c>
      <c r="Q52" s="7">
        <f>VLOOKUP(SlideBlocks[[#This Row],[slideId]],Slides[],2,FALSE)</f>
        <v>44</v>
      </c>
      <c r="R52" t="str">
        <f>VLOOKUP(SlideBlocks[[#This Row],[slideId]],Slides[],3,FALSE)</f>
        <v>Datamanagement Ilionx</v>
      </c>
      <c r="S52" t="str">
        <f>VLOOKUP(SlideBlocks[[#This Row],[slideId]],Slides[],4,FALSE)</f>
        <v>ilionx Datamanagement pagina</v>
      </c>
      <c r="T52" t="s">
        <v>318</v>
      </c>
    </row>
    <row r="53" spans="1:20" ht="17" x14ac:dyDescent="0.2">
      <c r="A53" s="4">
        <f>ROW()-1</f>
        <v>52</v>
      </c>
      <c r="B53" s="4">
        <v>84</v>
      </c>
      <c r="C53">
        <v>1</v>
      </c>
      <c r="D53">
        <v>6</v>
      </c>
      <c r="E53">
        <v>1</v>
      </c>
      <c r="G53" s="1" t="s">
        <v>199</v>
      </c>
      <c r="H53" s="1" t="s">
        <v>91</v>
      </c>
      <c r="I53" t="s">
        <v>236</v>
      </c>
      <c r="J53" t="str" cm="1">
        <f t="array" aca="1" ref="J5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(52,84,1,6,1,'','TextArea','Einde','end.png'),</v>
      </c>
      <c r="K53" t="str">
        <f>VLOOKUP(SlideBlocks[[#This Row],[blockTypeId]],BlockType[],2,FALSE)</f>
        <v>Divider</v>
      </c>
      <c r="L53" t="str">
        <f>VLOOKUP(SlideBlocks[[#This Row],[personaId]],Persona[],2,FALSE)</f>
        <v>Presenter</v>
      </c>
      <c r="M53">
        <f>VLOOKUP(SlideBlocks[[#This Row],[slideId]],Slides[],11,FALSE)</f>
        <v>999</v>
      </c>
      <c r="N53">
        <f>VLOOKUP(SlideBlocks[[#This Row],[slideId]],Slides[],COLUMN(Slides[[#Headers],[sectionSort]]),FALSE)</f>
        <v>99</v>
      </c>
      <c r="O53">
        <f>VLOOKUP(SlideBlocks[[#This Row],[slideId]],Slides[],COLUMN(Slides[[#Headers],[sceneSort]]),FALSE)</f>
        <v>999</v>
      </c>
      <c r="P53">
        <f>VLOOKUP(SlideBlocks[[#This Row],[slideId]],Slides[],COLUMN(Slides[[#Headers],[slideSort]]),FALSE)</f>
        <v>999</v>
      </c>
      <c r="Q53" s="7">
        <f>VLOOKUP(SlideBlocks[[#This Row],[slideId]],Slides[],2,FALSE)</f>
        <v>45</v>
      </c>
      <c r="R53" t="str">
        <f>VLOOKUP(SlideBlocks[[#This Row],[slideId]],Slides[],3,FALSE)</f>
        <v>Einde</v>
      </c>
      <c r="S53" t="str">
        <f>VLOOKUP(SlideBlocks[[#This Row],[slideId]],Slides[],4,FALSE)</f>
        <v>Einde presentatie</v>
      </c>
    </row>
    <row r="54" spans="1:20" ht="119" x14ac:dyDescent="0.2">
      <c r="A54" s="4">
        <f>ROW()-1</f>
        <v>53</v>
      </c>
      <c r="B54" s="4">
        <v>71</v>
      </c>
      <c r="C54">
        <v>1</v>
      </c>
      <c r="D54">
        <v>4</v>
      </c>
      <c r="E54">
        <v>1</v>
      </c>
      <c r="F54" s="1" t="s">
        <v>196</v>
      </c>
      <c r="I54" t="s">
        <v>235</v>
      </c>
      <c r="J54" t="str" cm="1">
        <f t="array" aca="1" ref="J5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(53,71,1,4,1,'Data Architect &amp; Voorzitter Expertgroep Data Management','','','architecture.png'),</v>
      </c>
      <c r="K54" t="str">
        <f>VLOOKUP(SlideBlocks[[#This Row],[blockTypeId]],BlockType[],2,FALSE)</f>
        <v>Boodschap</v>
      </c>
      <c r="L54" t="str">
        <f>VLOOKUP(SlideBlocks[[#This Row],[personaId]],Persona[],2,FALSE)</f>
        <v>Presenter</v>
      </c>
      <c r="M54">
        <f>VLOOKUP(SlideBlocks[[#This Row],[slideId]],Slides[],11,FALSE)</f>
        <v>1</v>
      </c>
      <c r="N54">
        <f>VLOOKUP(SlideBlocks[[#This Row],[slideId]],Slides[],COLUMN(Slides[[#Headers],[sectionSort]]),FALSE)</f>
        <v>1</v>
      </c>
      <c r="O54">
        <f>VLOOKUP(SlideBlocks[[#This Row],[slideId]],Slides[],COLUMN(Slides[[#Headers],[sceneSort]]),FALSE)</f>
        <v>1</v>
      </c>
      <c r="P54">
        <f>VLOOKUP(SlideBlocks[[#This Row],[slideId]],Slides[],COLUMN(Slides[[#Headers],[slideSort]]),FALSE)</f>
        <v>3</v>
      </c>
      <c r="Q54" s="7">
        <f>VLOOKUP(SlideBlocks[[#This Row],[slideId]],Slides[],2,FALSE)</f>
        <v>46</v>
      </c>
      <c r="R54" t="str">
        <f>VLOOKUP(SlideBlocks[[#This Row],[slideId]],Slides[],3,FALSE)</f>
        <v>Rol ilionx</v>
      </c>
      <c r="S54">
        <f>VLOOKUP(SlideBlocks[[#This Row],[slideId]],Slides[],4,FALSE)</f>
        <v>0</v>
      </c>
    </row>
    <row r="55" spans="1:20" ht="17" x14ac:dyDescent="0.2">
      <c r="A55" s="4">
        <f>ROW()-1</f>
        <v>54</v>
      </c>
      <c r="B55" s="4">
        <v>87</v>
      </c>
      <c r="C55">
        <v>1</v>
      </c>
      <c r="D55">
        <v>4</v>
      </c>
      <c r="E55">
        <v>1</v>
      </c>
      <c r="F55" s="1" t="s">
        <v>269</v>
      </c>
      <c r="I55" t="s">
        <v>264</v>
      </c>
      <c r="J55" t="str" cm="1">
        <f t="array" aca="1" ref="J5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(54,87,1,4,1,'Als voorbereiding op deze sessie heb ik met 6 AI experts gesproken.','','','interview.png'),</v>
      </c>
      <c r="K55" t="str">
        <f>VLOOKUP(SlideBlocks[[#This Row],[blockTypeId]],BlockType[],2,FALSE)</f>
        <v>Boodschap</v>
      </c>
      <c r="L55" t="str">
        <f>VLOOKUP(SlideBlocks[[#This Row],[personaId]],Persona[],2,FALSE)</f>
        <v>Presenter</v>
      </c>
      <c r="M55">
        <f>VLOOKUP(SlideBlocks[[#This Row],[slideId]],Slides[],11,FALSE)</f>
        <v>3</v>
      </c>
      <c r="N55">
        <f>VLOOKUP(SlideBlocks[[#This Row],[slideId]],Slides[],COLUMN(Slides[[#Headers],[sectionSort]]),FALSE)</f>
        <v>1</v>
      </c>
      <c r="O55">
        <f>VLOOKUP(SlideBlocks[[#This Row],[slideId]],Slides[],COLUMN(Slides[[#Headers],[sceneSort]]),FALSE)</f>
        <v>3</v>
      </c>
      <c r="P55">
        <f>VLOOKUP(SlideBlocks[[#This Row],[slideId]],Slides[],COLUMN(Slides[[#Headers],[slideSort]]),FALSE)</f>
        <v>1</v>
      </c>
      <c r="Q55" s="8">
        <f>VLOOKUP(SlideBlocks[[#This Row],[slideId]],Slides[],2,FALSE)</f>
        <v>47</v>
      </c>
      <c r="R55" t="str">
        <f>VLOOKUP(SlideBlocks[[#This Row],[slideId]],Slides[],3,FALSE)</f>
        <v>Interviews</v>
      </c>
      <c r="S55" t="str">
        <f>VLOOKUP(SlideBlocks[[#This Row],[slideId]],Slides[],4,FALSE)</f>
        <v>Interviews met AI experts</v>
      </c>
    </row>
    <row r="56" spans="1:20" ht="34" x14ac:dyDescent="0.2">
      <c r="A56" s="4">
        <f>ROW()-1</f>
        <v>55</v>
      </c>
      <c r="B56" s="4">
        <v>77</v>
      </c>
      <c r="C56">
        <v>1</v>
      </c>
      <c r="D56">
        <v>5</v>
      </c>
      <c r="E56">
        <v>1</v>
      </c>
      <c r="I56" t="s">
        <v>284</v>
      </c>
      <c r="J56" t="str" cm="1">
        <f t="array" aca="1" ref="J5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(55,77,1,5,1,'','','','wordcloud.png'),</v>
      </c>
      <c r="K56" t="str">
        <f>VLOOKUP(SlideBlocks[[#This Row],[blockTypeId]],BlockType[],2,FALSE)</f>
        <v>Fullscreen</v>
      </c>
      <c r="L56" t="str">
        <f>VLOOKUP(SlideBlocks[[#This Row],[personaId]],Persona[],2,FALSE)</f>
        <v>Presenter</v>
      </c>
      <c r="M56">
        <f>VLOOKUP(SlideBlocks[[#This Row],[slideId]],Slides[],11,FALSE)</f>
        <v>1</v>
      </c>
      <c r="N56">
        <f>VLOOKUP(SlideBlocks[[#This Row],[slideId]],Slides[],COLUMN(Slides[[#Headers],[sectionSort]]),FALSE)</f>
        <v>2</v>
      </c>
      <c r="O56">
        <f>VLOOKUP(SlideBlocks[[#This Row],[slideId]],Slides[],COLUMN(Slides[[#Headers],[sceneSort]]),FALSE)</f>
        <v>1</v>
      </c>
      <c r="P56">
        <f>VLOOKUP(SlideBlocks[[#This Row],[slideId]],Slides[],COLUMN(Slides[[#Headers],[slideSort]]),FALSE)</f>
        <v>30</v>
      </c>
      <c r="Q56" s="7">
        <f>VLOOKUP(SlideBlocks[[#This Row],[slideId]],Slides[],2,FALSE)</f>
        <v>48</v>
      </c>
      <c r="R56" t="str">
        <f>VLOOKUP(SlideBlocks[[#This Row],[slideId]],Slides[],3,FALSE)</f>
        <v>Buzzwords</v>
      </c>
      <c r="S56" t="str">
        <f>VLOOKUP(SlideBlocks[[#This Row],[slideId]],Slides[],4,FALSE)</f>
        <v>Data gedreven werken, waarde uit data halen, ….</v>
      </c>
    </row>
    <row r="57" spans="1:20" ht="68" x14ac:dyDescent="0.2">
      <c r="A57" s="4">
        <f>ROW()-1</f>
        <v>56</v>
      </c>
      <c r="B57" s="4">
        <v>79</v>
      </c>
      <c r="C57">
        <v>1</v>
      </c>
      <c r="D57">
        <v>2</v>
      </c>
      <c r="E57">
        <v>1</v>
      </c>
      <c r="F57" s="1" t="s">
        <v>205</v>
      </c>
      <c r="J57" t="str" cm="1">
        <f t="array" aca="1" ref="J5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(56,79,1,2,1,'Data management = Datakwaliteit management','','',''),</v>
      </c>
      <c r="K57" t="str">
        <f>VLOOKUP(SlideBlocks[[#This Row],[blockTypeId]],BlockType[],2,FALSE)</f>
        <v>Vraag</v>
      </c>
      <c r="L57" t="str">
        <f>VLOOKUP(SlideBlocks[[#This Row],[personaId]],Persona[],2,FALSE)</f>
        <v>Presenter</v>
      </c>
      <c r="M57">
        <f>VLOOKUP(SlideBlocks[[#This Row],[slideId]],Slides[],11,FALSE)</f>
        <v>2</v>
      </c>
      <c r="N57">
        <f>VLOOKUP(SlideBlocks[[#This Row],[slideId]],Slides[],COLUMN(Slides[[#Headers],[sectionSort]]),FALSE)</f>
        <v>3</v>
      </c>
      <c r="O57">
        <f>VLOOKUP(SlideBlocks[[#This Row],[slideId]],Slides[],COLUMN(Slides[[#Headers],[sceneSort]]),FALSE)</f>
        <v>2</v>
      </c>
      <c r="P57">
        <f>VLOOKUP(SlideBlocks[[#This Row],[slideId]],Slides[],COLUMN(Slides[[#Headers],[slideSort]]),FALSE)</f>
        <v>2</v>
      </c>
      <c r="Q57" s="7">
        <f>VLOOKUP(SlideBlocks[[#This Row],[slideId]],Slides[],2,FALSE)</f>
        <v>49</v>
      </c>
      <c r="R57" t="str">
        <f>VLOOKUP(SlideBlocks[[#This Row],[slideId]],Slides[],3,FALSE)</f>
        <v>Stellingen</v>
      </c>
      <c r="S57" t="str">
        <f>VLOOKUP(SlideBlocks[[#This Row],[slideId]],Slides[],4,FALSE)</f>
        <v>Datamanagement = Datakwaliteitsmanagement</v>
      </c>
    </row>
    <row r="58" spans="1:20" ht="34" x14ac:dyDescent="0.2">
      <c r="A58">
        <f>ROW()-1</f>
        <v>57</v>
      </c>
      <c r="B58">
        <v>8</v>
      </c>
      <c r="C58">
        <v>1</v>
      </c>
      <c r="D58">
        <v>1</v>
      </c>
      <c r="E58">
        <v>1</v>
      </c>
      <c r="F58" s="1" t="s">
        <v>223</v>
      </c>
      <c r="I58" t="s">
        <v>232</v>
      </c>
      <c r="J58" t="str" cm="1">
        <f t="array" aca="1" ref="J5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(57,8,1,1,1,'IT is eigenaar van de data','','','roadsplit.jpg'),</v>
      </c>
      <c r="K58" t="str">
        <f>VLOOKUP(SlideBlocks[[#This Row],[blockTypeId]],BlockType[],2,FALSE)</f>
        <v>Stelling</v>
      </c>
      <c r="L58" t="str">
        <f>VLOOKUP(SlideBlocks[[#This Row],[personaId]],Persona[],2,FALSE)</f>
        <v>Presenter</v>
      </c>
      <c r="M58">
        <f>VLOOKUP(SlideBlocks[[#This Row],[slideId]],Slides[],11,FALSE)</f>
        <v>2</v>
      </c>
      <c r="N58">
        <f>VLOOKUP(SlideBlocks[[#This Row],[slideId]],Slides[],COLUMN(Slides[[#Headers],[sectionSort]]),FALSE)</f>
        <v>3</v>
      </c>
      <c r="O58">
        <f>VLOOKUP(SlideBlocks[[#This Row],[slideId]],Slides[],COLUMN(Slides[[#Headers],[sceneSort]]),FALSE)</f>
        <v>2</v>
      </c>
      <c r="P58">
        <f>VLOOKUP(SlideBlocks[[#This Row],[slideId]],Slides[],COLUMN(Slides[[#Headers],[slideSort]]),FALSE)</f>
        <v>7</v>
      </c>
      <c r="Q58" s="7">
        <f>VLOOKUP(SlideBlocks[[#This Row],[slideId]],Slides[],2,FALSE)</f>
        <v>50</v>
      </c>
      <c r="R58" t="str">
        <f>VLOOKUP(SlideBlocks[[#This Row],[slideId]],Slides[],3,FALSE)</f>
        <v>Stellingen</v>
      </c>
      <c r="S58" t="str">
        <f>VLOOKUP(SlideBlocks[[#This Row],[slideId]],Slides[],4,FALSE)</f>
        <v>Eigenaar data</v>
      </c>
    </row>
    <row r="59" spans="1:20" ht="17" x14ac:dyDescent="0.2">
      <c r="A59">
        <f>ROW()-1</f>
        <v>58</v>
      </c>
      <c r="B59">
        <v>9</v>
      </c>
      <c r="C59">
        <v>1</v>
      </c>
      <c r="D59">
        <v>4</v>
      </c>
      <c r="E59">
        <v>1</v>
      </c>
      <c r="I59" t="s">
        <v>115</v>
      </c>
      <c r="J59" t="str" cm="1">
        <f t="array" aca="1" ref="J5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(58,9,1,4,1,'','','','interview_use_cases.png'),</v>
      </c>
      <c r="K59" t="str">
        <f>VLOOKUP(SlideBlocks[[#This Row],[blockTypeId]],BlockType[],2,FALSE)</f>
        <v>Boodschap</v>
      </c>
      <c r="L59" t="str">
        <f>VLOOKUP(SlideBlocks[[#This Row],[personaId]],Persona[],2,FALSE)</f>
        <v>Presenter</v>
      </c>
      <c r="M59">
        <f>VLOOKUP(SlideBlocks[[#This Row],[slideId]],Slides[],11,FALSE)</f>
        <v>10</v>
      </c>
      <c r="N59">
        <f>VLOOKUP(SlideBlocks[[#This Row],[slideId]],Slides[],COLUMN(Slides[[#Headers],[sectionSort]]),FALSE)</f>
        <v>4</v>
      </c>
      <c r="O59">
        <f>VLOOKUP(SlideBlocks[[#This Row],[slideId]],Slides[],COLUMN(Slides[[#Headers],[sceneSort]]),FALSE)</f>
        <v>10</v>
      </c>
      <c r="P59">
        <v>3</v>
      </c>
      <c r="Q59" s="7">
        <f>VLOOKUP(SlideBlocks[[#This Row],[slideId]],Slides[],2,FALSE)</f>
        <v>51</v>
      </c>
      <c r="R59" t="str">
        <f>VLOOKUP(SlideBlocks[[#This Row],[slideId]],Slides[],3,FALSE)</f>
        <v>Huidige benadering</v>
      </c>
      <c r="S59" t="str">
        <f>VLOOKUP(SlideBlocks[[#This Row],[slideId]],Slides[],4,FALSE)</f>
        <v>Rollenspel: Omzet gericht</v>
      </c>
    </row>
    <row r="60" spans="1:20" ht="17" x14ac:dyDescent="0.2">
      <c r="A60">
        <f>ROW()-1</f>
        <v>59</v>
      </c>
      <c r="B60">
        <v>42</v>
      </c>
      <c r="C60">
        <v>1</v>
      </c>
      <c r="D60">
        <v>4</v>
      </c>
      <c r="E60">
        <v>1</v>
      </c>
      <c r="F60" s="1" t="s">
        <v>164</v>
      </c>
      <c r="G60" s="1" t="s">
        <v>165</v>
      </c>
      <c r="I60" t="s">
        <v>166</v>
      </c>
      <c r="J60" t="str" cm="1">
        <f t="array" aca="1" ref="J6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(59,42,1,4,1,'Rollenspel: AI projecten in de praktijk.','image','','rollenspel.png'),</v>
      </c>
      <c r="K60" t="str">
        <f>VLOOKUP(SlideBlocks[[#This Row],[blockTypeId]],BlockType[],2,FALSE)</f>
        <v>Boodschap</v>
      </c>
      <c r="L60" t="str">
        <f>VLOOKUP(SlideBlocks[[#This Row],[personaId]],Persona[],2,FALSE)</f>
        <v>Presenter</v>
      </c>
      <c r="M60">
        <f>VLOOKUP(SlideBlocks[[#This Row],[slideId]],Slides[],11,FALSE)</f>
        <v>10</v>
      </c>
      <c r="N60">
        <f>VLOOKUP(SlideBlocks[[#This Row],[slideId]],Slides[],COLUMN(Slides[[#Headers],[sectionSort]]),FALSE)</f>
        <v>4</v>
      </c>
      <c r="O60">
        <v>3</v>
      </c>
      <c r="P60">
        <v>1</v>
      </c>
      <c r="Q60" s="7">
        <f>VLOOKUP(SlideBlocks[[#This Row],[slideId]],Slides[],2,FALSE)</f>
        <v>52</v>
      </c>
      <c r="R60" t="str">
        <f>VLOOKUP(SlideBlocks[[#This Row],[slideId]],Slides[],3,FALSE)</f>
        <v>Huidige benadering</v>
      </c>
      <c r="S60" t="str">
        <f>VLOOKUP(SlideBlocks[[#This Row],[slideId]],Slides[],4,FALSE)</f>
        <v>Rollenspel: Omzet gericht</v>
      </c>
    </row>
    <row r="61" spans="1:20" x14ac:dyDescent="0.2">
      <c r="A61">
        <f>ROW()-1</f>
        <v>60</v>
      </c>
      <c r="B61">
        <v>51</v>
      </c>
      <c r="C61">
        <v>1</v>
      </c>
      <c r="D61">
        <v>3</v>
      </c>
      <c r="E61">
        <v>6</v>
      </c>
      <c r="F61" s="1" t="s">
        <v>173</v>
      </c>
      <c r="J61" t="str" cm="1">
        <f t="array" aca="1" ref="J6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(60,51,1,3,6,'Hallo, ik ga een AI systeem voor jullie bouwen. Welke data kan ik gebruiken?','','',''),</v>
      </c>
      <c r="K61" t="str">
        <f>VLOOKUP(SlideBlocks[[#This Row],[blockTypeId]],BlockType[],2,FALSE)</f>
        <v>Dialoog</v>
      </c>
      <c r="L61" t="str">
        <f>VLOOKUP(SlideBlocks[[#This Row],[personaId]],Persona[],2,FALSE)</f>
        <v>DataScientist</v>
      </c>
      <c r="M61">
        <f>VLOOKUP(SlideBlocks[[#This Row],[slideId]],Slides[],11,FALSE)</f>
        <v>10</v>
      </c>
      <c r="N61">
        <f>VLOOKUP(SlideBlocks[[#This Row],[slideId]],Slides[],COLUMN(Slides[[#Headers],[sectionSort]]),FALSE)</f>
        <v>4</v>
      </c>
      <c r="O61">
        <f>VLOOKUP(SlideBlocks[[#This Row],[slideId]],Slides[],COLUMN(Slides[[#Headers],[sceneSort]]),FALSE)</f>
        <v>10</v>
      </c>
      <c r="P61">
        <f>VLOOKUP(SlideBlocks[[#This Row],[slideId]],Slides[],COLUMN(Slides[[#Headers],[slideSort]]),FALSE)</f>
        <v>10</v>
      </c>
      <c r="Q61" s="7">
        <f>VLOOKUP(SlideBlocks[[#This Row],[slideId]],Slides[],2,FALSE)</f>
        <v>53</v>
      </c>
      <c r="R61" t="str">
        <f>VLOOKUP(SlideBlocks[[#This Row],[slideId]],Slides[],3,FALSE)</f>
        <v>Huidige benadering</v>
      </c>
      <c r="S61" t="str">
        <f>VLOOKUP(SlideBlocks[[#This Row],[slideId]],Slides[],4,FALSE)</f>
        <v>Rollenspel: Omzet gericht</v>
      </c>
      <c r="T61" t="s">
        <v>282</v>
      </c>
    </row>
    <row r="62" spans="1:20" ht="17" x14ac:dyDescent="0.2">
      <c r="A62">
        <f>ROW()-1</f>
        <v>61</v>
      </c>
      <c r="B62">
        <v>51</v>
      </c>
      <c r="C62">
        <v>2</v>
      </c>
      <c r="D62">
        <v>3</v>
      </c>
      <c r="E62">
        <v>3</v>
      </c>
      <c r="F62" s="1" t="s">
        <v>174</v>
      </c>
      <c r="J62" t="str" cm="1">
        <f t="array" aca="1" ref="J6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(61,51,2,3,3,'Ik geef je leesrechten tot alle produktie data van alle systemen.','','',''),</v>
      </c>
      <c r="K62" t="str">
        <f>VLOOKUP(SlideBlocks[[#This Row],[blockTypeId]],BlockType[],2,FALSE)</f>
        <v>Dialoog</v>
      </c>
      <c r="L62" t="str">
        <f>VLOOKUP(SlideBlocks[[#This Row],[personaId]],Persona[],2,FALSE)</f>
        <v>IT</v>
      </c>
      <c r="M62">
        <f>VLOOKUP(SlideBlocks[[#This Row],[slideId]],Slides[],11,FALSE)</f>
        <v>10</v>
      </c>
      <c r="N62">
        <f>VLOOKUP(SlideBlocks[[#This Row],[slideId]],Slides[],COLUMN(Slides[[#Headers],[sectionSort]]),FALSE)</f>
        <v>4</v>
      </c>
      <c r="O62">
        <f>VLOOKUP(SlideBlocks[[#This Row],[slideId]],Slides[],COLUMN(Slides[[#Headers],[sceneSort]]),FALSE)</f>
        <v>10</v>
      </c>
      <c r="P62">
        <f>VLOOKUP(SlideBlocks[[#This Row],[slideId]],Slides[],COLUMN(Slides[[#Headers],[slideSort]]),FALSE)</f>
        <v>10</v>
      </c>
      <c r="Q62" s="7">
        <f>VLOOKUP(SlideBlocks[[#This Row],[slideId]],Slides[],2,FALSE)</f>
        <v>53</v>
      </c>
      <c r="R62" t="str">
        <f>VLOOKUP(SlideBlocks[[#This Row],[slideId]],Slides[],3,FALSE)</f>
        <v>Huidige benadering</v>
      </c>
      <c r="S62" t="str">
        <f>VLOOKUP(SlideBlocks[[#This Row],[slideId]],Slides[],4,FALSE)</f>
        <v>Rollenspel: Omzet gericht</v>
      </c>
      <c r="T62" t="s">
        <v>289</v>
      </c>
    </row>
    <row r="63" spans="1:20" ht="34" x14ac:dyDescent="0.2">
      <c r="A63">
        <f>ROW()-1</f>
        <v>62</v>
      </c>
      <c r="B63">
        <v>62</v>
      </c>
      <c r="C63">
        <v>1</v>
      </c>
      <c r="D63">
        <v>4</v>
      </c>
      <c r="E63">
        <v>1</v>
      </c>
      <c r="J63" t="str" cm="1">
        <f t="array" aca="1" ref="J6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(62,62,1,4,1,'','','',''),</v>
      </c>
      <c r="K63" t="str">
        <f>VLOOKUP(SlideBlocks[[#This Row],[blockTypeId]],BlockType[],2,FALSE)</f>
        <v>Boodschap</v>
      </c>
      <c r="L63" t="str">
        <f>VLOOKUP(SlideBlocks[[#This Row],[personaId]],Persona[],2,FALSE)</f>
        <v>Presenter</v>
      </c>
      <c r="M63">
        <f>VLOOKUP(SlideBlocks[[#This Row],[slideId]],Slides[],11,FALSE)</f>
        <v>10</v>
      </c>
      <c r="N63">
        <f>VLOOKUP(SlideBlocks[[#This Row],[slideId]],Slides[],COLUMN(Slides[[#Headers],[sectionSort]]),FALSE)</f>
        <v>4</v>
      </c>
      <c r="O63">
        <f>VLOOKUP(SlideBlocks[[#This Row],[slideId]],Slides[],COLUMN(Slides[[#Headers],[sceneSort]]),FALSE)</f>
        <v>10</v>
      </c>
      <c r="P63">
        <f>VLOOKUP(SlideBlocks[[#This Row],[slideId]],Slides[],COLUMN(Slides[[#Headers],[slideSort]]),FALSE)</f>
        <v>11</v>
      </c>
      <c r="Q63" s="7">
        <f>VLOOKUP(SlideBlocks[[#This Row],[slideId]],Slides[],2,FALSE)</f>
        <v>54</v>
      </c>
      <c r="R63" t="str">
        <f>VLOOKUP(SlideBlocks[[#This Row],[slideId]],Slides[],3,FALSE)</f>
        <v>Huidige benadering</v>
      </c>
      <c r="S63" t="str">
        <f>VLOOKUP(SlideBlocks[[#This Row],[slideId]],Slides[],4,FALSE)</f>
        <v>Proces Overzicht: Omzet gericht</v>
      </c>
    </row>
    <row r="64" spans="1:20" ht="34" x14ac:dyDescent="0.2">
      <c r="A64" s="4">
        <f>ROW()-1</f>
        <v>63</v>
      </c>
      <c r="B64" s="4">
        <v>40</v>
      </c>
      <c r="C64">
        <v>1</v>
      </c>
      <c r="D64">
        <v>4</v>
      </c>
      <c r="E64">
        <v>1</v>
      </c>
      <c r="F64" s="1" t="s">
        <v>118</v>
      </c>
      <c r="I64" t="s">
        <v>113</v>
      </c>
      <c r="J64" t="str" cm="1">
        <f t="array" aca="1" ref="J6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(63,40,1,4,1,'Standaardaanpak voor AI projecten: CRISP-DM.','','','crisp-dm.png'),</v>
      </c>
      <c r="K64" t="str">
        <f>VLOOKUP(SlideBlocks[[#This Row],[blockTypeId]],BlockType[],2,FALSE)</f>
        <v>Boodschap</v>
      </c>
      <c r="L64" t="str">
        <f>VLOOKUP(SlideBlocks[[#This Row],[personaId]],Persona[],2,FALSE)</f>
        <v>Presenter</v>
      </c>
      <c r="M64">
        <f>VLOOKUP(SlideBlocks[[#This Row],[slideId]],Slides[],11,FALSE)</f>
        <v>20</v>
      </c>
      <c r="N64">
        <f>VLOOKUP(SlideBlocks[[#This Row],[slideId]],Slides[],COLUMN(Slides[[#Headers],[sectionSort]]),FALSE)</f>
        <v>4</v>
      </c>
      <c r="O64">
        <f>VLOOKUP(SlideBlocks[[#This Row],[slideId]],Slides[],COLUMN(Slides[[#Headers],[sceneSort]]),FALSE)</f>
        <v>20</v>
      </c>
      <c r="P64">
        <v>4</v>
      </c>
      <c r="Q64" s="7">
        <f>VLOOKUP(SlideBlocks[[#This Row],[slideId]],Slides[],2,FALSE)</f>
        <v>55</v>
      </c>
      <c r="R64" t="str">
        <f>VLOOKUP(SlideBlocks[[#This Row],[slideId]],Slides[],3,FALSE)</f>
        <v>Aanpak AI</v>
      </c>
      <c r="S64" t="str">
        <f>VLOOKUP(SlideBlocks[[#This Row],[slideId]],Slides[],4,FALSE)</f>
        <v>CRISP-DM</v>
      </c>
    </row>
    <row r="65" spans="1:20" x14ac:dyDescent="0.2">
      <c r="A65">
        <f>ROW()-1</f>
        <v>64</v>
      </c>
      <c r="B65">
        <v>65</v>
      </c>
      <c r="C65">
        <v>1</v>
      </c>
      <c r="D65">
        <v>4</v>
      </c>
      <c r="E65">
        <v>1</v>
      </c>
      <c r="J65" t="str" cm="1">
        <f t="array" aca="1" ref="J6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(64,65,1,4,1,'','','',''),</v>
      </c>
      <c r="K65" t="str">
        <f>VLOOKUP(SlideBlocks[[#This Row],[blockTypeId]],BlockType[],2,FALSE)</f>
        <v>Boodschap</v>
      </c>
      <c r="L65" t="str">
        <f>VLOOKUP(SlideBlocks[[#This Row],[personaId]],Persona[],2,FALSE)</f>
        <v>Presenter</v>
      </c>
      <c r="M65">
        <f>VLOOKUP(SlideBlocks[[#This Row],[slideId]],Slides[],11,FALSE)</f>
        <v>50</v>
      </c>
      <c r="N65">
        <f>VLOOKUP(SlideBlocks[[#This Row],[slideId]],Slides[],COLUMN(Slides[[#Headers],[sectionSort]]),FALSE)</f>
        <v>4</v>
      </c>
      <c r="O65">
        <f>VLOOKUP(SlideBlocks[[#This Row],[slideId]],Slides[],COLUMN(Slides[[#Headers],[sceneSort]]),FALSE)</f>
        <v>50</v>
      </c>
      <c r="P65">
        <f>VLOOKUP(SlideBlocks[[#This Row],[slideId]],Slides[],COLUMN(Slides[[#Headers],[slideSort]]),FALSE)</f>
        <v>4</v>
      </c>
      <c r="Q65" s="7">
        <f>VLOOKUP(SlideBlocks[[#This Row],[slideId]],Slides[],2,FALSE)</f>
        <v>56</v>
      </c>
      <c r="R65" t="str">
        <f>VLOOKUP(SlideBlocks[[#This Row],[slideId]],Slides[],3,FALSE)</f>
        <v>Alternatieve benadering</v>
      </c>
      <c r="S65" t="str">
        <f>VLOOKUP(SlideBlocks[[#This Row],[slideId]],Slides[],4,FALSE)</f>
        <v>How to obtain trust</v>
      </c>
    </row>
    <row r="66" spans="1:20" ht="17" x14ac:dyDescent="0.2">
      <c r="A66">
        <f>ROW()-1</f>
        <v>65</v>
      </c>
      <c r="B66">
        <v>24</v>
      </c>
      <c r="C66">
        <v>1</v>
      </c>
      <c r="D66">
        <v>4</v>
      </c>
      <c r="E66">
        <v>1</v>
      </c>
      <c r="F66" s="1" t="s">
        <v>109</v>
      </c>
      <c r="J66" t="str" cm="1">
        <f t="array" aca="1" ref="J6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(65,24,1,4,1,'Tralalala','','',''),</v>
      </c>
      <c r="K66" t="str">
        <f>VLOOKUP(SlideBlocks[[#This Row],[blockTypeId]],BlockType[],2,FALSE)</f>
        <v>Boodschap</v>
      </c>
      <c r="L66" t="str">
        <f>VLOOKUP(SlideBlocks[[#This Row],[personaId]],Persona[],2,FALSE)</f>
        <v>Presenter</v>
      </c>
      <c r="M66">
        <f>VLOOKUP(SlideBlocks[[#This Row],[slideId]],Slides[],11,FALSE)</f>
        <v>100</v>
      </c>
      <c r="N66">
        <v>4</v>
      </c>
      <c r="O66">
        <v>1</v>
      </c>
      <c r="P66">
        <f>VLOOKUP(SlideBlocks[[#This Row],[slideId]],Slides[],COLUMN(Slides[[#Headers],[slideSort]]),FALSE)</f>
        <v>2</v>
      </c>
      <c r="Q66" s="7">
        <f>VLOOKUP(SlideBlocks[[#This Row],[slideId]],Slides[],2,FALSE)</f>
        <v>57</v>
      </c>
      <c r="R66" t="str">
        <f>VLOOKUP(SlideBlocks[[#This Row],[slideId]],Slides[],3,FALSE)</f>
        <v>Alternatieve benadering</v>
      </c>
      <c r="S66" t="str">
        <f>VLOOKUP(SlideBlocks[[#This Row],[slideId]],Slides[],4,FALSE)</f>
        <v>Proces Overzicht: Waarde gericht</v>
      </c>
    </row>
    <row r="67" spans="1:20" x14ac:dyDescent="0.2">
      <c r="A67">
        <f>ROW()-1</f>
        <v>66</v>
      </c>
      <c r="B67">
        <v>53</v>
      </c>
      <c r="C67">
        <v>1</v>
      </c>
      <c r="D67">
        <v>4</v>
      </c>
      <c r="E67">
        <v>1</v>
      </c>
      <c r="J67" t="str" cm="1">
        <f t="array" aca="1" ref="J6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(66,53,1,4,1,'','','',''),</v>
      </c>
      <c r="K67" t="str">
        <f>VLOOKUP(SlideBlocks[[#This Row],[blockTypeId]],BlockType[],2,FALSE)</f>
        <v>Boodschap</v>
      </c>
      <c r="L67" t="str">
        <f>VLOOKUP(SlideBlocks[[#This Row],[personaId]],Persona[],2,FALSE)</f>
        <v>Presenter</v>
      </c>
      <c r="M67">
        <f>VLOOKUP(SlideBlocks[[#This Row],[slideId]],Slides[],11,FALSE)</f>
        <v>100</v>
      </c>
      <c r="N67">
        <f>VLOOKUP(SlideBlocks[[#This Row],[slideId]],Slides[],COLUMN(Slides[[#Headers],[sectionSort]]),FALSE)</f>
        <v>4</v>
      </c>
      <c r="O67">
        <f>VLOOKUP(SlideBlocks[[#This Row],[slideId]],Slides[],COLUMN(Slides[[#Headers],[sceneSort]]),FALSE)</f>
        <v>100</v>
      </c>
      <c r="P67">
        <f>VLOOKUP(SlideBlocks[[#This Row],[slideId]],Slides[],COLUMN(Slides[[#Headers],[slideSort]]),FALSE)</f>
        <v>3</v>
      </c>
      <c r="Q67" s="7">
        <f>VLOOKUP(SlideBlocks[[#This Row],[slideId]],Slides[],2,FALSE)</f>
        <v>58</v>
      </c>
      <c r="R67" t="str">
        <f>VLOOKUP(SlideBlocks[[#This Row],[slideId]],Slides[],3,FALSE)</f>
        <v>Alternatieve benadering</v>
      </c>
      <c r="S67" t="str">
        <f>VLOOKUP(SlideBlocks[[#This Row],[slideId]],Slides[],4,FALSE)</f>
        <v>Rollenspel: Waarde gericht</v>
      </c>
    </row>
    <row r="68" spans="1:20" ht="17" x14ac:dyDescent="0.2">
      <c r="A68">
        <f>ROW()-1</f>
        <v>67</v>
      </c>
      <c r="B68">
        <v>26</v>
      </c>
      <c r="C68">
        <v>1</v>
      </c>
      <c r="D68">
        <v>4</v>
      </c>
      <c r="E68">
        <v>1</v>
      </c>
      <c r="J68" t="str" cm="1">
        <f t="array" aca="1" ref="J6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(67,26,1,4,1,'','','',''),</v>
      </c>
      <c r="K68" t="str">
        <f>VLOOKUP(SlideBlocks[[#This Row],[blockTypeId]],BlockType[],2,FALSE)</f>
        <v>Boodschap</v>
      </c>
      <c r="L68" t="str">
        <f>VLOOKUP(SlideBlocks[[#This Row],[personaId]],Persona[],2,FALSE)</f>
        <v>Presenter</v>
      </c>
      <c r="M68">
        <f>VLOOKUP(SlideBlocks[[#This Row],[slideId]],Slides[],11,FALSE)</f>
        <v>100</v>
      </c>
      <c r="N68">
        <f>VLOOKUP(SlideBlocks[[#This Row],[slideId]],Slides[],COLUMN(Slides[[#Headers],[sectionSort]]),FALSE)</f>
        <v>4</v>
      </c>
      <c r="O68">
        <f>VLOOKUP(SlideBlocks[[#This Row],[slideId]],Slides[],COLUMN(Slides[[#Headers],[sceneSort]]),FALSE)</f>
        <v>100</v>
      </c>
      <c r="P68">
        <f>VLOOKUP(SlideBlocks[[#This Row],[slideId]],Slides[],COLUMN(Slides[[#Headers],[slideSort]]),FALSE)</f>
        <v>3</v>
      </c>
      <c r="Q68" s="7">
        <f>VLOOKUP(SlideBlocks[[#This Row],[slideId]],Slides[],2,FALSE)</f>
        <v>59</v>
      </c>
      <c r="R68" t="str">
        <f>VLOOKUP(SlideBlocks[[#This Row],[slideId]],Slides[],3,FALSE)</f>
        <v>Alternatieve benadering</v>
      </c>
      <c r="S68" t="str">
        <f>VLOOKUP(SlideBlocks[[#This Row],[slideId]],Slides[],4,FALSE)</f>
        <v>AI Projecten</v>
      </c>
    </row>
    <row r="69" spans="1:20" x14ac:dyDescent="0.2">
      <c r="A69">
        <f>ROW()-1</f>
        <v>68</v>
      </c>
      <c r="B69">
        <v>20</v>
      </c>
      <c r="C69">
        <v>1</v>
      </c>
      <c r="D69">
        <v>4</v>
      </c>
      <c r="E69">
        <v>1</v>
      </c>
      <c r="J69" t="str" cm="1">
        <f t="array" aca="1" ref="J6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(68,20,1,4,1,'','','',''),</v>
      </c>
      <c r="K69" t="str">
        <f>VLOOKUP(SlideBlocks[[#This Row],[blockTypeId]],BlockType[],2,FALSE)</f>
        <v>Boodschap</v>
      </c>
      <c r="L69" t="str">
        <f>VLOOKUP(SlideBlocks[[#This Row],[personaId]],Persona[],2,FALSE)</f>
        <v>Presenter</v>
      </c>
      <c r="M69">
        <f>VLOOKUP(SlideBlocks[[#This Row],[slideId]],Slides[],11,FALSE)</f>
        <v>100</v>
      </c>
      <c r="N69">
        <f>VLOOKUP(SlideBlocks[[#This Row],[slideId]],Slides[],COLUMN(Slides[[#Headers],[sectionSort]]),FALSE)</f>
        <v>4</v>
      </c>
      <c r="O69">
        <f>VLOOKUP(SlideBlocks[[#This Row],[slideId]],Slides[],COLUMN(Slides[[#Headers],[sceneSort]]),FALSE)</f>
        <v>100</v>
      </c>
      <c r="P69">
        <f>VLOOKUP(SlideBlocks[[#This Row],[slideId]],Slides[],COLUMN(Slides[[#Headers],[slideSort]]),FALSE)</f>
        <v>4</v>
      </c>
      <c r="Q69" s="7">
        <f>VLOOKUP(SlideBlocks[[#This Row],[slideId]],Slides[],2,FALSE)</f>
        <v>60</v>
      </c>
      <c r="R69" t="str">
        <f>VLOOKUP(SlideBlocks[[#This Row],[slideId]],Slides[],3,FALSE)</f>
        <v>Alternatieve benadering</v>
      </c>
      <c r="S69" t="str">
        <f>VLOOKUP(SlideBlocks[[#This Row],[slideId]],Slides[],4,FALSE)</f>
        <v>AI Projecten</v>
      </c>
    </row>
    <row r="70" spans="1:20" x14ac:dyDescent="0.2">
      <c r="A70">
        <f>ROW()-1</f>
        <v>69</v>
      </c>
      <c r="B70">
        <v>54</v>
      </c>
      <c r="C70">
        <v>1</v>
      </c>
      <c r="D70">
        <v>4</v>
      </c>
      <c r="E70">
        <v>1</v>
      </c>
      <c r="J70" t="str" cm="1">
        <f t="array" aca="1" ref="J7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(69,54,1,4,1,'','','',''),</v>
      </c>
      <c r="K70" t="str">
        <f>VLOOKUP(SlideBlocks[[#This Row],[blockTypeId]],BlockType[],2,FALSE)</f>
        <v>Boodschap</v>
      </c>
      <c r="L70" t="str">
        <f>VLOOKUP(SlideBlocks[[#This Row],[personaId]],Persona[],2,FALSE)</f>
        <v>Presenter</v>
      </c>
      <c r="M70">
        <f>VLOOKUP(SlideBlocks[[#This Row],[slideId]],Slides[],11,FALSE)</f>
        <v>100</v>
      </c>
      <c r="N70">
        <f>VLOOKUP(SlideBlocks[[#This Row],[slideId]],Slides[],COLUMN(Slides[[#Headers],[sectionSort]]),FALSE)</f>
        <v>4</v>
      </c>
      <c r="O70">
        <f>VLOOKUP(SlideBlocks[[#This Row],[slideId]],Slides[],COLUMN(Slides[[#Headers],[sceneSort]]),FALSE)</f>
        <v>100</v>
      </c>
      <c r="P70">
        <f>VLOOKUP(SlideBlocks[[#This Row],[slideId]],Slides[],COLUMN(Slides[[#Headers],[slideSort]]),FALSE)</f>
        <v>4</v>
      </c>
      <c r="Q70" s="7">
        <f>VLOOKUP(SlideBlocks[[#This Row],[slideId]],Slides[],2,FALSE)</f>
        <v>61</v>
      </c>
      <c r="R70" t="str">
        <f>VLOOKUP(SlideBlocks[[#This Row],[slideId]],Slides[],3,FALSE)</f>
        <v>Alternatieve benadering</v>
      </c>
      <c r="S70" t="str">
        <f>VLOOKUP(SlideBlocks[[#This Row],[slideId]],Slides[],4,FALSE)</f>
        <v>Rollenspel: Waarde gericht</v>
      </c>
    </row>
    <row r="71" spans="1:20" x14ac:dyDescent="0.2">
      <c r="A71">
        <f>ROW()-1</f>
        <v>70</v>
      </c>
      <c r="B71">
        <v>55</v>
      </c>
      <c r="C71">
        <v>1</v>
      </c>
      <c r="D71">
        <v>4</v>
      </c>
      <c r="E71">
        <v>1</v>
      </c>
      <c r="J71" t="str" cm="1">
        <f t="array" aca="1" ref="J7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(70,55,1,4,1,'','','',''),</v>
      </c>
      <c r="K71" t="str">
        <f>VLOOKUP(SlideBlocks[[#This Row],[blockTypeId]],BlockType[],2,FALSE)</f>
        <v>Boodschap</v>
      </c>
      <c r="L71" t="str">
        <f>VLOOKUP(SlideBlocks[[#This Row],[personaId]],Persona[],2,FALSE)</f>
        <v>Presenter</v>
      </c>
      <c r="M71">
        <f>VLOOKUP(SlideBlocks[[#This Row],[slideId]],Slides[],11,FALSE)</f>
        <v>100</v>
      </c>
      <c r="N71">
        <f>VLOOKUP(SlideBlocks[[#This Row],[slideId]],Slides[],COLUMN(Slides[[#Headers],[sectionSort]]),FALSE)</f>
        <v>4</v>
      </c>
      <c r="O71">
        <f>VLOOKUP(SlideBlocks[[#This Row],[slideId]],Slides[],COLUMN(Slides[[#Headers],[sceneSort]]),FALSE)</f>
        <v>100</v>
      </c>
      <c r="P71">
        <f>VLOOKUP(SlideBlocks[[#This Row],[slideId]],Slides[],COLUMN(Slides[[#Headers],[slideSort]]),FALSE)</f>
        <v>5</v>
      </c>
      <c r="Q71" s="7">
        <f>VLOOKUP(SlideBlocks[[#This Row],[slideId]],Slides[],2,FALSE)</f>
        <v>62</v>
      </c>
      <c r="R71" t="str">
        <f>VLOOKUP(SlideBlocks[[#This Row],[slideId]],Slides[],3,FALSE)</f>
        <v>Alternatieve benadering</v>
      </c>
      <c r="S71" t="str">
        <f>VLOOKUP(SlideBlocks[[#This Row],[slideId]],Slides[],4,FALSE)</f>
        <v>Rollenspel: Waarde gericht</v>
      </c>
    </row>
    <row r="72" spans="1:20" x14ac:dyDescent="0.2">
      <c r="A72">
        <f>ROW()-1</f>
        <v>71</v>
      </c>
      <c r="B72">
        <v>56</v>
      </c>
      <c r="C72">
        <v>1</v>
      </c>
      <c r="D72">
        <v>4</v>
      </c>
      <c r="E72">
        <v>1</v>
      </c>
      <c r="J72" t="str" cm="1">
        <f t="array" aca="1" ref="J7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(71,56,1,4,1,'','','',''),</v>
      </c>
      <c r="K72" t="str">
        <f>VLOOKUP(SlideBlocks[[#This Row],[blockTypeId]],BlockType[],2,FALSE)</f>
        <v>Boodschap</v>
      </c>
      <c r="L72" t="str">
        <f>VLOOKUP(SlideBlocks[[#This Row],[personaId]],Persona[],2,FALSE)</f>
        <v>Presenter</v>
      </c>
      <c r="M72">
        <f>VLOOKUP(SlideBlocks[[#This Row],[slideId]],Slides[],11,FALSE)</f>
        <v>100</v>
      </c>
      <c r="N72">
        <f>VLOOKUP(SlideBlocks[[#This Row],[slideId]],Slides[],COLUMN(Slides[[#Headers],[sectionSort]]),FALSE)</f>
        <v>4</v>
      </c>
      <c r="O72">
        <f>VLOOKUP(SlideBlocks[[#This Row],[slideId]],Slides[],COLUMN(Slides[[#Headers],[sceneSort]]),FALSE)</f>
        <v>100</v>
      </c>
      <c r="P72">
        <f>VLOOKUP(SlideBlocks[[#This Row],[slideId]],Slides[],COLUMN(Slides[[#Headers],[slideSort]]),FALSE)</f>
        <v>6</v>
      </c>
      <c r="Q72" s="7">
        <f>VLOOKUP(SlideBlocks[[#This Row],[slideId]],Slides[],2,FALSE)</f>
        <v>63</v>
      </c>
      <c r="R72" t="str">
        <f>VLOOKUP(SlideBlocks[[#This Row],[slideId]],Slides[],3,FALSE)</f>
        <v>Alternatieve benadering</v>
      </c>
      <c r="S72" t="str">
        <f>VLOOKUP(SlideBlocks[[#This Row],[slideId]],Slides[],4,FALSE)</f>
        <v>Rollenspel: Waarde gericht</v>
      </c>
    </row>
    <row r="73" spans="1:20" x14ac:dyDescent="0.2">
      <c r="A73">
        <f>ROW()-1</f>
        <v>72</v>
      </c>
      <c r="B73">
        <v>57</v>
      </c>
      <c r="C73">
        <v>1</v>
      </c>
      <c r="D73">
        <v>4</v>
      </c>
      <c r="E73">
        <v>1</v>
      </c>
      <c r="J73" t="str" cm="1">
        <f t="array" aca="1" ref="J7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(72,57,1,4,1,'','','',''),</v>
      </c>
      <c r="K73" t="str">
        <f>VLOOKUP(SlideBlocks[[#This Row],[blockTypeId]],BlockType[],2,FALSE)</f>
        <v>Boodschap</v>
      </c>
      <c r="L73" t="str">
        <f>VLOOKUP(SlideBlocks[[#This Row],[personaId]],Persona[],2,FALSE)</f>
        <v>Presenter</v>
      </c>
      <c r="M73">
        <f>VLOOKUP(SlideBlocks[[#This Row],[slideId]],Slides[],11,FALSE)</f>
        <v>100</v>
      </c>
      <c r="N73">
        <f>VLOOKUP(SlideBlocks[[#This Row],[slideId]],Slides[],COLUMN(Slides[[#Headers],[sectionSort]]),FALSE)</f>
        <v>4</v>
      </c>
      <c r="O73">
        <f>VLOOKUP(SlideBlocks[[#This Row],[slideId]],Slides[],COLUMN(Slides[[#Headers],[sceneSort]]),FALSE)</f>
        <v>100</v>
      </c>
      <c r="P73">
        <f>VLOOKUP(SlideBlocks[[#This Row],[slideId]],Slides[],COLUMN(Slides[[#Headers],[slideSort]]),FALSE)</f>
        <v>7</v>
      </c>
      <c r="Q73" s="7">
        <f>VLOOKUP(SlideBlocks[[#This Row],[slideId]],Slides[],2,FALSE)</f>
        <v>64</v>
      </c>
      <c r="R73" t="str">
        <f>VLOOKUP(SlideBlocks[[#This Row],[slideId]],Slides[],3,FALSE)</f>
        <v>Alternatieve benadering</v>
      </c>
      <c r="S73" t="str">
        <f>VLOOKUP(SlideBlocks[[#This Row],[slideId]],Slides[],4,FALSE)</f>
        <v>Rollenspel: Waarde gericht</v>
      </c>
    </row>
    <row r="74" spans="1:20" x14ac:dyDescent="0.2">
      <c r="A74">
        <f>ROW()-1</f>
        <v>73</v>
      </c>
      <c r="B74">
        <v>58</v>
      </c>
      <c r="C74">
        <v>1</v>
      </c>
      <c r="D74">
        <v>4</v>
      </c>
      <c r="E74">
        <v>1</v>
      </c>
      <c r="J74" t="str" cm="1">
        <f t="array" aca="1" ref="J7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(73,58,1,4,1,'','','',''),</v>
      </c>
      <c r="K74" t="str">
        <f>VLOOKUP(SlideBlocks[[#This Row],[blockTypeId]],BlockType[],2,FALSE)</f>
        <v>Boodschap</v>
      </c>
      <c r="L74" t="str">
        <f>VLOOKUP(SlideBlocks[[#This Row],[personaId]],Persona[],2,FALSE)</f>
        <v>Presenter</v>
      </c>
      <c r="M74">
        <f>VLOOKUP(SlideBlocks[[#This Row],[slideId]],Slides[],11,FALSE)</f>
        <v>100</v>
      </c>
      <c r="N74">
        <f>VLOOKUP(SlideBlocks[[#This Row],[slideId]],Slides[],COLUMN(Slides[[#Headers],[sectionSort]]),FALSE)</f>
        <v>4</v>
      </c>
      <c r="O74">
        <f>VLOOKUP(SlideBlocks[[#This Row],[slideId]],Slides[],COLUMN(Slides[[#Headers],[sceneSort]]),FALSE)</f>
        <v>100</v>
      </c>
      <c r="P74">
        <f>VLOOKUP(SlideBlocks[[#This Row],[slideId]],Slides[],COLUMN(Slides[[#Headers],[slideSort]]),FALSE)</f>
        <v>8</v>
      </c>
      <c r="Q74" s="7">
        <f>VLOOKUP(SlideBlocks[[#This Row],[slideId]],Slides[],2,FALSE)</f>
        <v>65</v>
      </c>
      <c r="R74" t="str">
        <f>VLOOKUP(SlideBlocks[[#This Row],[slideId]],Slides[],3,FALSE)</f>
        <v>Alternatieve benadering</v>
      </c>
      <c r="S74" t="str">
        <f>VLOOKUP(SlideBlocks[[#This Row],[slideId]],Slides[],4,FALSE)</f>
        <v>Rollenspel: Waarde gericht</v>
      </c>
    </row>
    <row r="75" spans="1:20" x14ac:dyDescent="0.2">
      <c r="A75">
        <f>ROW()-1</f>
        <v>74</v>
      </c>
      <c r="B75">
        <v>59</v>
      </c>
      <c r="C75">
        <v>1</v>
      </c>
      <c r="D75">
        <v>4</v>
      </c>
      <c r="E75">
        <v>1</v>
      </c>
      <c r="J75" t="str" cm="1">
        <f t="array" aca="1" ref="J7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(74,59,1,4,1,'','','',''),</v>
      </c>
      <c r="K75" t="str">
        <f>VLOOKUP(SlideBlocks[[#This Row],[blockTypeId]],BlockType[],2,FALSE)</f>
        <v>Boodschap</v>
      </c>
      <c r="L75" t="str">
        <f>VLOOKUP(SlideBlocks[[#This Row],[personaId]],Persona[],2,FALSE)</f>
        <v>Presenter</v>
      </c>
      <c r="M75">
        <f>VLOOKUP(SlideBlocks[[#This Row],[slideId]],Slides[],11,FALSE)</f>
        <v>100</v>
      </c>
      <c r="N75">
        <f>VLOOKUP(SlideBlocks[[#This Row],[slideId]],Slides[],COLUMN(Slides[[#Headers],[sectionSort]]),FALSE)</f>
        <v>4</v>
      </c>
      <c r="O75">
        <f>VLOOKUP(SlideBlocks[[#This Row],[slideId]],Slides[],COLUMN(Slides[[#Headers],[sceneSort]]),FALSE)</f>
        <v>100</v>
      </c>
      <c r="P75">
        <f>VLOOKUP(SlideBlocks[[#This Row],[slideId]],Slides[],COLUMN(Slides[[#Headers],[slideSort]]),FALSE)</f>
        <v>9</v>
      </c>
      <c r="Q75" s="7">
        <f>VLOOKUP(SlideBlocks[[#This Row],[slideId]],Slides[],2,FALSE)</f>
        <v>66</v>
      </c>
      <c r="R75" t="str">
        <f>VLOOKUP(SlideBlocks[[#This Row],[slideId]],Slides[],3,FALSE)</f>
        <v>Alternatieve benadering</v>
      </c>
      <c r="S75" t="str">
        <f>VLOOKUP(SlideBlocks[[#This Row],[slideId]],Slides[],4,FALSE)</f>
        <v>Rollenspel: Waarde gericht</v>
      </c>
    </row>
    <row r="76" spans="1:20" x14ac:dyDescent="0.2">
      <c r="A76" s="4">
        <f>ROW()-1</f>
        <v>75</v>
      </c>
      <c r="B76" s="4">
        <v>82</v>
      </c>
      <c r="C76">
        <v>1</v>
      </c>
      <c r="D76">
        <v>2</v>
      </c>
      <c r="E76">
        <v>1</v>
      </c>
      <c r="F76" s="1" t="s">
        <v>231</v>
      </c>
      <c r="J76" t="str" cm="1">
        <f t="array" aca="1" ref="J7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(75,82,1,2,1,'Is er een alternatieve benadering?','','',''),</v>
      </c>
      <c r="K76" t="str">
        <f>VLOOKUP(SlideBlocks[[#This Row],[blockTypeId]],BlockType[],2,FALSE)</f>
        <v>Vraag</v>
      </c>
      <c r="L76" t="str">
        <f>VLOOKUP(SlideBlocks[[#This Row],[personaId]],Persona[],2,FALSE)</f>
        <v>Presenter</v>
      </c>
      <c r="M76">
        <f>VLOOKUP(SlideBlocks[[#This Row],[slideId]],Slides[],11,FALSE)</f>
        <v>110</v>
      </c>
      <c r="N76">
        <f>VLOOKUP(SlideBlocks[[#This Row],[slideId]],Slides[],COLUMN(Slides[[#Headers],[sectionSort]]),FALSE)</f>
        <v>4</v>
      </c>
      <c r="O76">
        <f>VLOOKUP(SlideBlocks[[#This Row],[slideId]],Slides[],COLUMN(Slides[[#Headers],[sceneSort]]),FALSE)</f>
        <v>110</v>
      </c>
      <c r="P76">
        <f>VLOOKUP(SlideBlocks[[#This Row],[slideId]],Slides[],COLUMN(Slides[[#Headers],[slideSort]]),FALSE)</f>
        <v>1</v>
      </c>
      <c r="Q76" s="7">
        <f>VLOOKUP(SlideBlocks[[#This Row],[slideId]],Slides[],2,FALSE)</f>
        <v>67</v>
      </c>
      <c r="S76">
        <f>VLOOKUP(SlideBlocks[[#This Row],[slideId]],Slides[],4,FALSE)</f>
        <v>0</v>
      </c>
    </row>
    <row r="77" spans="1:20" x14ac:dyDescent="0.2">
      <c r="A77">
        <f>ROW()-1</f>
        <v>76</v>
      </c>
      <c r="B77">
        <v>64</v>
      </c>
      <c r="C77">
        <v>1</v>
      </c>
      <c r="D77">
        <v>4</v>
      </c>
      <c r="E77">
        <v>1</v>
      </c>
      <c r="I77" t="s">
        <v>335</v>
      </c>
      <c r="J77" t="str" cm="1">
        <f t="array" aca="1" ref="J7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(76,64,1,4,1,'','','','benadering_waarde.png'),</v>
      </c>
      <c r="K77" t="str">
        <f>VLOOKUP(SlideBlocks[[#This Row],[blockTypeId]],BlockType[],2,FALSE)</f>
        <v>Boodschap</v>
      </c>
      <c r="L77" t="str">
        <f>VLOOKUP(SlideBlocks[[#This Row],[personaId]],Persona[],2,FALSE)</f>
        <v>Presenter</v>
      </c>
      <c r="M77">
        <f>VLOOKUP(SlideBlocks[[#This Row],[slideId]],Slides[],11,FALSE)</f>
        <v>150</v>
      </c>
      <c r="N77">
        <f>VLOOKUP(SlideBlocks[[#This Row],[slideId]],Slides[],COLUMN(Slides[[#Headers],[sectionSort]]),FALSE)</f>
        <v>4</v>
      </c>
      <c r="O77">
        <f>VLOOKUP(SlideBlocks[[#This Row],[slideId]],Slides[],COLUMN(Slides[[#Headers],[sceneSort]]),FALSE)</f>
        <v>150</v>
      </c>
      <c r="P77">
        <f>VLOOKUP(SlideBlocks[[#This Row],[slideId]],Slides[],COLUMN(Slides[[#Headers],[slideSort]]),FALSE)</f>
        <v>2</v>
      </c>
      <c r="Q77" s="7">
        <f>VLOOKUP(SlideBlocks[[#This Row],[slideId]],Slides[],2,FALSE)</f>
        <v>68</v>
      </c>
      <c r="S77" t="str">
        <f>VLOOKUP(SlideBlocks[[#This Row],[slideId]],Slides[],4,FALSE)</f>
        <v>Waarde</v>
      </c>
    </row>
    <row r="78" spans="1:20" ht="17" x14ac:dyDescent="0.2">
      <c r="A78">
        <f>ROW()-1</f>
        <v>77</v>
      </c>
      <c r="B78">
        <v>18</v>
      </c>
      <c r="C78">
        <v>1</v>
      </c>
      <c r="D78">
        <v>4</v>
      </c>
      <c r="E78">
        <v>1</v>
      </c>
      <c r="F78" s="1" t="s">
        <v>108</v>
      </c>
      <c r="I78" t="s">
        <v>119</v>
      </c>
      <c r="J78" t="str" cm="1">
        <f t="array" aca="1" ref="J7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(77,18,1,4,1,'Hieronder de use cases die in de interviews genoemd zijn weergegeven in een grafiek met twee assen: inzet van datamanagement versus success van het AI project','','','graph_dm_ai.png'),</v>
      </c>
      <c r="K78" t="str">
        <f>VLOOKUP(SlideBlocks[[#This Row],[blockTypeId]],BlockType[],2,FALSE)</f>
        <v>Boodschap</v>
      </c>
      <c r="L78" t="str">
        <f>VLOOKUP(SlideBlocks[[#This Row],[personaId]],Persona[],2,FALSE)</f>
        <v>Presenter</v>
      </c>
      <c r="M78">
        <f>VLOOKUP(SlideBlocks[[#This Row],[slideId]],Slides[],11,FALSE)</f>
        <v>110</v>
      </c>
      <c r="N78">
        <f>VLOOKUP(SlideBlocks[[#This Row],[slideId]],Slides[],COLUMN(Slides[[#Headers],[sectionSort]]),FALSE)</f>
        <v>5</v>
      </c>
      <c r="O78">
        <f>VLOOKUP(SlideBlocks[[#This Row],[slideId]],Slides[],COLUMN(Slides[[#Headers],[sceneSort]]),FALSE)</f>
        <v>110</v>
      </c>
      <c r="P78">
        <f>VLOOKUP(SlideBlocks[[#This Row],[slideId]],Slides[],COLUMN(Slides[[#Headers],[slideSort]]),FALSE)</f>
        <v>5</v>
      </c>
      <c r="Q78" s="7">
        <f>VLOOKUP(SlideBlocks[[#This Row],[slideId]],Slides[],2,FALSE)</f>
        <v>69</v>
      </c>
      <c r="R78" t="str">
        <f>VLOOKUP(SlideBlocks[[#This Row],[slideId]],Slides[],3,FALSE)</f>
        <v>Samenvatting Interviews</v>
      </c>
      <c r="S78" t="str">
        <f>VLOOKUP(SlideBlocks[[#This Row],[slideId]],Slides[],4,FALSE)</f>
        <v>Succes vs Data Management</v>
      </c>
      <c r="T78" t="s">
        <v>282</v>
      </c>
    </row>
    <row r="79" spans="1:20" ht="17" x14ac:dyDescent="0.2">
      <c r="A79">
        <f>ROW()-1</f>
        <v>78</v>
      </c>
      <c r="B79">
        <v>39</v>
      </c>
      <c r="C79">
        <v>1</v>
      </c>
      <c r="D79">
        <v>6</v>
      </c>
      <c r="E79">
        <v>1</v>
      </c>
      <c r="G79" s="1" t="s">
        <v>199</v>
      </c>
      <c r="H79" s="1" t="s">
        <v>90</v>
      </c>
      <c r="I79" t="s">
        <v>85</v>
      </c>
      <c r="J79" t="str" cm="1">
        <f t="array" aca="1" ref="J7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(78,39,1,6,1,'','TextArea','AI2DM','divider.png'),</v>
      </c>
      <c r="K79" t="str">
        <f>VLOOKUP(SlideBlocks[[#This Row],[blockTypeId]],BlockType[],2,FALSE)</f>
        <v>Divider</v>
      </c>
      <c r="L79" t="str">
        <f>VLOOKUP(SlideBlocks[[#This Row],[personaId]],Persona[],2,FALSE)</f>
        <v>Presenter</v>
      </c>
      <c r="M79">
        <f>VLOOKUP(SlideBlocks[[#This Row],[slideId]],Slides[],11,FALSE)</f>
        <v>1</v>
      </c>
      <c r="N79">
        <f>VLOOKUP(SlideBlocks[[#This Row],[slideId]],Slides[],COLUMN(Slides[[#Headers],[sectionSort]]),FALSE)</f>
        <v>6</v>
      </c>
      <c r="O79">
        <f>VLOOKUP(SlideBlocks[[#This Row],[slideId]],Slides[],COLUMN(Slides[[#Headers],[sceneSort]]),FALSE)</f>
        <v>1</v>
      </c>
      <c r="P79">
        <f>VLOOKUP(SlideBlocks[[#This Row],[slideId]],Slides[],COLUMN(Slides[[#Headers],[slideSort]]),FALSE)</f>
        <v>0</v>
      </c>
      <c r="Q79" s="7">
        <f>VLOOKUP(SlideBlocks[[#This Row],[slideId]],Slides[],2,FALSE)</f>
        <v>70</v>
      </c>
      <c r="R79" t="str">
        <f>VLOOKUP(SlideBlocks[[#This Row],[slideId]],Slides[],3,FALSE)</f>
        <v>AI2DM</v>
      </c>
      <c r="S79" t="str">
        <f>VLOOKUP(SlideBlocks[[#This Row],[slideId]],Slides[],4,FALSE)</f>
        <v>Section Start</v>
      </c>
    </row>
    <row r="80" spans="1:20" x14ac:dyDescent="0.2">
      <c r="A80">
        <f>ROW()-1</f>
        <v>79</v>
      </c>
      <c r="B80">
        <v>67</v>
      </c>
      <c r="C80">
        <v>1</v>
      </c>
      <c r="D80">
        <v>4</v>
      </c>
      <c r="E80">
        <v>1</v>
      </c>
      <c r="J80" t="str" cm="1">
        <f t="array" aca="1" ref="J8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(79,67,1,4,1,'','','',''),</v>
      </c>
      <c r="K80" t="str">
        <f>VLOOKUP(SlideBlocks[[#This Row],[blockTypeId]],BlockType[],2,FALSE)</f>
        <v>Boodschap</v>
      </c>
      <c r="L80" t="str">
        <f>VLOOKUP(SlideBlocks[[#This Row],[personaId]],Persona[],2,FALSE)</f>
        <v>Presenter</v>
      </c>
      <c r="M80">
        <f>VLOOKUP(SlideBlocks[[#This Row],[slideId]],Slides[],11,FALSE)</f>
        <v>1</v>
      </c>
      <c r="N80">
        <f>VLOOKUP(SlideBlocks[[#This Row],[slideId]],Slides[],COLUMN(Slides[[#Headers],[sectionSort]]),FALSE)</f>
        <v>6</v>
      </c>
      <c r="O80">
        <f>VLOOKUP(SlideBlocks[[#This Row],[slideId]],Slides[],COLUMN(Slides[[#Headers],[sceneSort]]),FALSE)</f>
        <v>1</v>
      </c>
      <c r="P80">
        <f>VLOOKUP(SlideBlocks[[#This Row],[slideId]],Slides[],COLUMN(Slides[[#Headers],[slideSort]]),FALSE)</f>
        <v>1</v>
      </c>
      <c r="Q80" s="7">
        <f>VLOOKUP(SlideBlocks[[#This Row],[slideId]],Slides[],2,FALSE)</f>
        <v>71</v>
      </c>
      <c r="R80" t="str">
        <f>VLOOKUP(SlideBlocks[[#This Row],[slideId]],Slides[],3,FALSE)</f>
        <v>AI2DM Voorbeelden</v>
      </c>
      <c r="S80" t="str">
        <f>VLOOKUP(SlideBlocks[[#This Row],[slideId]],Slides[],4,FALSE)</f>
        <v>Persoonsgegevens in documenten</v>
      </c>
    </row>
    <row r="81" spans="1:19" ht="34" x14ac:dyDescent="0.2">
      <c r="A81" s="4">
        <f>ROW()-1</f>
        <v>80</v>
      </c>
      <c r="B81" s="4">
        <v>73</v>
      </c>
      <c r="C81">
        <v>1</v>
      </c>
      <c r="D81">
        <v>4</v>
      </c>
      <c r="E81">
        <v>1</v>
      </c>
      <c r="F81" s="1" t="s">
        <v>237</v>
      </c>
      <c r="G81" s="1" t="s">
        <v>165</v>
      </c>
      <c r="I81" t="s">
        <v>233</v>
      </c>
      <c r="J81" t="str" cm="1">
        <f t="array" aca="1" ref="J8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(80,73,1,4,1,'Key Technology Trends for Data Management in 2025 [10-4-2025]','image','','gartner_ai_for_dm.png'),</v>
      </c>
      <c r="K81" t="str">
        <f>VLOOKUP(SlideBlocks[[#This Row],[blockTypeId]],BlockType[],2,FALSE)</f>
        <v>Boodschap</v>
      </c>
      <c r="L81" t="str">
        <f>VLOOKUP(SlideBlocks[[#This Row],[personaId]],Persona[],2,FALSE)</f>
        <v>Presenter</v>
      </c>
      <c r="M81">
        <f>VLOOKUP(SlideBlocks[[#This Row],[slideId]],Slides[],11,FALSE)</f>
        <v>1</v>
      </c>
      <c r="N81">
        <f>VLOOKUP(SlideBlocks[[#This Row],[slideId]],Slides[],COLUMN(Slides[[#Headers],[sectionSort]]),FALSE)</f>
        <v>6</v>
      </c>
      <c r="O81">
        <f>VLOOKUP(SlideBlocks[[#This Row],[slideId]],Slides[],COLUMN(Slides[[#Headers],[sceneSort]]),FALSE)</f>
        <v>1</v>
      </c>
      <c r="P81">
        <f>VLOOKUP(SlideBlocks[[#This Row],[slideId]],Slides[],COLUMN(Slides[[#Headers],[slideSort]]),FALSE)</f>
        <v>1</v>
      </c>
      <c r="Q81" s="7">
        <f>VLOOKUP(SlideBlocks[[#This Row],[slideId]],Slides[],2,FALSE)</f>
        <v>72</v>
      </c>
      <c r="R81" t="str">
        <f>VLOOKUP(SlideBlocks[[#This Row],[slideId]],Slides[],3,FALSE)</f>
        <v>Gartner</v>
      </c>
      <c r="S81">
        <f>VLOOKUP(SlideBlocks[[#This Row],[slideId]],Slides[],4,FALSE)</f>
        <v>0</v>
      </c>
    </row>
    <row r="82" spans="1:19" x14ac:dyDescent="0.2">
      <c r="A82">
        <f>ROW()-1</f>
        <v>81</v>
      </c>
      <c r="B82">
        <v>66</v>
      </c>
      <c r="C82">
        <v>1</v>
      </c>
      <c r="D82">
        <v>4</v>
      </c>
      <c r="E82">
        <v>1</v>
      </c>
      <c r="J82" t="str" cm="1">
        <f t="array" aca="1" ref="J8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(81,66,1,4,1,'','','',''),</v>
      </c>
      <c r="K82" t="str">
        <f>VLOOKUP(SlideBlocks[[#This Row],[blockTypeId]],BlockType[],2,FALSE)</f>
        <v>Boodschap</v>
      </c>
      <c r="L82" t="str">
        <f>VLOOKUP(SlideBlocks[[#This Row],[personaId]],Persona[],2,FALSE)</f>
        <v>Presenter</v>
      </c>
      <c r="M82">
        <f>VLOOKUP(SlideBlocks[[#This Row],[slideId]],Slides[],11,FALSE)</f>
        <v>1</v>
      </c>
      <c r="N82">
        <f>VLOOKUP(SlideBlocks[[#This Row],[slideId]],Slides[],COLUMN(Slides[[#Headers],[sectionSort]]),FALSE)</f>
        <v>6</v>
      </c>
      <c r="O82">
        <f>VLOOKUP(SlideBlocks[[#This Row],[slideId]],Slides[],COLUMN(Slides[[#Headers],[sceneSort]]),FALSE)</f>
        <v>1</v>
      </c>
      <c r="P82">
        <f>VLOOKUP(SlideBlocks[[#This Row],[slideId]],Slides[],COLUMN(Slides[[#Headers],[slideSort]]),FALSE)</f>
        <v>2</v>
      </c>
      <c r="Q82" s="7">
        <f>VLOOKUP(SlideBlocks[[#This Row],[slideId]],Slides[],2,FALSE)</f>
        <v>73</v>
      </c>
      <c r="R82" t="str">
        <f>VLOOKUP(SlideBlocks[[#This Row],[slideId]],Slides[],3,FALSE)</f>
        <v>AI2DM Voorbeelden</v>
      </c>
      <c r="S82" t="str">
        <f>VLOOKUP(SlideBlocks[[#This Row],[slideId]],Slides[],4,FALSE)</f>
        <v>Metadatering</v>
      </c>
    </row>
    <row r="83" spans="1:19" x14ac:dyDescent="0.2">
      <c r="A83">
        <f>ROW()-1</f>
        <v>82</v>
      </c>
      <c r="B83">
        <v>32</v>
      </c>
      <c r="C83">
        <v>1</v>
      </c>
      <c r="D83">
        <v>4</v>
      </c>
      <c r="E83">
        <v>1</v>
      </c>
      <c r="J83" t="str" cm="1">
        <f t="array" aca="1" ref="J8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(82,32,1,4,1,'','','',''),</v>
      </c>
      <c r="K83" t="str">
        <f>VLOOKUP(SlideBlocks[[#This Row],[blockTypeId]],BlockType[],2,FALSE)</f>
        <v>Boodschap</v>
      </c>
      <c r="L83" t="str">
        <f>VLOOKUP(SlideBlocks[[#This Row],[personaId]],Persona[],2,FALSE)</f>
        <v>Presenter</v>
      </c>
      <c r="M83">
        <f>VLOOKUP(SlideBlocks[[#This Row],[slideId]],Slides[],11,FALSE)</f>
        <v>1</v>
      </c>
      <c r="N83">
        <f>VLOOKUP(SlideBlocks[[#This Row],[slideId]],Slides[],COLUMN(Slides[[#Headers],[sectionSort]]),FALSE)</f>
        <v>6</v>
      </c>
      <c r="O83">
        <f>VLOOKUP(SlideBlocks[[#This Row],[slideId]],Slides[],COLUMN(Slides[[#Headers],[sceneSort]]),FALSE)</f>
        <v>1</v>
      </c>
      <c r="P83">
        <f>VLOOKUP(SlideBlocks[[#This Row],[slideId]],Slides[],COLUMN(Slides[[#Headers],[slideSort]]),FALSE)</f>
        <v>3</v>
      </c>
      <c r="Q83" s="7">
        <f>VLOOKUP(SlideBlocks[[#This Row],[slideId]],Slides[],2,FALSE)</f>
        <v>74</v>
      </c>
      <c r="R83" t="str">
        <f>VLOOKUP(SlideBlocks[[#This Row],[slideId]],Slides[],3,FALSE)</f>
        <v>AI2DM Voorbeelden</v>
      </c>
      <c r="S83" t="str">
        <f>VLOOKUP(SlideBlocks[[#This Row],[slideId]],Slides[],4,FALSE)</f>
        <v>Datakwaliteit</v>
      </c>
    </row>
    <row r="84" spans="1:19" ht="17" x14ac:dyDescent="0.2">
      <c r="A84">
        <f>ROW()-1</f>
        <v>83</v>
      </c>
      <c r="B84">
        <v>31</v>
      </c>
      <c r="C84">
        <v>1</v>
      </c>
      <c r="D84">
        <v>4</v>
      </c>
      <c r="E84">
        <v>1</v>
      </c>
      <c r="F84" s="1" t="s">
        <v>127</v>
      </c>
      <c r="G84" s="1" t="s">
        <v>124</v>
      </c>
      <c r="H84" s="1" t="s">
        <v>128</v>
      </c>
      <c r="J84" t="str" cm="1">
        <f t="array" aca="1" ref="J8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(83,31,1,4,1,'Een paar voorbeelden','List','Metadatering, Tralala',''),</v>
      </c>
      <c r="K84" t="str">
        <f>VLOOKUP(SlideBlocks[[#This Row],[blockTypeId]],BlockType[],2,FALSE)</f>
        <v>Boodschap</v>
      </c>
      <c r="L84" t="str">
        <f>VLOOKUP(SlideBlocks[[#This Row],[personaId]],Persona[],2,FALSE)</f>
        <v>Presenter</v>
      </c>
      <c r="M84">
        <f>VLOOKUP(SlideBlocks[[#This Row],[slideId]],Slides[],11,FALSE)</f>
        <v>1</v>
      </c>
      <c r="N84">
        <f>VLOOKUP(SlideBlocks[[#This Row],[slideId]],Slides[],COLUMN(Slides[[#Headers],[sectionSort]]),FALSE)</f>
        <v>6</v>
      </c>
      <c r="O84">
        <f>VLOOKUP(SlideBlocks[[#This Row],[slideId]],Slides[],COLUMN(Slides[[#Headers],[sceneSort]]),FALSE)</f>
        <v>1</v>
      </c>
      <c r="P84">
        <f>VLOOKUP(SlideBlocks[[#This Row],[slideId]],Slides[],COLUMN(Slides[[#Headers],[slideSort]]),FALSE)</f>
        <v>5</v>
      </c>
      <c r="Q84" s="7">
        <f>VLOOKUP(SlideBlocks[[#This Row],[slideId]],Slides[],2,FALSE)</f>
        <v>75</v>
      </c>
      <c r="R84" t="str">
        <f>VLOOKUP(SlideBlocks[[#This Row],[slideId]],Slides[],3,FALSE)</f>
        <v xml:space="preserve">AI2DM </v>
      </c>
      <c r="S84">
        <f>VLOOKUP(SlideBlocks[[#This Row],[slideId]],Slides[],4,FALSE)</f>
        <v>0</v>
      </c>
    </row>
    <row r="85" spans="1:19" x14ac:dyDescent="0.2">
      <c r="A85">
        <f>ROW()-1</f>
        <v>84</v>
      </c>
      <c r="B85">
        <v>33</v>
      </c>
      <c r="C85">
        <v>1</v>
      </c>
      <c r="D85">
        <v>4</v>
      </c>
      <c r="E85">
        <v>1</v>
      </c>
      <c r="J85" t="str" cm="1">
        <f t="array" aca="1" ref="J85"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(84,33,1,4,1,'','','',''),</v>
      </c>
      <c r="K85" t="str">
        <f>VLOOKUP(SlideBlocks[[#This Row],[blockTypeId]],BlockType[],2,FALSE)</f>
        <v>Boodschap</v>
      </c>
      <c r="L85" t="str">
        <f>VLOOKUP(SlideBlocks[[#This Row],[personaId]],Persona[],2,FALSE)</f>
        <v>Presenter</v>
      </c>
      <c r="M85">
        <f>VLOOKUP(SlideBlocks[[#This Row],[slideId]],Slides[],11,FALSE)</f>
        <v>2</v>
      </c>
      <c r="N85">
        <f>VLOOKUP(SlideBlocks[[#This Row],[slideId]],Slides[],COLUMN(Slides[[#Headers],[sectionSort]]),FALSE)</f>
        <v>6</v>
      </c>
      <c r="O85">
        <f>VLOOKUP(SlideBlocks[[#This Row],[slideId]],Slides[],COLUMN(Slides[[#Headers],[sceneSort]]),FALSE)</f>
        <v>2</v>
      </c>
      <c r="P85">
        <f>VLOOKUP(SlideBlocks[[#This Row],[slideId]],Slides[],COLUMN(Slides[[#Headers],[slideSort]]),FALSE)</f>
        <v>1</v>
      </c>
      <c r="Q85" s="7">
        <f>VLOOKUP(SlideBlocks[[#This Row],[slideId]],Slides[],2,FALSE)</f>
        <v>76</v>
      </c>
      <c r="R85" t="str">
        <f>VLOOKUP(SlideBlocks[[#This Row],[slideId]],Slides[],3,FALSE)</f>
        <v>Verzamelen Use Cases</v>
      </c>
      <c r="S85">
        <f>VLOOKUP(SlideBlocks[[#This Row],[slideId]],Slides[],4,FALSE)</f>
        <v>0</v>
      </c>
    </row>
    <row r="86" spans="1:19" x14ac:dyDescent="0.2">
      <c r="A86">
        <f>ROW()-1</f>
        <v>85</v>
      </c>
      <c r="B86">
        <v>34</v>
      </c>
      <c r="C86">
        <v>1</v>
      </c>
      <c r="D86">
        <v>4</v>
      </c>
      <c r="E86">
        <v>1</v>
      </c>
      <c r="J86" t="str" cm="1">
        <f t="array" aca="1" ref="J86"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(85,34,1,4,1,'','','',''),</v>
      </c>
      <c r="K86" t="str">
        <f>VLOOKUP(SlideBlocks[[#This Row],[blockTypeId]],BlockType[],2,FALSE)</f>
        <v>Boodschap</v>
      </c>
      <c r="L86" t="str">
        <f>VLOOKUP(SlideBlocks[[#This Row],[personaId]],Persona[],2,FALSE)</f>
        <v>Presenter</v>
      </c>
      <c r="M86">
        <f>VLOOKUP(SlideBlocks[[#This Row],[slideId]],Slides[],11,FALSE)</f>
        <v>2</v>
      </c>
      <c r="N86">
        <f>VLOOKUP(SlideBlocks[[#This Row],[slideId]],Slides[],COLUMN(Slides[[#Headers],[sectionSort]]),FALSE)</f>
        <v>6</v>
      </c>
      <c r="O86">
        <f>VLOOKUP(SlideBlocks[[#This Row],[slideId]],Slides[],COLUMN(Slides[[#Headers],[sceneSort]]),FALSE)</f>
        <v>2</v>
      </c>
      <c r="P86">
        <f>VLOOKUP(SlideBlocks[[#This Row],[slideId]],Slides[],COLUMN(Slides[[#Headers],[slideSort]]),FALSE)</f>
        <v>2</v>
      </c>
      <c r="Q86" s="7">
        <f>VLOOKUP(SlideBlocks[[#This Row],[slideId]],Slides[],2,FALSE)</f>
        <v>77</v>
      </c>
      <c r="R86" t="str">
        <f>VLOOKUP(SlideBlocks[[#This Row],[slideId]],Slides[],3,FALSE)</f>
        <v>Bespreken Use Case(s)</v>
      </c>
      <c r="S86">
        <f>VLOOKUP(SlideBlocks[[#This Row],[slideId]],Slides[],4,FALSE)</f>
        <v>0</v>
      </c>
    </row>
    <row r="87" spans="1:19" ht="17" x14ac:dyDescent="0.2">
      <c r="A87">
        <f>ROW()-1</f>
        <v>86</v>
      </c>
      <c r="B87">
        <v>35</v>
      </c>
      <c r="C87">
        <v>1</v>
      </c>
      <c r="D87">
        <v>6</v>
      </c>
      <c r="E87">
        <v>1</v>
      </c>
      <c r="G87" s="1" t="s">
        <v>199</v>
      </c>
      <c r="H87" s="1" t="s">
        <v>184</v>
      </c>
      <c r="I87" t="s">
        <v>85</v>
      </c>
      <c r="J87" t="str" cm="1">
        <f t="array" aca="1" ref="J87"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(86,35,1,6,1,'','TextArea','Diensten','divider.png'),</v>
      </c>
      <c r="K87" t="str">
        <f>VLOOKUP(SlideBlocks[[#This Row],[blockTypeId]],BlockType[],2,FALSE)</f>
        <v>Divider</v>
      </c>
      <c r="L87" t="str">
        <f>VLOOKUP(SlideBlocks[[#This Row],[personaId]],Persona[],2,FALSE)</f>
        <v>Presenter</v>
      </c>
      <c r="M87">
        <f>VLOOKUP(SlideBlocks[[#This Row],[slideId]],Slides[],11,FALSE)</f>
        <v>1</v>
      </c>
      <c r="N87">
        <f>VLOOKUP(SlideBlocks[[#This Row],[slideId]],Slides[],COLUMN(Slides[[#Headers],[sectionSort]]),FALSE)</f>
        <v>7</v>
      </c>
      <c r="O87">
        <f>VLOOKUP(SlideBlocks[[#This Row],[slideId]],Slides[],COLUMN(Slides[[#Headers],[sceneSort]]),FALSE)</f>
        <v>1</v>
      </c>
      <c r="P87">
        <f>VLOOKUP(SlideBlocks[[#This Row],[slideId]],Slides[],COLUMN(Slides[[#Headers],[slideSort]]),FALSE)</f>
        <v>0</v>
      </c>
      <c r="Q87" s="7">
        <f>VLOOKUP(SlideBlocks[[#This Row],[slideId]],Slides[],2,FALSE)</f>
        <v>78</v>
      </c>
      <c r="R87" t="str">
        <f>VLOOKUP(SlideBlocks[[#This Row],[slideId]],Slides[],3,FALSE)</f>
        <v>Diensten</v>
      </c>
      <c r="S87" t="str">
        <f>VLOOKUP(SlideBlocks[[#This Row],[slideId]],Slides[],4,FALSE)</f>
        <v>Section Start</v>
      </c>
    </row>
    <row r="88" spans="1:19" x14ac:dyDescent="0.2">
      <c r="A88">
        <f>ROW()-1</f>
        <v>87</v>
      </c>
      <c r="B88">
        <v>68</v>
      </c>
      <c r="C88">
        <v>1</v>
      </c>
      <c r="D88">
        <v>4</v>
      </c>
      <c r="E88">
        <v>1</v>
      </c>
      <c r="J88" t="str" cm="1">
        <f t="array" aca="1" ref="J88"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(87,68,1,4,1,'','','',''),</v>
      </c>
      <c r="K88" t="str">
        <f>VLOOKUP(SlideBlocks[[#This Row],[blockTypeId]],BlockType[],2,FALSE)</f>
        <v>Boodschap</v>
      </c>
      <c r="L88" t="str">
        <f>VLOOKUP(SlideBlocks[[#This Row],[personaId]],Persona[],2,FALSE)</f>
        <v>Presenter</v>
      </c>
      <c r="M88">
        <f>VLOOKUP(SlideBlocks[[#This Row],[slideId]],Slides[],11,FALSE)</f>
        <v>1</v>
      </c>
      <c r="N88">
        <f>VLOOKUP(SlideBlocks[[#This Row],[slideId]],Slides[],COLUMN(Slides[[#Headers],[sectionSort]]),FALSE)</f>
        <v>7</v>
      </c>
      <c r="O88">
        <f>VLOOKUP(SlideBlocks[[#This Row],[slideId]],Slides[],COLUMN(Slides[[#Headers],[sceneSort]]),FALSE)</f>
        <v>1</v>
      </c>
      <c r="P88">
        <f>VLOOKUP(SlideBlocks[[#This Row],[slideId]],Slides[],COLUMN(Slides[[#Headers],[slideSort]]),FALSE)</f>
        <v>2</v>
      </c>
      <c r="Q88" s="7">
        <f>VLOOKUP(SlideBlocks[[#This Row],[slideId]],Slides[],2,FALSE)</f>
        <v>79</v>
      </c>
      <c r="R88" t="str">
        <f>VLOOKUP(SlideBlocks[[#This Row],[slideId]],Slides[],3,FALSE)</f>
        <v>Diensten</v>
      </c>
      <c r="S88" t="str">
        <f>VLOOKUP(SlideBlocks[[#This Row],[slideId]],Slides[],4,FALSE)</f>
        <v>Brainstorming</v>
      </c>
    </row>
    <row r="89" spans="1:19" x14ac:dyDescent="0.2">
      <c r="A89">
        <f>ROW()-1</f>
        <v>88</v>
      </c>
      <c r="B89">
        <v>36</v>
      </c>
      <c r="C89">
        <v>1</v>
      </c>
      <c r="D89">
        <v>4</v>
      </c>
      <c r="E89">
        <v>1</v>
      </c>
      <c r="J89" t="str" cm="1">
        <f t="array" aca="1" ref="J89"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(88,36,1,4,1,'','','',''),</v>
      </c>
      <c r="K89" t="str">
        <f>VLOOKUP(SlideBlocks[[#This Row],[blockTypeId]],BlockType[],2,FALSE)</f>
        <v>Boodschap</v>
      </c>
      <c r="L89" t="str">
        <f>VLOOKUP(SlideBlocks[[#This Row],[personaId]],Persona[],2,FALSE)</f>
        <v>Presenter</v>
      </c>
      <c r="M89">
        <f>VLOOKUP(SlideBlocks[[#This Row],[slideId]],Slides[],11,FALSE)</f>
        <v>1</v>
      </c>
      <c r="N89">
        <f>VLOOKUP(SlideBlocks[[#This Row],[slideId]],Slides[],COLUMN(Slides[[#Headers],[sectionSort]]),FALSE)</f>
        <v>7</v>
      </c>
      <c r="O89">
        <f>VLOOKUP(SlideBlocks[[#This Row],[slideId]],Slides[],COLUMN(Slides[[#Headers],[sceneSort]]),FALSE)</f>
        <v>1</v>
      </c>
      <c r="P89">
        <f>VLOOKUP(SlideBlocks[[#This Row],[slideId]],Slides[],COLUMN(Slides[[#Headers],[slideSort]]),FALSE)</f>
        <v>2</v>
      </c>
      <c r="Q89" s="7">
        <f>VLOOKUP(SlideBlocks[[#This Row],[slideId]],Slides[],2,FALSE)</f>
        <v>80</v>
      </c>
      <c r="R89" t="str">
        <f>VLOOKUP(SlideBlocks[[#This Row],[slideId]],Slides[],3,FALSE)</f>
        <v>Diensten</v>
      </c>
      <c r="S89" t="str">
        <f>VLOOKUP(SlideBlocks[[#This Row],[slideId]],Slides[],4,FALSE)</f>
        <v>9-vlaks model</v>
      </c>
    </row>
    <row r="90" spans="1:19" x14ac:dyDescent="0.2">
      <c r="A90">
        <f>ROW()-1</f>
        <v>89</v>
      </c>
      <c r="B90">
        <v>37</v>
      </c>
      <c r="C90">
        <v>1</v>
      </c>
      <c r="D90">
        <v>4</v>
      </c>
      <c r="E90">
        <v>1</v>
      </c>
      <c r="J90" t="str" cm="1">
        <f t="array" aca="1" ref="J90"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(89,37,1,4,1,'','','',''),</v>
      </c>
      <c r="K90" t="str">
        <f>VLOOKUP(SlideBlocks[[#This Row],[blockTypeId]],BlockType[],2,FALSE)</f>
        <v>Boodschap</v>
      </c>
      <c r="L90" t="str">
        <f>VLOOKUP(SlideBlocks[[#This Row],[personaId]],Persona[],2,FALSE)</f>
        <v>Presenter</v>
      </c>
      <c r="M90">
        <f>VLOOKUP(SlideBlocks[[#This Row],[slideId]],Slides[],11,FALSE)</f>
        <v>1</v>
      </c>
      <c r="N90">
        <f>VLOOKUP(SlideBlocks[[#This Row],[slideId]],Slides[],COLUMN(Slides[[#Headers],[sectionSort]]),FALSE)</f>
        <v>7</v>
      </c>
      <c r="O90">
        <f>VLOOKUP(SlideBlocks[[#This Row],[slideId]],Slides[],COLUMN(Slides[[#Headers],[sceneSort]]),FALSE)</f>
        <v>1</v>
      </c>
      <c r="P90">
        <f>VLOOKUP(SlideBlocks[[#This Row],[slideId]],Slides[],COLUMN(Slides[[#Headers],[slideSort]]),FALSE)</f>
        <v>3</v>
      </c>
      <c r="Q90" s="7">
        <f>VLOOKUP(SlideBlocks[[#This Row],[slideId]],Slides[],2,FALSE)</f>
        <v>81</v>
      </c>
      <c r="R90" t="str">
        <f>VLOOKUP(SlideBlocks[[#This Row],[slideId]],Slides[],3,FALSE)</f>
        <v>Diensten</v>
      </c>
      <c r="S90" t="str">
        <f>VLOOKUP(SlideBlocks[[#This Row],[slideId]],Slides[],4,FALSE)</f>
        <v>Voorbeelden</v>
      </c>
    </row>
    <row r="91" spans="1:19" x14ac:dyDescent="0.2">
      <c r="A91">
        <f>ROW()-1</f>
        <v>90</v>
      </c>
      <c r="B91">
        <v>60</v>
      </c>
      <c r="C91">
        <v>1</v>
      </c>
      <c r="D91">
        <v>2</v>
      </c>
      <c r="E91">
        <v>1</v>
      </c>
      <c r="F91" s="1" t="s">
        <v>222</v>
      </c>
      <c r="J91" t="str" cm="1">
        <f t="array" aca="1" ref="J91"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(90,60,1,2,1,'Feedback?','','',''),</v>
      </c>
      <c r="K91" t="str">
        <f>VLOOKUP(SlideBlocks[[#This Row],[blockTypeId]],BlockType[],2,FALSE)</f>
        <v>Vraag</v>
      </c>
      <c r="L91" t="str">
        <f>VLOOKUP(SlideBlocks[[#This Row],[personaId]],Persona[],2,FALSE)</f>
        <v>Presenter</v>
      </c>
      <c r="M91">
        <f>VLOOKUP(SlideBlocks[[#This Row],[slideId]],Slides[],11,FALSE)</f>
        <v>1</v>
      </c>
      <c r="N91">
        <f>VLOOKUP(SlideBlocks[[#This Row],[slideId]],Slides[],COLUMN(Slides[[#Headers],[sectionSort]]),FALSE)</f>
        <v>99</v>
      </c>
      <c r="O91">
        <f>VLOOKUP(SlideBlocks[[#This Row],[slideId]],Slides[],COLUMN(Slides[[#Headers],[sceneSort]]),FALSE)</f>
        <v>1</v>
      </c>
      <c r="P91">
        <f>VLOOKUP(SlideBlocks[[#This Row],[slideId]],Slides[],COLUMN(Slides[[#Headers],[slideSort]]),FALSE)</f>
        <v>1</v>
      </c>
      <c r="Q91" s="7">
        <f>VLOOKUP(SlideBlocks[[#This Row],[slideId]],Slides[],2,FALSE)</f>
        <v>82</v>
      </c>
      <c r="R91" t="str">
        <f>VLOOKUP(SlideBlocks[[#This Row],[slideId]],Slides[],3,FALSE)</f>
        <v>Feeback</v>
      </c>
      <c r="S91" t="str">
        <f>VLOOKUP(SlideBlocks[[#This Row],[slideId]],Slides[],4,FALSE)</f>
        <v>Reacties</v>
      </c>
    </row>
    <row r="92" spans="1:19" x14ac:dyDescent="0.2">
      <c r="A92">
        <f>ROW()-1</f>
        <v>91</v>
      </c>
      <c r="B92">
        <v>43</v>
      </c>
      <c r="C92">
        <v>1</v>
      </c>
      <c r="D92">
        <v>4</v>
      </c>
      <c r="E92">
        <v>1</v>
      </c>
      <c r="J92" t="str" cm="1">
        <f t="array" aca="1" ref="J92"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(91,43,1,4,1,'','','',''),</v>
      </c>
      <c r="K92" t="str">
        <f>VLOOKUP(SlideBlocks[[#This Row],[blockTypeId]],BlockType[],2,FALSE)</f>
        <v>Boodschap</v>
      </c>
      <c r="L92" t="str">
        <f>VLOOKUP(SlideBlocks[[#This Row],[personaId]],Persona[],2,FALSE)</f>
        <v>Presenter</v>
      </c>
      <c r="M92">
        <f>VLOOKUP(SlideBlocks[[#This Row],[slideId]],Slides[],11,FALSE)</f>
        <v>1</v>
      </c>
      <c r="N92">
        <f>VLOOKUP(SlideBlocks[[#This Row],[slideId]],Slides[],COLUMN(Slides[[#Headers],[sectionSort]]),FALSE)</f>
        <v>999</v>
      </c>
      <c r="O92">
        <f>VLOOKUP(SlideBlocks[[#This Row],[slideId]],Slides[],COLUMN(Slides[[#Headers],[sceneSort]]),FALSE)</f>
        <v>1</v>
      </c>
      <c r="P92">
        <f>VLOOKUP(SlideBlocks[[#This Row],[slideId]],Slides[],COLUMN(Slides[[#Headers],[slideSort]]),FALSE)</f>
        <v>1</v>
      </c>
      <c r="Q92" s="7">
        <f>VLOOKUP(SlideBlocks[[#This Row],[slideId]],Slides[],2,FALSE)</f>
        <v>83</v>
      </c>
      <c r="R92" t="str">
        <f>VLOOKUP(SlideBlocks[[#This Row],[slideId]],Slides[],3,FALSE)</f>
        <v>With great power comes great responsibility</v>
      </c>
      <c r="S92" t="str">
        <f>VLOOKUP(SlideBlocks[[#This Row],[slideId]],Slides[],4,FALSE)</f>
        <v>With great power comes great responsibility</v>
      </c>
    </row>
    <row r="93" spans="1:19" x14ac:dyDescent="0.2">
      <c r="A93">
        <f>ROW()-1</f>
        <v>92</v>
      </c>
      <c r="B93">
        <v>44</v>
      </c>
      <c r="C93">
        <v>1</v>
      </c>
      <c r="D93">
        <v>4</v>
      </c>
      <c r="E93">
        <v>1</v>
      </c>
      <c r="J93" t="str" cm="1">
        <f t="array" aca="1" ref="J93"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(92,44,1,4,1,'','','',''),</v>
      </c>
      <c r="K93" t="str">
        <f>VLOOKUP(SlideBlocks[[#This Row],[blockTypeId]],BlockType[],2,FALSE)</f>
        <v>Boodschap</v>
      </c>
      <c r="L93" t="str">
        <f>VLOOKUP(SlideBlocks[[#This Row],[personaId]],Persona[],2,FALSE)</f>
        <v>Presenter</v>
      </c>
      <c r="M93">
        <f>VLOOKUP(SlideBlocks[[#This Row],[slideId]],Slides[],11,FALSE)</f>
        <v>1</v>
      </c>
      <c r="N93">
        <f>VLOOKUP(SlideBlocks[[#This Row],[slideId]],Slides[],COLUMN(Slides[[#Headers],[sectionSort]]),FALSE)</f>
        <v>999</v>
      </c>
      <c r="O93">
        <f>VLOOKUP(SlideBlocks[[#This Row],[slideId]],Slides[],COLUMN(Slides[[#Headers],[sceneSort]]),FALSE)</f>
        <v>1</v>
      </c>
      <c r="P93">
        <f>VLOOKUP(SlideBlocks[[#This Row],[slideId]],Slides[],COLUMN(Slides[[#Headers],[slideSort]]),FALSE)</f>
        <v>1</v>
      </c>
      <c r="Q93" s="7">
        <f>VLOOKUP(SlideBlocks[[#This Row],[slideId]],Slides[],2,FALSE)</f>
        <v>84</v>
      </c>
      <c r="R93" t="str">
        <f>VLOOKUP(SlideBlocks[[#This Row],[slideId]],Slides[],3,FALSE)</f>
        <v>We leven in een AI tijdperk</v>
      </c>
      <c r="S93">
        <f>VLOOKUP(SlideBlocks[[#This Row],[slideId]],Slides[],4,FALSE)</f>
        <v>0</v>
      </c>
    </row>
    <row r="94" spans="1:19" x14ac:dyDescent="0.2">
      <c r="A94">
        <f>ROW()-1</f>
        <v>93</v>
      </c>
      <c r="B94">
        <v>45</v>
      </c>
      <c r="C94">
        <v>1</v>
      </c>
      <c r="D94">
        <v>4</v>
      </c>
      <c r="E94">
        <v>1</v>
      </c>
      <c r="J94" t="str" cm="1">
        <f t="array" aca="1" ref="J94" ca="1">"("&amp;SlideBlocks[[#This Row],[id]]&amp;","&amp;SlideBlocks[[#This Row],[slideId]]&amp;","&amp;SlideBlocks[[#This Row],[blockNumber]]&amp;","&amp;SlideBlocks[[#This Row],[blockTypeId]]&amp;","&amp;SlideBlocks[[#This Row],[personaId]]&amp;",'"&amp;SlideBlocks[[#This Row],[textCallout]]&amp;"'"&amp;",'"&amp;SlideBlocks[[#This Row],[contentType]]&amp;"'"&amp;",'"&amp;SlideBlocks[[#This Row],[contentText]]&amp;"'"&amp;",'"&amp;SlideBlocks[[#This Row],[contentImage]]&amp;"'"&amp;")"&amp;IF(ISBLANK(INDIRECT("B"&amp;ROW()+1)),"",",")</f>
        <v>(93,45,1,4,1,'','','','')</v>
      </c>
      <c r="K94" t="str">
        <f>VLOOKUP(SlideBlocks[[#This Row],[blockTypeId]],BlockType[],2,FALSE)</f>
        <v>Boodschap</v>
      </c>
      <c r="L94" t="str">
        <f>VLOOKUP(SlideBlocks[[#This Row],[personaId]],Persona[],2,FALSE)</f>
        <v>Presenter</v>
      </c>
      <c r="M94">
        <f>VLOOKUP(SlideBlocks[[#This Row],[slideId]],Slides[],11,FALSE)</f>
        <v>1</v>
      </c>
      <c r="N94">
        <f>VLOOKUP(SlideBlocks[[#This Row],[slideId]],Slides[],COLUMN(Slides[[#Headers],[sectionSort]]),FALSE)</f>
        <v>999</v>
      </c>
      <c r="O94">
        <f>VLOOKUP(SlideBlocks[[#This Row],[slideId]],Slides[],COLUMN(Slides[[#Headers],[sceneSort]]),FALSE)</f>
        <v>1</v>
      </c>
      <c r="P94">
        <f>VLOOKUP(SlideBlocks[[#This Row],[slideId]],Slides[],COLUMN(Slides[[#Headers],[slideSort]]),FALSE)</f>
        <v>1</v>
      </c>
      <c r="Q94" s="7">
        <f>VLOOKUP(SlideBlocks[[#This Row],[slideId]],Slides[],2,FALSE)</f>
        <v>85</v>
      </c>
      <c r="R94" t="str">
        <f>VLOOKUP(SlideBlocks[[#This Row],[slideId]],Slides[],3,FALSE)</f>
        <v>Responsible AI</v>
      </c>
      <c r="S94">
        <f>VLOOKUP(SlideBlocks[[#This Row],[slideId]],Slides[],4,FALSE)</f>
        <v>0</v>
      </c>
    </row>
  </sheetData>
  <pageMargins left="0.7" right="0.7" top="0.75" bottom="0.75" header="0.3" footer="0.3"/>
  <pageSetup paperSize="9" orientation="portrait" horizontalDpi="0" verticalDpi="0"/>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C2C5E-BABE-8D46-91DC-6502B8ACC916}">
  <dimension ref="A1:C9"/>
  <sheetViews>
    <sheetView zoomScale="200" zoomScaleNormal="200" workbookViewId="0">
      <selection activeCell="F13" sqref="F13"/>
    </sheetView>
  </sheetViews>
  <sheetFormatPr baseColWidth="10" defaultRowHeight="16" x14ac:dyDescent="0.2"/>
  <cols>
    <col min="3" max="3" width="20.33203125" customWidth="1"/>
  </cols>
  <sheetData>
    <row r="1" spans="1:3" x14ac:dyDescent="0.2">
      <c r="A1" t="s">
        <v>18</v>
      </c>
      <c r="B1" t="s">
        <v>19</v>
      </c>
      <c r="C1" t="s">
        <v>16</v>
      </c>
    </row>
    <row r="2" spans="1:3" x14ac:dyDescent="0.2">
      <c r="A2">
        <f>ROW()-1</f>
        <v>1</v>
      </c>
      <c r="B2" t="s">
        <v>20</v>
      </c>
      <c r="C2" t="str">
        <f>"("&amp;BlockType[[#This Row],[id]]&amp;","&amp;"'"&amp;BlockType[[#This Row],[type]]&amp;"')"&amp;IF(ISBLANK(C3),"",",")</f>
        <v>(1,'Stelling'),</v>
      </c>
    </row>
    <row r="3" spans="1:3" x14ac:dyDescent="0.2">
      <c r="A3">
        <f t="shared" ref="A3:A6" si="0">ROW()-1</f>
        <v>2</v>
      </c>
      <c r="B3" t="s">
        <v>21</v>
      </c>
      <c r="C3" t="str">
        <f>"("&amp;BlockType[[#This Row],[id]]&amp;","&amp;"'"&amp;BlockType[[#This Row],[type]]&amp;"')"&amp;IF(ISBLANK(C4),"",",")</f>
        <v>(2,'Vraag'),</v>
      </c>
    </row>
    <row r="4" spans="1:3" x14ac:dyDescent="0.2">
      <c r="A4">
        <f t="shared" si="0"/>
        <v>3</v>
      </c>
      <c r="B4" t="s">
        <v>22</v>
      </c>
      <c r="C4" t="str">
        <f>"("&amp;BlockType[[#This Row],[id]]&amp;","&amp;"'"&amp;BlockType[[#This Row],[type]]&amp;"')"&amp;IF(ISBLANK(C5),"",",")</f>
        <v>(3,'Dialoog'),</v>
      </c>
    </row>
    <row r="5" spans="1:3" x14ac:dyDescent="0.2">
      <c r="A5">
        <f t="shared" si="0"/>
        <v>4</v>
      </c>
      <c r="B5" t="s">
        <v>23</v>
      </c>
      <c r="C5" t="str">
        <f>"("&amp;BlockType[[#This Row],[id]]&amp;","&amp;"'"&amp;BlockType[[#This Row],[type]]&amp;"')"&amp;IF(ISBLANK(C6),"",",")</f>
        <v>(4,'Boodschap'),</v>
      </c>
    </row>
    <row r="6" spans="1:3" x14ac:dyDescent="0.2">
      <c r="A6">
        <f t="shared" si="0"/>
        <v>5</v>
      </c>
      <c r="B6" t="s">
        <v>73</v>
      </c>
      <c r="C6" t="str">
        <f>"("&amp;BlockType[[#This Row],[id]]&amp;","&amp;"'"&amp;BlockType[[#This Row],[type]]&amp;"')"&amp;IF(ISBLANK(C7),"",",")</f>
        <v>(5,'Fullscreen'),</v>
      </c>
    </row>
    <row r="7" spans="1:3" x14ac:dyDescent="0.2">
      <c r="A7">
        <v>6</v>
      </c>
      <c r="B7" t="s">
        <v>94</v>
      </c>
      <c r="C7" t="str">
        <f>"("&amp;BlockType[[#This Row],[id]]&amp;","&amp;"'"&amp;BlockType[[#This Row],[type]]&amp;"')"&amp;IF(ISBLANK(C8),"",",")</f>
        <v>(6,'Divider'),</v>
      </c>
    </row>
    <row r="8" spans="1:3" x14ac:dyDescent="0.2">
      <c r="A8">
        <v>7</v>
      </c>
      <c r="B8" t="s">
        <v>175</v>
      </c>
      <c r="C8" t="str">
        <f>"("&amp;BlockType[[#This Row],[id]]&amp;","&amp;"'"&amp;BlockType[[#This Row],[type]]&amp;"')"&amp;IF(ISBLANK(C9),"",",")</f>
        <v>(7,'Denkwolk'),</v>
      </c>
    </row>
    <row r="9" spans="1:3" x14ac:dyDescent="0.2">
      <c r="A9">
        <f>ROW()-1</f>
        <v>8</v>
      </c>
      <c r="B9" t="s">
        <v>92</v>
      </c>
      <c r="C9" t="str">
        <f>"("&amp;BlockType[[#This Row],[id]]&amp;","&amp;"'"&amp;BlockType[[#This Row],[type]]&amp;"')"&amp;IF(ISBLANK(C10),"",",")</f>
        <v>(8,'Agenda')</v>
      </c>
    </row>
  </sheetData>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51291-A69C-464E-82D1-427A3AF5A11C}">
  <dimension ref="A1:H13"/>
  <sheetViews>
    <sheetView zoomScale="221" zoomScaleNormal="190" workbookViewId="0">
      <pane xSplit="2" ySplit="1" topLeftCell="D2" activePane="bottomRight" state="frozen"/>
      <selection pane="topRight" activeCell="C1" sqref="C1"/>
      <selection pane="bottomLeft" activeCell="A2" sqref="A2"/>
      <selection pane="bottomRight" activeCell="E14" sqref="E14"/>
    </sheetView>
  </sheetViews>
  <sheetFormatPr baseColWidth="10" defaultRowHeight="16" x14ac:dyDescent="0.2"/>
  <cols>
    <col min="1" max="1" width="5.1640625" bestFit="1" customWidth="1"/>
    <col min="2" max="2" width="22.5" bestFit="1" customWidth="1"/>
    <col min="3" max="3" width="40.6640625" customWidth="1"/>
    <col min="4" max="4" width="31.6640625" customWidth="1"/>
    <col min="5" max="5" width="15.6640625" customWidth="1"/>
    <col min="6" max="7" width="13.6640625" customWidth="1"/>
    <col min="8" max="8" width="58.83203125" customWidth="1"/>
  </cols>
  <sheetData>
    <row r="1" spans="1:8" x14ac:dyDescent="0.2">
      <c r="A1" t="s">
        <v>18</v>
      </c>
      <c r="B1" t="s">
        <v>0</v>
      </c>
      <c r="C1" t="s">
        <v>1</v>
      </c>
      <c r="D1" t="s">
        <v>2</v>
      </c>
      <c r="E1" t="s">
        <v>131</v>
      </c>
      <c r="F1" t="s">
        <v>132</v>
      </c>
      <c r="G1" t="s">
        <v>110</v>
      </c>
      <c r="H1" t="s">
        <v>16</v>
      </c>
    </row>
    <row r="2" spans="1:8" x14ac:dyDescent="0.2">
      <c r="A2">
        <f t="shared" ref="A2:A7" si="0">ROW()-1</f>
        <v>1</v>
      </c>
      <c r="B2" t="s">
        <v>3</v>
      </c>
      <c r="C2" t="s">
        <v>53</v>
      </c>
      <c r="D2" t="s">
        <v>47</v>
      </c>
      <c r="E2" t="s">
        <v>59</v>
      </c>
      <c r="F2" t="s">
        <v>135</v>
      </c>
      <c r="G2">
        <v>1</v>
      </c>
      <c r="H2" t="str">
        <f>"("&amp;Persona[[#This Row],[id]]&amp;",'"&amp;Persona[[#This Row],[persona]]&amp;"',"&amp;"'"&amp;Persona[[#This Row],[avatarWoman]]&amp;"'"&amp;","&amp;"'"&amp;Persona[[#This Row],[avatarMan]]&amp;"'"&amp;","&amp;"'"&amp;Persona[[#This Row],[personaGender]]&amp;"'"&amp;","&amp;"'"&amp;Persona[[#This Row],[personaName]]&amp;"'"&amp;","&amp;Persona[[#This Row],[include]]&amp;")"&amp;IF(ISBLANK(H3),"",",")</f>
        <v>(1,'Presenter','WomanPresenter.png','ManPresenter.png','Man','Rene',1),</v>
      </c>
    </row>
    <row r="3" spans="1:8" x14ac:dyDescent="0.2">
      <c r="A3">
        <f t="shared" si="0"/>
        <v>2</v>
      </c>
      <c r="B3" t="s">
        <v>4</v>
      </c>
      <c r="C3" t="s">
        <v>54</v>
      </c>
      <c r="D3" t="s">
        <v>48</v>
      </c>
      <c r="E3" t="s">
        <v>78</v>
      </c>
      <c r="F3" t="s">
        <v>324</v>
      </c>
      <c r="G3">
        <v>1</v>
      </c>
      <c r="H3" t="str">
        <f>"("&amp;Persona[[#This Row],[id]]&amp;",'"&amp;Persona[[#This Row],[persona]]&amp;"',"&amp;"'"&amp;Persona[[#This Row],[avatarWoman]]&amp;"'"&amp;","&amp;"'"&amp;Persona[[#This Row],[avatarMan]]&amp;"'"&amp;","&amp;"'"&amp;Persona[[#This Row],[personaGender]]&amp;"'"&amp;","&amp;"'"&amp;Persona[[#This Row],[personaName]]&amp;"'"&amp;","&amp;Persona[[#This Row],[include]]&amp;")"&amp;IF(ISBLANK(H4),"",",")</f>
        <v>(2,'Business','WomanBusiness.png','ManBusiness.png','Woman','Jane',1),</v>
      </c>
    </row>
    <row r="4" spans="1:8" x14ac:dyDescent="0.2">
      <c r="A4">
        <f t="shared" si="0"/>
        <v>3</v>
      </c>
      <c r="B4" t="s">
        <v>5</v>
      </c>
      <c r="C4" t="s">
        <v>55</v>
      </c>
      <c r="D4" t="s">
        <v>49</v>
      </c>
      <c r="E4" t="s">
        <v>59</v>
      </c>
      <c r="F4" t="s">
        <v>325</v>
      </c>
      <c r="G4">
        <v>1</v>
      </c>
      <c r="H4" t="str">
        <f>"("&amp;Persona[[#This Row],[id]]&amp;",'"&amp;Persona[[#This Row],[persona]]&amp;"',"&amp;"'"&amp;Persona[[#This Row],[avatarWoman]]&amp;"'"&amp;","&amp;"'"&amp;Persona[[#This Row],[avatarMan]]&amp;"'"&amp;","&amp;"'"&amp;Persona[[#This Row],[personaGender]]&amp;"'"&amp;","&amp;"'"&amp;Persona[[#This Row],[personaName]]&amp;"'"&amp;","&amp;Persona[[#This Row],[include]]&amp;")"&amp;IF(ISBLANK(H5),"",",")</f>
        <v>(3,'IT','WomanIT.png','ManIT.png','Man','Klaas',1),</v>
      </c>
    </row>
    <row r="5" spans="1:8" x14ac:dyDescent="0.2">
      <c r="A5">
        <f t="shared" si="0"/>
        <v>4</v>
      </c>
      <c r="B5" t="s">
        <v>6</v>
      </c>
      <c r="C5" t="s">
        <v>56</v>
      </c>
      <c r="D5" t="s">
        <v>50</v>
      </c>
      <c r="E5" t="s">
        <v>59</v>
      </c>
      <c r="F5" t="s">
        <v>326</v>
      </c>
      <c r="G5">
        <v>0</v>
      </c>
      <c r="H5" t="str">
        <f>"("&amp;Persona[[#This Row],[id]]&amp;",'"&amp;Persona[[#This Row],[persona]]&amp;"',"&amp;"'"&amp;Persona[[#This Row],[avatarWoman]]&amp;"'"&amp;","&amp;"'"&amp;Persona[[#This Row],[avatarMan]]&amp;"'"&amp;","&amp;"'"&amp;Persona[[#This Row],[personaGender]]&amp;"'"&amp;","&amp;"'"&amp;Persona[[#This Row],[personaName]]&amp;"'"&amp;","&amp;Persona[[#This Row],[include]]&amp;")"&amp;IF(ISBLANK(H6),"",",")</f>
        <v>(4,'CxO','WomanCxO.png','ManCxO.png','Man','Gerard',0),</v>
      </c>
    </row>
    <row r="6" spans="1:8" x14ac:dyDescent="0.2">
      <c r="A6">
        <f t="shared" si="0"/>
        <v>5</v>
      </c>
      <c r="B6" t="s">
        <v>7</v>
      </c>
      <c r="C6" t="s">
        <v>57</v>
      </c>
      <c r="D6" t="s">
        <v>51</v>
      </c>
      <c r="E6" t="s">
        <v>78</v>
      </c>
      <c r="F6" t="s">
        <v>327</v>
      </c>
      <c r="G6">
        <v>0</v>
      </c>
      <c r="H6" t="str">
        <f>"("&amp;Persona[[#This Row],[id]]&amp;",'"&amp;Persona[[#This Row],[persona]]&amp;"',"&amp;"'"&amp;Persona[[#This Row],[avatarWoman]]&amp;"'"&amp;","&amp;"'"&amp;Persona[[#This Row],[avatarMan]]&amp;"'"&amp;","&amp;"'"&amp;Persona[[#This Row],[personaGender]]&amp;"'"&amp;","&amp;"'"&amp;Persona[[#This Row],[personaName]]&amp;"'"&amp;","&amp;Persona[[#This Row],[include]]&amp;")"&amp;IF(ISBLANK(H7),"",",")</f>
        <v>(5,'DataEngineer','WomanDataEngineer.png','ManDataEngineer.png','Woman','Willeke',0),</v>
      </c>
    </row>
    <row r="7" spans="1:8" x14ac:dyDescent="0.2">
      <c r="A7">
        <f t="shared" si="0"/>
        <v>6</v>
      </c>
      <c r="B7" t="s">
        <v>8</v>
      </c>
      <c r="C7" t="s">
        <v>58</v>
      </c>
      <c r="D7" t="s">
        <v>52</v>
      </c>
      <c r="E7" t="s">
        <v>59</v>
      </c>
      <c r="F7" t="s">
        <v>328</v>
      </c>
      <c r="G7">
        <v>1</v>
      </c>
      <c r="H7" t="str">
        <f>"("&amp;Persona[[#This Row],[id]]&amp;",'"&amp;Persona[[#This Row],[persona]]&amp;"',"&amp;"'"&amp;Persona[[#This Row],[avatarWoman]]&amp;"'"&amp;","&amp;"'"&amp;Persona[[#This Row],[avatarMan]]&amp;"'"&amp;","&amp;"'"&amp;Persona[[#This Row],[personaGender]]&amp;"'"&amp;","&amp;"'"&amp;Persona[[#This Row],[personaName]]&amp;"'"&amp;","&amp;Persona[[#This Row],[include]]&amp;")"&amp;IF(ISBLANK(H8),"",",")</f>
        <v>(6,'DataScientist','WomanDataScientist.png','ManDataScientist.png','Man','Eric',1),</v>
      </c>
    </row>
    <row r="8" spans="1:8" x14ac:dyDescent="0.2">
      <c r="A8">
        <f>ROW()-1</f>
        <v>7</v>
      </c>
      <c r="B8" t="s">
        <v>80</v>
      </c>
      <c r="C8" t="s">
        <v>75</v>
      </c>
      <c r="D8" t="s">
        <v>76</v>
      </c>
      <c r="E8" t="s">
        <v>78</v>
      </c>
      <c r="F8" t="s">
        <v>329</v>
      </c>
      <c r="G8">
        <v>1</v>
      </c>
      <c r="H8" t="str">
        <f>"("&amp;Persona[[#This Row],[id]]&amp;",'"&amp;Persona[[#This Row],[persona]]&amp;"',"&amp;"'"&amp;Persona[[#This Row],[avatarWoman]]&amp;"'"&amp;","&amp;"'"&amp;Persona[[#This Row],[avatarMan]]&amp;"'"&amp;","&amp;"'"&amp;Persona[[#This Row],[personaGender]]&amp;"'"&amp;","&amp;"'"&amp;Persona[[#This Row],[personaName]]&amp;"'"&amp;","&amp;Persona[[#This Row],[include]]&amp;")"&amp;IF(ISBLANK(H9),"",",")</f>
        <v>(7,'Customer','WomanCustomer.png','ManCustomer.png','Woman','Petronella',1),</v>
      </c>
    </row>
    <row r="9" spans="1:8" x14ac:dyDescent="0.2">
      <c r="A9">
        <v>8</v>
      </c>
      <c r="B9" t="s">
        <v>81</v>
      </c>
      <c r="C9" t="s">
        <v>83</v>
      </c>
      <c r="D9" t="s">
        <v>82</v>
      </c>
      <c r="E9" t="s">
        <v>59</v>
      </c>
      <c r="F9" t="s">
        <v>330</v>
      </c>
      <c r="G9">
        <v>1</v>
      </c>
      <c r="H9" t="str">
        <f>"("&amp;Persona[[#This Row],[id]]&amp;",'"&amp;Persona[[#This Row],[persona]]&amp;"',"&amp;"'"&amp;Persona[[#This Row],[avatarWoman]]&amp;"'"&amp;","&amp;"'"&amp;Persona[[#This Row],[avatarMan]]&amp;"'"&amp;","&amp;"'"&amp;Persona[[#This Row],[personaGender]]&amp;"'"&amp;","&amp;"'"&amp;Persona[[#This Row],[personaName]]&amp;"'"&amp;","&amp;Persona[[#This Row],[include]]&amp;")"&amp;IF(ISBLANK(H10),"",",")</f>
        <v>(8,'AccountManager','WomanAccountManager.png','ManAccountManager.png','Man','Peter',1),</v>
      </c>
    </row>
    <row r="10" spans="1:8" x14ac:dyDescent="0.2">
      <c r="A10">
        <v>9</v>
      </c>
      <c r="B10" t="s">
        <v>323</v>
      </c>
      <c r="C10" t="s">
        <v>133</v>
      </c>
      <c r="D10" t="s">
        <v>134</v>
      </c>
      <c r="E10" t="s">
        <v>59</v>
      </c>
      <c r="F10" t="s">
        <v>331</v>
      </c>
      <c r="G10">
        <v>1</v>
      </c>
      <c r="H10" t="str">
        <f>"("&amp;Persona[[#This Row],[id]]&amp;",'"&amp;Persona[[#This Row],[persona]]&amp;"',"&amp;"'"&amp;Persona[[#This Row],[avatarWoman]]&amp;"'"&amp;","&amp;"'"&amp;Persona[[#This Row],[avatarMan]]&amp;"'"&amp;","&amp;"'"&amp;Persona[[#This Row],[personaGender]]&amp;"'"&amp;","&amp;"'"&amp;Persona[[#This Row],[personaName]]&amp;"'"&amp;","&amp;Persona[[#This Row],[include]]&amp;")"&amp;IF(ISBLANK(H11),"",",")</f>
        <v>(9,'DatamanagementConsultant','WomanDatamangementConsultant.png','ManDatamangementConsultant.png','Man','Frank',1),</v>
      </c>
    </row>
    <row r="11" spans="1:8" x14ac:dyDescent="0.2">
      <c r="A11">
        <v>10</v>
      </c>
      <c r="B11" t="s">
        <v>138</v>
      </c>
      <c r="C11" t="s">
        <v>139</v>
      </c>
      <c r="D11" t="s">
        <v>140</v>
      </c>
      <c r="E11" t="s">
        <v>78</v>
      </c>
      <c r="F11" t="s">
        <v>332</v>
      </c>
      <c r="G11">
        <v>0</v>
      </c>
      <c r="H11" t="str">
        <f>"("&amp;Persona[[#This Row],[id]]&amp;",'"&amp;Persona[[#This Row],[persona]]&amp;"',"&amp;"'"&amp;Persona[[#This Row],[avatarWoman]]&amp;"'"&amp;","&amp;"'"&amp;Persona[[#This Row],[avatarMan]]&amp;"'"&amp;","&amp;"'"&amp;Persona[[#This Row],[personaGender]]&amp;"'"&amp;","&amp;"'"&amp;Persona[[#This Row],[personaName]]&amp;"'"&amp;","&amp;Persona[[#This Row],[include]]&amp;")"&amp;IF(ISBLANK(H12),"",",")</f>
        <v>(10,'Ilionx Employee','WomanIlionxEmployee.png','ManIlionxEmployee.png','Woman','Maaike',0),</v>
      </c>
    </row>
    <row r="12" spans="1:8" x14ac:dyDescent="0.2">
      <c r="A12">
        <f>ROW()-1</f>
        <v>11</v>
      </c>
      <c r="B12" t="s">
        <v>168</v>
      </c>
      <c r="C12" t="s">
        <v>169</v>
      </c>
      <c r="D12" t="s">
        <v>170</v>
      </c>
      <c r="E12" t="s">
        <v>59</v>
      </c>
      <c r="F12" t="s">
        <v>333</v>
      </c>
      <c r="G12">
        <v>1</v>
      </c>
      <c r="H12" t="str">
        <f>"("&amp;Persona[[#This Row],[id]]&amp;",'"&amp;Persona[[#This Row],[persona]]&amp;"',"&amp;"'"&amp;Persona[[#This Row],[avatarWoman]]&amp;"'"&amp;","&amp;"'"&amp;Persona[[#This Row],[avatarMan]]&amp;"'"&amp;","&amp;"'"&amp;Persona[[#This Row],[personaGender]]&amp;"'"&amp;","&amp;"'"&amp;Persona[[#This Row],[personaName]]&amp;"'"&amp;","&amp;Persona[[#This Row],[include]]&amp;")"&amp;IF(ISBLANK(H13),"",",")</f>
        <v>(11,'DeliveryManager','WomanDeliveryManager','ManDeliveryManager.png','Man','Michael',1),</v>
      </c>
    </row>
    <row r="13" spans="1:8" x14ac:dyDescent="0.2">
      <c r="A13">
        <f>ROW()-1</f>
        <v>12</v>
      </c>
      <c r="B13" t="s">
        <v>198</v>
      </c>
      <c r="C13" t="s">
        <v>210</v>
      </c>
      <c r="D13" t="s">
        <v>211</v>
      </c>
      <c r="E13" t="s">
        <v>59</v>
      </c>
      <c r="F13" t="s">
        <v>198</v>
      </c>
      <c r="G13">
        <v>0</v>
      </c>
      <c r="H13" t="str">
        <f>"("&amp;Persona[[#This Row],[id]]&amp;",'"&amp;Persona[[#This Row],[persona]]&amp;"',"&amp;"'"&amp;Persona[[#This Row],[avatarWoman]]&amp;"'"&amp;","&amp;"'"&amp;Persona[[#This Row],[avatarMan]]&amp;"'"&amp;","&amp;"'"&amp;Persona[[#This Row],[personaGender]]&amp;"'"&amp;","&amp;"'"&amp;Persona[[#This Row],[personaName]]&amp;"'"&amp;","&amp;Persona[[#This Row],[include]]&amp;")"&amp;IF(ISBLANK(H14),"",",")</f>
        <v>(12,'Gartner','WomanGartner.png','ManGartner.png','Man','Gartner',0)</v>
      </c>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759B6-88ED-064D-9FFB-C2486215F1A6}">
  <dimension ref="A1:F4"/>
  <sheetViews>
    <sheetView zoomScale="230" zoomScaleNormal="230" workbookViewId="0">
      <selection activeCell="E6" sqref="E6"/>
    </sheetView>
  </sheetViews>
  <sheetFormatPr baseColWidth="10" defaultRowHeight="16" x14ac:dyDescent="0.2"/>
  <cols>
    <col min="1" max="1" width="5.1640625" bestFit="1" customWidth="1"/>
    <col min="2" max="2" width="13" customWidth="1"/>
    <col min="3" max="3" width="17.5" customWidth="1"/>
    <col min="4" max="4" width="9.33203125" customWidth="1"/>
    <col min="5" max="5" width="11.83203125" bestFit="1" customWidth="1"/>
    <col min="6" max="6" width="41" customWidth="1"/>
  </cols>
  <sheetData>
    <row r="1" spans="1:6" x14ac:dyDescent="0.2">
      <c r="A1" t="s">
        <v>18</v>
      </c>
      <c r="B1" t="s">
        <v>132</v>
      </c>
      <c r="C1" t="s">
        <v>141</v>
      </c>
      <c r="D1" t="s">
        <v>131</v>
      </c>
      <c r="E1" t="s">
        <v>30</v>
      </c>
      <c r="F1" t="s">
        <v>16</v>
      </c>
    </row>
    <row r="2" spans="1:6" x14ac:dyDescent="0.2">
      <c r="A2">
        <f>ROW()-1</f>
        <v>1</v>
      </c>
      <c r="B2" t="s">
        <v>27</v>
      </c>
      <c r="C2" t="s">
        <v>142</v>
      </c>
      <c r="D2" t="s">
        <v>59</v>
      </c>
      <c r="E2">
        <v>1</v>
      </c>
      <c r="F2" t="str">
        <f>"("&amp;UseCases[[#This Row],[id]]&amp;",'"&amp;UseCases[[#This Row],[personaName]]&amp;"',"&amp;"'"&amp;UseCases[[#This Row],[description]]&amp;"'"&amp;","&amp;"'"&amp;UseCases[[#This Row],[personaGender]]&amp;"'"&amp;","&amp;UseCases[[#This Row],[personaId]]&amp;")"&amp;IF(ISBLANK(E3),"",",")</f>
        <v>(1,'René','Metadatering documenten','Man',1),</v>
      </c>
    </row>
    <row r="3" spans="1:6" x14ac:dyDescent="0.2">
      <c r="A3">
        <v>2</v>
      </c>
      <c r="B3" t="s">
        <v>27</v>
      </c>
      <c r="C3" t="s">
        <v>240</v>
      </c>
      <c r="D3" t="s">
        <v>59</v>
      </c>
      <c r="E3">
        <v>1</v>
      </c>
      <c r="F3" t="str">
        <f>"("&amp;UseCases[[#This Row],[id]]&amp;",'"&amp;UseCases[[#This Row],[personaName]]&amp;"',"&amp;"'"&amp;UseCases[[#This Row],[description]]&amp;"'"&amp;","&amp;"'"&amp;UseCases[[#This Row],[personaGender]]&amp;"'"&amp;","&amp;UseCases[[#This Row],[personaId]]&amp;")"&amp;IF(ISBLANK(E4),"",",")</f>
        <v>(2,'René','Herkenning persoonsgegevens','Man',1),</v>
      </c>
    </row>
    <row r="4" spans="1:6" x14ac:dyDescent="0.2">
      <c r="A4">
        <f>ROW()-1</f>
        <v>3</v>
      </c>
      <c r="B4" t="s">
        <v>27</v>
      </c>
      <c r="C4" t="s">
        <v>241</v>
      </c>
      <c r="D4" t="s">
        <v>59</v>
      </c>
      <c r="E4">
        <v>1</v>
      </c>
      <c r="F4" t="str">
        <f>"("&amp;UseCases[[#This Row],[id]]&amp;",'"&amp;UseCases[[#This Row],[personaName]]&amp;"',"&amp;"'"&amp;UseCases[[#This Row],[description]]&amp;"'"&amp;","&amp;"'"&amp;UseCases[[#This Row],[personaGender]]&amp;"'"&amp;","&amp;UseCases[[#This Row],[personaId]]&amp;")"&amp;IF(ISBLANK(E5),"",",")</f>
        <v>(3,'René','Database chatbot','Man',1)</v>
      </c>
    </row>
  </sheetData>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91E7-BF7E-B841-BB46-8CBE1922E499}">
  <dimension ref="A1:F9"/>
  <sheetViews>
    <sheetView zoomScale="230" zoomScaleNormal="230" workbookViewId="0">
      <selection activeCell="B4" sqref="B4"/>
    </sheetView>
  </sheetViews>
  <sheetFormatPr baseColWidth="10" defaultRowHeight="16" x14ac:dyDescent="0.2"/>
  <cols>
    <col min="1" max="1" width="5.1640625" bestFit="1" customWidth="1"/>
    <col min="3" max="3" width="9.33203125" bestFit="1" customWidth="1"/>
    <col min="4" max="4" width="11.83203125" bestFit="1" customWidth="1"/>
    <col min="5" max="5" width="20.1640625" customWidth="1"/>
    <col min="6" max="6" width="20" customWidth="1"/>
  </cols>
  <sheetData>
    <row r="1" spans="1:6" x14ac:dyDescent="0.2">
      <c r="A1" t="s">
        <v>18</v>
      </c>
      <c r="B1" t="s">
        <v>28</v>
      </c>
      <c r="C1" t="s">
        <v>29</v>
      </c>
      <c r="D1" t="s">
        <v>30</v>
      </c>
      <c r="E1" t="s">
        <v>16</v>
      </c>
      <c r="F1" t="s">
        <v>0</v>
      </c>
    </row>
    <row r="2" spans="1:6" x14ac:dyDescent="0.2">
      <c r="A2">
        <f>ROW()-1</f>
        <v>1</v>
      </c>
      <c r="B2" t="s">
        <v>27</v>
      </c>
      <c r="C2" t="s">
        <v>59</v>
      </c>
      <c r="D2">
        <v>1</v>
      </c>
      <c r="E2" t="str">
        <f>"("&amp;PersonaUser[[#This Row],[id]]&amp;",'"&amp;PersonaUser[[#This Row],[firstName]]&amp;"',"&amp;"'"&amp;PersonaUser[[#This Row],[gender]]&amp;"'"&amp;","&amp;PersonaUser[[#This Row],[personaId]]&amp;")"&amp;IF(ISBLANK(E3),"",",")</f>
        <v>(1,'René','Man',1),</v>
      </c>
      <c r="F2" t="str">
        <f>VLOOKUP(PersonaUser[[#This Row],[personaId]],Persona[],2,FALSE)</f>
        <v>Presenter</v>
      </c>
    </row>
    <row r="3" spans="1:6" x14ac:dyDescent="0.2">
      <c r="A3">
        <v>2</v>
      </c>
      <c r="B3" t="s">
        <v>72</v>
      </c>
      <c r="C3" t="s">
        <v>59</v>
      </c>
      <c r="D3">
        <v>2</v>
      </c>
      <c r="E3" t="str">
        <f>"("&amp;PersonaUser[[#This Row],[id]]&amp;",'"&amp;PersonaUser[[#This Row],[firstName]]&amp;"',"&amp;"'"&amp;PersonaUser[[#This Row],[gender]]&amp;"'"&amp;","&amp;PersonaUser[[#This Row],[personaId]]&amp;")"&amp;IF(ISBLANK(E4),"",",")</f>
        <v>(2,'Donald','Man',2),</v>
      </c>
      <c r="F3" t="str">
        <f>VLOOKUP(PersonaUser[[#This Row],[personaId]],Persona[],2,FALSE)</f>
        <v>Business</v>
      </c>
    </row>
    <row r="4" spans="1:6" x14ac:dyDescent="0.2">
      <c r="A4">
        <v>3</v>
      </c>
      <c r="D4">
        <v>0</v>
      </c>
      <c r="E4" t="str">
        <f>"("&amp;PersonaUser[[#This Row],[id]]&amp;",'"&amp;PersonaUser[[#This Row],[firstName]]&amp;"',"&amp;"'"&amp;PersonaUser[[#This Row],[gender]]&amp;"'"&amp;","&amp;PersonaUser[[#This Row],[personaId]]&amp;")"&amp;IF(ISBLANK(E5),"",",")</f>
        <v>(3,'','',0),</v>
      </c>
      <c r="F4" t="e">
        <f>VLOOKUP(PersonaUser[[#This Row],[personaId]],Persona[],2,FALSE)</f>
        <v>#N/A</v>
      </c>
    </row>
    <row r="5" spans="1:6" x14ac:dyDescent="0.2">
      <c r="A5">
        <v>4</v>
      </c>
      <c r="D5">
        <v>0</v>
      </c>
      <c r="E5" t="str">
        <f>"("&amp;PersonaUser[[#This Row],[id]]&amp;",'"&amp;PersonaUser[[#This Row],[firstName]]&amp;"',"&amp;"'"&amp;PersonaUser[[#This Row],[gender]]&amp;"'"&amp;","&amp;PersonaUser[[#This Row],[personaId]]&amp;")"&amp;IF(ISBLANK(E6),"",",")</f>
        <v>(4,'','',0),</v>
      </c>
      <c r="F5" t="e">
        <f>VLOOKUP(PersonaUser[[#This Row],[personaId]],Persona[],2,FALSE)</f>
        <v>#N/A</v>
      </c>
    </row>
    <row r="6" spans="1:6" x14ac:dyDescent="0.2">
      <c r="A6">
        <v>5</v>
      </c>
      <c r="D6">
        <v>0</v>
      </c>
      <c r="E6" t="str">
        <f>"("&amp;PersonaUser[[#This Row],[id]]&amp;",'"&amp;PersonaUser[[#This Row],[firstName]]&amp;"',"&amp;"'"&amp;PersonaUser[[#This Row],[gender]]&amp;"'"&amp;","&amp;PersonaUser[[#This Row],[personaId]]&amp;")"&amp;IF(ISBLANK(E7),"",",")</f>
        <v>(5,'','',0),</v>
      </c>
      <c r="F6" t="e">
        <f>VLOOKUP(PersonaUser[[#This Row],[personaId]],Persona[],2,FALSE)</f>
        <v>#N/A</v>
      </c>
    </row>
    <row r="7" spans="1:6" x14ac:dyDescent="0.2">
      <c r="A7">
        <v>6</v>
      </c>
      <c r="D7">
        <v>6</v>
      </c>
      <c r="E7" t="str">
        <f>"("&amp;PersonaUser[[#This Row],[id]]&amp;",'"&amp;PersonaUser[[#This Row],[firstName]]&amp;"',"&amp;"'"&amp;PersonaUser[[#This Row],[gender]]&amp;"'"&amp;","&amp;PersonaUser[[#This Row],[personaId]]&amp;")"&amp;IF(ISBLANK(E8),"",",")</f>
        <v>(6,'','',6),</v>
      </c>
      <c r="F7" t="str">
        <f>VLOOKUP(PersonaUser[[#This Row],[personaId]],Persona[],2,FALSE)</f>
        <v>DataScientist</v>
      </c>
    </row>
    <row r="8" spans="1:6" x14ac:dyDescent="0.2">
      <c r="A8">
        <v>7</v>
      </c>
      <c r="B8" t="s">
        <v>77</v>
      </c>
      <c r="C8" t="s">
        <v>78</v>
      </c>
      <c r="D8">
        <v>7</v>
      </c>
      <c r="E8" t="str">
        <f>"("&amp;PersonaUser[[#This Row],[id]]&amp;",'"&amp;PersonaUser[[#This Row],[firstName]]&amp;"',"&amp;"'"&amp;PersonaUser[[#This Row],[gender]]&amp;"'"&amp;","&amp;PersonaUser[[#This Row],[personaId]]&amp;")"&amp;IF(ISBLANK(E9),"",",")</f>
        <v>(7,'Jade','Woman',7),</v>
      </c>
      <c r="F8" t="str">
        <f>VLOOKUP(PersonaUser[[#This Row],[personaId]],Persona[],2,FALSE)</f>
        <v>Customer</v>
      </c>
    </row>
    <row r="9" spans="1:6" x14ac:dyDescent="0.2">
      <c r="A9">
        <v>8</v>
      </c>
      <c r="B9" t="s">
        <v>79</v>
      </c>
      <c r="C9" t="s">
        <v>59</v>
      </c>
      <c r="D9">
        <v>8</v>
      </c>
      <c r="E9" t="str">
        <f>"("&amp;PersonaUser[[#This Row],[id]]&amp;",'"&amp;PersonaUser[[#This Row],[firstName]]&amp;"',"&amp;"'"&amp;PersonaUser[[#This Row],[gender]]&amp;"'"&amp;","&amp;PersonaUser[[#This Row],[personaId]]&amp;")"&amp;IF(ISBLANK(E10),"",",")</f>
        <v>(8,'Jan','Man',8)</v>
      </c>
      <c r="F9" t="str">
        <f>VLOOKUP(PersonaUser[[#This Row],[personaId]],Persona[],2,FALSE)</f>
        <v>AccountManager</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SQL_REFRESH</vt:lpstr>
      <vt:lpstr>Presentation</vt:lpstr>
      <vt:lpstr>sections</vt:lpstr>
      <vt:lpstr>slides</vt:lpstr>
      <vt:lpstr>slide_blocks</vt:lpstr>
      <vt:lpstr>block_type</vt:lpstr>
      <vt:lpstr>persona</vt:lpstr>
      <vt:lpstr>use_cases</vt:lpstr>
      <vt:lpstr>persona_user</vt:lpstr>
      <vt:lpstr>use_cases!slideByNumber</vt:lpstr>
      <vt:lpstr>slideByNumber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Nadorp</dc:creator>
  <cp:lastModifiedBy>Rene Nadorp</cp:lastModifiedBy>
  <dcterms:created xsi:type="dcterms:W3CDTF">2025-05-16T11:58:02Z</dcterms:created>
  <dcterms:modified xsi:type="dcterms:W3CDTF">2025-07-07T16:19:06Z</dcterms:modified>
</cp:coreProperties>
</file>