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05" windowWidth="27885" windowHeight="14595"/>
  </bookViews>
  <sheets>
    <sheet name="Sheet1" sheetId="1" r:id="rId1"/>
    <sheet name="Sheet2" sheetId="2" r:id="rId2"/>
    <sheet name="Sheet3" sheetId="3" r:id="rId3"/>
  </sheets>
  <definedNames>
    <definedName name="cargoins">Sheet1!$B$12</definedName>
    <definedName name="certification">Sheet1!$B$8</definedName>
    <definedName name="defectiverate">Sheet1!$B$18</definedName>
    <definedName name="discount">Sheet1!$2:$2</definedName>
    <definedName name="factoryshipping">Sheet1!$B$7</definedName>
    <definedName name="handling">Sheet1!$B$16</definedName>
    <definedName name="hours">Sheet1!$B$20</definedName>
    <definedName name="HTScost">Sheet1!$B$10</definedName>
    <definedName name="importfees">Sheet1!$B$9</definedName>
    <definedName name="numEmployees">Sheet1!$1:$1</definedName>
    <definedName name="other">Sheet1!$B$13</definedName>
    <definedName name="packaging">Sheet1!$B$6</definedName>
    <definedName name="paymentfee">Sheet1!$B$24</definedName>
    <definedName name="perkprice">Sheet1!$B$22</definedName>
    <definedName name="platformfee">Sheet1!$B$23</definedName>
    <definedName name="productcost">Sheet1!$B$5</definedName>
    <definedName name="shipping">Sheet1!$B$15</definedName>
    <definedName name="storage">Sheet1!$B$17</definedName>
    <definedName name="units">Sheet1!$3:$3</definedName>
    <definedName name="wage">Sheet1!$B$19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G5" i="1"/>
  <c r="G6" i="1"/>
  <c r="G11" i="1"/>
  <c r="F5" i="1"/>
  <c r="F6" i="1"/>
  <c r="F11" i="1"/>
  <c r="E5" i="1"/>
  <c r="E6" i="1"/>
  <c r="E11" i="1"/>
  <c r="D5" i="1"/>
  <c r="D6" i="1"/>
  <c r="D11" i="1"/>
  <c r="E12" i="1"/>
  <c r="F12" i="1"/>
  <c r="G12" i="1"/>
  <c r="D12" i="1"/>
  <c r="G9" i="1"/>
  <c r="F9" i="1"/>
  <c r="E9" i="1"/>
  <c r="D9" i="1"/>
  <c r="G7" i="1"/>
  <c r="F7" i="1"/>
  <c r="E7" i="1"/>
  <c r="D7" i="1"/>
  <c r="G13" i="1"/>
  <c r="F13" i="1"/>
  <c r="E13" i="1"/>
  <c r="D13" i="1"/>
  <c r="G8" i="1"/>
  <c r="F8" i="1"/>
  <c r="E8" i="1"/>
  <c r="D8" i="1"/>
  <c r="D36" i="1"/>
  <c r="D19" i="1"/>
  <c r="G18" i="1"/>
  <c r="F18" i="1"/>
  <c r="E18" i="1"/>
  <c r="D18" i="1"/>
  <c r="D22" i="1"/>
  <c r="E22" i="1"/>
  <c r="F22" i="1"/>
  <c r="G22" i="1"/>
  <c r="G19" i="1"/>
  <c r="F19" i="1"/>
  <c r="E19" i="1"/>
  <c r="G17" i="1"/>
  <c r="F17" i="1"/>
  <c r="E17" i="1"/>
  <c r="G16" i="1"/>
  <c r="F16" i="1"/>
  <c r="E16" i="1"/>
  <c r="G15" i="1"/>
  <c r="F15" i="1"/>
  <c r="E15" i="1"/>
  <c r="G24" i="1"/>
  <c r="F24" i="1"/>
  <c r="E24" i="1"/>
  <c r="G23" i="1"/>
  <c r="F23" i="1"/>
  <c r="E23" i="1"/>
  <c r="D17" i="1"/>
  <c r="D16" i="1"/>
  <c r="D15" i="1"/>
  <c r="D24" i="1"/>
  <c r="D23" i="1"/>
  <c r="F25" i="1"/>
  <c r="E25" i="1"/>
  <c r="G25" i="1"/>
  <c r="D25" i="1"/>
</calcChain>
</file>

<file path=xl/sharedStrings.xml><?xml version="1.0" encoding="utf-8"?>
<sst xmlns="http://schemas.openxmlformats.org/spreadsheetml/2006/main" count="70" uniqueCount="70">
  <si>
    <t>Packaging</t>
  </si>
  <si>
    <t>Number of Units</t>
  </si>
  <si>
    <t>Certification Fee</t>
  </si>
  <si>
    <t>Storage</t>
  </si>
  <si>
    <t>Customer Support</t>
  </si>
  <si>
    <t>Gross Margin</t>
  </si>
  <si>
    <t>defective rate:</t>
  </si>
  <si>
    <t>hourly wage:</t>
  </si>
  <si>
    <t>Assumptions per unit:</t>
  </si>
  <si>
    <t>product cost per unit:</t>
  </si>
  <si>
    <t>shipment cost to customer:</t>
  </si>
  <si>
    <t>Handling</t>
  </si>
  <si>
    <t>crowdfunding fee:</t>
  </si>
  <si>
    <t>card processing fee:</t>
  </si>
  <si>
    <t>Shipping to customer</t>
  </si>
  <si>
    <t>Production costs:</t>
  </si>
  <si>
    <t>Fulfillment costs:</t>
  </si>
  <si>
    <t>Crowdfunding economics:</t>
  </si>
  <si>
    <t>perk cost to customer (incl s&amp;h):</t>
  </si>
  <si>
    <t xml:space="preserve"> </t>
  </si>
  <si>
    <t>Number of employees</t>
  </si>
  <si>
    <t>In any given batch of units, X% will be defective</t>
  </si>
  <si>
    <t>handling fee per unit:</t>
  </si>
  <si>
    <t>monthly storage per unit:</t>
  </si>
  <si>
    <t>other fees (all-in amount):</t>
  </si>
  <si>
    <t>Company has to refund the full cost received (which includes shipping)</t>
  </si>
  <si>
    <t>Company covers the cost of return shipping</t>
  </si>
  <si>
    <t>There is no economy of scale here except possibly a small discount on a shipper account</t>
  </si>
  <si>
    <t>the more units the company sells, the more customer support is typically needed</t>
  </si>
  <si>
    <t>That labor costs  [$12]/hr ("hourly wage" field - this assumes the same hourly wage for all employees)</t>
  </si>
  <si>
    <t>total for the project</t>
  </si>
  <si>
    <r>
      <t>Company needs 1 person to man the phone/fill orders/do miscellaneous tasks for [100] hours to fulfill the crowdfunding raise ("</t>
    </r>
    <r>
      <rPr>
        <i/>
        <sz val="11"/>
        <color theme="1"/>
        <rFont val="Calibri"/>
        <family val="2"/>
        <scheme val="minor"/>
      </rPr>
      <t>hours needed"</t>
    </r>
    <r>
      <rPr>
        <sz val="11"/>
        <color theme="1"/>
        <rFont val="Calibri"/>
        <family val="2"/>
        <scheme val="minor"/>
      </rPr>
      <t xml:space="preserve"> field)</t>
    </r>
  </si>
  <si>
    <t xml:space="preserve">meaning, more employees (the "number of employees" field above number of units) and/or more hours. </t>
  </si>
  <si>
    <t>Economy-of-scale discount</t>
  </si>
  <si>
    <t>hours needed to fulfill (per employee):</t>
  </si>
  <si>
    <t>we are assuming that this includes agent fees for logistics providers you may be using</t>
  </si>
  <si>
    <t>Defectives (assumes refund + return shipping)</t>
  </si>
  <si>
    <t>Crowdfunding Platform fees</t>
  </si>
  <si>
    <t>Payment Processing fees</t>
  </si>
  <si>
    <t>Shipment (from factory)</t>
  </si>
  <si>
    <t>Cash from Perk Sales</t>
  </si>
  <si>
    <t>Merchandise Processing Fees (MPF): .3464% of shipment value, minimum $25, maximum $485</t>
  </si>
  <si>
    <t>Harbor Maintenance Fees (HMF): .125% of shipment total value, no min/max</t>
  </si>
  <si>
    <t>Cargo Insurance</t>
  </si>
  <si>
    <t>cargo insurance rate:</t>
  </si>
  <si>
    <t>Assumptions:</t>
  </si>
  <si>
    <t>defectives:</t>
  </si>
  <si>
    <t>customer support:</t>
  </si>
  <si>
    <t>shipment costs from factory:</t>
  </si>
  <si>
    <t>total cost of imported shipment:</t>
  </si>
  <si>
    <t>we are assuming that total cost of shipment includes the product cost and packaging cost for the stated number of units</t>
  </si>
  <si>
    <t>*used to derive customs and insurance costs</t>
  </si>
  <si>
    <t>Product</t>
  </si>
  <si>
    <t>Import Fees</t>
  </si>
  <si>
    <t>certification fee (flat):</t>
  </si>
  <si>
    <t>be sure to include amortize temporary warehousing fees if you are using multiple modes of transport</t>
  </si>
  <si>
    <t>packaging/inserts per unit:</t>
  </si>
  <si>
    <t>shipment costs from mfg to you, per unit:</t>
  </si>
  <si>
    <t>customs entry bond:</t>
  </si>
  <si>
    <t>customs fees/HTS codes:</t>
  </si>
  <si>
    <t xml:space="preserve">these will vary substantially depending on the Harmonized Tariff System code(s) of the products you are importing. </t>
  </si>
  <si>
    <t xml:space="preserve">those are in the model as calculated costs. </t>
  </si>
  <si>
    <t>You may be exempt from MPF fees depending on what country you manufacture in.</t>
  </si>
  <si>
    <t>*please see notes for clarification</t>
  </si>
  <si>
    <t>Misc Expenses</t>
  </si>
  <si>
    <t>HTS tarriff rate:</t>
  </si>
  <si>
    <t>Tarriffs</t>
  </si>
  <si>
    <t>MPF &amp; HMF Fees</t>
  </si>
  <si>
    <t>consider consulting a professional customs broker; for a rough estimate, the directory can be found at http://hts.usitc.gov/</t>
  </si>
  <si>
    <t>there are also two other fees we consider: merchandise processing fees and harbor maintenance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</si>
</sst>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1" xfId="0" applyBorder="1"/>
    <xf numFmtId="44" fontId="0" fillId="0" borderId="0" xfId="1" applyFont="1"/>
    <xf numFmtId="9" fontId="3" fillId="3" borderId="2" xfId="2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9" fontId="3" fillId="3" borderId="2" xfId="0" applyNumberFormat="1" applyFont="1" applyFill="1" applyBorder="1" applyAlignment="1">
      <alignment horizontal="center"/>
    </xf>
    <xf numFmtId="9" fontId="3" fillId="3" borderId="3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4" borderId="3" xfId="0" applyFont="1" applyFill="1" applyBorder="1"/>
    <xf numFmtId="44" fontId="3" fillId="3" borderId="2" xfId="1" applyFont="1" applyFill="1" applyBorder="1" applyAlignment="1">
      <alignment horizontal="center"/>
    </xf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0" xfId="0" applyNumberFormat="1"/>
    <xf numFmtId="0" fontId="4" fillId="3" borderId="1" xfId="0" applyFont="1" applyFill="1" applyBorder="1"/>
    <xf numFmtId="164" fontId="2" fillId="0" borderId="0" xfId="1" applyNumberFormat="1" applyFont="1"/>
    <xf numFmtId="0" fontId="0" fillId="5" borderId="0" xfId="0" applyFill="1"/>
    <xf numFmtId="0" fontId="3" fillId="5" borderId="2" xfId="0" applyFont="1" applyFill="1" applyBorder="1" applyAlignment="1">
      <alignment horizontal="center"/>
    </xf>
    <xf numFmtId="0" fontId="2" fillId="5" borderId="0" xfId="0" applyFont="1" applyFill="1"/>
    <xf numFmtId="164" fontId="0" fillId="5" borderId="0" xfId="1" applyNumberFormat="1" applyFont="1" applyFill="1"/>
    <xf numFmtId="164" fontId="0" fillId="5" borderId="0" xfId="0" applyNumberFormat="1" applyFill="1"/>
    <xf numFmtId="44" fontId="3" fillId="5" borderId="2" xfId="1" applyFont="1" applyFill="1" applyBorder="1" applyAlignment="1">
      <alignment horizontal="center"/>
    </xf>
    <xf numFmtId="0" fontId="2" fillId="5" borderId="0" xfId="0" applyFont="1" applyFill="1" applyBorder="1"/>
    <xf numFmtId="0" fontId="2" fillId="5" borderId="2" xfId="0" applyFont="1" applyFill="1" applyBorder="1"/>
    <xf numFmtId="0" fontId="4" fillId="5" borderId="0" xfId="0" applyFont="1" applyFill="1" applyBorder="1"/>
    <xf numFmtId="0" fontId="0" fillId="0" borderId="4" xfId="0" applyBorder="1"/>
    <xf numFmtId="0" fontId="0" fillId="0" borderId="0" xfId="0" applyFill="1" applyBorder="1"/>
    <xf numFmtId="37" fontId="0" fillId="3" borderId="0" xfId="1" applyNumberFormat="1" applyFont="1" applyFill="1"/>
    <xf numFmtId="0" fontId="0" fillId="3" borderId="0" xfId="0" applyFill="1"/>
    <xf numFmtId="9" fontId="3" fillId="3" borderId="0" xfId="1" applyNumberFormat="1" applyFont="1" applyFill="1"/>
    <xf numFmtId="9" fontId="3" fillId="3" borderId="0" xfId="0" applyNumberFormat="1" applyFont="1" applyFill="1"/>
    <xf numFmtId="0" fontId="0" fillId="0" borderId="0" xfId="0" applyFill="1"/>
    <xf numFmtId="44" fontId="0" fillId="0" borderId="0" xfId="1" applyFont="1" applyFill="1"/>
    <xf numFmtId="0" fontId="0" fillId="3" borderId="2" xfId="0" applyFill="1" applyBorder="1"/>
    <xf numFmtId="9" fontId="3" fillId="3" borderId="2" xfId="0" applyNumberFormat="1" applyFont="1" applyFill="1" applyBorder="1"/>
    <xf numFmtId="0" fontId="4" fillId="3" borderId="3" xfId="0" applyFont="1" applyFill="1" applyBorder="1"/>
    <xf numFmtId="0" fontId="4" fillId="5" borderId="2" xfId="0" applyFont="1" applyFill="1" applyBorder="1"/>
    <xf numFmtId="164" fontId="0" fillId="0" borderId="2" xfId="1" applyNumberFormat="1" applyFont="1" applyBorder="1"/>
    <xf numFmtId="164" fontId="0" fillId="5" borderId="2" xfId="1" applyNumberFormat="1" applyFont="1" applyFill="1" applyBorder="1"/>
    <xf numFmtId="0" fontId="0" fillId="5" borderId="2" xfId="0" applyFill="1" applyBorder="1"/>
    <xf numFmtId="0" fontId="0" fillId="0" borderId="0" xfId="0" applyBorder="1"/>
    <xf numFmtId="164" fontId="2" fillId="0" borderId="5" xfId="1" applyNumberFormat="1" applyFont="1" applyBorder="1"/>
    <xf numFmtId="10" fontId="3" fillId="3" borderId="2" xfId="1" applyNumberFormat="1" applyFont="1" applyFill="1" applyBorder="1" applyAlignment="1">
      <alignment horizontal="center"/>
    </xf>
    <xf numFmtId="44" fontId="3" fillId="3" borderId="2" xfId="1" applyNumberFormat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Border="1"/>
    <xf numFmtId="44" fontId="3" fillId="0" borderId="2" xfId="1" applyFont="1" applyFill="1" applyBorder="1" applyAlignment="1">
      <alignment horizontal="center"/>
    </xf>
    <xf numFmtId="0" fontId="7" fillId="0" borderId="0" xfId="0" applyFont="1"/>
  </cellXfs>
  <cellStyles count="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5" workbookViewId="0">
      <selection activeCell="C48" sqref="C48"/>
    </sheetView>
  </sheetViews>
  <sheetFormatPr defaultColWidth="8.85546875" defaultRowHeight="15" x14ac:dyDescent="0.25"/>
  <cols>
    <col min="1" max="1" width="38.5703125" customWidth="1"/>
    <col min="2" max="2" width="14.7109375" customWidth="1"/>
    <col min="3" max="3" width="44.85546875" customWidth="1"/>
    <col min="4" max="4" width="11.42578125" style="4" customWidth="1"/>
    <col min="5" max="6" width="12.85546875" customWidth="1"/>
    <col min="7" max="7" width="13.140625" style="42" customWidth="1"/>
    <col min="8" max="16384" width="8.85546875" style="33"/>
  </cols>
  <sheetData>
    <row r="1" spans="1:8" x14ac:dyDescent="0.25">
      <c r="C1" s="27" t="s">
        <v>20</v>
      </c>
      <c r="D1" s="29">
        <v>1</v>
      </c>
      <c r="E1" s="30">
        <v>3</v>
      </c>
      <c r="F1" s="30">
        <v>5</v>
      </c>
      <c r="G1" s="35">
        <v>7</v>
      </c>
    </row>
    <row r="2" spans="1:8" x14ac:dyDescent="0.25">
      <c r="B2" s="2"/>
      <c r="C2" s="4" t="s">
        <v>33</v>
      </c>
      <c r="D2" s="31">
        <v>0</v>
      </c>
      <c r="E2" s="32">
        <v>0.02</v>
      </c>
      <c r="F2" s="32">
        <v>0.05</v>
      </c>
      <c r="G2" s="36">
        <v>0.08</v>
      </c>
    </row>
    <row r="3" spans="1:8" x14ac:dyDescent="0.25">
      <c r="A3" s="10" t="s">
        <v>8</v>
      </c>
      <c r="B3" s="11"/>
      <c r="C3" s="1" t="s">
        <v>1</v>
      </c>
      <c r="D3" s="16">
        <v>100</v>
      </c>
      <c r="E3" s="16">
        <v>1000</v>
      </c>
      <c r="F3" s="16">
        <v>5000</v>
      </c>
      <c r="G3" s="37">
        <v>10000</v>
      </c>
    </row>
    <row r="4" spans="1:8" x14ac:dyDescent="0.25">
      <c r="A4" s="24"/>
      <c r="B4" s="25"/>
      <c r="C4" s="24" t="s">
        <v>15</v>
      </c>
      <c r="D4" s="26"/>
      <c r="E4" s="26"/>
      <c r="F4" s="26"/>
      <c r="G4" s="38"/>
    </row>
    <row r="5" spans="1:8" x14ac:dyDescent="0.25">
      <c r="A5" t="s">
        <v>9</v>
      </c>
      <c r="B5" s="12">
        <v>30</v>
      </c>
      <c r="C5" t="s">
        <v>52</v>
      </c>
      <c r="D5" s="13">
        <f>productcost*(1-discount)*units</f>
        <v>3000</v>
      </c>
      <c r="E5" s="13">
        <f>productcost*(1-discount)*units</f>
        <v>29400</v>
      </c>
      <c r="F5" s="13">
        <f>productcost*(1-discount)*units</f>
        <v>142500</v>
      </c>
      <c r="G5" s="39">
        <f>productcost*(1-discount)*units</f>
        <v>276000</v>
      </c>
      <c r="H5" s="34"/>
    </row>
    <row r="6" spans="1:8" x14ac:dyDescent="0.25">
      <c r="A6" t="s">
        <v>56</v>
      </c>
      <c r="B6" s="12">
        <v>3</v>
      </c>
      <c r="C6" t="s">
        <v>0</v>
      </c>
      <c r="D6" s="13">
        <f>packaging*units</f>
        <v>300</v>
      </c>
      <c r="E6" s="13">
        <f>packaging*units</f>
        <v>3000</v>
      </c>
      <c r="F6" s="13">
        <f>packaging*units</f>
        <v>15000</v>
      </c>
      <c r="G6" s="39">
        <f>packaging*units</f>
        <v>30000</v>
      </c>
    </row>
    <row r="7" spans="1:8" x14ac:dyDescent="0.25">
      <c r="A7" t="s">
        <v>57</v>
      </c>
      <c r="B7" s="12">
        <v>5</v>
      </c>
      <c r="C7" t="s">
        <v>39</v>
      </c>
      <c r="D7" s="13">
        <f>factoryshipping*units</f>
        <v>500</v>
      </c>
      <c r="E7" s="13">
        <f>factoryshipping*units</f>
        <v>5000</v>
      </c>
      <c r="F7" s="13">
        <f>factoryshipping*units</f>
        <v>25000</v>
      </c>
      <c r="G7" s="39">
        <f>factoryshipping*units</f>
        <v>50000</v>
      </c>
    </row>
    <row r="8" spans="1:8" x14ac:dyDescent="0.25">
      <c r="A8" t="s">
        <v>54</v>
      </c>
      <c r="B8" s="45">
        <v>5000</v>
      </c>
      <c r="C8" t="s">
        <v>2</v>
      </c>
      <c r="D8" s="13">
        <f>certification</f>
        <v>5000</v>
      </c>
      <c r="E8" s="13">
        <f>certification</f>
        <v>5000</v>
      </c>
      <c r="F8" s="13">
        <f>certification</f>
        <v>5000</v>
      </c>
      <c r="G8" s="39">
        <f>certification</f>
        <v>5000</v>
      </c>
    </row>
    <row r="9" spans="1:8" x14ac:dyDescent="0.25">
      <c r="A9" t="s">
        <v>58</v>
      </c>
      <c r="B9" s="12">
        <v>300</v>
      </c>
      <c r="C9" t="s">
        <v>53</v>
      </c>
      <c r="D9" s="13">
        <f>importfees</f>
        <v>300</v>
      </c>
      <c r="E9" s="13">
        <f>importfees</f>
        <v>300</v>
      </c>
      <c r="F9" s="13">
        <f>importfees</f>
        <v>300</v>
      </c>
      <c r="G9" s="39">
        <f>importfees</f>
        <v>300</v>
      </c>
    </row>
    <row r="10" spans="1:8" x14ac:dyDescent="0.25">
      <c r="A10" t="s">
        <v>65</v>
      </c>
      <c r="B10" s="44">
        <v>3.5000000000000003E-2</v>
      </c>
      <c r="C10" t="s">
        <v>66</v>
      </c>
      <c r="D10" s="13">
        <f>HTScost*(D5+D6)</f>
        <v>115.50000000000001</v>
      </c>
      <c r="E10" s="13">
        <f>HTScost*(E5+E6)</f>
        <v>1134</v>
      </c>
      <c r="F10" s="13">
        <f>HTScost*(F5+F6)</f>
        <v>5512.5000000000009</v>
      </c>
      <c r="G10" s="39">
        <f>HTScost*(G5+G6)</f>
        <v>10710.000000000002</v>
      </c>
    </row>
    <row r="11" spans="1:8" x14ac:dyDescent="0.25">
      <c r="A11" s="49" t="s">
        <v>63</v>
      </c>
      <c r="B11" s="48"/>
      <c r="C11" t="s">
        <v>67</v>
      </c>
      <c r="D11" s="13">
        <f>MIN(485,MAX(0.3464*(D5+D6),25))+(0.125*(D5+D6))</f>
        <v>897.5</v>
      </c>
      <c r="E11" s="13">
        <f t="shared" ref="E11:G11" si="0">MIN(485,MAX(0.3464*(E5+E6),25))+(0.125*(E5+E6))</f>
        <v>4535</v>
      </c>
      <c r="F11" s="13">
        <f t="shared" si="0"/>
        <v>20172.5</v>
      </c>
      <c r="G11" s="39">
        <f t="shared" si="0"/>
        <v>38735</v>
      </c>
    </row>
    <row r="12" spans="1:8" x14ac:dyDescent="0.25">
      <c r="A12" t="s">
        <v>44</v>
      </c>
      <c r="B12" s="44">
        <v>3.0000000000000001E-3</v>
      </c>
      <c r="C12" t="s">
        <v>43</v>
      </c>
      <c r="D12" s="13">
        <f>cargoins*(D5+D6)</f>
        <v>9.9</v>
      </c>
      <c r="E12" s="13">
        <f>cargoins*(E5+E6)</f>
        <v>97.2</v>
      </c>
      <c r="F12" s="13">
        <f>cargoins*(F5+F6)</f>
        <v>472.5</v>
      </c>
      <c r="G12" s="39">
        <f>cargoins*(G5+G6)</f>
        <v>918</v>
      </c>
    </row>
    <row r="13" spans="1:8" x14ac:dyDescent="0.25">
      <c r="A13" t="s">
        <v>24</v>
      </c>
      <c r="B13" s="45">
        <v>5000</v>
      </c>
      <c r="C13" t="s">
        <v>64</v>
      </c>
      <c r="D13" s="13">
        <f>other</f>
        <v>5000</v>
      </c>
      <c r="E13" s="13">
        <f>other</f>
        <v>5000</v>
      </c>
      <c r="F13" s="13">
        <f>other</f>
        <v>5000</v>
      </c>
      <c r="G13" s="39">
        <f>other</f>
        <v>5000</v>
      </c>
    </row>
    <row r="14" spans="1:8" x14ac:dyDescent="0.25">
      <c r="A14" s="18"/>
      <c r="B14" s="23"/>
      <c r="C14" s="20" t="s">
        <v>16</v>
      </c>
      <c r="D14" s="21"/>
      <c r="E14" s="21"/>
      <c r="F14" s="21"/>
      <c r="G14" s="40"/>
    </row>
    <row r="15" spans="1:8" x14ac:dyDescent="0.25">
      <c r="A15" t="s">
        <v>10</v>
      </c>
      <c r="B15" s="12">
        <v>4.95</v>
      </c>
      <c r="C15" t="s">
        <v>14</v>
      </c>
      <c r="D15" s="13">
        <f>shipping*units</f>
        <v>495</v>
      </c>
      <c r="E15" s="13">
        <f>shipping*units</f>
        <v>4950</v>
      </c>
      <c r="F15" s="13">
        <f>shipping*units</f>
        <v>24750</v>
      </c>
      <c r="G15" s="39">
        <f>shipping*units</f>
        <v>49500</v>
      </c>
    </row>
    <row r="16" spans="1:8" x14ac:dyDescent="0.25">
      <c r="A16" t="s">
        <v>22</v>
      </c>
      <c r="B16" s="12">
        <v>0.5</v>
      </c>
      <c r="C16" t="s">
        <v>11</v>
      </c>
      <c r="D16" s="13">
        <f>handling*units</f>
        <v>50</v>
      </c>
      <c r="E16" s="13">
        <f>handling*units</f>
        <v>500</v>
      </c>
      <c r="F16" s="13">
        <f>handling*units</f>
        <v>2500</v>
      </c>
      <c r="G16" s="39">
        <f>handling*units</f>
        <v>5000</v>
      </c>
    </row>
    <row r="17" spans="1:7" x14ac:dyDescent="0.25">
      <c r="A17" t="s">
        <v>23</v>
      </c>
      <c r="B17" s="12">
        <v>0.5</v>
      </c>
      <c r="C17" t="s">
        <v>3</v>
      </c>
      <c r="D17" s="13">
        <f>storage*units</f>
        <v>50</v>
      </c>
      <c r="E17" s="13">
        <f>storage*units</f>
        <v>500</v>
      </c>
      <c r="F17" s="13">
        <f>storage*units</f>
        <v>2500</v>
      </c>
      <c r="G17" s="39">
        <f>storage*units</f>
        <v>5000</v>
      </c>
    </row>
    <row r="18" spans="1:7" x14ac:dyDescent="0.25">
      <c r="A18" t="s">
        <v>6</v>
      </c>
      <c r="B18" s="5">
        <v>0.1</v>
      </c>
      <c r="C18" t="s">
        <v>36</v>
      </c>
      <c r="D18" s="13">
        <f>(defectiverate*units*(perkprice+shipping))</f>
        <v>1049.5</v>
      </c>
      <c r="E18" s="13">
        <f>(defectiverate*units*(perkprice+shipping))</f>
        <v>10495</v>
      </c>
      <c r="F18" s="13">
        <f>(defectiverate*units*(perkprice+shipping))</f>
        <v>52475</v>
      </c>
      <c r="G18" s="39">
        <f>(defectiverate*units*(perkprice+shipping))</f>
        <v>104950</v>
      </c>
    </row>
    <row r="19" spans="1:7" x14ac:dyDescent="0.25">
      <c r="A19" t="s">
        <v>7</v>
      </c>
      <c r="B19" s="12">
        <v>12</v>
      </c>
      <c r="C19" t="s">
        <v>4</v>
      </c>
      <c r="D19" s="13">
        <f>wage*numEmployees*hours</f>
        <v>1200</v>
      </c>
      <c r="E19" s="13">
        <f>wage*numEmployees*hours</f>
        <v>3600</v>
      </c>
      <c r="F19" s="13">
        <f>wage*numEmployees*hours</f>
        <v>6000</v>
      </c>
      <c r="G19" s="39">
        <f>wage*numEmployees*hours</f>
        <v>8400</v>
      </c>
    </row>
    <row r="20" spans="1:7" x14ac:dyDescent="0.25">
      <c r="A20" t="s">
        <v>34</v>
      </c>
      <c r="B20" s="6">
        <v>100</v>
      </c>
      <c r="D20" s="13"/>
      <c r="E20" s="15"/>
      <c r="G20" s="2"/>
    </row>
    <row r="21" spans="1:7" x14ac:dyDescent="0.25">
      <c r="A21" s="18" t="s">
        <v>19</v>
      </c>
      <c r="B21" s="19"/>
      <c r="C21" s="20" t="s">
        <v>17</v>
      </c>
      <c r="D21" s="21"/>
      <c r="E21" s="22"/>
      <c r="F21" s="18"/>
      <c r="G21" s="41"/>
    </row>
    <row r="22" spans="1:7" x14ac:dyDescent="0.25">
      <c r="A22" t="s">
        <v>18</v>
      </c>
      <c r="B22" s="12">
        <v>100</v>
      </c>
      <c r="C22" t="s">
        <v>40</v>
      </c>
      <c r="D22" s="13">
        <f>perkprice*units</f>
        <v>10000</v>
      </c>
      <c r="E22" s="13">
        <f>perkprice*units</f>
        <v>100000</v>
      </c>
      <c r="F22" s="13">
        <f>perkprice*units</f>
        <v>500000</v>
      </c>
      <c r="G22" s="39">
        <f>perkprice*units</f>
        <v>1000000</v>
      </c>
    </row>
    <row r="23" spans="1:7" x14ac:dyDescent="0.25">
      <c r="A23" t="s">
        <v>12</v>
      </c>
      <c r="B23" s="7">
        <v>0.05</v>
      </c>
      <c r="C23" t="s">
        <v>37</v>
      </c>
      <c r="D23" s="13">
        <f t="shared" ref="D23:G24" si="1">platformfee*perkprice*units</f>
        <v>500</v>
      </c>
      <c r="E23" s="13">
        <f t="shared" si="1"/>
        <v>5000</v>
      </c>
      <c r="F23" s="13">
        <f t="shared" si="1"/>
        <v>25000</v>
      </c>
      <c r="G23" s="39">
        <f t="shared" si="1"/>
        <v>50000</v>
      </c>
    </row>
    <row r="24" spans="1:7" s="28" customFormat="1" x14ac:dyDescent="0.25">
      <c r="A24" s="3" t="s">
        <v>13</v>
      </c>
      <c r="B24" s="8">
        <v>0.05</v>
      </c>
      <c r="C24" s="3" t="s">
        <v>38</v>
      </c>
      <c r="D24" s="14">
        <f t="shared" si="1"/>
        <v>500</v>
      </c>
      <c r="E24" s="14">
        <f t="shared" si="1"/>
        <v>5000</v>
      </c>
      <c r="F24" s="14">
        <f t="shared" si="1"/>
        <v>25000</v>
      </c>
      <c r="G24" s="39">
        <f t="shared" si="1"/>
        <v>50000</v>
      </c>
    </row>
    <row r="25" spans="1:7" x14ac:dyDescent="0.25">
      <c r="C25" s="9" t="s">
        <v>5</v>
      </c>
      <c r="D25" s="17">
        <f>D22-(SUM(D23:D24)+SUM(D5:D19))</f>
        <v>-8967.4000000000015</v>
      </c>
      <c r="E25" s="17">
        <f>E22-(SUM(E23:E24)+SUM(E5:E19))</f>
        <v>16488.800000000003</v>
      </c>
      <c r="F25" s="17">
        <f>F22-(SUM(F23:F24)+SUM(F5:F19))</f>
        <v>142817.5</v>
      </c>
      <c r="G25" s="43">
        <f>G22-(SUM(G23:G24)+SUM(G5:G19))</f>
        <v>310487</v>
      </c>
    </row>
    <row r="26" spans="1:7" x14ac:dyDescent="0.25">
      <c r="C26" s="28"/>
    </row>
    <row r="27" spans="1:7" x14ac:dyDescent="0.25">
      <c r="C27" s="28"/>
    </row>
    <row r="28" spans="1:7" x14ac:dyDescent="0.25">
      <c r="C28" s="46" t="s">
        <v>45</v>
      </c>
    </row>
    <row r="29" spans="1:7" x14ac:dyDescent="0.25">
      <c r="C29" t="s">
        <v>46</v>
      </c>
      <c r="D29" s="4" t="s">
        <v>21</v>
      </c>
    </row>
    <row r="30" spans="1:7" x14ac:dyDescent="0.25">
      <c r="D30" s="4" t="s">
        <v>25</v>
      </c>
    </row>
    <row r="31" spans="1:7" x14ac:dyDescent="0.25">
      <c r="D31" s="4" t="s">
        <v>26</v>
      </c>
    </row>
    <row r="32" spans="1:7" x14ac:dyDescent="0.25">
      <c r="D32" s="4" t="s">
        <v>27</v>
      </c>
    </row>
    <row r="34" spans="3:5" x14ac:dyDescent="0.25">
      <c r="C34" t="s">
        <v>47</v>
      </c>
      <c r="D34" s="4" t="s">
        <v>31</v>
      </c>
    </row>
    <row r="35" spans="3:5" x14ac:dyDescent="0.25">
      <c r="D35" s="4" t="s">
        <v>29</v>
      </c>
    </row>
    <row r="36" spans="3:5" x14ac:dyDescent="0.25">
      <c r="D36" s="4">
        <f>12*60</f>
        <v>720</v>
      </c>
      <c r="E36" t="s">
        <v>30</v>
      </c>
    </row>
    <row r="37" spans="3:5" x14ac:dyDescent="0.25">
      <c r="D37" s="4" t="s">
        <v>28</v>
      </c>
    </row>
    <row r="38" spans="3:5" x14ac:dyDescent="0.25">
      <c r="D38" s="4" t="s">
        <v>32</v>
      </c>
    </row>
    <row r="40" spans="3:5" x14ac:dyDescent="0.25">
      <c r="C40" t="s">
        <v>48</v>
      </c>
      <c r="D40" s="4" t="s">
        <v>35</v>
      </c>
    </row>
    <row r="41" spans="3:5" x14ac:dyDescent="0.25">
      <c r="D41" s="4" t="s">
        <v>55</v>
      </c>
    </row>
    <row r="43" spans="3:5" x14ac:dyDescent="0.25">
      <c r="C43" s="47" t="s">
        <v>49</v>
      </c>
      <c r="D43" s="4" t="s">
        <v>50</v>
      </c>
    </row>
    <row r="44" spans="3:5" x14ac:dyDescent="0.25">
      <c r="C44" s="49" t="s">
        <v>51</v>
      </c>
    </row>
    <row r="46" spans="3:5" x14ac:dyDescent="0.25">
      <c r="C46" t="s">
        <v>59</v>
      </c>
      <c r="D46" s="4" t="s">
        <v>60</v>
      </c>
    </row>
    <row r="47" spans="3:5" x14ac:dyDescent="0.25">
      <c r="D47" s="4" t="s">
        <v>68</v>
      </c>
    </row>
    <row r="48" spans="3:5" x14ac:dyDescent="0.25">
      <c r="D48" s="4" t="s">
        <v>69</v>
      </c>
    </row>
    <row r="49" spans="4:4" x14ac:dyDescent="0.25">
      <c r="D49" s="4" t="s">
        <v>41</v>
      </c>
    </row>
    <row r="50" spans="4:4" x14ac:dyDescent="0.25">
      <c r="D50" s="4" t="s">
        <v>42</v>
      </c>
    </row>
    <row r="51" spans="4:4" x14ac:dyDescent="0.25">
      <c r="D51" s="4" t="s">
        <v>61</v>
      </c>
    </row>
    <row r="52" spans="4:4" x14ac:dyDescent="0.25">
      <c r="D52" s="4" t="s">
        <v>62</v>
      </c>
    </row>
  </sheetData>
  <pageMargins left="0.7" right="0.7" top="0.75" bottom="0.75" header="0.3" footer="0.3"/>
  <pageSetup orientation="portrait" horizontalDpi="4294967292" verticalDpi="4294967292" r:id="rId1"/>
  <ignoredErrors>
    <ignoredError sqref="D1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Sheet1</vt:lpstr>
      <vt:lpstr>Sheet2</vt:lpstr>
      <vt:lpstr>Sheet3</vt:lpstr>
      <vt:lpstr>cargoins</vt:lpstr>
      <vt:lpstr>certification</vt:lpstr>
      <vt:lpstr>defectiverate</vt:lpstr>
      <vt:lpstr>discount</vt:lpstr>
      <vt:lpstr>factoryshipping</vt:lpstr>
      <vt:lpstr>handling</vt:lpstr>
      <vt:lpstr>hours</vt:lpstr>
      <vt:lpstr>HTScost</vt:lpstr>
      <vt:lpstr>importfees</vt:lpstr>
      <vt:lpstr>numEmployees</vt:lpstr>
      <vt:lpstr>other</vt:lpstr>
      <vt:lpstr>packaging</vt:lpstr>
      <vt:lpstr>paymentfee</vt:lpstr>
      <vt:lpstr>perkprice</vt:lpstr>
      <vt:lpstr>platformfee</vt:lpstr>
      <vt:lpstr>productcost</vt:lpstr>
      <vt:lpstr>shipping</vt:lpstr>
      <vt:lpstr>storage</vt:lpstr>
      <vt:lpstr>units</vt:lpstr>
      <vt:lpstr>wage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</dc:creator>
  <cp:lastModifiedBy>renee</cp:lastModifiedBy>
  <dcterms:created xsi:type="dcterms:W3CDTF">2014-07-16T22:35:07Z</dcterms:created>
  <dcterms:modified xsi:type="dcterms:W3CDTF">2014-08-28T04:03:27Z</dcterms:modified>
</cp:coreProperties>
</file>