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https://hso1com-my.sharepoint.com/personal/rnadorp_hso_com/Documents/"/>
    </mc:Choice>
  </mc:AlternateContent>
  <xr:revisionPtr revIDLastSave="0" documentId="8_{21C751E2-2004-4002-9E5E-5AEB50DE644D}" xr6:coauthVersionLast="47" xr6:coauthVersionMax="47" xr10:uidLastSave="{00000000-0000-0000-0000-000000000000}"/>
  <bookViews>
    <workbookView xWindow="-108" yWindow="-108" windowWidth="23256" windowHeight="13176" xr2:uid="{01056964-EFF9-CC4B-9F29-15A97D6DAB56}"/>
  </bookViews>
  <sheets>
    <sheet name="Capabilities" sheetId="12" r:id="rId1"/>
    <sheet name="LOV" sheetId="7" r:id="rId2"/>
    <sheet name="CapabilitiesWorking" sheetId="6" r:id="rId3"/>
    <sheet name="Services" sheetId="4" r:id="rId4"/>
    <sheet name="DMBOK" sheetId="5" r:id="rId5"/>
    <sheet name="SAV" sheetId="3" r:id="rId6"/>
    <sheet name="DM" sheetId="1" r:id="rId7"/>
  </sheets>
  <definedNames>
    <definedName name="LOV_Parent" localSheetId="0">PlatformServices[parent]</definedName>
    <definedName name="LOV_Parent">PlatformServices[parent]</definedName>
    <definedName name="LOV_ParentId">Capabilities[ParentId]</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12" l="1"/>
  <c r="I19" i="12" s="1"/>
  <c r="H17" i="12"/>
  <c r="I17" i="12" s="1"/>
  <c r="H46" i="12"/>
  <c r="I46" i="12" s="1"/>
  <c r="H18" i="12"/>
  <c r="I18" i="12" s="1"/>
  <c r="H16" i="12"/>
  <c r="I16" i="12" s="1"/>
  <c r="H14" i="12"/>
  <c r="I14" i="12" s="1"/>
  <c r="H23" i="12"/>
  <c r="I23" i="12" s="1"/>
  <c r="H20" i="12"/>
  <c r="I20" i="12" s="1"/>
  <c r="H24" i="12"/>
  <c r="I24" i="12" s="1"/>
  <c r="H28" i="12"/>
  <c r="I28" i="12" s="1"/>
  <c r="H22" i="12"/>
  <c r="I22" i="12" s="1"/>
  <c r="H15" i="12"/>
  <c r="I15" i="12" s="1"/>
  <c r="H21" i="12"/>
  <c r="I21" i="12" s="1"/>
  <c r="H13" i="12"/>
  <c r="I13" i="12" s="1"/>
  <c r="R58" i="12"/>
  <c r="R59" i="12"/>
  <c r="R60" i="12"/>
  <c r="R61" i="12"/>
  <c r="I60" i="12"/>
  <c r="Q60" i="12" s="1"/>
  <c r="K60" i="12"/>
  <c r="I61" i="12"/>
  <c r="Q61" i="12" s="1"/>
  <c r="K61" i="12"/>
  <c r="L59" i="12" a="1"/>
  <c r="L59" i="12" s="1"/>
  <c r="F61" i="12"/>
  <c r="L61" i="12" a="1"/>
  <c r="L61" i="12" s="1"/>
  <c r="P61" i="12"/>
  <c r="S61" i="12"/>
  <c r="F60" i="12"/>
  <c r="P60" i="12"/>
  <c r="S60" i="12"/>
  <c r="K59" i="12"/>
  <c r="I59" i="12"/>
  <c r="Q59" i="12" s="1"/>
  <c r="K58" i="12"/>
  <c r="O58" i="12" s="1"/>
  <c r="I58" i="12"/>
  <c r="Q58" i="12" s="1"/>
  <c r="P59" i="12"/>
  <c r="S59" i="12"/>
  <c r="F58" i="12"/>
  <c r="P58" i="12"/>
  <c r="S58" i="12"/>
  <c r="R57" i="12"/>
  <c r="F57" i="12"/>
  <c r="I57" i="12"/>
  <c r="Q57" i="12" s="1"/>
  <c r="P57" i="12"/>
  <c r="S57" i="12"/>
  <c r="I3" i="12"/>
  <c r="I4" i="12"/>
  <c r="I5" i="12"/>
  <c r="I6" i="12"/>
  <c r="I7" i="12"/>
  <c r="I8" i="12"/>
  <c r="I9" i="12"/>
  <c r="I10" i="12"/>
  <c r="I11" i="12"/>
  <c r="I12" i="12"/>
  <c r="Q12" i="12" s="1"/>
  <c r="I25" i="12"/>
  <c r="I26" i="12"/>
  <c r="I27" i="12"/>
  <c r="I29" i="12"/>
  <c r="I30" i="12"/>
  <c r="I31" i="12"/>
  <c r="I32" i="12"/>
  <c r="I33" i="12"/>
  <c r="I34" i="12"/>
  <c r="I35" i="12"/>
  <c r="I36" i="12"/>
  <c r="I37" i="12"/>
  <c r="I38" i="12"/>
  <c r="I39" i="12"/>
  <c r="I40" i="12"/>
  <c r="I41" i="12"/>
  <c r="I42" i="12"/>
  <c r="I43" i="12"/>
  <c r="I44" i="12"/>
  <c r="I45" i="12"/>
  <c r="I47" i="12"/>
  <c r="I48" i="12"/>
  <c r="I49" i="12"/>
  <c r="I50" i="12"/>
  <c r="I51" i="12"/>
  <c r="I52" i="12"/>
  <c r="I53" i="12"/>
  <c r="I54" i="12"/>
  <c r="I55" i="12"/>
  <c r="I56" i="12"/>
  <c r="R31" i="12"/>
  <c r="R32" i="12"/>
  <c r="R33" i="12"/>
  <c r="R34" i="12"/>
  <c r="R35" i="12"/>
  <c r="R36" i="12"/>
  <c r="R37" i="12"/>
  <c r="R38" i="12"/>
  <c r="R39" i="12"/>
  <c r="R40" i="12"/>
  <c r="R41" i="12"/>
  <c r="R42" i="12"/>
  <c r="R43" i="12"/>
  <c r="R44" i="12"/>
  <c r="R45" i="12"/>
  <c r="R17" i="12"/>
  <c r="R47" i="12"/>
  <c r="R48" i="12"/>
  <c r="R49" i="12"/>
  <c r="R50" i="12"/>
  <c r="R51" i="12"/>
  <c r="R52" i="12"/>
  <c r="R53" i="12"/>
  <c r="R54" i="12"/>
  <c r="R55" i="12"/>
  <c r="R56" i="12"/>
  <c r="R12" i="12"/>
  <c r="P12" i="12"/>
  <c r="S12" i="12"/>
  <c r="P3" i="12"/>
  <c r="P4" i="12"/>
  <c r="P5" i="12"/>
  <c r="P6" i="12"/>
  <c r="P7" i="12"/>
  <c r="P8" i="12"/>
  <c r="P9" i="12"/>
  <c r="P10" i="12"/>
  <c r="P11" i="12"/>
  <c r="P19" i="12"/>
  <c r="P13" i="12"/>
  <c r="P21" i="12"/>
  <c r="P15" i="12"/>
  <c r="P22" i="12"/>
  <c r="P28" i="12"/>
  <c r="P24" i="12"/>
  <c r="P20" i="12"/>
  <c r="P23" i="12"/>
  <c r="P14" i="12"/>
  <c r="P16" i="12"/>
  <c r="P18" i="12"/>
  <c r="P25" i="12"/>
  <c r="P26" i="12"/>
  <c r="P27" i="12"/>
  <c r="P46" i="12"/>
  <c r="P29" i="12"/>
  <c r="P30" i="12"/>
  <c r="P31" i="12"/>
  <c r="P32" i="12"/>
  <c r="P33" i="12"/>
  <c r="P34" i="12"/>
  <c r="P35" i="12"/>
  <c r="P36" i="12"/>
  <c r="P37" i="12"/>
  <c r="P38" i="12"/>
  <c r="P39" i="12"/>
  <c r="P40" i="12"/>
  <c r="P41" i="12"/>
  <c r="P42" i="12"/>
  <c r="P43" i="12"/>
  <c r="P44" i="12"/>
  <c r="P45" i="12"/>
  <c r="P17" i="12"/>
  <c r="P47" i="12"/>
  <c r="P48" i="12"/>
  <c r="P49" i="12"/>
  <c r="P50" i="12"/>
  <c r="P51" i="12"/>
  <c r="P52" i="12"/>
  <c r="P53" i="12"/>
  <c r="P54" i="12"/>
  <c r="P55" i="12"/>
  <c r="P56" i="12"/>
  <c r="R21" i="12"/>
  <c r="R13" i="12"/>
  <c r="R19" i="12"/>
  <c r="R11" i="12"/>
  <c r="R10" i="12"/>
  <c r="R9" i="12"/>
  <c r="R7" i="12"/>
  <c r="R6" i="12"/>
  <c r="R5" i="12"/>
  <c r="R4" i="12"/>
  <c r="R3" i="12"/>
  <c r="L5" i="12" a="1"/>
  <c r="L5" i="12" s="1"/>
  <c r="L20" i="12" a="1"/>
  <c r="L20" i="12" s="1"/>
  <c r="L14" i="12" a="1"/>
  <c r="L14" i="12" s="1"/>
  <c r="L41" i="12" a="1"/>
  <c r="L41" i="12" s="1"/>
  <c r="L48" i="12" a="1"/>
  <c r="L48" i="12" s="1"/>
  <c r="L54" i="12" a="1"/>
  <c r="L54" i="12" s="1"/>
  <c r="L55" i="12" a="1"/>
  <c r="L55" i="12" s="1"/>
  <c r="K3" i="12"/>
  <c r="O3" i="12" s="1"/>
  <c r="K6" i="12"/>
  <c r="O6" i="12" s="1"/>
  <c r="K7" i="12"/>
  <c r="O7" i="12" s="1"/>
  <c r="K8" i="12"/>
  <c r="O8" i="12" s="1"/>
  <c r="K11" i="12"/>
  <c r="O11" i="12" s="1"/>
  <c r="K19" i="12"/>
  <c r="O19" i="12" s="1"/>
  <c r="K21" i="12"/>
  <c r="O21" i="12" s="1"/>
  <c r="K22" i="12"/>
  <c r="K28" i="12"/>
  <c r="K20" i="12"/>
  <c r="K16" i="12"/>
  <c r="O16" i="12" s="1"/>
  <c r="K18" i="12"/>
  <c r="O18" i="12" s="1"/>
  <c r="K25" i="12"/>
  <c r="K26" i="12"/>
  <c r="K46" i="12"/>
  <c r="K29" i="12"/>
  <c r="K31" i="12"/>
  <c r="K33" i="12"/>
  <c r="O33" i="12" s="1"/>
  <c r="K34" i="12"/>
  <c r="K35" i="12"/>
  <c r="K36" i="12"/>
  <c r="K37" i="12"/>
  <c r="K38" i="12"/>
  <c r="K39" i="12"/>
  <c r="K40" i="12"/>
  <c r="K41" i="12"/>
  <c r="K42" i="12"/>
  <c r="K43" i="12"/>
  <c r="K44" i="12"/>
  <c r="K45" i="12"/>
  <c r="K17" i="12"/>
  <c r="O17" i="12" s="1"/>
  <c r="K47" i="12"/>
  <c r="K48" i="12"/>
  <c r="K49" i="12"/>
  <c r="K50" i="12"/>
  <c r="K51" i="12"/>
  <c r="K52" i="12"/>
  <c r="K53" i="12"/>
  <c r="K54" i="12"/>
  <c r="O54" i="12" s="1"/>
  <c r="K55" i="12"/>
  <c r="K56" i="12"/>
  <c r="M60" i="12" l="1"/>
  <c r="M56" i="12"/>
  <c r="K32" i="12"/>
  <c r="K23" i="12"/>
  <c r="K9" i="12"/>
  <c r="L52" i="12" a="1"/>
  <c r="L52" i="12" s="1"/>
  <c r="L11" i="12" a="1"/>
  <c r="L11" i="12" s="1"/>
  <c r="M35" i="12" s="1"/>
  <c r="L44" i="12" a="1"/>
  <c r="L44" i="12" s="1"/>
  <c r="L58" i="12" a="1"/>
  <c r="L58" i="12" s="1"/>
  <c r="M50" i="12" s="1"/>
  <c r="L60" i="12" a="1"/>
  <c r="L60" i="12" s="1"/>
  <c r="M61" i="12"/>
  <c r="K15" i="12"/>
  <c r="K4" i="12"/>
  <c r="L39" i="12" a="1"/>
  <c r="L39" i="12" s="1"/>
  <c r="L12" i="12" a="1"/>
  <c r="L12" i="12" s="1"/>
  <c r="L33" i="12" a="1"/>
  <c r="L33" i="12" s="1"/>
  <c r="M47" i="12" s="1"/>
  <c r="L53" i="12" a="1"/>
  <c r="L53" i="12" s="1"/>
  <c r="L40" i="12" a="1"/>
  <c r="L40" i="12" s="1"/>
  <c r="L22" i="12" a="1"/>
  <c r="L22" i="12" s="1"/>
  <c r="K30" i="12"/>
  <c r="K14" i="12"/>
  <c r="K13" i="12"/>
  <c r="K5" i="12"/>
  <c r="L49" i="12" a="1"/>
  <c r="L49" i="12" s="1"/>
  <c r="L38" i="12" a="1"/>
  <c r="L38" i="12" s="1"/>
  <c r="L6" i="12" a="1"/>
  <c r="L6" i="12" s="1"/>
  <c r="M12" i="12" s="1"/>
  <c r="L47" i="12" a="1"/>
  <c r="L47" i="12" s="1"/>
  <c r="L30" i="12" a="1"/>
  <c r="L30" i="12" s="1"/>
  <c r="K27" i="12"/>
  <c r="K24" i="12"/>
  <c r="K10" i="12"/>
  <c r="L56" i="12" a="1"/>
  <c r="L56" i="12" s="1"/>
  <c r="L17" i="12" a="1"/>
  <c r="L17" i="12" s="1"/>
  <c r="L46" i="12" a="1"/>
  <c r="L46" i="12" s="1"/>
  <c r="L16" i="12" a="1"/>
  <c r="L16" i="12" s="1"/>
  <c r="M29" i="12" s="1"/>
  <c r="L3" i="12" a="1"/>
  <c r="L3" i="12" s="1"/>
  <c r="M3" i="12" s="1"/>
  <c r="L36" i="12" a="1"/>
  <c r="L36" i="12" s="1"/>
  <c r="L13" i="12" a="1"/>
  <c r="L13" i="12" s="1"/>
  <c r="F59" i="12"/>
  <c r="L31" i="12" a="1"/>
  <c r="L31" i="12" s="1"/>
  <c r="L21" i="12" a="1"/>
  <c r="L21" i="12" s="1"/>
  <c r="M27" i="12" s="1"/>
  <c r="L25" i="12" a="1"/>
  <c r="L25" i="12" s="1"/>
  <c r="L8" i="12" a="1"/>
  <c r="L8" i="12" s="1"/>
  <c r="M24" i="12" s="1"/>
  <c r="K12" i="12"/>
  <c r="L57" i="12" a="1"/>
  <c r="L57" i="12" s="1"/>
  <c r="K57" i="12"/>
  <c r="L51" i="12" a="1"/>
  <c r="L51" i="12" s="1"/>
  <c r="L43" i="12" a="1"/>
  <c r="L43" i="12" s="1"/>
  <c r="L35" i="12" a="1"/>
  <c r="L35" i="12" s="1"/>
  <c r="L27" i="12" a="1"/>
  <c r="L27" i="12" s="1"/>
  <c r="L24" i="12" a="1"/>
  <c r="L24" i="12" s="1"/>
  <c r="L10" i="12" a="1"/>
  <c r="L10" i="12" s="1"/>
  <c r="L50" i="12" a="1"/>
  <c r="L50" i="12" s="1"/>
  <c r="L42" i="12" a="1"/>
  <c r="L42" i="12" s="1"/>
  <c r="L34" i="12" a="1"/>
  <c r="L34" i="12" s="1"/>
  <c r="L26" i="12" a="1"/>
  <c r="L26" i="12" s="1"/>
  <c r="L28" i="12" a="1"/>
  <c r="L28" i="12" s="1"/>
  <c r="L9" i="12" a="1"/>
  <c r="L9" i="12" s="1"/>
  <c r="L32" i="12" a="1"/>
  <c r="L32" i="12" s="1"/>
  <c r="L18" i="12" a="1"/>
  <c r="L18" i="12" s="1"/>
  <c r="M53" i="12" s="1"/>
  <c r="L15" i="12" a="1"/>
  <c r="L15" i="12" s="1"/>
  <c r="L7" i="12" a="1"/>
  <c r="L7" i="12" s="1"/>
  <c r="M32" i="12" s="1"/>
  <c r="L45" i="12" a="1"/>
  <c r="L45" i="12" s="1"/>
  <c r="L37" i="12" a="1"/>
  <c r="L37" i="12" s="1"/>
  <c r="L29" i="12" a="1"/>
  <c r="L29" i="12" s="1"/>
  <c r="L23" i="12" a="1"/>
  <c r="L23" i="12" s="1"/>
  <c r="L19" i="12" a="1"/>
  <c r="L19" i="12" s="1"/>
  <c r="M51" i="12" s="1"/>
  <c r="L4" i="12" a="1"/>
  <c r="L4" i="12" s="1"/>
  <c r="F12" i="12"/>
  <c r="M45" i="12"/>
  <c r="M39" i="12"/>
  <c r="M44" i="12"/>
  <c r="M34" i="12"/>
  <c r="M31" i="12"/>
  <c r="M38" i="12" l="1"/>
  <c r="M37" i="12"/>
  <c r="M43" i="12"/>
  <c r="M41" i="12"/>
  <c r="M40" i="12"/>
  <c r="M36" i="12"/>
  <c r="M42" i="12"/>
  <c r="M33" i="12"/>
  <c r="M30" i="12"/>
  <c r="M5" i="12"/>
  <c r="N5" i="12" s="1"/>
  <c r="O5" i="12" s="1"/>
  <c r="M59" i="12"/>
  <c r="M58" i="12"/>
  <c r="M8" i="12"/>
  <c r="M10" i="12"/>
  <c r="M11" i="12"/>
  <c r="M6" i="12"/>
  <c r="N6" i="12" s="1"/>
  <c r="N12" i="12" s="1"/>
  <c r="O12" i="12" s="1"/>
  <c r="M9" i="12"/>
  <c r="M7" i="12"/>
  <c r="M4" i="12"/>
  <c r="N4" i="12" s="1"/>
  <c r="O4" i="12" s="1"/>
  <c r="M49" i="12"/>
  <c r="M48" i="12"/>
  <c r="M54" i="12"/>
  <c r="M19" i="12"/>
  <c r="M25" i="12"/>
  <c r="M14" i="12"/>
  <c r="M16" i="12"/>
  <c r="M13" i="12"/>
  <c r="M15" i="12"/>
  <c r="M57" i="12"/>
  <c r="M20" i="12"/>
  <c r="M17" i="12"/>
  <c r="M18" i="12"/>
  <c r="M28" i="12"/>
  <c r="M23" i="12"/>
  <c r="M21" i="12"/>
  <c r="M26" i="12"/>
  <c r="M22" i="12"/>
  <c r="M46" i="12"/>
  <c r="M52" i="12"/>
  <c r="M55" i="12"/>
  <c r="N10" i="12" l="1"/>
  <c r="O10" i="12" s="1"/>
  <c r="N8" i="12"/>
  <c r="N21" i="12" s="1"/>
  <c r="N9" i="12"/>
  <c r="O9" i="12" s="1"/>
  <c r="N7" i="12"/>
  <c r="N32" i="12" s="1"/>
  <c r="O32" i="12" s="1"/>
  <c r="N11" i="12"/>
  <c r="N34" i="12" s="1"/>
  <c r="O34" i="12" s="1"/>
  <c r="N46" i="12" l="1"/>
  <c r="O46" i="12" s="1"/>
  <c r="N16" i="12"/>
  <c r="N30" i="12" s="1"/>
  <c r="O30" i="12" s="1"/>
  <c r="N13" i="12"/>
  <c r="O13" i="12" s="1"/>
  <c r="N22" i="12"/>
  <c r="O22" i="12" s="1"/>
  <c r="N23" i="12"/>
  <c r="O23" i="12" s="1"/>
  <c r="N14" i="12"/>
  <c r="O14" i="12" s="1"/>
  <c r="N28" i="12"/>
  <c r="O28" i="12" s="1"/>
  <c r="N18" i="12"/>
  <c r="N53" i="12" s="1"/>
  <c r="O53" i="12" s="1"/>
  <c r="N19" i="12"/>
  <c r="N51" i="12" s="1"/>
  <c r="O51" i="12" s="1"/>
  <c r="N17" i="12"/>
  <c r="N58" i="12" s="1"/>
  <c r="N49" i="12" s="1"/>
  <c r="O49" i="12" s="1"/>
  <c r="N24" i="12"/>
  <c r="O24" i="12" s="1"/>
  <c r="N15" i="12"/>
  <c r="O15" i="12" s="1"/>
  <c r="N20" i="12"/>
  <c r="O20" i="12" s="1"/>
  <c r="N33" i="12"/>
  <c r="N38" i="12" s="1"/>
  <c r="O38" i="12" s="1"/>
  <c r="N35" i="12"/>
  <c r="O35" i="12" s="1"/>
  <c r="N25" i="12"/>
  <c r="O25" i="12" s="1"/>
  <c r="N26" i="12"/>
  <c r="O26" i="12" s="1"/>
  <c r="N27" i="12"/>
  <c r="O27" i="12" s="1"/>
  <c r="N29" i="12" l="1"/>
  <c r="O29" i="12" s="1"/>
  <c r="N43" i="12"/>
  <c r="O43" i="12" s="1"/>
  <c r="N31" i="12"/>
  <c r="O31" i="12" s="1"/>
  <c r="N41" i="12"/>
  <c r="O41" i="12" s="1"/>
  <c r="N44" i="12"/>
  <c r="O44" i="12" s="1"/>
  <c r="N57" i="12"/>
  <c r="O57" i="12" s="1"/>
  <c r="N47" i="12"/>
  <c r="O47" i="12" s="1"/>
  <c r="N45" i="12"/>
  <c r="O45" i="12" s="1"/>
  <c r="N42" i="12"/>
  <c r="O42" i="12" s="1"/>
  <c r="N36" i="12"/>
  <c r="O36" i="12" s="1"/>
  <c r="N37" i="12"/>
  <c r="O37" i="12" s="1"/>
  <c r="N40" i="12"/>
  <c r="O40" i="12" s="1"/>
  <c r="N39" i="12"/>
  <c r="O39" i="12" s="1"/>
  <c r="N55" i="12"/>
  <c r="O55" i="12" s="1"/>
  <c r="N54" i="12"/>
  <c r="N56" i="12" s="1"/>
  <c r="O56" i="12" s="1"/>
  <c r="N52" i="12"/>
  <c r="O52" i="12" s="1"/>
  <c r="N59" i="12"/>
  <c r="N50" i="12"/>
  <c r="O50" i="12" s="1"/>
  <c r="N48" i="12"/>
  <c r="O48" i="12" s="1"/>
  <c r="F56" i="12"/>
  <c r="Q56" i="12"/>
  <c r="S56" i="12"/>
  <c r="F35" i="12"/>
  <c r="Q35" i="12"/>
  <c r="S35" i="12"/>
  <c r="F55" i="12"/>
  <c r="Q55" i="12"/>
  <c r="S55" i="12"/>
  <c r="F54" i="12"/>
  <c r="Q54" i="12"/>
  <c r="S54" i="12"/>
  <c r="F53" i="12"/>
  <c r="Q53" i="12"/>
  <c r="S53" i="12"/>
  <c r="Q3" i="12"/>
  <c r="Q4" i="12"/>
  <c r="Q5" i="12"/>
  <c r="Q6" i="12"/>
  <c r="Q7" i="12"/>
  <c r="Q8" i="12"/>
  <c r="Q9" i="12"/>
  <c r="Q10" i="12"/>
  <c r="Q11" i="12"/>
  <c r="Q19" i="12"/>
  <c r="Q13" i="12"/>
  <c r="Q21" i="12"/>
  <c r="Q15" i="12"/>
  <c r="Q22" i="12"/>
  <c r="Q28" i="12"/>
  <c r="Q24" i="12"/>
  <c r="Q20" i="12"/>
  <c r="Q23" i="12"/>
  <c r="Q14" i="12"/>
  <c r="Q16" i="12"/>
  <c r="Q18" i="12"/>
  <c r="Q25" i="12"/>
  <c r="Q26" i="12"/>
  <c r="Q27" i="12"/>
  <c r="Q46" i="12"/>
  <c r="Q29" i="12"/>
  <c r="Q30" i="12"/>
  <c r="Q31" i="12"/>
  <c r="Q32" i="12"/>
  <c r="Q33" i="12"/>
  <c r="Q34" i="12"/>
  <c r="Q36" i="12"/>
  <c r="Q37" i="12"/>
  <c r="Q38" i="12"/>
  <c r="Q39" i="12"/>
  <c r="Q40" i="12"/>
  <c r="Q41" i="12"/>
  <c r="Q42" i="12"/>
  <c r="Q43" i="12"/>
  <c r="Q44" i="12"/>
  <c r="Q45" i="12"/>
  <c r="Q17" i="12"/>
  <c r="Q47" i="12"/>
  <c r="Q48" i="12"/>
  <c r="Q49" i="12"/>
  <c r="Q50" i="12"/>
  <c r="Q51" i="12"/>
  <c r="Q52" i="12"/>
  <c r="F52" i="12"/>
  <c r="S52" i="12"/>
  <c r="F51" i="12"/>
  <c r="S51" i="12"/>
  <c r="F50" i="12"/>
  <c r="S50" i="12"/>
  <c r="F49" i="12"/>
  <c r="S49" i="12"/>
  <c r="F48" i="12"/>
  <c r="S48" i="12"/>
  <c r="F47" i="12"/>
  <c r="S47" i="12"/>
  <c r="F17" i="12"/>
  <c r="S17" i="12"/>
  <c r="F4" i="12"/>
  <c r="F5" i="12"/>
  <c r="F6" i="12"/>
  <c r="F7" i="12"/>
  <c r="F8" i="12"/>
  <c r="F9" i="12"/>
  <c r="F10" i="12"/>
  <c r="F11" i="12"/>
  <c r="F19" i="12"/>
  <c r="F13" i="12"/>
  <c r="F21" i="12"/>
  <c r="F15" i="12"/>
  <c r="F22" i="12"/>
  <c r="F28" i="12"/>
  <c r="F24" i="12"/>
  <c r="F20" i="12"/>
  <c r="F23" i="12"/>
  <c r="F14" i="12"/>
  <c r="F16" i="12"/>
  <c r="F18" i="12"/>
  <c r="F25" i="12"/>
  <c r="F26" i="12"/>
  <c r="F27" i="12"/>
  <c r="F46" i="12"/>
  <c r="F29" i="12"/>
  <c r="F30" i="12"/>
  <c r="F31" i="12"/>
  <c r="F32" i="12"/>
  <c r="F33" i="12"/>
  <c r="F34" i="12"/>
  <c r="F36" i="12"/>
  <c r="F37" i="12"/>
  <c r="F38" i="12"/>
  <c r="F39" i="12"/>
  <c r="F40" i="12"/>
  <c r="F41" i="12"/>
  <c r="F42" i="12"/>
  <c r="F43" i="12"/>
  <c r="F44" i="12"/>
  <c r="F45" i="12"/>
  <c r="S3" i="12"/>
  <c r="S4" i="12"/>
  <c r="S5" i="12"/>
  <c r="S6" i="12"/>
  <c r="S7" i="12"/>
  <c r="S8" i="12"/>
  <c r="S9" i="12"/>
  <c r="S10" i="12"/>
  <c r="S11" i="12"/>
  <c r="S19" i="12"/>
  <c r="S13" i="12"/>
  <c r="S21" i="12"/>
  <c r="S15" i="12"/>
  <c r="S22" i="12"/>
  <c r="S28" i="12"/>
  <c r="S24" i="12"/>
  <c r="S20" i="12"/>
  <c r="S23" i="12"/>
  <c r="S14" i="12"/>
  <c r="S16" i="12"/>
  <c r="S18" i="12"/>
  <c r="S25" i="12"/>
  <c r="S26" i="12"/>
  <c r="S27" i="12"/>
  <c r="S46" i="12"/>
  <c r="S29" i="12"/>
  <c r="S30" i="12"/>
  <c r="S31" i="12"/>
  <c r="S32" i="12"/>
  <c r="S33" i="12"/>
  <c r="S34" i="12"/>
  <c r="S36" i="12"/>
  <c r="S37" i="12"/>
  <c r="S38" i="12"/>
  <c r="S39" i="12"/>
  <c r="S40" i="12"/>
  <c r="S41" i="12"/>
  <c r="S42" i="12"/>
  <c r="S43" i="12"/>
  <c r="S44" i="12"/>
  <c r="S45" i="12"/>
  <c r="R30" i="12"/>
  <c r="R29" i="12"/>
  <c r="R46" i="12"/>
  <c r="R27" i="12"/>
  <c r="R26" i="12"/>
  <c r="R25" i="12"/>
  <c r="R18" i="12"/>
  <c r="R16" i="12"/>
  <c r="R14" i="12"/>
  <c r="R23" i="12"/>
  <c r="R20" i="12"/>
  <c r="R24" i="12"/>
  <c r="R28" i="12"/>
  <c r="R22" i="12"/>
  <c r="R15" i="12"/>
  <c r="R8" i="12"/>
  <c r="B2" i="6"/>
  <c r="I2" i="6"/>
  <c r="J2" i="6"/>
  <c r="L2" i="6"/>
  <c r="B3" i="6"/>
  <c r="B4" i="6"/>
  <c r="B5" i="6"/>
  <c r="B6" i="6"/>
  <c r="B7" i="6"/>
  <c r="B8" i="6"/>
  <c r="B9" i="6"/>
  <c r="B10" i="6"/>
  <c r="B11" i="6"/>
  <c r="B12" i="6"/>
  <c r="B13" i="6"/>
  <c r="B14" i="6"/>
  <c r="B15" i="6"/>
  <c r="B16" i="6"/>
  <c r="B17" i="6"/>
  <c r="B18" i="6"/>
  <c r="B19" i="6"/>
  <c r="B20" i="6"/>
  <c r="B21" i="6"/>
  <c r="B22" i="6"/>
  <c r="B23" i="6"/>
  <c r="B24" i="6"/>
  <c r="B25" i="6"/>
  <c r="B26" i="6"/>
  <c r="B27" i="6"/>
  <c r="B28" i="6"/>
  <c r="B29" i="6"/>
  <c r="F7" i="6"/>
  <c r="L7" i="6" s="1"/>
  <c r="F8" i="6"/>
  <c r="L8" i="6" s="1"/>
  <c r="F9" i="6"/>
  <c r="L9" i="6" s="1"/>
  <c r="F10" i="6"/>
  <c r="L10" i="6" s="1"/>
  <c r="F11" i="6"/>
  <c r="L11" i="6" s="1"/>
  <c r="F12" i="6"/>
  <c r="L12" i="6" s="1"/>
  <c r="F13" i="6"/>
  <c r="L13" i="6" s="1"/>
  <c r="F14" i="6"/>
  <c r="L14" i="6" s="1"/>
  <c r="F15" i="6"/>
  <c r="L15" i="6" s="1"/>
  <c r="F16" i="6"/>
  <c r="L16" i="6" s="1"/>
  <c r="F17" i="6"/>
  <c r="L17" i="6" s="1"/>
  <c r="F18" i="6"/>
  <c r="L18" i="6" s="1"/>
  <c r="F19" i="6"/>
  <c r="L19" i="6" s="1"/>
  <c r="F20" i="6"/>
  <c r="L20" i="6" s="1"/>
  <c r="F21" i="6"/>
  <c r="L21" i="6" s="1"/>
  <c r="F22" i="6"/>
  <c r="L22" i="6" s="1"/>
  <c r="F23" i="6"/>
  <c r="L23" i="6" s="1"/>
  <c r="F24" i="6"/>
  <c r="L24" i="6" s="1"/>
  <c r="F25" i="6"/>
  <c r="L25" i="6" s="1"/>
  <c r="F26" i="6"/>
  <c r="L26" i="6" s="1"/>
  <c r="F27" i="6"/>
  <c r="L27" i="6" s="1"/>
  <c r="F28" i="6"/>
  <c r="L28" i="6" s="1"/>
  <c r="F29" i="6"/>
  <c r="L29" i="6" s="1"/>
  <c r="L3" i="6"/>
  <c r="L4" i="6"/>
  <c r="L5" i="6"/>
  <c r="L6" i="6"/>
  <c r="J3" i="6"/>
  <c r="J4" i="6"/>
  <c r="J5" i="6"/>
  <c r="J6" i="6"/>
  <c r="J7" i="6"/>
  <c r="J8" i="6"/>
  <c r="J9" i="6"/>
  <c r="J10" i="6"/>
  <c r="J11" i="6"/>
  <c r="J12" i="6"/>
  <c r="J13" i="6"/>
  <c r="J14" i="6"/>
  <c r="J15" i="6"/>
  <c r="J16" i="6"/>
  <c r="J17" i="6"/>
  <c r="J18" i="6"/>
  <c r="J19" i="6"/>
  <c r="J20" i="6"/>
  <c r="J21" i="6"/>
  <c r="J22" i="6"/>
  <c r="J23" i="6"/>
  <c r="J24" i="6"/>
  <c r="J25" i="6"/>
  <c r="J26" i="6"/>
  <c r="J27" i="6"/>
  <c r="J28" i="6"/>
  <c r="J29" i="6"/>
  <c r="I3" i="6"/>
  <c r="I4" i="6"/>
  <c r="I5" i="6"/>
  <c r="I6" i="6"/>
  <c r="I7" i="6"/>
  <c r="I8" i="6"/>
  <c r="I9" i="6"/>
  <c r="I10" i="6"/>
  <c r="I11" i="6"/>
  <c r="I12" i="6"/>
  <c r="I13" i="6"/>
  <c r="I14" i="6"/>
  <c r="I15" i="6"/>
  <c r="I16" i="6"/>
  <c r="I17" i="6"/>
  <c r="I18" i="6"/>
  <c r="I19" i="6"/>
  <c r="I20" i="6"/>
  <c r="I21" i="6"/>
  <c r="I22" i="6"/>
  <c r="I23" i="6"/>
  <c r="I24" i="6"/>
  <c r="I25" i="6"/>
  <c r="I26" i="6"/>
  <c r="I27" i="6"/>
  <c r="I28" i="6"/>
  <c r="I29" i="6"/>
  <c r="K7" i="6"/>
  <c r="K9" i="6"/>
  <c r="K10" i="6"/>
  <c r="K11" i="6"/>
  <c r="K12" i="6"/>
  <c r="K13" i="6"/>
  <c r="K14" i="6"/>
  <c r="K15" i="6"/>
  <c r="K16" i="6"/>
  <c r="K17" i="6"/>
  <c r="K18" i="6"/>
  <c r="K19" i="6"/>
  <c r="K20" i="6"/>
  <c r="K21" i="6"/>
  <c r="K22" i="6"/>
  <c r="K23" i="6"/>
  <c r="K24" i="6"/>
  <c r="K25" i="6"/>
  <c r="K26" i="6"/>
  <c r="K27" i="6"/>
  <c r="K28" i="6"/>
  <c r="K29" i="6"/>
  <c r="K8" i="6"/>
  <c r="O59" i="12" l="1"/>
  <c r="N60" i="12"/>
  <c r="O60" i="12" s="1"/>
  <c r="N61" i="12"/>
  <c r="O61" i="12" s="1"/>
  <c r="E12" i="5" a="1"/>
  <c r="E12" i="5" s="1"/>
  <c r="D12" i="5"/>
  <c r="K12" i="5" s="1"/>
  <c r="A12" i="5"/>
  <c r="E11" i="5" a="1"/>
  <c r="E11" i="5" s="1"/>
  <c r="D11" i="5"/>
  <c r="K11" i="5" s="1"/>
  <c r="A11" i="5"/>
  <c r="E10" i="5" a="1"/>
  <c r="E10" i="5" s="1"/>
  <c r="D10" i="5"/>
  <c r="A10" i="5"/>
  <c r="E9" i="5" a="1"/>
  <c r="E9" i="5" s="1"/>
  <c r="D9" i="5"/>
  <c r="K9" i="5" s="1"/>
  <c r="A9" i="5"/>
  <c r="E8" i="5" a="1"/>
  <c r="E8" i="5" s="1"/>
  <c r="D8" i="5"/>
  <c r="K8" i="5" s="1"/>
  <c r="A8" i="5"/>
  <c r="E7" i="5" a="1"/>
  <c r="E7" i="5" s="1"/>
  <c r="D7" i="5"/>
  <c r="K7" i="5" s="1"/>
  <c r="A7" i="5"/>
  <c r="E6" i="5" a="1"/>
  <c r="E6" i="5" s="1"/>
  <c r="D6" i="5"/>
  <c r="K6" i="5" s="1"/>
  <c r="A6" i="5"/>
  <c r="E5" i="5" a="1"/>
  <c r="E5" i="5" s="1"/>
  <c r="D5" i="5"/>
  <c r="K5" i="5" s="1"/>
  <c r="A5" i="5"/>
  <c r="E4" i="5" a="1"/>
  <c r="E4" i="5" s="1"/>
  <c r="D4" i="5"/>
  <c r="K4" i="5" s="1"/>
  <c r="A4" i="5"/>
  <c r="E3" i="5" a="1"/>
  <c r="E3" i="5" s="1"/>
  <c r="D3" i="5"/>
  <c r="A3" i="5"/>
  <c r="E2" i="5" a="1"/>
  <c r="E2" i="5" s="1"/>
  <c r="D2" i="5"/>
  <c r="I2" i="5" s="1"/>
  <c r="A2" i="5"/>
  <c r="M5" i="5" s="1"/>
  <c r="A15" i="4"/>
  <c r="D15" i="4"/>
  <c r="K15" i="4" s="1"/>
  <c r="E15" i="4" a="1"/>
  <c r="E15" i="4" s="1"/>
  <c r="A14" i="4"/>
  <c r="D14" i="4"/>
  <c r="K14" i="4" s="1"/>
  <c r="E14" i="4" a="1"/>
  <c r="E14" i="4" s="1"/>
  <c r="A3" i="4"/>
  <c r="D3" i="4"/>
  <c r="K3" i="4" s="1"/>
  <c r="E3" i="4" a="1"/>
  <c r="E3" i="4" s="1"/>
  <c r="A4" i="4"/>
  <c r="A5" i="4"/>
  <c r="A6" i="4"/>
  <c r="A7" i="4"/>
  <c r="A8" i="4"/>
  <c r="A9" i="4"/>
  <c r="A10" i="4"/>
  <c r="A11" i="4"/>
  <c r="A12" i="4"/>
  <c r="A13" i="4"/>
  <c r="A2" i="4"/>
  <c r="D13" i="4"/>
  <c r="E13" i="4" a="1"/>
  <c r="E13" i="4" s="1"/>
  <c r="D11" i="4"/>
  <c r="K11" i="4" s="1"/>
  <c r="E11" i="4" a="1"/>
  <c r="E11" i="4" s="1"/>
  <c r="D8" i="4"/>
  <c r="K8" i="4" s="1"/>
  <c r="E8" i="4" a="1"/>
  <c r="E8" i="4" s="1"/>
  <c r="D4" i="4"/>
  <c r="E4" i="4" a="1"/>
  <c r="E4" i="4" s="1"/>
  <c r="D12" i="4"/>
  <c r="K12" i="4" s="1"/>
  <c r="E12" i="4" a="1"/>
  <c r="E12" i="4" s="1"/>
  <c r="K2" i="5" l="1"/>
  <c r="F3" i="5"/>
  <c r="J3" i="5" s="1"/>
  <c r="I3" i="5" s="1"/>
  <c r="F11" i="5"/>
  <c r="J11" i="5" s="1"/>
  <c r="I11" i="5" s="1"/>
  <c r="F8" i="5"/>
  <c r="J8" i="5" s="1"/>
  <c r="I8" i="5" s="1"/>
  <c r="F7" i="5"/>
  <c r="J7" i="5" s="1"/>
  <c r="I7" i="5" s="1"/>
  <c r="F10" i="5"/>
  <c r="J10" i="5" s="1"/>
  <c r="I10" i="5" s="1"/>
  <c r="F4" i="5"/>
  <c r="J4" i="5" s="1"/>
  <c r="I4" i="5" s="1"/>
  <c r="M7" i="5"/>
  <c r="K10" i="5"/>
  <c r="K3" i="5"/>
  <c r="F9" i="5"/>
  <c r="J9" i="5" s="1"/>
  <c r="I9" i="5" s="1"/>
  <c r="F12" i="5"/>
  <c r="J12" i="5" s="1"/>
  <c r="I12" i="5" s="1"/>
  <c r="F6" i="5"/>
  <c r="J6" i="5" s="1"/>
  <c r="I6" i="5" s="1"/>
  <c r="F5" i="5"/>
  <c r="J5" i="5" s="1"/>
  <c r="I5" i="5" s="1"/>
  <c r="M6" i="5"/>
  <c r="F2" i="5"/>
  <c r="K13" i="4"/>
  <c r="K4" i="4"/>
  <c r="D10" i="4"/>
  <c r="K10" i="4" s="1"/>
  <c r="E10" i="4" a="1"/>
  <c r="E10" i="4" s="1"/>
  <c r="D9" i="4" l="1"/>
  <c r="K9" i="4" s="1"/>
  <c r="E9" i="4" a="1"/>
  <c r="E9" i="4" s="1"/>
  <c r="E6" i="4" l="1" a="1"/>
  <c r="E6" i="4" s="1"/>
  <c r="D6" i="4"/>
  <c r="K6" i="4" s="1"/>
  <c r="E7" i="4" a="1"/>
  <c r="E7" i="4" s="1"/>
  <c r="D7" i="4"/>
  <c r="K7" i="4" s="1"/>
  <c r="E5" i="4" a="1"/>
  <c r="E5" i="4" s="1"/>
  <c r="D5" i="4"/>
  <c r="K5" i="4" s="1"/>
  <c r="E2" i="4" a="1"/>
  <c r="E2" i="4" s="1"/>
  <c r="F15" i="4" s="1"/>
  <c r="J15" i="4" s="1"/>
  <c r="I15" i="4" s="1"/>
  <c r="D2" i="4"/>
  <c r="K2" i="4" s="1"/>
  <c r="F3" i="4" l="1"/>
  <c r="F14" i="4"/>
  <c r="J14" i="4" s="1"/>
  <c r="I14" i="4" s="1"/>
  <c r="F13" i="4"/>
  <c r="J13" i="4" s="1"/>
  <c r="I13" i="4" s="1"/>
  <c r="F11" i="4"/>
  <c r="F8" i="4"/>
  <c r="F4" i="4"/>
  <c r="F12" i="4"/>
  <c r="F10" i="4"/>
  <c r="J10" i="4" s="1"/>
  <c r="I10" i="4" s="1"/>
  <c r="F9" i="4"/>
  <c r="F5" i="4"/>
  <c r="F7" i="4"/>
  <c r="F6" i="4"/>
  <c r="F2" i="4"/>
  <c r="I2" i="4"/>
  <c r="M7" i="4" l="1"/>
  <c r="M6" i="4"/>
  <c r="M5" i="4"/>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J9" i="4" l="1"/>
  <c r="I9" i="4" s="1"/>
  <c r="J6" i="4"/>
  <c r="J7" i="4"/>
  <c r="I7" i="4" s="1"/>
  <c r="J5" i="4"/>
  <c r="I5" i="4" s="1"/>
  <c r="I6" i="4" l="1"/>
  <c r="J4" i="4"/>
  <c r="I4" i="4" s="1"/>
  <c r="J8" i="4"/>
  <c r="I8" i="4" s="1"/>
  <c r="J12" i="4"/>
  <c r="I12" i="4" s="1"/>
  <c r="J11" i="4"/>
  <c r="I11" i="4" s="1"/>
  <c r="J3" i="4" l="1"/>
  <c r="I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<sst xmlns="http://schemas.openxmlformats.org/spreadsheetml/2006/main" count="501" uniqueCount="279">
  <si>
    <t>Importance</t>
  </si>
  <si>
    <t>ChildId</t>
  </si>
  <si>
    <t>ChildLabel</t>
  </si>
  <si>
    <t>Description [DMBOK2]</t>
  </si>
  <si>
    <t>Deliverables [DMBOK2]</t>
  </si>
  <si>
    <t>ParentId</t>
  </si>
  <si>
    <t>ParentLabel</t>
  </si>
  <si>
    <t>Maturity</t>
  </si>
  <si>
    <t>Priority</t>
  </si>
  <si>
    <t>Neutral</t>
  </si>
  <si>
    <t>Leaf</t>
  </si>
  <si>
    <t>ChildCount</t>
  </si>
  <si>
    <t>ChildCountParent</t>
  </si>
  <si>
    <t>ChildValueIntermediate</t>
  </si>
  <si>
    <t>ChildValue</t>
  </si>
  <si>
    <t>NeutralColor</t>
  </si>
  <si>
    <t>PriorityColor</t>
  </si>
  <si>
    <t>MaturityColor</t>
  </si>
  <si>
    <t>MaxId</t>
  </si>
  <si>
    <t>Discussion 18-01-2022 AS-DA Meeting - Kickoff 2022</t>
  </si>
  <si>
    <t>Pim</t>
  </si>
  <si>
    <t>Etienne</t>
  </si>
  <si>
    <t>Axel</t>
  </si>
  <si>
    <t>Aleksandar</t>
  </si>
  <si>
    <t>Robert</t>
  </si>
  <si>
    <t>Arnoud</t>
  </si>
  <si>
    <t>Vincent</t>
  </si>
  <si>
    <t>Gert</t>
  </si>
  <si>
    <t>Bart</t>
  </si>
  <si>
    <t>Analytics</t>
  </si>
  <si>
    <t>Business Analytics</t>
  </si>
  <si>
    <t>Advanced Analytics</t>
  </si>
  <si>
    <t>Data Analytics</t>
  </si>
  <si>
    <t>Consultancy</t>
  </si>
  <si>
    <t>Build</t>
  </si>
  <si>
    <t>Support</t>
  </si>
  <si>
    <t>R&amp;D</t>
  </si>
  <si>
    <t>Skill Development</t>
  </si>
  <si>
    <t>Knowledge Sharing</t>
  </si>
  <si>
    <t>Data Quality</t>
  </si>
  <si>
    <t>the planning, implementation and control of activites that apply quality management techniques to data, in order to ssure it is fit for consumption and meets the needs of data consumers</t>
  </si>
  <si>
    <t>Data Quality Strategy &amp; Framework, Data Quality Program organization, Analyses from data profiling, Recommendations based on root cause analysis of issues, DQM Procedures, DQ Reports, DQ Governance reports, DQ Service level agreements, DQ Policies and Guidelines</t>
  </si>
  <si>
    <t xml:space="preserve">No standardised testing methods, relying on existing logic, dims/facts. Tested many times. Testing is done in collaboration with the customer. Problems with testing. In production some errors occur that did not occur in other envs. Time issues / deadlines. </t>
  </si>
  <si>
    <t>Security</t>
  </si>
  <si>
    <t>Definition, planning, development and execution of security policies and procedures to provide proper authentication, authorization, access and auditing of data and information assets.</t>
  </si>
  <si>
    <t xml:space="preserve">Data security architecture, Data security policies, data pricvacy and confidentiality standards, data security access controls, regualtory compliant data access views, documented security classifications, authentication and user access history, dat security audit reports </t>
  </si>
  <si>
    <t>Lack of standardisation. There is knowlegde in the team</t>
  </si>
  <si>
    <t>Privacy</t>
  </si>
  <si>
    <t>In DMBOK2 covered under Security</t>
  </si>
  <si>
    <t xml:space="preserve">Real life data in dev env, no anonimisation, not encrypted. Difference between personal data in dwh and visibility of pii data in powerbi. </t>
  </si>
  <si>
    <t>Operations</t>
  </si>
  <si>
    <t>In DMBOK2 combined with "Storage"</t>
  </si>
  <si>
    <t>Monitoring is done in ADF. Log Analytics is used not enough.</t>
  </si>
  <si>
    <t>K-Sharing</t>
  </si>
  <si>
    <t>Not a separate area in DMBOK2</t>
  </si>
  <si>
    <t xml:space="preserve">No proc / standard. Informal KS is quite. </t>
  </si>
  <si>
    <t>Methodology</t>
  </si>
  <si>
    <t>Devops is used, but too little. Deplyment automation is sometimes used.</t>
  </si>
  <si>
    <t>Architecture</t>
  </si>
  <si>
    <t>Identifying the data needs of the enterprise (regardless of structure), and designing and maintaining the</t>
  </si>
  <si>
    <t>Data Architecture Design, Data flows, Data Value Chains, Enterprise Data Model, Implementation Roadmap</t>
  </si>
  <si>
    <t xml:space="preserve">Same architectur at a a lot of customers. Multiple architectures. 90% of the times it's the same. Options not used. Good work. Improvement possible: rithg option for the customer. We are capable of creating new architectures. Decision tree / matrix in place. MSFT best practice architecture. Mostly using latest technologies not yet available. Destil didnt know what they wanted, did not have any BI in place. </t>
  </si>
  <si>
    <t>Orchestration</t>
  </si>
  <si>
    <t xml:space="preserve">If 1 job fails, the whole process fails. Restarting. Also depending on SLA with customer. ADF pipelines running smoothly. </t>
  </si>
  <si>
    <t>Data Modeling</t>
  </si>
  <si>
    <t>Process of discovering, analyzing and scoping data requirements and then representing and communicating these data requirements in a precise form called the data model. This process is iterative and ma include a conceptual, logical and physical model</t>
  </si>
  <si>
    <t>Conceptual Datamodel, Logical Datamodel, Physical Datamodel</t>
  </si>
  <si>
    <t xml:space="preserve">Relationships of D&amp;A are available. No DM tool used. Connections between facts/dimensions are in the information matrix. </t>
  </si>
  <si>
    <t>Master Data</t>
  </si>
  <si>
    <t>Managing shared data to meet organizational goals, educe risks associated with data redundancy, ensure higher quality, and reduce the costs of data integration</t>
  </si>
  <si>
    <t>Master and Reference Data Requirements, Data Models and Integration Patterns, Reliable Reference and Master data, Reusable Data Services</t>
  </si>
  <si>
    <t>Mostly Excel is used today. Custom data loads are always possible.</t>
  </si>
  <si>
    <t>Metadata</t>
  </si>
  <si>
    <t>Planning, Implementation and control activities to enable access to high quality, integrateed metadata</t>
  </si>
  <si>
    <t>Metadata Strategy, Metadata Standards, Metadata Architecture, MetaModel, Unified Metadata, Metadata Stores, Data Lineage, Impact Analysis, Dependency Analysis, Metadata Control Process</t>
  </si>
  <si>
    <t>D&amp;A: metadata based. Focused on ETL. Rec counts is sometimes used. DD: dims/facts + logic is used sometimes, but no standard to be used across projects.</t>
  </si>
  <si>
    <t>Data Storage</t>
  </si>
  <si>
    <t>In DMBOK2 combined with "Operations". The design, implementation and support of stored data to maximize its value</t>
  </si>
  <si>
    <t>Database technology evaluation criteria, Database environments, Migrated/Replicated/Versioned data, Business continuity plans, Database performance ola</t>
  </si>
  <si>
    <t xml:space="preserve">Comfortable with structured data, but also other datatypes. Synapse is new and needs  working on. </t>
  </si>
  <si>
    <t>Entity Modeling</t>
  </si>
  <si>
    <t>Dimensional Modeling</t>
  </si>
  <si>
    <t>Data Vault</t>
  </si>
  <si>
    <t>Data Integration</t>
  </si>
  <si>
    <t>Managing the movement and consolidation of data within and between applications and organizations</t>
  </si>
  <si>
    <t>DII Architecture, Data Exchange specifications, Data Access Agreements, Data Services, Complex Event Processing Thresholds and Alerts</t>
  </si>
  <si>
    <t xml:space="preserve">4/5 for import. Exports not many requests, but maturity is lower. External reports (paginated) for external use. GS1: API. </t>
  </si>
  <si>
    <t>Logging</t>
  </si>
  <si>
    <t>Monitoring</t>
  </si>
  <si>
    <t>Alerting</t>
  </si>
  <si>
    <t>Calculation</t>
  </si>
  <si>
    <t>Data Engineer</t>
  </si>
  <si>
    <t>Architect</t>
  </si>
  <si>
    <t>Project Manager</t>
  </si>
  <si>
    <t>Power BI</t>
  </si>
  <si>
    <t>SQL</t>
  </si>
  <si>
    <t>Azure</t>
  </si>
  <si>
    <t>Synapse</t>
  </si>
  <si>
    <t>SQL Server</t>
  </si>
  <si>
    <t>ADF</t>
  </si>
  <si>
    <t>Git</t>
  </si>
  <si>
    <t>Data Bricks</t>
  </si>
  <si>
    <t>Python</t>
  </si>
  <si>
    <t>ADLS</t>
  </si>
  <si>
    <t>Data Processing</t>
  </si>
  <si>
    <t>DevOps</t>
  </si>
  <si>
    <t>Project Documentation</t>
  </si>
  <si>
    <t>System Documentation</t>
  </si>
  <si>
    <t>Support Documentation</t>
  </si>
  <si>
    <t>D&amp;A Framework</t>
  </si>
  <si>
    <t>Test Method</t>
  </si>
  <si>
    <t>Build Method</t>
  </si>
  <si>
    <t>Deploy Method</t>
  </si>
  <si>
    <t>Naming Conventions</t>
  </si>
  <si>
    <t>Infra as Code</t>
  </si>
  <si>
    <t>Architecture Options</t>
  </si>
  <si>
    <t>External K-Sharing</t>
  </si>
  <si>
    <t>Internal K-Sharing</t>
  </si>
  <si>
    <t>Excellerate</t>
  </si>
  <si>
    <t>docs.hso.com</t>
  </si>
  <si>
    <t>MaturityColours</t>
  </si>
  <si>
    <t>Level</t>
  </si>
  <si>
    <t>ColorPriority</t>
  </si>
  <si>
    <t>ColorNeutral</t>
  </si>
  <si>
    <t>ColorHSO</t>
  </si>
  <si>
    <t>ColorAzure</t>
  </si>
  <si>
    <t>ColorCoolMoochromatic</t>
  </si>
  <si>
    <t>D3D3D3</t>
  </si>
  <si>
    <t>rgb(230,230,230)</t>
  </si>
  <si>
    <t>rgb(000,057,095)</t>
  </si>
  <si>
    <t>3B69B7</t>
  </si>
  <si>
    <t>EC8063</t>
  </si>
  <si>
    <t>rgb(241,085,075)</t>
  </si>
  <si>
    <t>007FFE</t>
  </si>
  <si>
    <t>5985D0</t>
  </si>
  <si>
    <t>F5B058</t>
  </si>
  <si>
    <t>rgb(245,137,116)</t>
  </si>
  <si>
    <t>3099FE</t>
  </si>
  <si>
    <t>6A96E1</t>
  </si>
  <si>
    <t>FDCF60</t>
  </si>
  <si>
    <t>rgb(255,140,000)</t>
  </si>
  <si>
    <t>60B2FE</t>
  </si>
  <si>
    <t>81A9EE</t>
  </si>
  <si>
    <t>FDD9F</t>
  </si>
  <si>
    <t>rgb(255,185,000)</t>
  </si>
  <si>
    <t>90CCFE</t>
  </si>
  <si>
    <t>9FBFF5</t>
  </si>
  <si>
    <t>ACBF6D</t>
  </si>
  <si>
    <t>rgb(000,178,148)</t>
  </si>
  <si>
    <t>C0E5FE</t>
  </si>
  <si>
    <t>BBD3FB</t>
  </si>
  <si>
    <t>ChildCode</t>
  </si>
  <si>
    <t>ParentCode</t>
  </si>
  <si>
    <t>Check</t>
  </si>
  <si>
    <t>Top</t>
  </si>
  <si>
    <t>Delivery</t>
  </si>
  <si>
    <t>a</t>
  </si>
  <si>
    <t>Sales</t>
  </si>
  <si>
    <t>Data Architecture</t>
  </si>
  <si>
    <t>Documentation</t>
  </si>
  <si>
    <t>Integration</t>
  </si>
  <si>
    <t>Data Operations</t>
  </si>
  <si>
    <t>WayOfWorking</t>
  </si>
  <si>
    <t>Normal Form Modeling</t>
  </si>
  <si>
    <t>Development Lifecycle</t>
  </si>
  <si>
    <t>childid</t>
  </si>
  <si>
    <t>parent</t>
  </si>
  <si>
    <t>child</t>
  </si>
  <si>
    <t>leaf</t>
  </si>
  <si>
    <t>childCount</t>
  </si>
  <si>
    <t>parentChildCount</t>
  </si>
  <si>
    <t>grade</t>
  </si>
  <si>
    <t>target</t>
  </si>
  <si>
    <t>value</t>
  </si>
  <si>
    <t>intermediateValue</t>
  </si>
  <si>
    <t>colour</t>
  </si>
  <si>
    <t>sort</t>
  </si>
  <si>
    <t>level</t>
  </si>
  <si>
    <t>Services</t>
  </si>
  <si>
    <t>Reporting</t>
  </si>
  <si>
    <t>Data Modeling &amp; Design</t>
  </si>
  <si>
    <t>Data Storage &amp; Operations</t>
  </si>
  <si>
    <t>Data Security</t>
  </si>
  <si>
    <t>Document &amp; Content Mgt</t>
  </si>
  <si>
    <t>Reference &amp; Master Data</t>
  </si>
  <si>
    <t>Datawarehousing &amp; BI</t>
  </si>
  <si>
    <t>type</t>
  </si>
  <si>
    <t>hasChildren</t>
  </si>
  <si>
    <t>Projects</t>
  </si>
  <si>
    <t>Managed Services</t>
  </si>
  <si>
    <t>Product Offerings</t>
  </si>
  <si>
    <t>Exploratory Data Analysis</t>
  </si>
  <si>
    <t>Service</t>
  </si>
  <si>
    <t>Practical Performance Management</t>
  </si>
  <si>
    <t>Roadmapping</t>
  </si>
  <si>
    <t>Data Pipeline Monitoring</t>
  </si>
  <si>
    <t>Platform Monitoring</t>
  </si>
  <si>
    <t>Data Warehousing</t>
  </si>
  <si>
    <t>Category</t>
  </si>
  <si>
    <t>Business Intelligence</t>
  </si>
  <si>
    <t>Data Science</t>
  </si>
  <si>
    <t>Cloud Platforms</t>
  </si>
  <si>
    <t>Service Offerings</t>
  </si>
  <si>
    <t>NAW OK</t>
  </si>
  <si>
    <t>Dashboard in a Day</t>
  </si>
  <si>
    <t>Reporting Tools</t>
  </si>
  <si>
    <t>Dashboard Design</t>
  </si>
  <si>
    <t>Visualization</t>
  </si>
  <si>
    <t>Microsoft Azure</t>
  </si>
  <si>
    <t>Amazon AWS</t>
  </si>
  <si>
    <t>Google Cloud Platform</t>
  </si>
  <si>
    <t>Data Lineage</t>
  </si>
  <si>
    <t>SQL Parsing</t>
  </si>
  <si>
    <t>Graphs</t>
  </si>
  <si>
    <t>Data Lineage Tools</t>
  </si>
  <si>
    <t>CRISP-DM</t>
  </si>
  <si>
    <t>Application</t>
  </si>
  <si>
    <t>Algorithms</t>
  </si>
  <si>
    <t>Data Orchestration</t>
  </si>
  <si>
    <t>Data Security &amp; Privacy</t>
  </si>
  <si>
    <t>DQ Framework</t>
  </si>
  <si>
    <t>A</t>
  </si>
  <si>
    <t>B</t>
  </si>
  <si>
    <t>C</t>
  </si>
  <si>
    <t>Tableau</t>
  </si>
  <si>
    <t>MicroStrategy</t>
  </si>
  <si>
    <t>Classification</t>
  </si>
  <si>
    <t>Regression</t>
  </si>
  <si>
    <t>Data Delivery</t>
  </si>
  <si>
    <t>Enterprise Data Model</t>
  </si>
  <si>
    <t>Conceptual Data Model</t>
  </si>
  <si>
    <t>Logical Data Model</t>
  </si>
  <si>
    <t>Physical Data Model</t>
  </si>
  <si>
    <t>Data Modeling Tools</t>
  </si>
  <si>
    <t>Streaming Data Processing</t>
  </si>
  <si>
    <t>Batch Data Processing</t>
  </si>
  <si>
    <t>Data Orchestraton</t>
  </si>
  <si>
    <t>Data Quality Framework</t>
  </si>
  <si>
    <t>Data Quality Dashboarding</t>
  </si>
  <si>
    <t>DQ Evaluation</t>
  </si>
  <si>
    <t>Encryption</t>
  </si>
  <si>
    <t>RBAC</t>
  </si>
  <si>
    <t>AVG</t>
  </si>
  <si>
    <t>Netezza</t>
  </si>
  <si>
    <t>Solution</t>
  </si>
  <si>
    <t>Azure SQL Database</t>
  </si>
  <si>
    <t>Technology</t>
  </si>
  <si>
    <t>Redshift</t>
  </si>
  <si>
    <t>Business Metadata</t>
  </si>
  <si>
    <t>Process Metadata</t>
  </si>
  <si>
    <t>Technical Metadata</t>
  </si>
  <si>
    <t>Knowledge Area</t>
  </si>
  <si>
    <t>Deliverables</t>
  </si>
  <si>
    <t>Tools</t>
  </si>
  <si>
    <t>Techniques</t>
  </si>
  <si>
    <t>Inergy Consulting Services</t>
  </si>
  <si>
    <t xml:space="preserve">Inergy Technical Solutions </t>
  </si>
  <si>
    <t>Data Architecture Design
Data Flows
Data Value Chains
Enterprise Data Model
Implementation Roadmap</t>
  </si>
  <si>
    <t xml:space="preserve">
• Data modeling tools
• Asset management software 
• Graphical design applications</t>
  </si>
  <si>
    <t>Conceptual Data Model
Logical Data Model
Physical Data Model</t>
  </si>
  <si>
    <t>Data modeling tools
Data lineage tools
Metadata repositories
Data model patterns
Industry data models
Data profiling tools\</t>
  </si>
  <si>
    <t>Database Technology Evaluation Criteria
Database Environments
Migrated/Replicated/ Versioned Data
Business Continuity Plans
Database Performance OLA</t>
  </si>
  <si>
    <t>Data Modeling Tools
• Database Monitoring Tools
Database Management Tools Developer Support Tools</t>
  </si>
  <si>
    <t>Data security architecture
Data security policies
Data privacy and confidentiality standards
Data security access controls
Regulatory compliant data access views
Documented security classifications
Authentication and user access history
Data Security audit reports</t>
  </si>
  <si>
    <t>Access Control Systems Protective Software
Identity Management Technology Intrusion Detection / Prevention Software
Metadata tracking
Data Masking / Encryption</t>
  </si>
  <si>
    <t>Data Integration &amp; Interoperability</t>
  </si>
  <si>
    <t>DII Architecture
Data Exchange Specifications
Data Access Agreements
Data Services
Complex Event Processing 
Thresholds and Alerts</t>
  </si>
  <si>
    <t>Data Transformation Engine • Data Virtualization Server
Enterprise Service Bus • Data and Process Modeling Tools • Data Profiling Tool
Metadata Repository</t>
  </si>
  <si>
    <t>Big Data Strategy &amp; Standards
Data Sourcing Plan
Acquired Data Sources
Initial data analysis and hypotheses
Data insights and findings
Enhancement Plan</t>
  </si>
  <si>
    <t>Distributed File-based Solutions
Columnar Compression 
MPP Shared-Nothing Architectures
In-memory Computing and Databases
In-database Algorithms
Data Visualization toolsets</t>
  </si>
  <si>
    <t>Master and
Reference Data
Requirements
• Data Models and
Integration Patterns
• Reliable Reference
and Master Data
• Reusable Data
Services</t>
  </si>
  <si>
    <t>Data Modeling Tools
Metadata Repositories
Data Profiling and Quality Tools Data Integration Tools
MDM Application Platforms
Data Sharing/Integration Architecture</t>
  </si>
  <si>
    <t>Datawarehousing &amp; Business Intelligence</t>
  </si>
  <si>
    <t>DW and BI
Architecture
• Data Products
• Population Process
• Governance Activities
• Lineage Dictionary
• Learning &amp; Adoption
Plan
• Release Plan
• Production Support Process
• Load Tuning Activities
• BI Activity Monitoring</t>
  </si>
  <si>
    <t>Metadata Repositories • Data Integration Tools • Analytic Applications</t>
  </si>
  <si>
    <t>Metadata Strategy
• Metadata Standards
• Metadata Architecture
• MetaModel
• Unified Metadata
• Metadata Stores
• Data Lineage
• Impact Analysis
• Dependency Analysis
• Metadata Control
Process</t>
  </si>
  <si>
    <t>Metadata Repository  Management Tools
• MetadataRepositories in other Tools
Data lineage tools
Impact analysis tools</t>
  </si>
  <si>
    <t>Data Quality Strategy &amp;
framework
• Data Quality Program
organization
• Analyses from Data
Profiling
• Recommendations based
on root cause analysis of
issues
• DQM Procedures
• Data Quality Reports
• Data Quality Governance
Reports
• Data Quality Service Level
Agreements
• DQ Policies and
Guidelines</t>
  </si>
  <si>
    <t>Profiling engines, query tools
• Data Quality Rule Templates
• Quality Check and Audit Code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</si>
</sst>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b/>
      <sz val="12"/>
      <color theme="0"/>
      <name val="Calibri"/>
      <family val="2"/>
      <scheme val="minor"/>
    </font>
    <font>
      <sz val="12"/>
      <color rgb="FF000000"/>
      <name val="Calibri"/>
      <family val="2"/>
    </font>
  </fonts>
  <fills count="4">
    <fill>
      <patternFill patternType="none"/>
    </fill>
    <fill>
      <patternFill patternType="gray125"/>
    </fill>
    <fill>
      <patternFill patternType="solid">
        <fgColor theme="4"/>
        <bgColor theme="4"/>
      </patternFill>
    </fill>
    <fill>
      <patternFill patternType="solid">
        <fgColor rgb="FFD9E1F2"/>
        <bgColor indexed="64"/>
      </patternFill>
    </fill>
  </fills>
  <borders count="3">
    <border>
      <left/>
      <right/>
      <top/>
      <bottom/>
      <diagonal/>
    </border>
    <border>
      <left/>
      <right/>
      <top style="thin">
        <color theme="4" tint="0.39997558519241921"/>
      </top>
      <bottom style="thin">
        <color theme="4" tint="0.39997558519241921"/>
      </bottom>
      <diagonal/>
    </border>
    <border>
      <left/>
      <right/>
      <top/>
      <bottom style="medium">
        <color rgb="FF8EA9DB"/>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xf>
    <xf numFmtId="0" fontId="0" fillId="0" borderId="0" xfId="0" quotePrefix="1"/>
    <xf numFmtId="0" fontId="0" fillId="0" borderId="0" xfId="0" applyAlignment="1">
      <alignment horizontal="left" wrapText="1"/>
    </xf>
    <xf numFmtId="0" fontId="3" fillId="3" borderId="2" xfId="0" applyFont="1" applyFill="1" applyBorder="1" applyAlignment="1">
      <alignment horizontal="right" vertical="center"/>
    </xf>
    <xf numFmtId="0" fontId="3" fillId="0" borderId="2" xfId="0" applyFont="1" applyBorder="1" applyAlignment="1">
      <alignment horizontal="right" vertical="center"/>
    </xf>
    <xf numFmtId="0" fontId="0" fillId="0" borderId="0" xfId="0" applyAlignment="1">
      <alignment horizontal="left" textRotation="90"/>
    </xf>
    <xf numFmtId="0" fontId="3" fillId="3" borderId="0" xfId="0" applyFont="1" applyFill="1" applyAlignment="1">
      <alignment horizontal="right" vertical="center"/>
    </xf>
    <xf numFmtId="0" fontId="3" fillId="0" borderId="0" xfId="0" applyFont="1" applyAlignment="1">
      <alignment horizontal="right" vertical="center"/>
    </xf>
    <xf numFmtId="0" fontId="2" fillId="2" borderId="1" xfId="0" applyFont="1" applyFill="1" applyBorder="1" applyAlignment="1">
      <alignment horizontal="center"/>
    </xf>
  </cellXfs>
  <cellStyles count="1">
    <cellStyle name="Normal" xfId="0" builtinId="0"/>
  </cellStyles>
  <dxfs count="4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14</xdr:col>
      <xdr:colOff>304507</xdr:colOff>
      <xdr:row>24</xdr:row>
      <xdr:rowOff>45720</xdr:rowOff>
    </xdr:from>
    <xdr:to>
      <xdr:col>19</xdr:col>
      <xdr:colOff>59967</xdr:colOff>
      <xdr:row>37</xdr:row>
      <xdr:rowOff>187118</xdr:rowOff>
    </xdr:to>
    <xdr:pic>
      <xdr:nvPicPr>
        <xdr:cNvPr id="4" name="Picture 3">
          <a:extLst>
            <a:ext uri="{FF2B5EF4-FFF2-40B4-BE49-F238E27FC236}">
              <a16:creationId xmlns:a16="http://schemas.microsoft.com/office/drawing/2014/main" id="{919731A8-3332-453E-8C96-0565AF80C27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868482" y="4646295"/>
          <a:ext cx="3093020" cy="27417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84666</xdr:colOff>
      <xdr:row>13</xdr:row>
      <xdr:rowOff>162277</xdr:rowOff>
    </xdr:from>
    <xdr:to>
      <xdr:col>3</xdr:col>
      <xdr:colOff>458193</xdr:colOff>
      <xdr:row>27</xdr:row>
      <xdr:rowOff>56448</xdr:rowOff>
    </xdr:to>
    <xdr:pic>
      <xdr:nvPicPr>
        <xdr:cNvPr id="2" name="Picture 1">
          <a:extLst>
            <a:ext uri="{FF2B5EF4-FFF2-40B4-BE49-F238E27FC236}">
              <a16:creationId xmlns:a16="http://schemas.microsoft.com/office/drawing/2014/main" id="{9DB26BF0-BCD5-DE45-9FA4-C73610C7FF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7999" y="2822221"/>
          <a:ext cx="3104027" cy="275872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397C1DB-CC82-4B0F-B28E-48E061BA969C}" name="Capabilities" displayName="Capabilities" ref="A2:AC61" totalsRowShown="0">
  <autoFilter ref="A2:AC61" xr:uid="{F9F82310-2818-4B2E-A96A-4459C392E8B9}">
    <filterColumn colId="5">
      <filters>
        <filter val="Build"/>
      </filters>
    </filterColumn>
  </autoFilter>
  <sortState xmlns:xlrd2="http://schemas.microsoft.com/office/spreadsheetml/2017/richdata2" ref="A13:AC46">
    <sortCondition ref="I2:I61"/>
  </sortState>
  <tableColumns count="29">
    <tableColumn id="15" xr3:uid="{D7BA8F62-E938-4864-924F-0F70A7EA93F5}" name="ChildId"/>
    <tableColumn id="2" xr3:uid="{9094AE4E-61DC-445A-B291-3D817046292F}" name="ChildLabel"/>
    <tableColumn id="1" xr3:uid="{51B28EA4-46C2-4C38-AE1B-C4A522A555D3}" name="Description [DMBOK2]"/>
    <tableColumn id="3" xr3:uid="{BAFCD63F-5A16-4CC9-A049-63C0654C2567}" name="Deliverables [DMBOK2]"/>
    <tableColumn id="16" xr3:uid="{D14504B7-60FB-4B95-8B08-90F1A80A2FD3}" name="ParentId" dataDxfId="43">
      <calculatedColumnFormula>VLOOKUP(#REF!,Capabilities[],2,FALSE)</calculatedColumnFormula>
    </tableColumn>
    <tableColumn id="20" xr3:uid="{9FCA41EA-9800-4F1F-95E1-2734ED6EB854}" name="ParentLabel" dataDxfId="42">
      <calculatedColumnFormula>VLOOKUP(Capabilities[[#This Row],[ParentId]],Capabilities[],2,FALSE)</calculatedColumnFormula>
    </tableColumn>
    <tableColumn id="4" xr3:uid="{C450D820-CEA3-4692-AE06-4B5975C9629D}" name="Maturity"/>
    <tableColumn id="5" xr3:uid="{3B7693CF-1181-4DC2-8FB7-C9CAE10F0EC6}" name="Importance"/>
    <tableColumn id="13" xr3:uid="{FA0EF115-E36B-4CE0-9B8E-F947D6B1EE3C}" name="Priority" dataDxfId="41">
      <calculatedColumnFormula>IF(OR(Capabilities[[#This Row],[Maturity]]=0,Capabilities[[#This Row],[Importance]]=0),0,5-(Capabilities[[#This Row],[Importance]]-Capabilities[[#This Row],[Maturity]]))</calculatedColumnFormula>
    </tableColumn>
    <tableColumn id="18" xr3:uid="{FE4C3111-CEA5-4776-A007-0D1712459519}" name="Neutral" dataDxfId="40"/>
    <tableColumn id="21" xr3:uid="{271785CF-69F6-471B-8548-EFD2063E1E16}" name="Leaf" dataDxfId="39">
      <calculatedColumnFormula>IF(ISERROR(VLOOKUP(Capabilities[[#This Row],[ChildId]],Capabilities[ParentId],1,FALSE)),1,0)</calculatedColumnFormula>
    </tableColumn>
    <tableColumn id="22" xr3:uid="{D431C8A5-CD57-4484-AAB7-D51019AEADEE}" name="ChildCount" dataDxfId="38">
      <calculatedColumnFormula array="1">COUNTIF(LOV_ParentId,Capabilities[[#This Row],[ChildId]])</calculatedColumnFormula>
    </tableColumn>
    <tableColumn id="23" xr3:uid="{2B8A447E-2287-4F9D-9516-A9B245DC6F21}" name="ChildCountParent" dataDxfId="37">
      <calculatedColumnFormula>VLOOKUP(Capabilities[[#This Row],[ParentId]],Capabilities[],10,FALSE)</calculatedColumnFormula>
    </tableColumn>
    <tableColumn id="24" xr3:uid="{ED99F786-0223-4418-B1B6-F5647C2E2E91}" name="ChildValueIntermediate" dataDxfId="36"/>
    <tableColumn id="25" xr3:uid="{ED7356DC-DC8E-4B36-8054-EE6FD7568052}" name="ChildValue" dataDxfId="35">
      <calculatedColumnFormula>IF(Capabilities[[#This Row],[Leaf]]=1,Capabilities[[#This Row],[ChildValueIntermediate]],0)</calculatedColumnFormula>
    </tableColumn>
    <tableColumn id="17" xr3:uid="{53621077-45B4-4FCB-8B12-A7C4E4CFB2C8}" name="NeutralColor" dataDxfId="34">
      <calculatedColumnFormula>VLOOKUP(Capabilities[[#This Row],[Neutral]],Color[],4,FALSE)</calculatedColumnFormula>
    </tableColumn>
    <tableColumn id="14" xr3:uid="{D402F886-0B30-4F11-B5F7-F524DA1AD41F}" name="PriorityColor" dataDxfId="33">
      <calculatedColumnFormula>VLOOKUP(Capabilities[[#This Row],[Priority]],Color[],2,FALSE)</calculatedColumnFormula>
    </tableColumn>
    <tableColumn id="12" xr3:uid="{A67F4611-D34A-4AF7-95A2-C0252B810D21}" name="MaturityColor"/>
    <tableColumn id="19" xr3:uid="{A74791D1-CB9F-4B5E-8D38-3FF869ECE202}" name="MaxId" dataDxfId="32">
      <calculatedColumnFormula>MAX(Capabilities[ChildId])</calculatedColumnFormula>
    </tableColumn>
    <tableColumn id="6" xr3:uid="{2F4B0595-C054-4F9E-9C4B-EE5A3EC856E7}" name="Discussion 18-01-2022 AS-DA Meeting - Kickoff 2022" dataDxfId="31"/>
    <tableColumn id="8" xr3:uid="{C7554416-E42D-4BFA-9AB1-5304829EECF1}" name="Pim" dataDxfId="30"/>
    <tableColumn id="30" xr3:uid="{9B0B18F0-20C6-42BF-9A62-68FEF5537122}" name="Etienne" dataDxfId="29"/>
    <tableColumn id="9" xr3:uid="{FC3E56DF-1D09-493D-9330-D1A333D85D3A}" name="Axel" dataDxfId="28"/>
    <tableColumn id="10" xr3:uid="{D2EC8CEC-D636-4509-B707-7F10FEB28BF8}" name="Aleksandar" dataDxfId="27"/>
    <tableColumn id="11" xr3:uid="{7ABE715C-BCBC-492D-9E0B-730B8ED04B99}" name="Robert" dataDxfId="26"/>
    <tableColumn id="26" xr3:uid="{32001A77-AD6D-4D53-A80B-517B62B9B18E}" name="Arnoud" dataDxfId="25"/>
    <tableColumn id="27" xr3:uid="{EFBD36B9-7204-47EB-84C5-9D399B973EB9}" name="Vincent" dataDxfId="24"/>
    <tableColumn id="28" xr3:uid="{852C0890-BF45-4B7D-996B-F41CBBB87A0F}" name="Gert" dataDxfId="23"/>
    <tableColumn id="29" xr3:uid="{71CF8003-88F7-462D-8375-CF3C3A85B9F5}" name="Bart"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E54E20E-C9F1-4792-818B-5581D196EF33}" name="Color" displayName="Color" ref="A2:F11" totalsRowShown="0">
  <autoFilter ref="A2:F11" xr:uid="{DE54E20E-C9F1-4792-818B-5581D196EF33}"/>
  <tableColumns count="6">
    <tableColumn id="1" xr3:uid="{639823D5-0B9C-4E1E-A41E-CD8024B20A61}" name="Level"/>
    <tableColumn id="2" xr3:uid="{66AA265C-1583-452F-AA77-FA63B484C16E}" name="ColorPriority"/>
    <tableColumn id="3" xr3:uid="{8B3447BF-990C-404B-A244-FB081BDA0D62}" name="ColorNeutral"/>
    <tableColumn id="4" xr3:uid="{F02BB436-344F-4826-967C-4ACF103FEF3C}" name="ColorHSO"/>
    <tableColumn id="5" xr3:uid="{3748D783-BA1B-4A05-A8DB-9969EFA323E6}" name="ColorAzure"/>
    <tableColumn id="6" xr3:uid="{2B91DFAF-8B6A-453B-B7C5-CB2E8D01A258}" name="ColorCoolMoochromatic"/>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82310-2818-4B2E-A96A-4459C392E8B9}" name="CapabilitiesWorking" displayName="CapabilitiesWorking" ref="A1:L29" totalsRowShown="0">
  <autoFilter ref="A1:L29" xr:uid="{F9F82310-2818-4B2E-A96A-4459C392E8B9}"/>
  <tableColumns count="12">
    <tableColumn id="15" xr3:uid="{BC0D5B68-BE95-4E66-B326-FCE4E0549F6A}" name="ChildId"/>
    <tableColumn id="1" xr3:uid="{A6A7BB89-669D-422F-94FB-17F4A95101D7}" name="ChildCode">
      <calculatedColumnFormula>CapabilitiesWorking[[#This Row],[ParentLabel]]&amp;"-"&amp;CapabilitiesWorking[[#This Row],[ChildLabel]]</calculatedColumnFormula>
    </tableColumn>
    <tableColumn id="2" xr3:uid="{4C5E05CA-06FD-40E9-B4F7-321FB6723BC0}" name="ChildLabel"/>
    <tableColumn id="3" xr3:uid="{B951748A-EB58-48A5-9C68-EE8F51F46B34}" name="ParentLabel"/>
    <tableColumn id="16" xr3:uid="{C913DEA3-21B9-466E-AA16-C3FA90E449CD}" name="ParentId" dataDxfId="21">
      <calculatedColumnFormula>VLOOKUP(CapabilitiesWorking[[#This Row],[ParentCode]],CapabilitiesWorking[],2,FALSE)</calculatedColumnFormula>
    </tableColumn>
    <tableColumn id="6" xr3:uid="{2AB1A833-EAAE-4EE5-8054-3757D7B5D115}" name="ParentCode"/>
    <tableColumn id="4" xr3:uid="{97F6EB5A-0155-45C9-B2BC-1EBBA25F4F96}" name="Maturity"/>
    <tableColumn id="5" xr3:uid="{0B32E577-3DC4-4671-8C24-CC873B2BD91C}" name="Importance"/>
    <tableColumn id="13" xr3:uid="{D948D679-852F-40B0-9159-653C3A8D4DF5}" name="Priority" dataDxfId="20">
      <calculatedColumnFormula>MAX((CapabilitiesWorking[[#This Row],[Maturity]]*CapabilitiesWorking[[#This Row],[Importance]])/5,1)</calculatedColumnFormula>
    </tableColumn>
    <tableColumn id="14" xr3:uid="{65012B29-FF03-4359-9191-A5196EC02D25}" name="PriorityColor" dataDxfId="19">
      <calculatedColumnFormula>VLOOKUP(CapabilitiesWorking[[#This Row],[Maturity]],Color[],2,FALSE)</calculatedColumnFormula>
    </tableColumn>
    <tableColumn id="12" xr3:uid="{6C1B991C-3D23-4795-8B11-E8AD353FB06A}" name="MaturityColor"/>
    <tableColumn id="10" xr3:uid="{90801013-BA97-49A3-B1A3-8125AB094336}" name="Check" dataDxfId="18">
      <calculatedColumnFormula>VLOOKUP(CapabilitiesWorking[[#This Row],[ParentCode]],CapabilitiesWorking[],1,FALSE)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61F50B4-F08A-1842-8767-11F24102C910}" name="PlatformServices" displayName="PlatformServices" ref="A1:M15">
  <autoFilter ref="A1:M15" xr:uid="{BAF89785-419D-AA42-8CC8-99B419D8DE71}"/>
  <sortState xmlns:xlrd2="http://schemas.microsoft.com/office/spreadsheetml/2017/richdata2" ref="A2:M9">
    <sortCondition ref="M2:M9"/>
    <sortCondition ref="B2:B9"/>
    <sortCondition ref="L2:L9"/>
  </sortState>
  <tableColumns count="13">
    <tableColumn id="8" xr3:uid="{331F914E-ACE2-C049-8CF3-C25FDCD93EA1}" name="childid" totalsRowLabel="Total" dataDxfId="17">
      <calculatedColumnFormula>PlatformServices[[#This Row],[child]]</calculatedColumnFormula>
    </tableColumn>
    <tableColumn id="1" xr3:uid="{428F9047-5A2A-7D45-8ACB-2835BE966EA2}" name="parent"/>
    <tableColumn id="2" xr3:uid="{2A290720-188E-764E-838B-592BFA5E07A9}" name="child"/>
    <tableColumn id="7" xr3:uid="{801B608F-1C2C-3B4F-B03E-F96C900C2397}" name="leaf" dataDxfId="16">
      <calculatedColumnFormula>IF(ISERROR(VLOOKUP(PlatformServices[[#This Row],[child]],PlatformServices[parent],1,FALSE)),1,0)</calculatedColumnFormula>
    </tableColumn>
    <tableColumn id="10" xr3:uid="{6D20532B-7266-6D48-BA84-766EDC9236A5}" name="childCount" dataDxfId="15">
      <calculatedColumnFormula array="1">COUNTIF(LOV_Parent,PlatformServices[[#This Row],[child]])</calculatedColumnFormula>
    </tableColumn>
    <tableColumn id="11" xr3:uid="{5F8D0F96-EBA9-0945-BF86-F245094CBF1B}" name="parentChildCount" dataDxfId="14">
      <calculatedColumnFormula>VLOOKUP(PlatformServices[[#This Row],[parent]],PlatformServices[],5,FALSE)</calculatedColumnFormula>
    </tableColumn>
    <tableColumn id="9" xr3:uid="{D0DF393B-FA14-2C44-9826-CE9518A6AC31}" name="grade"/>
    <tableColumn id="3" xr3:uid="{128A007B-FFF5-2642-8FAE-124ABBD2433B}" name="target"/>
    <tableColumn id="12" xr3:uid="{74E9D444-3C80-C340-9BC9-0AE32FD646FF}" name="value" totalsRowFunction="sum" dataDxfId="13">
      <calculatedColumnFormula>IF(PlatformServices[[#This Row],[leaf]]=1,PlatformServices[[#This Row],[intermediateValue]],0)</calculatedColumnFormula>
    </tableColumn>
    <tableColumn id="6" xr3:uid="{37E0F748-70C1-3E42-B6D6-69E31FA0CFE9}" name="intermediateValue" dataDxfId="12">
      <calculatedColumnFormula>VLOOKUP(PlatformServices[[#This Row],[parent]],PlatformServices[],10,FALSE)/PlatformServices[[#This Row],[parentChildCount]]</calculatedColumnFormula>
    </tableColumn>
    <tableColumn id="4" xr3:uid="{4F7B60EA-9DED-F94E-9AC6-76579BD1C672}" name="colour" totalsRowFunction="sum">
      <calculatedColumnFormula>IF(AND(PlatformServices[[#This Row],[leaf]]=1,PlatformServices[[#This Row],[target]]=0),0,1)</calculatedColumnFormula>
    </tableColumn>
    <tableColumn id="5" xr3:uid="{B1E0F06F-7C22-1143-928B-6B74D3D93A89}" name="sort"/>
    <tableColumn id="13" xr3:uid="{9D84EDCD-6C25-C748-8DD2-67B98814B271}" name="leve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269E3E-89DD-3140-B57B-EDCC02DAB620}" name="PlatformServices3" displayName="PlatformServices3" ref="A1:M12">
  <autoFilter ref="A1:M12" xr:uid="{60269E3E-89DD-3140-B57B-EDCC02DAB620}"/>
  <sortState xmlns:xlrd2="http://schemas.microsoft.com/office/spreadsheetml/2017/richdata2" ref="A2:M9">
    <sortCondition ref="M2:M9"/>
    <sortCondition ref="B2:B9"/>
    <sortCondition ref="L2:L9"/>
  </sortState>
  <tableColumns count="13">
    <tableColumn id="8" xr3:uid="{3D29E378-864C-AF44-942D-F844AE10C4A6}" name="childid" totalsRowLabel="Total" dataDxfId="11">
      <calculatedColumnFormula>PlatformServices3[[#This Row],[child]]</calculatedColumnFormula>
    </tableColumn>
    <tableColumn id="1" xr3:uid="{59613FAB-7F05-134B-9D08-9EAD8E51CABD}" name="parent"/>
    <tableColumn id="2" xr3:uid="{C9760202-6134-EA4B-8FE7-679811B19258}" name="child"/>
    <tableColumn id="7" xr3:uid="{41EA7315-8BD6-0647-9875-7D9869178D71}" name="leaf" dataDxfId="10">
      <calculatedColumnFormula>IF(ISERROR(VLOOKUP(PlatformServices3[[#This Row],[child]],PlatformServices3[parent],1,FALSE)),1,0)</calculatedColumnFormula>
    </tableColumn>
    <tableColumn id="10" xr3:uid="{36787E82-A857-E240-84C1-C06805A65591}" name="childCount" dataDxfId="9">
      <calculatedColumnFormula array="1">COUNTIF(LOV_Parent,PlatformServices3[[#This Row],[child]])</calculatedColumnFormula>
    </tableColumn>
    <tableColumn id="11" xr3:uid="{7407B017-5C37-BA45-84CA-139098003AA1}" name="parentChildCount" dataDxfId="8">
      <calculatedColumnFormula>VLOOKUP(PlatformServices3[[#This Row],[parent]],PlatformServices3[],5,FALSE)</calculatedColumnFormula>
    </tableColumn>
    <tableColumn id="9" xr3:uid="{9A9047F9-A492-0847-990B-4EBF7744C03D}" name="grade"/>
    <tableColumn id="3" xr3:uid="{BF4E4AE1-F43A-B04E-B77B-0783E74463C6}" name="target"/>
    <tableColumn id="12" xr3:uid="{15A742FE-823F-7C4D-B2D3-AE55B4EEB51D}" name="value" totalsRowFunction="sum" dataDxfId="7">
      <calculatedColumnFormula>IF(PlatformServices3[[#This Row],[leaf]]=1,PlatformServices3[[#This Row],[intermediateValue]],0)</calculatedColumnFormula>
    </tableColumn>
    <tableColumn id="6" xr3:uid="{D43525A3-6868-2647-AFA8-C246363DE8AE}" name="intermediateValue" dataDxfId="6">
      <calculatedColumnFormula>VLOOKUP(PlatformServices3[[#This Row],[parent]],PlatformServices3[],10,FALSE)/PlatformServices3[[#This Row],[parentChildCount]]</calculatedColumnFormula>
    </tableColumn>
    <tableColumn id="4" xr3:uid="{A5BD7CA0-8B73-6D4C-B907-E032A1DAB0B3}" name="colour" totalsRowFunction="sum">
      <calculatedColumnFormula>IF(AND(PlatformServices3[[#This Row],[leaf]]=1,PlatformServices3[[#This Row],[target]]=0),0,1)</calculatedColumnFormula>
    </tableColumn>
    <tableColumn id="5" xr3:uid="{33F858DD-493B-1C4B-ADF9-01304F7DFFD1}" name="sort"/>
    <tableColumn id="13" xr3:uid="{0B029E89-F8C8-2C41-A66F-09C75E9DD858}" name="level"/>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F38196-24BC-3A41-8A1A-E3BDFCCE5FD0}" name="PlatformServices4" displayName="PlatformServices4" ref="A1:F69" totalsRowShown="0">
  <autoFilter ref="A1:F69" xr:uid="{9259FFC2-12B7-614E-B899-DAAA29E6AF5B}"/>
  <sortState xmlns:xlrd2="http://schemas.microsoft.com/office/spreadsheetml/2017/richdata2" ref="A2:C69">
    <sortCondition ref="A2:A69"/>
  </sortState>
  <tableColumns count="6">
    <tableColumn id="1" xr3:uid="{3936C7D9-6210-F240-AB81-C52234B6ACE7}" name="parent"/>
    <tableColumn id="2" xr3:uid="{AE7A9C38-92F1-1F4E-9FB2-17CB95E2EA1A}" name="child"/>
    <tableColumn id="4" xr3:uid="{A44C7D7B-7181-FA43-9999-DBF0CE7C94E9}" name="level"/>
    <tableColumn id="3" xr3:uid="{3AFB0D70-1137-D34A-A5C8-98DDCCDFBFFD}" name="value"/>
    <tableColumn id="6" xr3:uid="{1D91E1E2-2252-5F4E-BCAB-6CFFE4FDD105}" name="type"/>
    <tableColumn id="7" xr3:uid="{70CEA2CD-C718-8442-B625-4FD257958277}" name="hasChildren" dataDxfId="5">
      <calculatedColumnFormula>VLOOKUP(PlatformServices4[[#This Row],[child]],PlatformServices4[],1,FALSE)</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1C1FF-7B31-6D42-924B-BCF73042D692}" name="Table1" displayName="Table1" ref="A1:F11" totalsRowShown="0" dataDxfId="4">
  <autoFilter ref="A1:F11" xr:uid="{82234FCB-E8EE-F549-AC3C-21EACFD8F8DB}"/>
  <tableColumns count="6">
    <tableColumn id="1" xr3:uid="{D764B55A-8CBD-5745-BAA9-84C1A3E9A89C}" name="Knowledge Area"/>
    <tableColumn id="2" xr3:uid="{E08C2154-5200-064A-AB84-FB7FDBD082AA}" name="Deliverables" dataDxfId="3"/>
    <tableColumn id="3" xr3:uid="{EE429F12-4F88-9445-86EB-2555C984252E}" name="Tools" dataDxfId="2"/>
    <tableColumn id="4" xr3:uid="{E70159D3-77C7-3C4F-B5A0-F6E637A20816}" name="Techniques" dataDxfId="1"/>
    <tableColumn id="5" xr3:uid="{3AB27B30-0432-C044-AE1E-C6CC702746CC}" name="Inergy Consulting Services"/>
    <tableColumn id="6" xr3:uid="{CD8D63A7-9477-974A-83B4-9AFE744C710D}" name="Inergy Technical Solutions "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77D0C-64E6-4F55-9A74-A23EF1067EE7}">
  <dimension ref="A1:AC61"/>
  <sheetViews>
    <sheetView tabSelected="1" zoomScale="60" zoomScaleNormal="60" workbookViewId="0">
      <pane xSplit="2" ySplit="12" topLeftCell="C13" activePane="bottomRight" state="frozen"/>
      <selection pane="bottomRight" activeCell="B13" sqref="B13"/>
      <selection pane="bottomLeft" activeCell="A12" sqref="A12"/>
      <selection pane="topRight" activeCell="C1" sqref="C1"/>
    </sheetView>
  </sheetViews>
  <sheetFormatPr defaultRowHeight="15.6"/>
  <cols>
    <col min="1" max="1" width="9.375" customWidth="1"/>
    <col min="2" max="2" width="21.375" bestFit="1" customWidth="1"/>
    <col min="3" max="3" width="29.5" style="1" customWidth="1"/>
    <col min="4" max="4" width="21.375" style="1" customWidth="1"/>
    <col min="5" max="5" width="10.25" customWidth="1"/>
    <col min="6" max="6" width="14" customWidth="1"/>
    <col min="7" max="7" width="10.25" bestFit="1" customWidth="1"/>
    <col min="8" max="8" width="14.625" customWidth="1"/>
    <col min="9" max="15" width="14.375" customWidth="1"/>
    <col min="16" max="16" width="14.875" customWidth="1"/>
    <col min="17" max="18" width="14.375" customWidth="1"/>
    <col min="19" max="19" width="12.25" customWidth="1"/>
    <col min="20" max="20" width="85.25" customWidth="1"/>
    <col min="21" max="29" width="6.875" customWidth="1"/>
  </cols>
  <sheetData>
    <row r="1" spans="1:29">
      <c r="U1" s="10" t="s">
        <v>0</v>
      </c>
      <c r="V1" s="10"/>
      <c r="W1" s="10"/>
      <c r="X1" s="10"/>
      <c r="Y1" s="10"/>
      <c r="Z1" s="10"/>
      <c r="AA1" s="10"/>
      <c r="AB1" s="10"/>
      <c r="AC1" s="10"/>
    </row>
    <row r="2" spans="1:29" ht="61.9">
      <c r="A2" t="s">
        <v>1</v>
      </c>
      <c r="B2" t="s">
        <v>2</v>
      </c>
      <c r="C2" s="1" t="s">
        <v>3</v>
      </c>
      <c r="D2" s="1" t="s">
        <v>4</v>
      </c>
      <c r="E2" t="s">
        <v>5</v>
      </c>
      <c r="F2" t="s">
        <v>6</v>
      </c>
      <c r="G2" t="s">
        <v>7</v>
      </c>
      <c r="H2" t="s">
        <v>0</v>
      </c>
      <c r="I2" t="s">
        <v>8</v>
      </c>
      <c r="J2" t="s">
        <v>9</v>
      </c>
      <c r="K2" t="s">
        <v>10</v>
      </c>
      <c r="L2" t="s">
        <v>11</v>
      </c>
      <c r="M2" t="s">
        <v>12</v>
      </c>
      <c r="N2" t="s">
        <v>13</v>
      </c>
      <c r="O2" t="s">
        <v>14</v>
      </c>
      <c r="P2" t="s">
        <v>15</v>
      </c>
      <c r="Q2" t="s">
        <v>16</v>
      </c>
      <c r="R2" t="s">
        <v>17</v>
      </c>
      <c r="S2" t="s">
        <v>18</v>
      </c>
      <c r="T2" t="s">
        <v>19</v>
      </c>
      <c r="U2" s="7" t="s">
        <v>20</v>
      </c>
      <c r="V2" s="7" t="s">
        <v>21</v>
      </c>
      <c r="W2" s="7" t="s">
        <v>22</v>
      </c>
      <c r="X2" s="7" t="s">
        <v>23</v>
      </c>
      <c r="Y2" s="7" t="s">
        <v>24</v>
      </c>
      <c r="Z2" s="7" t="s">
        <v>25</v>
      </c>
      <c r="AA2" s="7" t="s">
        <v>26</v>
      </c>
      <c r="AB2" s="7" t="s">
        <v>27</v>
      </c>
      <c r="AC2" s="7" t="s">
        <v>28</v>
      </c>
    </row>
    <row r="3" spans="1:29" hidden="1">
      <c r="A3">
        <v>0</v>
      </c>
      <c r="B3" t="s">
        <v>29</v>
      </c>
      <c r="C3"/>
      <c r="D3"/>
      <c r="G3">
        <v>1</v>
      </c>
      <c r="H3">
        <v>0</v>
      </c>
      <c r="I3">
        <f>IF(OR(Capabilities[[#This Row],[Maturity]]=0,Capabilities[[#This Row],[Importance]]=0),0,5-(Capabilities[[#This Row],[Importance]]-Capabilities[[#This Row],[Maturity]]))</f>
        <v>0</v>
      </c>
      <c r="J3">
        <v>0</v>
      </c>
      <c r="K3">
        <f>IF(ISERROR(VLOOKUP(Capabilities[[#This Row],[ChildId]],Capabilities[ParentId],1,FALSE)),1,0)</f>
        <v>0</v>
      </c>
      <c r="L3" cm="1">
        <f t="array" ref="L3">COUNTIF(LOV_ParentId,Capabilities[[#This Row],[ChildId]])</f>
        <v>3</v>
      </c>
      <c r="M3">
        <f>VLOOKUP(Capabilities[[#This Row],[ParentId]],Capabilities[],10,FALSE)</f>
        <v>0</v>
      </c>
      <c r="N3">
        <v>1000</v>
      </c>
      <c r="O3">
        <f>IF(Capabilities[[#This Row],[Leaf]]=1,Capabilities[[#This Row],[ChildValueIntermediate]],0)</f>
        <v>0</v>
      </c>
      <c r="P3" t="str">
        <f>VLOOKUP(Capabilities[[#This Row],[Neutral]],Color[],4,FALSE)</f>
        <v>rgb(000,057,095)</v>
      </c>
      <c r="Q3" t="str">
        <f>VLOOKUP(Capabilities[[#This Row],[Priority]],Color[],2,FALSE)</f>
        <v>D3D3D3</v>
      </c>
      <c r="R3" t="str">
        <f>VLOOKUP(Capabilities[[#This Row],[Maturity]],Color[],2,FALSE)</f>
        <v>3B69B7</v>
      </c>
      <c r="S3">
        <f>MAX(Capabilities[ChildId])</f>
        <v>61</v>
      </c>
    </row>
    <row r="4" spans="1:29" hidden="1">
      <c r="A4">
        <v>1</v>
      </c>
      <c r="B4" t="s">
        <v>30</v>
      </c>
      <c r="C4"/>
      <c r="D4"/>
      <c r="E4">
        <v>0</v>
      </c>
      <c r="F4" t="str">
        <f>VLOOKUP(Capabilities[[#This Row],[ParentId]],Capabilities[],2,FALSE)</f>
        <v>Analytics</v>
      </c>
      <c r="G4">
        <v>1</v>
      </c>
      <c r="H4">
        <v>0</v>
      </c>
      <c r="I4">
        <f>IF(OR(Capabilities[[#This Row],[Maturity]]=0,Capabilities[[#This Row],[Importance]]=0),0,5-(Capabilities[[#This Row],[Importance]]-Capabilities[[#This Row],[Maturity]]))</f>
        <v>0</v>
      </c>
      <c r="J4">
        <v>0</v>
      </c>
      <c r="K4">
        <f>IF(ISERROR(VLOOKUP(Capabilities[[#This Row],[ChildId]],Capabilities[ParentId],1,FALSE)),1,0)</f>
        <v>1</v>
      </c>
      <c r="L4" cm="1">
        <f t="array" ref="L4">COUNTIF(LOV_ParentId,Capabilities[[#This Row],[ChildId]])</f>
        <v>0</v>
      </c>
      <c r="M4">
        <f>VLOOKUP(Capabilities[[#This Row],[ParentId]],Capabilities[],10,FALSE)</f>
        <v>0</v>
      </c>
      <c r="N4" t="e">
        <f>VLOOKUP(Capabilities[[#This Row],[ParentId]],Capabilities[],12,FALSE)/Capabilities[[#This Row],[ChildCountParent]]</f>
        <v>#DIV/0!</v>
      </c>
      <c r="O4" t="e">
        <f>IF(Capabilities[[#This Row],[Leaf]]=1,Capabilities[[#This Row],[ChildValueIntermediate]],0)</f>
        <v>#DIV/0!</v>
      </c>
      <c r="P4" t="str">
        <f>VLOOKUP(Capabilities[[#This Row],[Neutral]],Color[],4,FALSE)</f>
        <v>rgb(000,057,095)</v>
      </c>
      <c r="Q4" t="str">
        <f>VLOOKUP(Capabilities[[#This Row],[Priority]],Color[],2,FALSE)</f>
        <v>D3D3D3</v>
      </c>
      <c r="R4" t="str">
        <f>VLOOKUP(Capabilities[[#This Row],[Maturity]],Color[],2,FALSE)</f>
        <v>3B69B7</v>
      </c>
      <c r="S4">
        <f>MAX(Capabilities[ChildId])</f>
        <v>61</v>
      </c>
    </row>
    <row r="5" spans="1:29" hidden="1">
      <c r="A5">
        <v>2</v>
      </c>
      <c r="B5" t="s">
        <v>31</v>
      </c>
      <c r="C5"/>
      <c r="D5"/>
      <c r="E5">
        <v>0</v>
      </c>
      <c r="F5" t="str">
        <f>VLOOKUP(Capabilities[[#This Row],[ParentId]],Capabilities[],2,FALSE)</f>
        <v>Analytics</v>
      </c>
      <c r="G5">
        <v>1</v>
      </c>
      <c r="H5">
        <v>0</v>
      </c>
      <c r="I5">
        <f>IF(OR(Capabilities[[#This Row],[Maturity]]=0,Capabilities[[#This Row],[Importance]]=0),0,5-(Capabilities[[#This Row],[Importance]]-Capabilities[[#This Row],[Maturity]]))</f>
        <v>0</v>
      </c>
      <c r="J5">
        <v>0</v>
      </c>
      <c r="K5">
        <f>IF(ISERROR(VLOOKUP(Capabilities[[#This Row],[ChildId]],Capabilities[ParentId],1,FALSE)),1,0)</f>
        <v>1</v>
      </c>
      <c r="L5" cm="1">
        <f t="array" ref="L5">COUNTIF(LOV_ParentId,Capabilities[[#This Row],[ChildId]])</f>
        <v>0</v>
      </c>
      <c r="M5">
        <f>VLOOKUP(Capabilities[[#This Row],[ParentId]],Capabilities[],10,FALSE)</f>
        <v>0</v>
      </c>
      <c r="N5" t="e">
        <f>VLOOKUP(Capabilities[[#This Row],[ParentId]],Capabilities[],12,FALSE)/Capabilities[[#This Row],[ChildCountParent]]</f>
        <v>#DIV/0!</v>
      </c>
      <c r="O5" t="e">
        <f>IF(Capabilities[[#This Row],[Leaf]]=1,Capabilities[[#This Row],[ChildValueIntermediate]],0)</f>
        <v>#DIV/0!</v>
      </c>
      <c r="P5" t="str">
        <f>VLOOKUP(Capabilities[[#This Row],[Neutral]],Color[],4,FALSE)</f>
        <v>rgb(000,057,095)</v>
      </c>
      <c r="Q5" t="str">
        <f>VLOOKUP(Capabilities[[#This Row],[Priority]],Color[],2,FALSE)</f>
        <v>D3D3D3</v>
      </c>
      <c r="R5" t="str">
        <f>VLOOKUP(Capabilities[[#This Row],[Maturity]],Color[],2,FALSE)</f>
        <v>3B69B7</v>
      </c>
      <c r="S5">
        <f>MAX(Capabilities[ChildId])</f>
        <v>61</v>
      </c>
    </row>
    <row r="6" spans="1:29" hidden="1">
      <c r="A6">
        <v>3</v>
      </c>
      <c r="B6" t="s">
        <v>32</v>
      </c>
      <c r="C6"/>
      <c r="D6"/>
      <c r="E6">
        <v>0</v>
      </c>
      <c r="F6" t="str">
        <f>VLOOKUP(Capabilities[[#This Row],[ParentId]],Capabilities[],2,FALSE)</f>
        <v>Analytics</v>
      </c>
      <c r="G6">
        <v>1</v>
      </c>
      <c r="H6">
        <v>0</v>
      </c>
      <c r="I6">
        <f>IF(OR(Capabilities[[#This Row],[Maturity]]=0,Capabilities[[#This Row],[Importance]]=0),0,5-(Capabilities[[#This Row],[Importance]]-Capabilities[[#This Row],[Maturity]]))</f>
        <v>0</v>
      </c>
      <c r="J6">
        <v>0</v>
      </c>
      <c r="K6">
        <f>IF(ISERROR(VLOOKUP(Capabilities[[#This Row],[ChildId]],Capabilities[ParentId],1,FALSE)),1,0)</f>
        <v>0</v>
      </c>
      <c r="L6" cm="1">
        <f t="array" ref="L6">COUNTIF(LOV_ParentId,Capabilities[[#This Row],[ChildId]])</f>
        <v>6</v>
      </c>
      <c r="M6">
        <f>VLOOKUP(Capabilities[[#This Row],[ParentId]],Capabilities[],10,FALSE)</f>
        <v>0</v>
      </c>
      <c r="N6" t="e">
        <f>VLOOKUP(Capabilities[[#This Row],[ParentId]],Capabilities[],12,FALSE)/Capabilities[[#This Row],[ChildCountParent]]</f>
        <v>#DIV/0!</v>
      </c>
      <c r="O6">
        <f>IF(Capabilities[[#This Row],[Leaf]]=1,Capabilities[[#This Row],[ChildValueIntermediate]],0)</f>
        <v>0</v>
      </c>
      <c r="P6" t="str">
        <f>VLOOKUP(Capabilities[[#This Row],[Neutral]],Color[],4,FALSE)</f>
        <v>rgb(000,057,095)</v>
      </c>
      <c r="Q6" t="str">
        <f>VLOOKUP(Capabilities[[#This Row],[Priority]],Color[],2,FALSE)</f>
        <v>D3D3D3</v>
      </c>
      <c r="R6" t="str">
        <f>VLOOKUP(Capabilities[[#This Row],[Maturity]],Color[],2,FALSE)</f>
        <v>3B69B7</v>
      </c>
      <c r="S6">
        <f>MAX(Capabilities[ChildId])</f>
        <v>61</v>
      </c>
    </row>
    <row r="7" spans="1:29" hidden="1">
      <c r="A7">
        <v>4</v>
      </c>
      <c r="B7" t="s">
        <v>33</v>
      </c>
      <c r="C7"/>
      <c r="D7"/>
      <c r="E7">
        <v>3</v>
      </c>
      <c r="F7" t="str">
        <f>VLOOKUP(Capabilities[[#This Row],[ParentId]],Capabilities[],2,FALSE)</f>
        <v>Data Analytics</v>
      </c>
      <c r="G7">
        <v>1</v>
      </c>
      <c r="H7">
        <v>0</v>
      </c>
      <c r="I7">
        <f>IF(OR(Capabilities[[#This Row],[Maturity]]=0,Capabilities[[#This Row],[Importance]]=0),0,5-(Capabilities[[#This Row],[Importance]]-Capabilities[[#This Row],[Maturity]]))</f>
        <v>0</v>
      </c>
      <c r="J7">
        <v>0</v>
      </c>
      <c r="K7">
        <f>IF(ISERROR(VLOOKUP(Capabilities[[#This Row],[ChildId]],Capabilities[ParentId],1,FALSE)),1,0)</f>
        <v>0</v>
      </c>
      <c r="L7" cm="1">
        <f t="array" ref="L7">COUNTIF(LOV_ParentId,Capabilities[[#This Row],[ChildId]])</f>
        <v>1</v>
      </c>
      <c r="M7">
        <f>VLOOKUP(Capabilities[[#This Row],[ParentId]],Capabilities[],10,FALSE)</f>
        <v>0</v>
      </c>
      <c r="N7" t="e">
        <f>VLOOKUP(Capabilities[[#This Row],[ParentId]],Capabilities[],12,FALSE)/Capabilities[[#This Row],[ChildCountParent]]</f>
        <v>#DIV/0!</v>
      </c>
      <c r="O7">
        <f>IF(Capabilities[[#This Row],[Leaf]]=1,Capabilities[[#This Row],[ChildValueIntermediate]],0)</f>
        <v>0</v>
      </c>
      <c r="P7" t="str">
        <f>VLOOKUP(Capabilities[[#This Row],[Neutral]],Color[],4,FALSE)</f>
        <v>rgb(000,057,095)</v>
      </c>
      <c r="Q7" t="str">
        <f>VLOOKUP(Capabilities[[#This Row],[Priority]],Color[],2,FALSE)</f>
        <v>D3D3D3</v>
      </c>
      <c r="R7" t="str">
        <f>VLOOKUP(Capabilities[[#This Row],[Maturity]],Color[],2,FALSE)</f>
        <v>3B69B7</v>
      </c>
      <c r="S7">
        <f>MAX(Capabilities[ChildId])</f>
        <v>61</v>
      </c>
    </row>
    <row r="8" spans="1:29" hidden="1">
      <c r="A8">
        <v>5</v>
      </c>
      <c r="B8" t="s">
        <v>34</v>
      </c>
      <c r="C8"/>
      <c r="D8"/>
      <c r="E8">
        <v>3</v>
      </c>
      <c r="F8" t="str">
        <f>VLOOKUP(Capabilities[[#This Row],[ParentId]],Capabilities[],2,FALSE)</f>
        <v>Data Analytics</v>
      </c>
      <c r="G8">
        <v>1</v>
      </c>
      <c r="H8">
        <v>0</v>
      </c>
      <c r="I8">
        <f>IF(OR(Capabilities[[#This Row],[Maturity]]=0,Capabilities[[#This Row],[Importance]]=0),0,5-(Capabilities[[#This Row],[Importance]]-Capabilities[[#This Row],[Maturity]]))</f>
        <v>0</v>
      </c>
      <c r="J8">
        <v>0</v>
      </c>
      <c r="K8">
        <f>IF(ISERROR(VLOOKUP(Capabilities[[#This Row],[ChildId]],Capabilities[ParentId],1,FALSE)),1,0)</f>
        <v>0</v>
      </c>
      <c r="L8" cm="1">
        <f t="array" ref="L8">COUNTIF(LOV_ParentId,Capabilities[[#This Row],[ChildId]])</f>
        <v>14</v>
      </c>
      <c r="M8">
        <f>VLOOKUP(Capabilities[[#This Row],[ParentId]],Capabilities[],10,FALSE)</f>
        <v>0</v>
      </c>
      <c r="N8" t="e">
        <f>VLOOKUP(Capabilities[[#This Row],[ParentId]],Capabilities[],12,FALSE)/Capabilities[[#This Row],[ChildCountParent]]</f>
        <v>#DIV/0!</v>
      </c>
      <c r="O8">
        <f>IF(Capabilities[[#This Row],[Leaf]]=1,Capabilities[[#This Row],[ChildValueIntermediate]],0)</f>
        <v>0</v>
      </c>
      <c r="P8" t="str">
        <f>VLOOKUP(Capabilities[[#This Row],[Neutral]],Color[],4,FALSE)</f>
        <v>rgb(000,057,095)</v>
      </c>
      <c r="Q8" t="str">
        <f>VLOOKUP(Capabilities[[#This Row],[Priority]],Color[],2,FALSE)</f>
        <v>D3D3D3</v>
      </c>
      <c r="R8" t="str">
        <f>VLOOKUP(Capabilities[[#This Row],[Maturity]],Color[],2,FALSE)</f>
        <v>3B69B7</v>
      </c>
      <c r="S8">
        <f>MAX(Capabilities[ChildId])</f>
        <v>61</v>
      </c>
    </row>
    <row r="9" spans="1:29" hidden="1">
      <c r="A9">
        <v>6</v>
      </c>
      <c r="B9" t="s">
        <v>35</v>
      </c>
      <c r="C9"/>
      <c r="D9"/>
      <c r="E9">
        <v>3</v>
      </c>
      <c r="F9" t="str">
        <f>VLOOKUP(Capabilities[[#This Row],[ParentId]],Capabilities[],2,FALSE)</f>
        <v>Data Analytics</v>
      </c>
      <c r="G9">
        <v>1</v>
      </c>
      <c r="H9">
        <v>0</v>
      </c>
      <c r="I9">
        <f>IF(OR(Capabilities[[#This Row],[Maturity]]=0,Capabilities[[#This Row],[Importance]]=0),0,5-(Capabilities[[#This Row],[Importance]]-Capabilities[[#This Row],[Maturity]]))</f>
        <v>0</v>
      </c>
      <c r="J9">
        <v>0</v>
      </c>
      <c r="K9">
        <f>IF(ISERROR(VLOOKUP(Capabilities[[#This Row],[ChildId]],Capabilities[ParentId],1,FALSE)),1,0)</f>
        <v>1</v>
      </c>
      <c r="L9" cm="1">
        <f t="array" ref="L9">COUNTIF(LOV_ParentId,Capabilities[[#This Row],[ChildId]])</f>
        <v>0</v>
      </c>
      <c r="M9">
        <f>VLOOKUP(Capabilities[[#This Row],[ParentId]],Capabilities[],10,FALSE)</f>
        <v>0</v>
      </c>
      <c r="N9" t="e">
        <f>VLOOKUP(Capabilities[[#This Row],[ParentId]],Capabilities[],12,FALSE)/Capabilities[[#This Row],[ChildCountParent]]</f>
        <v>#DIV/0!</v>
      </c>
      <c r="O9" t="e">
        <f>IF(Capabilities[[#This Row],[Leaf]]=1,Capabilities[[#This Row],[ChildValueIntermediate]],0)</f>
        <v>#DIV/0!</v>
      </c>
      <c r="P9" t="str">
        <f>VLOOKUP(Capabilities[[#This Row],[Neutral]],Color[],4,FALSE)</f>
        <v>rgb(000,057,095)</v>
      </c>
      <c r="Q9" t="str">
        <f>VLOOKUP(Capabilities[[#This Row],[Priority]],Color[],2,FALSE)</f>
        <v>D3D3D3</v>
      </c>
      <c r="R9" t="str">
        <f>VLOOKUP(Capabilities[[#This Row],[Maturity]],Color[],2,FALSE)</f>
        <v>3B69B7</v>
      </c>
      <c r="S9">
        <f>MAX(Capabilities[ChildId])</f>
        <v>61</v>
      </c>
    </row>
    <row r="10" spans="1:29" hidden="1">
      <c r="A10">
        <v>7</v>
      </c>
      <c r="B10" t="s">
        <v>36</v>
      </c>
      <c r="C10"/>
      <c r="D10"/>
      <c r="E10">
        <v>3</v>
      </c>
      <c r="F10" t="str">
        <f>VLOOKUP(Capabilities[[#This Row],[ParentId]],Capabilities[],2,FALSE)</f>
        <v>Data Analytics</v>
      </c>
      <c r="G10">
        <v>1</v>
      </c>
      <c r="H10">
        <v>0</v>
      </c>
      <c r="I10">
        <f>IF(OR(Capabilities[[#This Row],[Maturity]]=0,Capabilities[[#This Row],[Importance]]=0),0,5-(Capabilities[[#This Row],[Importance]]-Capabilities[[#This Row],[Maturity]]))</f>
        <v>0</v>
      </c>
      <c r="J10">
        <v>0</v>
      </c>
      <c r="K10">
        <f>IF(ISERROR(VLOOKUP(Capabilities[[#This Row],[ChildId]],Capabilities[ParentId],1,FALSE)),1,0)</f>
        <v>1</v>
      </c>
      <c r="L10" cm="1">
        <f t="array" ref="L10">COUNTIF(LOV_ParentId,Capabilities[[#This Row],[ChildId]])</f>
        <v>0</v>
      </c>
      <c r="M10">
        <f>VLOOKUP(Capabilities[[#This Row],[ParentId]],Capabilities[],10,FALSE)</f>
        <v>0</v>
      </c>
      <c r="N10" t="e">
        <f>VLOOKUP(Capabilities[[#This Row],[ParentId]],Capabilities[],12,FALSE)/Capabilities[[#This Row],[ChildCountParent]]</f>
        <v>#DIV/0!</v>
      </c>
      <c r="O10" t="e">
        <f>IF(Capabilities[[#This Row],[Leaf]]=1,Capabilities[[#This Row],[ChildValueIntermediate]],0)</f>
        <v>#DIV/0!</v>
      </c>
      <c r="P10" t="str">
        <f>VLOOKUP(Capabilities[[#This Row],[Neutral]],Color[],4,FALSE)</f>
        <v>rgb(000,057,095)</v>
      </c>
      <c r="Q10" t="str">
        <f>VLOOKUP(Capabilities[[#This Row],[Priority]],Color[],2,FALSE)</f>
        <v>D3D3D3</v>
      </c>
      <c r="R10" t="str">
        <f>VLOOKUP(Capabilities[[#This Row],[Maturity]],Color[],2,FALSE)</f>
        <v>3B69B7</v>
      </c>
      <c r="S10">
        <f>MAX(Capabilities[ChildId])</f>
        <v>61</v>
      </c>
    </row>
    <row r="11" spans="1:29" hidden="1">
      <c r="A11">
        <v>31</v>
      </c>
      <c r="B11" t="s">
        <v>37</v>
      </c>
      <c r="C11"/>
      <c r="D11"/>
      <c r="E11">
        <v>3</v>
      </c>
      <c r="F11" t="str">
        <f>VLOOKUP(Capabilities[[#This Row],[ParentId]],Capabilities[],2,FALSE)</f>
        <v>Data Analytics</v>
      </c>
      <c r="G11">
        <v>1</v>
      </c>
      <c r="H11">
        <v>0</v>
      </c>
      <c r="I11">
        <f>IF(OR(Capabilities[[#This Row],[Maturity]]=0,Capabilities[[#This Row],[Importance]]=0),0,5-(Capabilities[[#This Row],[Importance]]-Capabilities[[#This Row],[Maturity]]))</f>
        <v>0</v>
      </c>
      <c r="J11">
        <v>0</v>
      </c>
      <c r="K11">
        <f>IF(ISERROR(VLOOKUP(Capabilities[[#This Row],[ChildId]],Capabilities[ParentId],1,FALSE)),1,0)</f>
        <v>0</v>
      </c>
      <c r="L11" cm="1">
        <f t="array" ref="L11">COUNTIF(LOV_ParentId,Capabilities[[#This Row],[ChildId]])</f>
        <v>3</v>
      </c>
      <c r="M11">
        <f>VLOOKUP(Capabilities[[#This Row],[ParentId]],Capabilities[],10,FALSE)</f>
        <v>0</v>
      </c>
      <c r="N11" t="e">
        <f>VLOOKUP(Capabilities[[#This Row],[ParentId]],Capabilities[],12,FALSE)/Capabilities[[#This Row],[ChildCountParent]]</f>
        <v>#DIV/0!</v>
      </c>
      <c r="O11">
        <f>IF(Capabilities[[#This Row],[Leaf]]=1,Capabilities[[#This Row],[ChildValueIntermediate]],0)</f>
        <v>0</v>
      </c>
      <c r="P11" t="str">
        <f>VLOOKUP(Capabilities[[#This Row],[Neutral]],Color[],4,FALSE)</f>
        <v>rgb(000,057,095)</v>
      </c>
      <c r="Q11" t="str">
        <f>VLOOKUP(Capabilities[[#This Row],[Priority]],Color[],2,FALSE)</f>
        <v>D3D3D3</v>
      </c>
      <c r="R11" t="str">
        <f>VLOOKUP(Capabilities[[#This Row],[Maturity]],Color[],2,FALSE)</f>
        <v>3B69B7</v>
      </c>
      <c r="S11">
        <f>MAX(Capabilities[ChildId])</f>
        <v>61</v>
      </c>
    </row>
    <row r="12" spans="1:29" hidden="1">
      <c r="A12">
        <v>56</v>
      </c>
      <c r="B12" t="s">
        <v>38</v>
      </c>
      <c r="C12"/>
      <c r="D12"/>
      <c r="E12">
        <v>3</v>
      </c>
      <c r="F12" t="str">
        <f>VLOOKUP(Capabilities[[#This Row],[ParentId]],Capabilities[],2,FALSE)</f>
        <v>Data Analytics</v>
      </c>
      <c r="G12">
        <v>1</v>
      </c>
      <c r="H12">
        <v>0</v>
      </c>
      <c r="I12">
        <f>IF(OR(Capabilities[[#This Row],[Maturity]]=0,Capabilities[[#This Row],[Importance]]=0),0,5-(Capabilities[[#This Row],[Importance]]-Capabilities[[#This Row],[Maturity]]))</f>
        <v>0</v>
      </c>
      <c r="J12">
        <v>0</v>
      </c>
      <c r="K12">
        <f>IF(ISERROR(VLOOKUP(Capabilities[[#This Row],[ChildId]],Capabilities[ParentId],1,FALSE)),1,0)</f>
        <v>1</v>
      </c>
      <c r="L12" cm="1">
        <f t="array" ref="L12">COUNTIF(LOV_ParentId,Capabilities[[#This Row],[ChildId]])</f>
        <v>0</v>
      </c>
      <c r="M12">
        <f>VLOOKUP(Capabilities[[#This Row],[ParentId]],Capabilities[],10,FALSE)</f>
        <v>0</v>
      </c>
      <c r="N12" t="e">
        <f>VLOOKUP(Capabilities[[#This Row],[ParentId]],Capabilities[],12,FALSE)/Capabilities[[#This Row],[ChildCountParent]]</f>
        <v>#DIV/0!</v>
      </c>
      <c r="O12" t="e">
        <f>IF(Capabilities[[#This Row],[Leaf]]=1,Capabilities[[#This Row],[ChildValueIntermediate]],0)</f>
        <v>#DIV/0!</v>
      </c>
      <c r="P12" t="str">
        <f>VLOOKUP(Capabilities[[#This Row],[Neutral]],Color[],4,FALSE)</f>
        <v>rgb(000,057,095)</v>
      </c>
      <c r="Q12" t="str">
        <f>VLOOKUP(Capabilities[[#This Row],[Priority]],Color[],2,FALSE)</f>
        <v>D3D3D3</v>
      </c>
      <c r="R12" t="str">
        <f>VLOOKUP(Capabilities[[#This Row],[Maturity]],Color[],2,FALSE)</f>
        <v>3B69B7</v>
      </c>
      <c r="S12">
        <f>MAX(Capabilities[ChildId])</f>
        <v>61</v>
      </c>
    </row>
    <row r="13" spans="1:29" ht="218.45">
      <c r="A13">
        <v>9</v>
      </c>
      <c r="B13" t="s">
        <v>39</v>
      </c>
      <c r="C13" s="1" t="s">
        <v>40</v>
      </c>
      <c r="D13" s="1" t="s">
        <v>41</v>
      </c>
      <c r="E13">
        <v>5</v>
      </c>
      <c r="F13" t="str">
        <f>VLOOKUP(Capabilities[[#This Row],[ParentId]],Capabilities[],2,FALSE)</f>
        <v>Build</v>
      </c>
      <c r="G13">
        <v>1</v>
      </c>
      <c r="H13">
        <f>AVERAGE(Capabilities[[#This Row],[Pim]:[Bart]])</f>
        <v>4.25</v>
      </c>
      <c r="I13">
        <f>IF(OR(Capabilities[[#This Row],[Maturity]]=0,Capabilities[[#This Row],[Importance]]=0),0,5-(Capabilities[[#This Row],[Importance]]-Capabilities[[#This Row],[Maturity]]))</f>
        <v>1.75</v>
      </c>
      <c r="J13">
        <v>0</v>
      </c>
      <c r="K13">
        <f>IF(ISERROR(VLOOKUP(Capabilities[[#This Row],[ChildId]],Capabilities[ParentId],1,FALSE)),1,0)</f>
        <v>1</v>
      </c>
      <c r="L13" cm="1">
        <f t="array" ref="L13">COUNTIF(LOV_ParentId,Capabilities[[#This Row],[ChildId]])</f>
        <v>0</v>
      </c>
      <c r="M13">
        <f>VLOOKUP(Capabilities[[#This Row],[ParentId]],Capabilities[],10,FALSE)</f>
        <v>0</v>
      </c>
      <c r="N13" t="e">
        <f>VLOOKUP(Capabilities[[#This Row],[ParentId]],Capabilities[],12,FALSE)/Capabilities[[#This Row],[ChildCountParent]]</f>
        <v>#DIV/0!</v>
      </c>
      <c r="O13" t="e">
        <f>IF(Capabilities[[#This Row],[Leaf]]=1,Capabilities[[#This Row],[ChildValueIntermediate]],0)</f>
        <v>#DIV/0!</v>
      </c>
      <c r="P13" t="str">
        <f>VLOOKUP(Capabilities[[#This Row],[Neutral]],Color[],4,FALSE)</f>
        <v>rgb(000,057,095)</v>
      </c>
      <c r="Q13" t="e">
        <f>VLOOKUP(Capabilities[[#This Row],[Priority]],Color[],2,FALSE)</f>
        <v>#N/A</v>
      </c>
      <c r="R13" t="str">
        <f>VLOOKUP(Capabilities[[#This Row],[Maturity]],Color[],2,FALSE)</f>
        <v>3B69B7</v>
      </c>
      <c r="S13">
        <f>MAX(Capabilities[ChildId])</f>
        <v>61</v>
      </c>
      <c r="T13" s="1" t="s">
        <v>42</v>
      </c>
      <c r="U13">
        <v>4</v>
      </c>
      <c r="V13">
        <v>5</v>
      </c>
      <c r="W13">
        <v>3</v>
      </c>
      <c r="X13">
        <v>4</v>
      </c>
      <c r="Y13">
        <v>4</v>
      </c>
      <c r="Z13">
        <v>4</v>
      </c>
      <c r="AA13">
        <v>5</v>
      </c>
      <c r="AC13">
        <v>5</v>
      </c>
    </row>
    <row r="14" spans="1:29" ht="218.45">
      <c r="A14">
        <v>19</v>
      </c>
      <c r="B14" t="s">
        <v>43</v>
      </c>
      <c r="C14" s="1" t="s">
        <v>44</v>
      </c>
      <c r="D14" s="1" t="s">
        <v>45</v>
      </c>
      <c r="E14">
        <v>5</v>
      </c>
      <c r="F14" t="str">
        <f>VLOOKUP(Capabilities[[#This Row],[ParentId]],Capabilities[],2,FALSE)</f>
        <v>Build</v>
      </c>
      <c r="G14">
        <v>1</v>
      </c>
      <c r="H14">
        <f>AVERAGE(Capabilities[[#This Row],[Pim]:[Bart]])</f>
        <v>4.125</v>
      </c>
      <c r="I14">
        <f>IF(OR(Capabilities[[#This Row],[Maturity]]=0,Capabilities[[#This Row],[Importance]]=0),0,5-(Capabilities[[#This Row],[Importance]]-Capabilities[[#This Row],[Maturity]]))</f>
        <v>1.875</v>
      </c>
      <c r="J14">
        <v>0</v>
      </c>
      <c r="K14">
        <f>IF(ISERROR(VLOOKUP(Capabilities[[#This Row],[ChildId]],Capabilities[ParentId],1,FALSE)),1,0)</f>
        <v>1</v>
      </c>
      <c r="L14" cm="1">
        <f t="array" ref="L14">COUNTIF(LOV_ParentId,Capabilities[[#This Row],[ChildId]])</f>
        <v>0</v>
      </c>
      <c r="M14">
        <f>VLOOKUP(Capabilities[[#This Row],[ParentId]],Capabilities[],10,FALSE)</f>
        <v>0</v>
      </c>
      <c r="N14" t="e">
        <f>VLOOKUP(Capabilities[[#This Row],[ParentId]],Capabilities[],12,FALSE)/Capabilities[[#This Row],[ChildCountParent]]</f>
        <v>#DIV/0!</v>
      </c>
      <c r="O14" t="e">
        <f>IF(Capabilities[[#This Row],[Leaf]]=1,Capabilities[[#This Row],[ChildValueIntermediate]],0)</f>
        <v>#DIV/0!</v>
      </c>
      <c r="P14" t="str">
        <f>VLOOKUP(Capabilities[[#This Row],[Neutral]],Color[],4,FALSE)</f>
        <v>rgb(000,057,095)</v>
      </c>
      <c r="Q14" t="e">
        <f>VLOOKUP(Capabilities[[#This Row],[Priority]],Color[],2,FALSE)</f>
        <v>#N/A</v>
      </c>
      <c r="R14" t="str">
        <f>VLOOKUP(Capabilities[[#This Row],[Maturity]],Color[],2,FALSE)</f>
        <v>3B69B7</v>
      </c>
      <c r="S14">
        <f>MAX(Capabilities[ChildId])</f>
        <v>61</v>
      </c>
      <c r="T14" s="1" t="s">
        <v>46</v>
      </c>
      <c r="U14">
        <v>5</v>
      </c>
      <c r="V14">
        <v>5</v>
      </c>
      <c r="W14">
        <v>3</v>
      </c>
      <c r="X14">
        <v>3</v>
      </c>
      <c r="Y14">
        <v>4</v>
      </c>
      <c r="Z14">
        <v>3</v>
      </c>
      <c r="AA14">
        <v>5</v>
      </c>
      <c r="AC14">
        <v>5</v>
      </c>
    </row>
    <row r="15" spans="1:29" ht="31.15">
      <c r="A15">
        <v>11</v>
      </c>
      <c r="B15" t="s">
        <v>47</v>
      </c>
      <c r="C15" s="1" t="s">
        <v>48</v>
      </c>
      <c r="E15">
        <v>5</v>
      </c>
      <c r="F15" t="str">
        <f>VLOOKUP(Capabilities[[#This Row],[ParentId]],Capabilities[],2,FALSE)</f>
        <v>Build</v>
      </c>
      <c r="G15">
        <v>1</v>
      </c>
      <c r="H15">
        <f>AVERAGE(Capabilities[[#This Row],[Pim]:[Bart]])</f>
        <v>3.75</v>
      </c>
      <c r="I15">
        <f>IF(OR(Capabilities[[#This Row],[Maturity]]=0,Capabilities[[#This Row],[Importance]]=0),0,5-(Capabilities[[#This Row],[Importance]]-Capabilities[[#This Row],[Maturity]]))</f>
        <v>2.25</v>
      </c>
      <c r="J15">
        <v>0</v>
      </c>
      <c r="K15">
        <f>IF(ISERROR(VLOOKUP(Capabilities[[#This Row],[ChildId]],Capabilities[ParentId],1,FALSE)),1,0)</f>
        <v>1</v>
      </c>
      <c r="L15" cm="1">
        <f t="array" ref="L15">COUNTIF(LOV_ParentId,Capabilities[[#This Row],[ChildId]])</f>
        <v>0</v>
      </c>
      <c r="M15">
        <f>VLOOKUP(Capabilities[[#This Row],[ParentId]],Capabilities[],10,FALSE)</f>
        <v>0</v>
      </c>
      <c r="N15" t="e">
        <f>VLOOKUP(Capabilities[[#This Row],[ParentId]],Capabilities[],12,FALSE)/Capabilities[[#This Row],[ChildCountParent]]</f>
        <v>#DIV/0!</v>
      </c>
      <c r="O15" t="e">
        <f>IF(Capabilities[[#This Row],[Leaf]]=1,Capabilities[[#This Row],[ChildValueIntermediate]],0)</f>
        <v>#DIV/0!</v>
      </c>
      <c r="P15" t="str">
        <f>VLOOKUP(Capabilities[[#This Row],[Neutral]],Color[],4,FALSE)</f>
        <v>rgb(000,057,095)</v>
      </c>
      <c r="Q15" t="e">
        <f>VLOOKUP(Capabilities[[#This Row],[Priority]],Color[],2,FALSE)</f>
        <v>#N/A</v>
      </c>
      <c r="R15" t="str">
        <f>VLOOKUP(Capabilities[[#This Row],[Maturity]],Color[],2,FALSE)</f>
        <v>3B69B7</v>
      </c>
      <c r="S15">
        <f>MAX(Capabilities[ChildId])</f>
        <v>61</v>
      </c>
      <c r="T15" s="1" t="s">
        <v>49</v>
      </c>
      <c r="U15">
        <v>5</v>
      </c>
      <c r="V15">
        <v>4</v>
      </c>
      <c r="W15">
        <v>3</v>
      </c>
      <c r="X15">
        <v>4</v>
      </c>
      <c r="Y15">
        <v>3</v>
      </c>
      <c r="Z15">
        <v>3</v>
      </c>
      <c r="AA15">
        <v>5</v>
      </c>
      <c r="AC15">
        <v>3</v>
      </c>
    </row>
    <row r="16" spans="1:29" ht="31.15">
      <c r="A16">
        <v>20</v>
      </c>
      <c r="B16" t="s">
        <v>50</v>
      </c>
      <c r="C16" s="1" t="s">
        <v>51</v>
      </c>
      <c r="E16">
        <v>5</v>
      </c>
      <c r="F16" t="str">
        <f>VLOOKUP(Capabilities[[#This Row],[ParentId]],Capabilities[],2,FALSE)</f>
        <v>Build</v>
      </c>
      <c r="G16">
        <v>1</v>
      </c>
      <c r="H16">
        <f>AVERAGE(Capabilities[[#This Row],[Pim]:[Bart]])</f>
        <v>3</v>
      </c>
      <c r="I16">
        <f>IF(OR(Capabilities[[#This Row],[Maturity]]=0,Capabilities[[#This Row],[Importance]]=0),0,5-(Capabilities[[#This Row],[Importance]]-Capabilities[[#This Row],[Maturity]]))</f>
        <v>3</v>
      </c>
      <c r="J16">
        <v>0</v>
      </c>
      <c r="K16">
        <f>IF(ISERROR(VLOOKUP(Capabilities[[#This Row],[ChildId]],Capabilities[ParentId],1,FALSE)),1,0)</f>
        <v>0</v>
      </c>
      <c r="L16" cm="1">
        <f t="array" ref="L16">COUNTIF(LOV_ParentId,Capabilities[[#This Row],[ChildId]])</f>
        <v>3</v>
      </c>
      <c r="M16">
        <f>VLOOKUP(Capabilities[[#This Row],[ParentId]],Capabilities[],10,FALSE)</f>
        <v>0</v>
      </c>
      <c r="N16" t="e">
        <f>VLOOKUP(Capabilities[[#This Row],[ParentId]],Capabilities[],12,FALSE)/Capabilities[[#This Row],[ChildCountParent]]</f>
        <v>#DIV/0!</v>
      </c>
      <c r="O16">
        <f>IF(Capabilities[[#This Row],[Leaf]]=1,Capabilities[[#This Row],[ChildValueIntermediate]],0)</f>
        <v>0</v>
      </c>
      <c r="P16" t="str">
        <f>VLOOKUP(Capabilities[[#This Row],[Neutral]],Color[],4,FALSE)</f>
        <v>rgb(000,057,095)</v>
      </c>
      <c r="Q16" t="str">
        <f>VLOOKUP(Capabilities[[#This Row],[Priority]],Color[],2,FALSE)</f>
        <v>6A96E1</v>
      </c>
      <c r="R16" t="str">
        <f>VLOOKUP(Capabilities[[#This Row],[Maturity]],Color[],2,FALSE)</f>
        <v>3B69B7</v>
      </c>
      <c r="S16">
        <f>MAX(Capabilities[ChildId])</f>
        <v>61</v>
      </c>
      <c r="T16" s="1" t="s">
        <v>52</v>
      </c>
      <c r="U16">
        <v>5</v>
      </c>
      <c r="V16">
        <v>2</v>
      </c>
      <c r="W16">
        <v>3</v>
      </c>
      <c r="X16">
        <v>2</v>
      </c>
      <c r="Y16">
        <v>3</v>
      </c>
      <c r="Z16">
        <v>2</v>
      </c>
      <c r="AA16">
        <v>3</v>
      </c>
      <c r="AC16">
        <v>4</v>
      </c>
    </row>
    <row r="17" spans="1:29">
      <c r="A17">
        <v>44</v>
      </c>
      <c r="B17" t="s">
        <v>53</v>
      </c>
      <c r="C17" s="1" t="s">
        <v>54</v>
      </c>
      <c r="E17">
        <v>5</v>
      </c>
      <c r="F17" t="str">
        <f>VLOOKUP(Capabilities[[#This Row],[ParentId]],Capabilities[],2,FALSE)</f>
        <v>Build</v>
      </c>
      <c r="G17">
        <v>1</v>
      </c>
      <c r="H17">
        <f>AVERAGE(Capabilities[[#This Row],[Pim]:[Bart]])</f>
        <v>2.75</v>
      </c>
      <c r="I17">
        <f>IF(OR(Capabilities[[#This Row],[Maturity]]=0,Capabilities[[#This Row],[Importance]]=0),0,5-(Capabilities[[#This Row],[Importance]]-Capabilities[[#This Row],[Maturity]]))</f>
        <v>3.25</v>
      </c>
      <c r="J17">
        <v>0</v>
      </c>
      <c r="K17">
        <f>IF(ISERROR(VLOOKUP(Capabilities[[#This Row],[ChildId]],Capabilities[ParentId],1,FALSE)),1,0)</f>
        <v>0</v>
      </c>
      <c r="L17" cm="1">
        <f t="array" ref="L17">COUNTIF(LOV_ParentId,Capabilities[[#This Row],[ChildId]])</f>
        <v>2</v>
      </c>
      <c r="M17">
        <f>VLOOKUP(Capabilities[[#This Row],[ParentId]],Capabilities[],10,FALSE)</f>
        <v>0</v>
      </c>
      <c r="N17" t="e">
        <f>VLOOKUP(Capabilities[[#This Row],[ParentId]],Capabilities[],12,FALSE)/Capabilities[[#This Row],[ChildCountParent]]</f>
        <v>#DIV/0!</v>
      </c>
      <c r="O17">
        <f>IF(Capabilities[[#This Row],[Leaf]]=1,Capabilities[[#This Row],[ChildValueIntermediate]],0)</f>
        <v>0</v>
      </c>
      <c r="P17" t="str">
        <f>VLOOKUP(Capabilities[[#This Row],[Neutral]],Color[],4,FALSE)</f>
        <v>rgb(000,057,095)</v>
      </c>
      <c r="Q17" t="e">
        <f>VLOOKUP(Capabilities[[#This Row],[Priority]],Color[],2,FALSE)</f>
        <v>#N/A</v>
      </c>
      <c r="R17" t="str">
        <f>VLOOKUP(Capabilities[[#This Row],[Maturity]],Color[],2,FALSE)</f>
        <v>3B69B7</v>
      </c>
      <c r="S17">
        <f>MAX(Capabilities[ChildId])</f>
        <v>61</v>
      </c>
      <c r="T17" t="s">
        <v>55</v>
      </c>
      <c r="U17">
        <v>3</v>
      </c>
      <c r="V17">
        <v>5</v>
      </c>
      <c r="W17">
        <v>1</v>
      </c>
      <c r="X17">
        <v>4</v>
      </c>
      <c r="Y17">
        <v>3</v>
      </c>
      <c r="Z17">
        <v>1</v>
      </c>
      <c r="AA17">
        <v>1</v>
      </c>
      <c r="AC17">
        <v>4</v>
      </c>
    </row>
    <row r="18" spans="1:29">
      <c r="A18">
        <v>21</v>
      </c>
      <c r="B18" t="s">
        <v>56</v>
      </c>
      <c r="C18" s="1" t="s">
        <v>54</v>
      </c>
      <c r="E18">
        <v>5</v>
      </c>
      <c r="F18" t="str">
        <f>VLOOKUP(Capabilities[[#This Row],[ParentId]],Capabilities[],2,FALSE)</f>
        <v>Build</v>
      </c>
      <c r="G18">
        <v>2</v>
      </c>
      <c r="H18">
        <f>AVERAGE(Capabilities[[#This Row],[Pim]:[Bart]])</f>
        <v>2.75</v>
      </c>
      <c r="I18">
        <f>IF(OR(Capabilities[[#This Row],[Maturity]]=0,Capabilities[[#This Row],[Importance]]=0),0,5-(Capabilities[[#This Row],[Importance]]-Capabilities[[#This Row],[Maturity]]))</f>
        <v>4.25</v>
      </c>
      <c r="J18">
        <v>0</v>
      </c>
      <c r="K18">
        <f>IF(ISERROR(VLOOKUP(Capabilities[[#This Row],[ChildId]],Capabilities[ParentId],1,FALSE)),1,0)</f>
        <v>0</v>
      </c>
      <c r="L18" cm="1">
        <f t="array" ref="L18">COUNTIF(LOV_ParentId,Capabilities[[#This Row],[ChildId]])</f>
        <v>4</v>
      </c>
      <c r="M18">
        <f>VLOOKUP(Capabilities[[#This Row],[ParentId]],Capabilities[],10,FALSE)</f>
        <v>0</v>
      </c>
      <c r="N18" t="e">
        <f>VLOOKUP(Capabilities[[#This Row],[ParentId]],Capabilities[],12,FALSE)/Capabilities[[#This Row],[ChildCountParent]]</f>
        <v>#DIV/0!</v>
      </c>
      <c r="O18">
        <f>IF(Capabilities[[#This Row],[Leaf]]=1,Capabilities[[#This Row],[ChildValueIntermediate]],0)</f>
        <v>0</v>
      </c>
      <c r="P18" t="str">
        <f>VLOOKUP(Capabilities[[#This Row],[Neutral]],Color[],4,FALSE)</f>
        <v>rgb(000,057,095)</v>
      </c>
      <c r="Q18" t="e">
        <f>VLOOKUP(Capabilities[[#This Row],[Priority]],Color[],2,FALSE)</f>
        <v>#N/A</v>
      </c>
      <c r="R18" t="str">
        <f>VLOOKUP(Capabilities[[#This Row],[Maturity]],Color[],2,FALSE)</f>
        <v>5985D0</v>
      </c>
      <c r="S18">
        <f>MAX(Capabilities[ChildId])</f>
        <v>61</v>
      </c>
      <c r="T18" s="1" t="s">
        <v>57</v>
      </c>
      <c r="U18">
        <v>3</v>
      </c>
      <c r="V18">
        <v>4</v>
      </c>
      <c r="W18">
        <v>2</v>
      </c>
      <c r="X18">
        <v>2</v>
      </c>
      <c r="Y18">
        <v>2</v>
      </c>
      <c r="Z18">
        <v>2</v>
      </c>
      <c r="AA18">
        <v>2</v>
      </c>
      <c r="AC18">
        <v>5</v>
      </c>
    </row>
    <row r="19" spans="1:29" ht="93.6">
      <c r="A19">
        <v>8</v>
      </c>
      <c r="B19" t="s">
        <v>58</v>
      </c>
      <c r="C19" s="4" t="s">
        <v>59</v>
      </c>
      <c r="D19" s="1" t="s">
        <v>60</v>
      </c>
      <c r="E19">
        <v>5</v>
      </c>
      <c r="F19" t="str">
        <f>VLOOKUP(Capabilities[[#This Row],[ParentId]],Capabilities[],2,FALSE)</f>
        <v>Build</v>
      </c>
      <c r="G19" s="3">
        <v>3</v>
      </c>
      <c r="H19">
        <f>AVERAGEIF(Capabilities[[#This Row],[Pim]:[Bart]],"&gt;0")</f>
        <v>3.5</v>
      </c>
      <c r="I19">
        <f>IF(OR(Capabilities[[#This Row],[Maturity]]=0,Capabilities[[#This Row],[Importance]]=0),0,5-(Capabilities[[#This Row],[Importance]]-Capabilities[[#This Row],[Maturity]]))</f>
        <v>4.5</v>
      </c>
      <c r="J19">
        <v>0</v>
      </c>
      <c r="K19">
        <f>IF(ISERROR(VLOOKUP(Capabilities[[#This Row],[ChildId]],Capabilities[ParentId],1,FALSE)),1,0)</f>
        <v>0</v>
      </c>
      <c r="L19" cm="1">
        <f t="array" ref="L19">COUNTIF(LOV_ParentId,Capabilities[[#This Row],[ChildId]])</f>
        <v>2</v>
      </c>
      <c r="M19">
        <f>VLOOKUP(Capabilities[[#This Row],[ParentId]],Capabilities[],10,FALSE)</f>
        <v>0</v>
      </c>
      <c r="N19" t="e">
        <f>VLOOKUP(Capabilities[[#This Row],[ParentId]],Capabilities[],12,FALSE)/Capabilities[[#This Row],[ChildCountParent]]</f>
        <v>#DIV/0!</v>
      </c>
      <c r="O19">
        <f>IF(Capabilities[[#This Row],[Leaf]]=1,Capabilities[[#This Row],[ChildValueIntermediate]],0)</f>
        <v>0</v>
      </c>
      <c r="P19" t="str">
        <f>VLOOKUP(Capabilities[[#This Row],[Neutral]],Color[],4,FALSE)</f>
        <v>rgb(000,057,095)</v>
      </c>
      <c r="Q19" t="e">
        <f>VLOOKUP(Capabilities[[#This Row],[Priority]],Color[],2,FALSE)</f>
        <v>#N/A</v>
      </c>
      <c r="R19" t="str">
        <f>VLOOKUP(Capabilities[[#This Row],[Maturity]],Color[],2,FALSE)</f>
        <v>6A96E1</v>
      </c>
      <c r="S19">
        <f>MAX(Capabilities[ChildId])</f>
        <v>61</v>
      </c>
      <c r="T19" s="1" t="s">
        <v>61</v>
      </c>
      <c r="U19">
        <v>5</v>
      </c>
      <c r="V19">
        <v>3</v>
      </c>
      <c r="W19">
        <v>2</v>
      </c>
      <c r="X19">
        <v>4</v>
      </c>
      <c r="Y19">
        <v>3</v>
      </c>
      <c r="Z19">
        <v>4</v>
      </c>
      <c r="AA19">
        <v>3</v>
      </c>
      <c r="AC19">
        <v>4</v>
      </c>
    </row>
    <row r="20" spans="1:29" ht="31.15">
      <c r="A20">
        <v>17</v>
      </c>
      <c r="B20" t="s">
        <v>62</v>
      </c>
      <c r="C20" s="1" t="s">
        <v>54</v>
      </c>
      <c r="E20">
        <v>5</v>
      </c>
      <c r="F20" t="str">
        <f>VLOOKUP(Capabilities[[#This Row],[ParentId]],Capabilities[],2,FALSE)</f>
        <v>Build</v>
      </c>
      <c r="G20">
        <v>3</v>
      </c>
      <c r="H20">
        <f>AVERAGE(Capabilities[[#This Row],[Pim]:[Bart]])</f>
        <v>2.75</v>
      </c>
      <c r="I20">
        <f>IF(OR(Capabilities[[#This Row],[Maturity]]=0,Capabilities[[#This Row],[Importance]]=0),0,5-(Capabilities[[#This Row],[Importance]]-Capabilities[[#This Row],[Maturity]]))</f>
        <v>5.25</v>
      </c>
      <c r="J20">
        <v>0</v>
      </c>
      <c r="K20">
        <f>IF(ISERROR(VLOOKUP(Capabilities[[#This Row],[ChildId]],Capabilities[ParentId],1,FALSE)),1,0)</f>
        <v>1</v>
      </c>
      <c r="L20" cm="1">
        <f t="array" ref="L20">COUNTIF(LOV_ParentId,Capabilities[[#This Row],[ChildId]])</f>
        <v>0</v>
      </c>
      <c r="M20">
        <f>VLOOKUP(Capabilities[[#This Row],[ParentId]],Capabilities[],10,FALSE)</f>
        <v>0</v>
      </c>
      <c r="N20" t="e">
        <f>VLOOKUP(Capabilities[[#This Row],[ParentId]],Capabilities[],12,FALSE)/Capabilities[[#This Row],[ChildCountParent]]</f>
        <v>#DIV/0!</v>
      </c>
      <c r="O20" t="e">
        <f>IF(Capabilities[[#This Row],[Leaf]]=1,Capabilities[[#This Row],[ChildValueIntermediate]],0)</f>
        <v>#DIV/0!</v>
      </c>
      <c r="P20" t="str">
        <f>VLOOKUP(Capabilities[[#This Row],[Neutral]],Color[],4,FALSE)</f>
        <v>rgb(000,057,095)</v>
      </c>
      <c r="Q20" t="e">
        <f>VLOOKUP(Capabilities[[#This Row],[Priority]],Color[],2,FALSE)</f>
        <v>#N/A</v>
      </c>
      <c r="R20" t="str">
        <f>VLOOKUP(Capabilities[[#This Row],[Maturity]],Color[],2,FALSE)</f>
        <v>6A96E1</v>
      </c>
      <c r="S20">
        <f>MAX(Capabilities[ChildId])</f>
        <v>61</v>
      </c>
      <c r="T20" s="1" t="s">
        <v>63</v>
      </c>
      <c r="U20">
        <v>3</v>
      </c>
      <c r="V20">
        <v>1</v>
      </c>
      <c r="W20">
        <v>2</v>
      </c>
      <c r="X20">
        <v>3</v>
      </c>
      <c r="Y20">
        <v>4</v>
      </c>
      <c r="Z20">
        <v>3</v>
      </c>
      <c r="AA20">
        <v>4</v>
      </c>
      <c r="AC20">
        <v>2</v>
      </c>
    </row>
    <row r="21" spans="1:29" ht="140.44999999999999">
      <c r="A21">
        <v>10</v>
      </c>
      <c r="B21" t="s">
        <v>64</v>
      </c>
      <c r="C21" s="1" t="s">
        <v>65</v>
      </c>
      <c r="D21" s="1" t="s">
        <v>66</v>
      </c>
      <c r="E21">
        <v>5</v>
      </c>
      <c r="F21" t="str">
        <f>VLOOKUP(Capabilities[[#This Row],[ParentId]],Capabilities[],2,FALSE)</f>
        <v>Build</v>
      </c>
      <c r="G21">
        <v>3</v>
      </c>
      <c r="H21">
        <f>AVERAGE(Capabilities[[#This Row],[Pim]:[Bart]])</f>
        <v>2.5</v>
      </c>
      <c r="I21">
        <f>IF(OR(Capabilities[[#This Row],[Maturity]]=0,Capabilities[[#This Row],[Importance]]=0),0,5-(Capabilities[[#This Row],[Importance]]-Capabilities[[#This Row],[Maturity]]))</f>
        <v>5.5</v>
      </c>
      <c r="J21">
        <v>0</v>
      </c>
      <c r="K21">
        <f>IF(ISERROR(VLOOKUP(Capabilities[[#This Row],[ChildId]],Capabilities[ParentId],1,FALSE)),1,0)</f>
        <v>0</v>
      </c>
      <c r="L21" cm="1">
        <f t="array" ref="L21">COUNTIF(LOV_ParentId,Capabilities[[#This Row],[ChildId]])</f>
        <v>3</v>
      </c>
      <c r="M21">
        <f>VLOOKUP(Capabilities[[#This Row],[ParentId]],Capabilities[],10,FALSE)</f>
        <v>0</v>
      </c>
      <c r="N21" t="e">
        <f>VLOOKUP(Capabilities[[#This Row],[ParentId]],Capabilities[],12,FALSE)/Capabilities[[#This Row],[ChildCountParent]]</f>
        <v>#DIV/0!</v>
      </c>
      <c r="O21">
        <f>IF(Capabilities[[#This Row],[Leaf]]=1,Capabilities[[#This Row],[ChildValueIntermediate]],0)</f>
        <v>0</v>
      </c>
      <c r="P21" t="str">
        <f>VLOOKUP(Capabilities[[#This Row],[Neutral]],Color[],4,FALSE)</f>
        <v>rgb(000,057,095)</v>
      </c>
      <c r="Q21" t="e">
        <f>VLOOKUP(Capabilities[[#This Row],[Priority]],Color[],2,FALSE)</f>
        <v>#N/A</v>
      </c>
      <c r="R21" t="str">
        <f>VLOOKUP(Capabilities[[#This Row],[Maturity]],Color[],2,FALSE)</f>
        <v>6A96E1</v>
      </c>
      <c r="S21">
        <f>MAX(Capabilities[ChildId])</f>
        <v>61</v>
      </c>
      <c r="T21" s="1" t="s">
        <v>67</v>
      </c>
      <c r="U21">
        <v>4</v>
      </c>
      <c r="V21">
        <v>1</v>
      </c>
      <c r="W21">
        <v>3</v>
      </c>
      <c r="X21">
        <v>4</v>
      </c>
      <c r="Y21">
        <v>2</v>
      </c>
      <c r="Z21">
        <v>2</v>
      </c>
      <c r="AA21">
        <v>2</v>
      </c>
      <c r="AC21">
        <v>2</v>
      </c>
    </row>
    <row r="22" spans="1:29" ht="109.15">
      <c r="A22">
        <v>12</v>
      </c>
      <c r="B22" t="s">
        <v>68</v>
      </c>
      <c r="C22" s="1" t="s">
        <v>69</v>
      </c>
      <c r="D22" s="1" t="s">
        <v>70</v>
      </c>
      <c r="E22">
        <v>5</v>
      </c>
      <c r="F22" t="str">
        <f>VLOOKUP(Capabilities[[#This Row],[ParentId]],Capabilities[],2,FALSE)</f>
        <v>Build</v>
      </c>
      <c r="G22">
        <v>2</v>
      </c>
      <c r="H22">
        <f>AVERAGE(Capabilities[[#This Row],[Pim]:[Bart]])</f>
        <v>1.5</v>
      </c>
      <c r="I22">
        <f>IF(OR(Capabilities[[#This Row],[Maturity]]=0,Capabilities[[#This Row],[Importance]]=0),0,5-(Capabilities[[#This Row],[Importance]]-Capabilities[[#This Row],[Maturity]]))</f>
        <v>5.5</v>
      </c>
      <c r="J22">
        <v>0</v>
      </c>
      <c r="K22">
        <f>IF(ISERROR(VLOOKUP(Capabilities[[#This Row],[ChildId]],Capabilities[ParentId],1,FALSE)),1,0)</f>
        <v>1</v>
      </c>
      <c r="L22" cm="1">
        <f t="array" ref="L22">COUNTIF(LOV_ParentId,Capabilities[[#This Row],[ChildId]])</f>
        <v>0</v>
      </c>
      <c r="M22">
        <f>VLOOKUP(Capabilities[[#This Row],[ParentId]],Capabilities[],10,FALSE)</f>
        <v>0</v>
      </c>
      <c r="N22" t="e">
        <f>VLOOKUP(Capabilities[[#This Row],[ParentId]],Capabilities[],12,FALSE)/Capabilities[[#This Row],[ChildCountParent]]</f>
        <v>#DIV/0!</v>
      </c>
      <c r="O22" t="e">
        <f>IF(Capabilities[[#This Row],[Leaf]]=1,Capabilities[[#This Row],[ChildValueIntermediate]],0)</f>
        <v>#DIV/0!</v>
      </c>
      <c r="P22" t="str">
        <f>VLOOKUP(Capabilities[[#This Row],[Neutral]],Color[],4,FALSE)</f>
        <v>rgb(000,057,095)</v>
      </c>
      <c r="Q22" t="e">
        <f>VLOOKUP(Capabilities[[#This Row],[Priority]],Color[],2,FALSE)</f>
        <v>#N/A</v>
      </c>
      <c r="R22" t="str">
        <f>VLOOKUP(Capabilities[[#This Row],[Maturity]],Color[],2,FALSE)</f>
        <v>5985D0</v>
      </c>
      <c r="S22">
        <f>MAX(Capabilities[ChildId])</f>
        <v>61</v>
      </c>
      <c r="T22" s="1" t="s">
        <v>71</v>
      </c>
      <c r="U22">
        <v>2</v>
      </c>
      <c r="V22">
        <v>1</v>
      </c>
      <c r="W22">
        <v>3</v>
      </c>
      <c r="X22">
        <v>2</v>
      </c>
      <c r="Y22">
        <v>2</v>
      </c>
      <c r="Z22">
        <v>0</v>
      </c>
      <c r="AA22">
        <v>1</v>
      </c>
      <c r="AC22">
        <v>1</v>
      </c>
    </row>
    <row r="23" spans="1:29" ht="156">
      <c r="A23">
        <v>18</v>
      </c>
      <c r="B23" t="s">
        <v>72</v>
      </c>
      <c r="C23" s="1" t="s">
        <v>73</v>
      </c>
      <c r="D23" s="1" t="s">
        <v>74</v>
      </c>
      <c r="E23">
        <v>5</v>
      </c>
      <c r="F23" t="str">
        <f>VLOOKUP(Capabilities[[#This Row],[ParentId]],Capabilities[],2,FALSE)</f>
        <v>Build</v>
      </c>
      <c r="G23">
        <v>3</v>
      </c>
      <c r="H23">
        <f>AVERAGE(Capabilities[[#This Row],[Pim]:[Bart]])</f>
        <v>2.5</v>
      </c>
      <c r="I23">
        <f>IF(OR(Capabilities[[#This Row],[Maturity]]=0,Capabilities[[#This Row],[Importance]]=0),0,5-(Capabilities[[#This Row],[Importance]]-Capabilities[[#This Row],[Maturity]]))</f>
        <v>5.5</v>
      </c>
      <c r="J23">
        <v>0</v>
      </c>
      <c r="K23">
        <f>IF(ISERROR(VLOOKUP(Capabilities[[#This Row],[ChildId]],Capabilities[ParentId],1,FALSE)),1,0)</f>
        <v>1</v>
      </c>
      <c r="L23" cm="1">
        <f t="array" ref="L23">COUNTIF(LOV_ParentId,Capabilities[[#This Row],[ChildId]])</f>
        <v>0</v>
      </c>
      <c r="M23">
        <f>VLOOKUP(Capabilities[[#This Row],[ParentId]],Capabilities[],10,FALSE)</f>
        <v>0</v>
      </c>
      <c r="N23" t="e">
        <f>VLOOKUP(Capabilities[[#This Row],[ParentId]],Capabilities[],12,FALSE)/Capabilities[[#This Row],[ChildCountParent]]</f>
        <v>#DIV/0!</v>
      </c>
      <c r="O23" t="e">
        <f>IF(Capabilities[[#This Row],[Leaf]]=1,Capabilities[[#This Row],[ChildValueIntermediate]],0)</f>
        <v>#DIV/0!</v>
      </c>
      <c r="P23" t="str">
        <f>VLOOKUP(Capabilities[[#This Row],[Neutral]],Color[],4,FALSE)</f>
        <v>rgb(000,057,095)</v>
      </c>
      <c r="Q23" t="e">
        <f>VLOOKUP(Capabilities[[#This Row],[Priority]],Color[],2,FALSE)</f>
        <v>#N/A</v>
      </c>
      <c r="R23" t="str">
        <f>VLOOKUP(Capabilities[[#This Row],[Maturity]],Color[],2,FALSE)</f>
        <v>6A96E1</v>
      </c>
      <c r="S23">
        <f>MAX(Capabilities[ChildId])</f>
        <v>61</v>
      </c>
      <c r="T23" s="1" t="s">
        <v>75</v>
      </c>
      <c r="U23">
        <v>4</v>
      </c>
      <c r="V23">
        <v>2</v>
      </c>
      <c r="W23">
        <v>2</v>
      </c>
      <c r="X23">
        <v>3</v>
      </c>
      <c r="Y23">
        <v>2</v>
      </c>
      <c r="Z23">
        <v>3</v>
      </c>
      <c r="AA23">
        <v>1</v>
      </c>
      <c r="AC23">
        <v>3</v>
      </c>
    </row>
    <row r="24" spans="1:29" ht="140.44999999999999">
      <c r="A24">
        <v>15</v>
      </c>
      <c r="B24" t="s">
        <v>76</v>
      </c>
      <c r="C24" s="1" t="s">
        <v>77</v>
      </c>
      <c r="D24" s="1" t="s">
        <v>78</v>
      </c>
      <c r="E24">
        <v>5</v>
      </c>
      <c r="F24" t="str">
        <f>VLOOKUP(Capabilities[[#This Row],[ParentId]],Capabilities[],2,FALSE)</f>
        <v>Build</v>
      </c>
      <c r="G24">
        <v>4</v>
      </c>
      <c r="H24">
        <f>AVERAGE(Capabilities[[#This Row],[Pim]:[Bart]])</f>
        <v>3.125</v>
      </c>
      <c r="I24">
        <f>IF(OR(Capabilities[[#This Row],[Maturity]]=0,Capabilities[[#This Row],[Importance]]=0),0,5-(Capabilities[[#This Row],[Importance]]-Capabilities[[#This Row],[Maturity]]))</f>
        <v>5.875</v>
      </c>
      <c r="J24">
        <v>0</v>
      </c>
      <c r="K24">
        <f>IF(ISERROR(VLOOKUP(Capabilities[[#This Row],[ChildId]],Capabilities[ParentId],1,FALSE)),1,0)</f>
        <v>1</v>
      </c>
      <c r="L24" cm="1">
        <f t="array" ref="L24">COUNTIF(LOV_ParentId,Capabilities[[#This Row],[ChildId]])</f>
        <v>0</v>
      </c>
      <c r="M24">
        <f>VLOOKUP(Capabilities[[#This Row],[ParentId]],Capabilities[],10,FALSE)</f>
        <v>0</v>
      </c>
      <c r="N24" t="e">
        <f>VLOOKUP(Capabilities[[#This Row],[ParentId]],Capabilities[],12,FALSE)/Capabilities[[#This Row],[ChildCountParent]]</f>
        <v>#DIV/0!</v>
      </c>
      <c r="O24" t="e">
        <f>IF(Capabilities[[#This Row],[Leaf]]=1,Capabilities[[#This Row],[ChildValueIntermediate]],0)</f>
        <v>#DIV/0!</v>
      </c>
      <c r="P24" t="str">
        <f>VLOOKUP(Capabilities[[#This Row],[Neutral]],Color[],4,FALSE)</f>
        <v>rgb(000,057,095)</v>
      </c>
      <c r="Q24" t="e">
        <f>VLOOKUP(Capabilities[[#This Row],[Priority]],Color[],2,FALSE)</f>
        <v>#N/A</v>
      </c>
      <c r="R24" t="str">
        <f>VLOOKUP(Capabilities[[#This Row],[Maturity]],Color[],2,FALSE)</f>
        <v>81A9EE</v>
      </c>
      <c r="S24">
        <f>MAX(Capabilities[ChildId])</f>
        <v>61</v>
      </c>
      <c r="T24" s="1" t="s">
        <v>79</v>
      </c>
      <c r="U24">
        <v>5</v>
      </c>
      <c r="V24">
        <v>3</v>
      </c>
      <c r="W24">
        <v>2</v>
      </c>
      <c r="X24">
        <v>4</v>
      </c>
      <c r="Y24">
        <v>4</v>
      </c>
      <c r="Z24">
        <v>3</v>
      </c>
      <c r="AA24">
        <v>1</v>
      </c>
      <c r="AC24">
        <v>3</v>
      </c>
    </row>
    <row r="25" spans="1:29" ht="16.149999999999999" hidden="1" thickBot="1">
      <c r="A25">
        <v>22</v>
      </c>
      <c r="B25" t="s">
        <v>80</v>
      </c>
      <c r="C25"/>
      <c r="D25"/>
      <c r="E25">
        <v>10</v>
      </c>
      <c r="F25" t="str">
        <f>VLOOKUP(Capabilities[[#This Row],[ParentId]],Capabilities[],2,FALSE)</f>
        <v>Data Modeling</v>
      </c>
      <c r="G25">
        <v>1</v>
      </c>
      <c r="H25">
        <v>0</v>
      </c>
      <c r="I25">
        <f>IF(OR(Capabilities[[#This Row],[Maturity]]=0,Capabilities[[#This Row],[Importance]]=0),0,5-(Capabilities[[#This Row],[Importance]]-Capabilities[[#This Row],[Maturity]]))</f>
        <v>0</v>
      </c>
      <c r="J25">
        <v>0</v>
      </c>
      <c r="K25">
        <f>IF(ISERROR(VLOOKUP(Capabilities[[#This Row],[ChildId]],Capabilities[ParentId],1,FALSE)),1,0)</f>
        <v>1</v>
      </c>
      <c r="L25" cm="1">
        <f t="array" ref="L25">COUNTIF(LOV_ParentId,Capabilities[[#This Row],[ChildId]])</f>
        <v>0</v>
      </c>
      <c r="M25">
        <f>VLOOKUP(Capabilities[[#This Row],[ParentId]],Capabilities[],10,FALSE)</f>
        <v>0</v>
      </c>
      <c r="N25" t="e">
        <f>VLOOKUP(Capabilities[[#This Row],[ParentId]],Capabilities[],12,FALSE)/Capabilities[[#This Row],[ChildCountParent]]</f>
        <v>#DIV/0!</v>
      </c>
      <c r="O25" t="e">
        <f>IF(Capabilities[[#This Row],[Leaf]]=1,Capabilities[[#This Row],[ChildValueIntermediate]],0)</f>
        <v>#DIV/0!</v>
      </c>
      <c r="P25" t="str">
        <f>VLOOKUP(Capabilities[[#This Row],[Neutral]],Color[],4,FALSE)</f>
        <v>rgb(000,057,095)</v>
      </c>
      <c r="Q25" t="str">
        <f>VLOOKUP(Capabilities[[#This Row],[Priority]],Color[],2,FALSE)</f>
        <v>D3D3D3</v>
      </c>
      <c r="R25" t="str">
        <f>VLOOKUP(Capabilities[[#This Row],[Maturity]],Color[],2,FALSE)</f>
        <v>3B69B7</v>
      </c>
      <c r="S25">
        <f>MAX(Capabilities[ChildId])</f>
        <v>61</v>
      </c>
      <c r="U25" s="5">
        <v>4</v>
      </c>
      <c r="V25" s="8"/>
    </row>
    <row r="26" spans="1:29" ht="16.149999999999999" hidden="1" thickBot="1">
      <c r="A26">
        <v>23</v>
      </c>
      <c r="B26" t="s">
        <v>81</v>
      </c>
      <c r="C26"/>
      <c r="D26"/>
      <c r="E26">
        <v>10</v>
      </c>
      <c r="F26" t="str">
        <f>VLOOKUP(Capabilities[[#This Row],[ParentId]],Capabilities[],2,FALSE)</f>
        <v>Data Modeling</v>
      </c>
      <c r="G26">
        <v>1</v>
      </c>
      <c r="H26">
        <v>0</v>
      </c>
      <c r="I26">
        <f>IF(OR(Capabilities[[#This Row],[Maturity]]=0,Capabilities[[#This Row],[Importance]]=0),0,5-(Capabilities[[#This Row],[Importance]]-Capabilities[[#This Row],[Maturity]]))</f>
        <v>0</v>
      </c>
      <c r="J26">
        <v>0</v>
      </c>
      <c r="K26">
        <f>IF(ISERROR(VLOOKUP(Capabilities[[#This Row],[ChildId]],Capabilities[ParentId],1,FALSE)),1,0)</f>
        <v>1</v>
      </c>
      <c r="L26" cm="1">
        <f t="array" ref="L26">COUNTIF(LOV_ParentId,Capabilities[[#This Row],[ChildId]])</f>
        <v>0</v>
      </c>
      <c r="M26">
        <f>VLOOKUP(Capabilities[[#This Row],[ParentId]],Capabilities[],10,FALSE)</f>
        <v>0</v>
      </c>
      <c r="N26" t="e">
        <f>VLOOKUP(Capabilities[[#This Row],[ParentId]],Capabilities[],12,FALSE)/Capabilities[[#This Row],[ChildCountParent]]</f>
        <v>#DIV/0!</v>
      </c>
      <c r="O26" t="e">
        <f>IF(Capabilities[[#This Row],[Leaf]]=1,Capabilities[[#This Row],[ChildValueIntermediate]],0)</f>
        <v>#DIV/0!</v>
      </c>
      <c r="P26" t="str">
        <f>VLOOKUP(Capabilities[[#This Row],[Neutral]],Color[],4,FALSE)</f>
        <v>rgb(000,057,095)</v>
      </c>
      <c r="Q26" t="str">
        <f>VLOOKUP(Capabilities[[#This Row],[Priority]],Color[],2,FALSE)</f>
        <v>D3D3D3</v>
      </c>
      <c r="R26" t="str">
        <f>VLOOKUP(Capabilities[[#This Row],[Maturity]],Color[],2,FALSE)</f>
        <v>3B69B7</v>
      </c>
      <c r="S26">
        <f>MAX(Capabilities[ChildId])</f>
        <v>61</v>
      </c>
      <c r="U26" s="6">
        <v>3</v>
      </c>
      <c r="V26" s="9"/>
    </row>
    <row r="27" spans="1:29" hidden="1">
      <c r="A27">
        <v>24</v>
      </c>
      <c r="B27" t="s">
        <v>82</v>
      </c>
      <c r="C27"/>
      <c r="D27"/>
      <c r="E27">
        <v>10</v>
      </c>
      <c r="F27" t="str">
        <f>VLOOKUP(Capabilities[[#This Row],[ParentId]],Capabilities[],2,FALSE)</f>
        <v>Data Modeling</v>
      </c>
      <c r="G27">
        <v>1</v>
      </c>
      <c r="H27">
        <v>0</v>
      </c>
      <c r="I27">
        <f>IF(OR(Capabilities[[#This Row],[Maturity]]=0,Capabilities[[#This Row],[Importance]]=0),0,5-(Capabilities[[#This Row],[Importance]]-Capabilities[[#This Row],[Maturity]]))</f>
        <v>0</v>
      </c>
      <c r="J27">
        <v>0</v>
      </c>
      <c r="K27">
        <f>IF(ISERROR(VLOOKUP(Capabilities[[#This Row],[ChildId]],Capabilities[ParentId],1,FALSE)),1,0)</f>
        <v>1</v>
      </c>
      <c r="L27" cm="1">
        <f t="array" ref="L27">COUNTIF(LOV_ParentId,Capabilities[[#This Row],[ChildId]])</f>
        <v>0</v>
      </c>
      <c r="M27">
        <f>VLOOKUP(Capabilities[[#This Row],[ParentId]],Capabilities[],10,FALSE)</f>
        <v>0</v>
      </c>
      <c r="N27" t="e">
        <f>VLOOKUP(Capabilities[[#This Row],[ParentId]],Capabilities[],12,FALSE)/Capabilities[[#This Row],[ChildCountParent]]</f>
        <v>#DIV/0!</v>
      </c>
      <c r="O27" t="e">
        <f>IF(Capabilities[[#This Row],[Leaf]]=1,Capabilities[[#This Row],[ChildValueIntermediate]],0)</f>
        <v>#DIV/0!</v>
      </c>
      <c r="P27" t="str">
        <f>VLOOKUP(Capabilities[[#This Row],[Neutral]],Color[],4,FALSE)</f>
        <v>rgb(000,057,095)</v>
      </c>
      <c r="Q27" t="str">
        <f>VLOOKUP(Capabilities[[#This Row],[Priority]],Color[],2,FALSE)</f>
        <v>D3D3D3</v>
      </c>
      <c r="R27" t="str">
        <f>VLOOKUP(Capabilities[[#This Row],[Maturity]],Color[],2,FALSE)</f>
        <v>3B69B7</v>
      </c>
      <c r="S27">
        <f>MAX(Capabilities[ChildId])</f>
        <v>61</v>
      </c>
    </row>
    <row r="28" spans="1:29" ht="109.15">
      <c r="A28">
        <v>13</v>
      </c>
      <c r="B28" t="s">
        <v>83</v>
      </c>
      <c r="C28" s="1" t="s">
        <v>84</v>
      </c>
      <c r="D28" s="1" t="s">
        <v>85</v>
      </c>
      <c r="E28">
        <v>5</v>
      </c>
      <c r="F28" t="str">
        <f>VLOOKUP(Capabilities[[#This Row],[ParentId]],Capabilities[],2,FALSE)</f>
        <v>Build</v>
      </c>
      <c r="G28">
        <v>4</v>
      </c>
      <c r="H28">
        <f>AVERAGE(Capabilities[[#This Row],[Pim]:[Bart]])</f>
        <v>2</v>
      </c>
      <c r="I28">
        <f>IF(OR(Capabilities[[#This Row],[Maturity]]=0,Capabilities[[#This Row],[Importance]]=0),0,5-(Capabilities[[#This Row],[Importance]]-Capabilities[[#This Row],[Maturity]]))</f>
        <v>7</v>
      </c>
      <c r="J28">
        <v>0</v>
      </c>
      <c r="K28">
        <f>IF(ISERROR(VLOOKUP(Capabilities[[#This Row],[ChildId]],Capabilities[ParentId],1,FALSE)),1,0)</f>
        <v>1</v>
      </c>
      <c r="L28" cm="1">
        <f t="array" ref="L28">COUNTIF(LOV_ParentId,Capabilities[[#This Row],[ChildId]])</f>
        <v>0</v>
      </c>
      <c r="M28">
        <f>VLOOKUP(Capabilities[[#This Row],[ParentId]],Capabilities[],10,FALSE)</f>
        <v>0</v>
      </c>
      <c r="N28" t="e">
        <f>VLOOKUP(Capabilities[[#This Row],[ParentId]],Capabilities[],12,FALSE)/Capabilities[[#This Row],[ChildCountParent]]</f>
        <v>#DIV/0!</v>
      </c>
      <c r="O28" t="e">
        <f>IF(Capabilities[[#This Row],[Leaf]]=1,Capabilities[[#This Row],[ChildValueIntermediate]],0)</f>
        <v>#DIV/0!</v>
      </c>
      <c r="P28" t="str">
        <f>VLOOKUP(Capabilities[[#This Row],[Neutral]],Color[],4,FALSE)</f>
        <v>rgb(000,057,095)</v>
      </c>
      <c r="Q28" t="str">
        <f>VLOOKUP(Capabilities[[#This Row],[Priority]],Color[],2,FALSE)</f>
        <v>BBD3FB</v>
      </c>
      <c r="R28" t="str">
        <f>VLOOKUP(Capabilities[[#This Row],[Maturity]],Color[],2,FALSE)</f>
        <v>81A9EE</v>
      </c>
      <c r="S28">
        <f>MAX(Capabilities[ChildId])</f>
        <v>61</v>
      </c>
      <c r="T28" s="1" t="s">
        <v>86</v>
      </c>
      <c r="U28">
        <v>4</v>
      </c>
      <c r="V28">
        <v>0</v>
      </c>
      <c r="W28">
        <v>3</v>
      </c>
      <c r="X28">
        <v>3</v>
      </c>
      <c r="Y28">
        <v>4</v>
      </c>
      <c r="Z28">
        <v>0</v>
      </c>
      <c r="AA28">
        <v>1</v>
      </c>
      <c r="AC28">
        <v>1</v>
      </c>
    </row>
    <row r="29" spans="1:29" hidden="1">
      <c r="A29">
        <v>26</v>
      </c>
      <c r="B29" t="s">
        <v>87</v>
      </c>
      <c r="C29"/>
      <c r="D29"/>
      <c r="E29">
        <v>20</v>
      </c>
      <c r="F29" t="str">
        <f>VLOOKUP(Capabilities[[#This Row],[ParentId]],Capabilities[],2,FALSE)</f>
        <v>Operations</v>
      </c>
      <c r="G29">
        <v>1</v>
      </c>
      <c r="H29">
        <v>0</v>
      </c>
      <c r="I29">
        <f>IF(OR(Capabilities[[#This Row],[Maturity]]=0,Capabilities[[#This Row],[Importance]]=0),0,5-(Capabilities[[#This Row],[Importance]]-Capabilities[[#This Row],[Maturity]]))</f>
        <v>0</v>
      </c>
      <c r="J29">
        <v>0</v>
      </c>
      <c r="K29">
        <f>IF(ISERROR(VLOOKUP(Capabilities[[#This Row],[ChildId]],Capabilities[ParentId],1,FALSE)),1,0)</f>
        <v>1</v>
      </c>
      <c r="L29" cm="1">
        <f t="array" ref="L29">COUNTIF(LOV_ParentId,Capabilities[[#This Row],[ChildId]])</f>
        <v>0</v>
      </c>
      <c r="M29">
        <f>VLOOKUP(Capabilities[[#This Row],[ParentId]],Capabilities[],10,FALSE)</f>
        <v>0</v>
      </c>
      <c r="N29" t="e">
        <f>VLOOKUP(Capabilities[[#This Row],[ParentId]],Capabilities[],12,FALSE)/Capabilities[[#This Row],[ChildCountParent]]</f>
        <v>#DIV/0!</v>
      </c>
      <c r="O29" t="e">
        <f>IF(Capabilities[[#This Row],[Leaf]]=1,Capabilities[[#This Row],[ChildValueIntermediate]],0)</f>
        <v>#DIV/0!</v>
      </c>
      <c r="P29" t="str">
        <f>VLOOKUP(Capabilities[[#This Row],[Neutral]],Color[],4,FALSE)</f>
        <v>rgb(000,057,095)</v>
      </c>
      <c r="Q29" t="str">
        <f>VLOOKUP(Capabilities[[#This Row],[Priority]],Color[],2,FALSE)</f>
        <v>D3D3D3</v>
      </c>
      <c r="R29" t="str">
        <f>VLOOKUP(Capabilities[[#This Row],[Maturity]],Color[],2,FALSE)</f>
        <v>3B69B7</v>
      </c>
      <c r="S29">
        <f>MAX(Capabilities[ChildId])</f>
        <v>61</v>
      </c>
    </row>
    <row r="30" spans="1:29" hidden="1">
      <c r="A30">
        <v>27</v>
      </c>
      <c r="B30" t="s">
        <v>88</v>
      </c>
      <c r="C30"/>
      <c r="D30"/>
      <c r="E30">
        <v>20</v>
      </c>
      <c r="F30" t="str">
        <f>VLOOKUP(Capabilities[[#This Row],[ParentId]],Capabilities[],2,FALSE)</f>
        <v>Operations</v>
      </c>
      <c r="G30">
        <v>1</v>
      </c>
      <c r="H30">
        <v>0</v>
      </c>
      <c r="I30">
        <f>IF(OR(Capabilities[[#This Row],[Maturity]]=0,Capabilities[[#This Row],[Importance]]=0),0,5-(Capabilities[[#This Row],[Importance]]-Capabilities[[#This Row],[Maturity]]))</f>
        <v>0</v>
      </c>
      <c r="J30">
        <v>0</v>
      </c>
      <c r="K30">
        <f>IF(ISERROR(VLOOKUP(Capabilities[[#This Row],[ChildId]],Capabilities[ParentId],1,FALSE)),1,0)</f>
        <v>1</v>
      </c>
      <c r="L30" cm="1">
        <f t="array" ref="L30">COUNTIF(LOV_ParentId,Capabilities[[#This Row],[ChildId]])</f>
        <v>0</v>
      </c>
      <c r="M30">
        <f>VLOOKUP(Capabilities[[#This Row],[ParentId]],Capabilities[],10,FALSE)</f>
        <v>0</v>
      </c>
      <c r="N30" t="e">
        <f>VLOOKUP(Capabilities[[#This Row],[ParentId]],Capabilities[],12,FALSE)/Capabilities[[#This Row],[ChildCountParent]]</f>
        <v>#DIV/0!</v>
      </c>
      <c r="O30" t="e">
        <f>IF(Capabilities[[#This Row],[Leaf]]=1,Capabilities[[#This Row],[ChildValueIntermediate]],0)</f>
        <v>#DIV/0!</v>
      </c>
      <c r="P30" t="str">
        <f>VLOOKUP(Capabilities[[#This Row],[Neutral]],Color[],4,FALSE)</f>
        <v>rgb(000,057,095)</v>
      </c>
      <c r="Q30" t="str">
        <f>VLOOKUP(Capabilities[[#This Row],[Priority]],Color[],2,FALSE)</f>
        <v>D3D3D3</v>
      </c>
      <c r="R30" t="str">
        <f>VLOOKUP(Capabilities[[#This Row],[Maturity]],Color[],2,FALSE)</f>
        <v>3B69B7</v>
      </c>
      <c r="S30">
        <f>MAX(Capabilities[ChildId])</f>
        <v>61</v>
      </c>
    </row>
    <row r="31" spans="1:29" hidden="1">
      <c r="A31">
        <v>28</v>
      </c>
      <c r="B31" t="s">
        <v>89</v>
      </c>
      <c r="C31"/>
      <c r="D31"/>
      <c r="E31">
        <v>20</v>
      </c>
      <c r="F31" t="str">
        <f>VLOOKUP(Capabilities[[#This Row],[ParentId]],Capabilities[],2,FALSE)</f>
        <v>Operations</v>
      </c>
      <c r="G31">
        <v>1</v>
      </c>
      <c r="H31">
        <v>0</v>
      </c>
      <c r="I31">
        <f>IF(OR(Capabilities[[#This Row],[Maturity]]=0,Capabilities[[#This Row],[Importance]]=0),0,5-(Capabilities[[#This Row],[Importance]]-Capabilities[[#This Row],[Maturity]]))</f>
        <v>0</v>
      </c>
      <c r="J31">
        <v>0</v>
      </c>
      <c r="K31">
        <f>IF(ISERROR(VLOOKUP(Capabilities[[#This Row],[ChildId]],Capabilities[ParentId],1,FALSE)),1,0)</f>
        <v>1</v>
      </c>
      <c r="L31" cm="1">
        <f t="array" ref="L31">COUNTIF(LOV_ParentId,Capabilities[[#This Row],[ChildId]])</f>
        <v>0</v>
      </c>
      <c r="M31">
        <f>VLOOKUP(Capabilities[[#This Row],[ParentId]],Capabilities[],10,FALSE)</f>
        <v>0</v>
      </c>
      <c r="N31" t="e">
        <f>VLOOKUP(Capabilities[[#This Row],[ParentId]],Capabilities[],12,FALSE)/Capabilities[[#This Row],[ChildCountParent]]</f>
        <v>#DIV/0!</v>
      </c>
      <c r="O31" t="e">
        <f>IF(Capabilities[[#This Row],[Leaf]]=1,Capabilities[[#This Row],[ChildValueIntermediate]],0)</f>
        <v>#DIV/0!</v>
      </c>
      <c r="P31" t="str">
        <f>VLOOKUP(Capabilities[[#This Row],[Neutral]],Color[],4,FALSE)</f>
        <v>rgb(000,057,095)</v>
      </c>
      <c r="Q31" t="str">
        <f>VLOOKUP(Capabilities[[#This Row],[Priority]],Color[],2,FALSE)</f>
        <v>D3D3D3</v>
      </c>
      <c r="R31" t="str">
        <f>VLOOKUP(Capabilities[[#This Row],[Maturity]],Color[],2,FALSE)</f>
        <v>3B69B7</v>
      </c>
      <c r="S31">
        <f>MAX(Capabilities[ChildId])</f>
        <v>61</v>
      </c>
    </row>
    <row r="32" spans="1:29" hidden="1">
      <c r="A32">
        <v>30</v>
      </c>
      <c r="B32" t="s">
        <v>90</v>
      </c>
      <c r="C32"/>
      <c r="D32"/>
      <c r="E32">
        <v>4</v>
      </c>
      <c r="F32" t="str">
        <f>VLOOKUP(Capabilities[[#This Row],[ParentId]],Capabilities[],2,FALSE)</f>
        <v>Consultancy</v>
      </c>
      <c r="G32">
        <v>1</v>
      </c>
      <c r="H32">
        <v>0</v>
      </c>
      <c r="I32">
        <f>IF(OR(Capabilities[[#This Row],[Maturity]]=0,Capabilities[[#This Row],[Importance]]=0),0,5-(Capabilities[[#This Row],[Importance]]-Capabilities[[#This Row],[Maturity]]))</f>
        <v>0</v>
      </c>
      <c r="J32">
        <v>0</v>
      </c>
      <c r="K32">
        <f>IF(ISERROR(VLOOKUP(Capabilities[[#This Row],[ChildId]],Capabilities[ParentId],1,FALSE)),1,0)</f>
        <v>1</v>
      </c>
      <c r="L32" cm="1">
        <f t="array" ref="L32">COUNTIF(LOV_ParentId,Capabilities[[#This Row],[ChildId]])</f>
        <v>0</v>
      </c>
      <c r="M32">
        <f>VLOOKUP(Capabilities[[#This Row],[ParentId]],Capabilities[],10,FALSE)</f>
        <v>0</v>
      </c>
      <c r="N32" t="e">
        <f>VLOOKUP(Capabilities[[#This Row],[ParentId]],Capabilities[],12,FALSE)/Capabilities[[#This Row],[ChildCountParent]]</f>
        <v>#DIV/0!</v>
      </c>
      <c r="O32" t="e">
        <f>IF(Capabilities[[#This Row],[Leaf]]=1,Capabilities[[#This Row],[ChildValueIntermediate]],0)</f>
        <v>#DIV/0!</v>
      </c>
      <c r="P32" t="str">
        <f>VLOOKUP(Capabilities[[#This Row],[Neutral]],Color[],4,FALSE)</f>
        <v>rgb(000,057,095)</v>
      </c>
      <c r="Q32" t="str">
        <f>VLOOKUP(Capabilities[[#This Row],[Priority]],Color[],2,FALSE)</f>
        <v>D3D3D3</v>
      </c>
      <c r="R32" t="str">
        <f>VLOOKUP(Capabilities[[#This Row],[Maturity]],Color[],2,FALSE)</f>
        <v>3B69B7</v>
      </c>
      <c r="S32">
        <f>MAX(Capabilities[ChildId])</f>
        <v>61</v>
      </c>
    </row>
    <row r="33" spans="1:29" hidden="1">
      <c r="A33">
        <v>32</v>
      </c>
      <c r="B33" t="s">
        <v>91</v>
      </c>
      <c r="C33"/>
      <c r="D33"/>
      <c r="E33">
        <v>31</v>
      </c>
      <c r="F33" t="str">
        <f>VLOOKUP(Capabilities[[#This Row],[ParentId]],Capabilities[],2,FALSE)</f>
        <v>Skill Development</v>
      </c>
      <c r="G33">
        <v>1</v>
      </c>
      <c r="H33">
        <v>0</v>
      </c>
      <c r="I33">
        <f>IF(OR(Capabilities[[#This Row],[Maturity]]=0,Capabilities[[#This Row],[Importance]]=0),0,5-(Capabilities[[#This Row],[Importance]]-Capabilities[[#This Row],[Maturity]]))</f>
        <v>0</v>
      </c>
      <c r="J33">
        <v>0</v>
      </c>
      <c r="K33">
        <f>IF(ISERROR(VLOOKUP(Capabilities[[#This Row],[ChildId]],Capabilities[ParentId],1,FALSE)),1,0)</f>
        <v>0</v>
      </c>
      <c r="L33" cm="1">
        <f t="array" ref="L33">COUNTIF(LOV_ParentId,Capabilities[[#This Row],[ChildId]])</f>
        <v>11</v>
      </c>
      <c r="M33">
        <f>VLOOKUP(Capabilities[[#This Row],[ParentId]],Capabilities[],10,FALSE)</f>
        <v>0</v>
      </c>
      <c r="N33" t="e">
        <f>VLOOKUP(Capabilities[[#This Row],[ParentId]],Capabilities[],12,FALSE)/Capabilities[[#This Row],[ChildCountParent]]</f>
        <v>#DIV/0!</v>
      </c>
      <c r="O33">
        <f>IF(Capabilities[[#This Row],[Leaf]]=1,Capabilities[[#This Row],[ChildValueIntermediate]],0)</f>
        <v>0</v>
      </c>
      <c r="P33" t="str">
        <f>VLOOKUP(Capabilities[[#This Row],[Neutral]],Color[],4,FALSE)</f>
        <v>rgb(000,057,095)</v>
      </c>
      <c r="Q33" t="str">
        <f>VLOOKUP(Capabilities[[#This Row],[Priority]],Color[],2,FALSE)</f>
        <v>D3D3D3</v>
      </c>
      <c r="R33" t="str">
        <f>VLOOKUP(Capabilities[[#This Row],[Maturity]],Color[],2,FALSE)</f>
        <v>3B69B7</v>
      </c>
      <c r="S33">
        <f>MAX(Capabilities[ChildId])</f>
        <v>61</v>
      </c>
    </row>
    <row r="34" spans="1:29" hidden="1">
      <c r="A34">
        <v>33</v>
      </c>
      <c r="B34" t="s">
        <v>92</v>
      </c>
      <c r="C34"/>
      <c r="D34"/>
      <c r="E34">
        <v>31</v>
      </c>
      <c r="F34" t="str">
        <f>VLOOKUP(Capabilities[[#This Row],[ParentId]],Capabilities[],2,FALSE)</f>
        <v>Skill Development</v>
      </c>
      <c r="G34">
        <v>1</v>
      </c>
      <c r="H34">
        <v>0</v>
      </c>
      <c r="I34">
        <f>IF(OR(Capabilities[[#This Row],[Maturity]]=0,Capabilities[[#This Row],[Importance]]=0),0,5-(Capabilities[[#This Row],[Importance]]-Capabilities[[#This Row],[Maturity]]))</f>
        <v>0</v>
      </c>
      <c r="J34">
        <v>0</v>
      </c>
      <c r="K34">
        <f>IF(ISERROR(VLOOKUP(Capabilities[[#This Row],[ChildId]],Capabilities[ParentId],1,FALSE)),1,0)</f>
        <v>1</v>
      </c>
      <c r="L34" cm="1">
        <f t="array" ref="L34">COUNTIF(LOV_ParentId,Capabilities[[#This Row],[ChildId]])</f>
        <v>0</v>
      </c>
      <c r="M34">
        <f>VLOOKUP(Capabilities[[#This Row],[ParentId]],Capabilities[],10,FALSE)</f>
        <v>0</v>
      </c>
      <c r="N34" t="e">
        <f>VLOOKUP(Capabilities[[#This Row],[ParentId]],Capabilities[],12,FALSE)/Capabilities[[#This Row],[ChildCountParent]]</f>
        <v>#DIV/0!</v>
      </c>
      <c r="O34" t="e">
        <f>IF(Capabilities[[#This Row],[Leaf]]=1,Capabilities[[#This Row],[ChildValueIntermediate]],0)</f>
        <v>#DIV/0!</v>
      </c>
      <c r="P34" t="str">
        <f>VLOOKUP(Capabilities[[#This Row],[Neutral]],Color[],4,FALSE)</f>
        <v>rgb(000,057,095)</v>
      </c>
      <c r="Q34" t="str">
        <f>VLOOKUP(Capabilities[[#This Row],[Priority]],Color[],2,FALSE)</f>
        <v>D3D3D3</v>
      </c>
      <c r="R34" t="str">
        <f>VLOOKUP(Capabilities[[#This Row],[Maturity]],Color[],2,FALSE)</f>
        <v>3B69B7</v>
      </c>
      <c r="S34">
        <f>MAX(Capabilities[ChildId])</f>
        <v>61</v>
      </c>
    </row>
    <row r="35" spans="1:29" hidden="1">
      <c r="A35">
        <v>54</v>
      </c>
      <c r="B35" t="s">
        <v>93</v>
      </c>
      <c r="C35"/>
      <c r="D35"/>
      <c r="E35">
        <v>31</v>
      </c>
      <c r="F35" t="str">
        <f>VLOOKUP(Capabilities[[#This Row],[ParentId]],Capabilities[],2,FALSE)</f>
        <v>Skill Development</v>
      </c>
      <c r="G35">
        <v>1</v>
      </c>
      <c r="H35">
        <v>0</v>
      </c>
      <c r="I35">
        <f>IF(OR(Capabilities[[#This Row],[Maturity]]=0,Capabilities[[#This Row],[Importance]]=0),0,5-(Capabilities[[#This Row],[Importance]]-Capabilities[[#This Row],[Maturity]]))</f>
        <v>0</v>
      </c>
      <c r="J35">
        <v>0</v>
      </c>
      <c r="K35">
        <f>IF(ISERROR(VLOOKUP(Capabilities[[#This Row],[ChildId]],Capabilities[ParentId],1,FALSE)),1,0)</f>
        <v>1</v>
      </c>
      <c r="L35" cm="1">
        <f t="array" ref="L35">COUNTIF(LOV_ParentId,Capabilities[[#This Row],[ChildId]])</f>
        <v>0</v>
      </c>
      <c r="M35">
        <f>VLOOKUP(Capabilities[[#This Row],[ParentId]],Capabilities[],10,FALSE)</f>
        <v>0</v>
      </c>
      <c r="N35" t="e">
        <f>VLOOKUP(Capabilities[[#This Row],[ParentId]],Capabilities[],12,FALSE)/Capabilities[[#This Row],[ChildCountParent]]</f>
        <v>#DIV/0!</v>
      </c>
      <c r="O35" t="e">
        <f>IF(Capabilities[[#This Row],[Leaf]]=1,Capabilities[[#This Row],[ChildValueIntermediate]],0)</f>
        <v>#DIV/0!</v>
      </c>
      <c r="P35" t="str">
        <f>VLOOKUP(Capabilities[[#This Row],[Neutral]],Color[],4,FALSE)</f>
        <v>rgb(000,057,095)</v>
      </c>
      <c r="Q35" t="str">
        <f>VLOOKUP(Capabilities[[#This Row],[Priority]],Color[],2,FALSE)</f>
        <v>D3D3D3</v>
      </c>
      <c r="R35" t="str">
        <f>VLOOKUP(Capabilities[[#This Row],[Maturity]],Color[],2,FALSE)</f>
        <v>3B69B7</v>
      </c>
      <c r="S35">
        <f>MAX(Capabilities[ChildId])</f>
        <v>61</v>
      </c>
    </row>
    <row r="36" spans="1:29" hidden="1">
      <c r="A36">
        <v>34</v>
      </c>
      <c r="B36" t="s">
        <v>94</v>
      </c>
      <c r="C36"/>
      <c r="D36"/>
      <c r="E36">
        <v>32</v>
      </c>
      <c r="F36" t="str">
        <f>VLOOKUP(Capabilities[[#This Row],[ParentId]],Capabilities[],2,FALSE)</f>
        <v>Data Engineer</v>
      </c>
      <c r="G36">
        <v>1</v>
      </c>
      <c r="H36">
        <v>0</v>
      </c>
      <c r="I36">
        <f>IF(OR(Capabilities[[#This Row],[Maturity]]=0,Capabilities[[#This Row],[Importance]]=0),0,5-(Capabilities[[#This Row],[Importance]]-Capabilities[[#This Row],[Maturity]]))</f>
        <v>0</v>
      </c>
      <c r="J36">
        <v>0</v>
      </c>
      <c r="K36">
        <f>IF(ISERROR(VLOOKUP(Capabilities[[#This Row],[ChildId]],Capabilities[ParentId],1,FALSE)),1,0)</f>
        <v>1</v>
      </c>
      <c r="L36" cm="1">
        <f t="array" ref="L36">COUNTIF(LOV_ParentId,Capabilities[[#This Row],[ChildId]])</f>
        <v>0</v>
      </c>
      <c r="M36">
        <f>VLOOKUP(Capabilities[[#This Row],[ParentId]],Capabilities[],10,FALSE)</f>
        <v>0</v>
      </c>
      <c r="N36" t="e">
        <f>VLOOKUP(Capabilities[[#This Row],[ParentId]],Capabilities[],12,FALSE)/Capabilities[[#This Row],[ChildCountParent]]</f>
        <v>#DIV/0!</v>
      </c>
      <c r="O36" t="e">
        <f>IF(Capabilities[[#This Row],[Leaf]]=1,Capabilities[[#This Row],[ChildValueIntermediate]],0)</f>
        <v>#DIV/0!</v>
      </c>
      <c r="P36" t="str">
        <f>VLOOKUP(Capabilities[[#This Row],[Neutral]],Color[],4,FALSE)</f>
        <v>rgb(000,057,095)</v>
      </c>
      <c r="Q36" t="str">
        <f>VLOOKUP(Capabilities[[#This Row],[Priority]],Color[],2,FALSE)</f>
        <v>D3D3D3</v>
      </c>
      <c r="R36" t="str">
        <f>VLOOKUP(Capabilities[[#This Row],[Maturity]],Color[],2,FALSE)</f>
        <v>3B69B7</v>
      </c>
      <c r="S36">
        <f>MAX(Capabilities[ChildId])</f>
        <v>61</v>
      </c>
    </row>
    <row r="37" spans="1:29" hidden="1">
      <c r="A37">
        <v>35</v>
      </c>
      <c r="B37" t="s">
        <v>95</v>
      </c>
      <c r="C37"/>
      <c r="D37"/>
      <c r="E37">
        <v>32</v>
      </c>
      <c r="F37" t="str">
        <f>VLOOKUP(Capabilities[[#This Row],[ParentId]],Capabilities[],2,FALSE)</f>
        <v>Data Engineer</v>
      </c>
      <c r="G37">
        <v>1</v>
      </c>
      <c r="H37">
        <v>0</v>
      </c>
      <c r="I37">
        <f>IF(OR(Capabilities[[#This Row],[Maturity]]=0,Capabilities[[#This Row],[Importance]]=0),0,5-(Capabilities[[#This Row],[Importance]]-Capabilities[[#This Row],[Maturity]]))</f>
        <v>0</v>
      </c>
      <c r="J37">
        <v>0</v>
      </c>
      <c r="K37">
        <f>IF(ISERROR(VLOOKUP(Capabilities[[#This Row],[ChildId]],Capabilities[ParentId],1,FALSE)),1,0)</f>
        <v>1</v>
      </c>
      <c r="L37" cm="1">
        <f t="array" ref="L37">COUNTIF(LOV_ParentId,Capabilities[[#This Row],[ChildId]])</f>
        <v>0</v>
      </c>
      <c r="M37">
        <f>VLOOKUP(Capabilities[[#This Row],[ParentId]],Capabilities[],10,FALSE)</f>
        <v>0</v>
      </c>
      <c r="N37" t="e">
        <f>VLOOKUP(Capabilities[[#This Row],[ParentId]],Capabilities[],12,FALSE)/Capabilities[[#This Row],[ChildCountParent]]</f>
        <v>#DIV/0!</v>
      </c>
      <c r="O37" t="e">
        <f>IF(Capabilities[[#This Row],[Leaf]]=1,Capabilities[[#This Row],[ChildValueIntermediate]],0)</f>
        <v>#DIV/0!</v>
      </c>
      <c r="P37" t="str">
        <f>VLOOKUP(Capabilities[[#This Row],[Neutral]],Color[],4,FALSE)</f>
        <v>rgb(000,057,095)</v>
      </c>
      <c r="Q37" t="str">
        <f>VLOOKUP(Capabilities[[#This Row],[Priority]],Color[],2,FALSE)</f>
        <v>D3D3D3</v>
      </c>
      <c r="R37" t="str">
        <f>VLOOKUP(Capabilities[[#This Row],[Maturity]],Color[],2,FALSE)</f>
        <v>3B69B7</v>
      </c>
      <c r="S37">
        <f>MAX(Capabilities[ChildId])</f>
        <v>61</v>
      </c>
    </row>
    <row r="38" spans="1:29" hidden="1">
      <c r="A38">
        <v>36</v>
      </c>
      <c r="B38" t="s">
        <v>96</v>
      </c>
      <c r="C38"/>
      <c r="D38"/>
      <c r="E38">
        <v>32</v>
      </c>
      <c r="F38" t="str">
        <f>VLOOKUP(Capabilities[[#This Row],[ParentId]],Capabilities[],2,FALSE)</f>
        <v>Data Engineer</v>
      </c>
      <c r="G38">
        <v>1</v>
      </c>
      <c r="H38">
        <v>0</v>
      </c>
      <c r="I38">
        <f>IF(OR(Capabilities[[#This Row],[Maturity]]=0,Capabilities[[#This Row],[Importance]]=0),0,5-(Capabilities[[#This Row],[Importance]]-Capabilities[[#This Row],[Maturity]]))</f>
        <v>0</v>
      </c>
      <c r="J38">
        <v>0</v>
      </c>
      <c r="K38">
        <f>IF(ISERROR(VLOOKUP(Capabilities[[#This Row],[ChildId]],Capabilities[ParentId],1,FALSE)),1,0)</f>
        <v>1</v>
      </c>
      <c r="L38" cm="1">
        <f t="array" ref="L38">COUNTIF(LOV_ParentId,Capabilities[[#This Row],[ChildId]])</f>
        <v>0</v>
      </c>
      <c r="M38">
        <f>VLOOKUP(Capabilities[[#This Row],[ParentId]],Capabilities[],10,FALSE)</f>
        <v>0</v>
      </c>
      <c r="N38" t="e">
        <f>VLOOKUP(Capabilities[[#This Row],[ParentId]],Capabilities[],12,FALSE)/Capabilities[[#This Row],[ChildCountParent]]</f>
        <v>#DIV/0!</v>
      </c>
      <c r="O38" t="e">
        <f>IF(Capabilities[[#This Row],[Leaf]]=1,Capabilities[[#This Row],[ChildValueIntermediate]],0)</f>
        <v>#DIV/0!</v>
      </c>
      <c r="P38" t="str">
        <f>VLOOKUP(Capabilities[[#This Row],[Neutral]],Color[],4,FALSE)</f>
        <v>rgb(000,057,095)</v>
      </c>
      <c r="Q38" t="str">
        <f>VLOOKUP(Capabilities[[#This Row],[Priority]],Color[],2,FALSE)</f>
        <v>D3D3D3</v>
      </c>
      <c r="R38" t="str">
        <f>VLOOKUP(Capabilities[[#This Row],[Maturity]],Color[],2,FALSE)</f>
        <v>3B69B7</v>
      </c>
      <c r="S38">
        <f>MAX(Capabilities[ChildId])</f>
        <v>61</v>
      </c>
    </row>
    <row r="39" spans="1:29" hidden="1">
      <c r="A39">
        <v>36</v>
      </c>
      <c r="B39" t="s">
        <v>97</v>
      </c>
      <c r="C39"/>
      <c r="D39"/>
      <c r="E39">
        <v>32</v>
      </c>
      <c r="F39" t="str">
        <f>VLOOKUP(Capabilities[[#This Row],[ParentId]],Capabilities[],2,FALSE)</f>
        <v>Data Engineer</v>
      </c>
      <c r="G39">
        <v>1</v>
      </c>
      <c r="H39">
        <v>0</v>
      </c>
      <c r="I39">
        <f>IF(OR(Capabilities[[#This Row],[Maturity]]=0,Capabilities[[#This Row],[Importance]]=0),0,5-(Capabilities[[#This Row],[Importance]]-Capabilities[[#This Row],[Maturity]]))</f>
        <v>0</v>
      </c>
      <c r="J39">
        <v>0</v>
      </c>
      <c r="K39">
        <f>IF(ISERROR(VLOOKUP(Capabilities[[#This Row],[ChildId]],Capabilities[ParentId],1,FALSE)),1,0)</f>
        <v>1</v>
      </c>
      <c r="L39" cm="1">
        <f t="array" ref="L39">COUNTIF(LOV_ParentId,Capabilities[[#This Row],[ChildId]])</f>
        <v>0</v>
      </c>
      <c r="M39">
        <f>VLOOKUP(Capabilities[[#This Row],[ParentId]],Capabilities[],10,FALSE)</f>
        <v>0</v>
      </c>
      <c r="N39" t="e">
        <f>VLOOKUP(Capabilities[[#This Row],[ParentId]],Capabilities[],12,FALSE)/Capabilities[[#This Row],[ChildCountParent]]</f>
        <v>#DIV/0!</v>
      </c>
      <c r="O39" t="e">
        <f>IF(Capabilities[[#This Row],[Leaf]]=1,Capabilities[[#This Row],[ChildValueIntermediate]],0)</f>
        <v>#DIV/0!</v>
      </c>
      <c r="P39" t="str">
        <f>VLOOKUP(Capabilities[[#This Row],[Neutral]],Color[],4,FALSE)</f>
        <v>rgb(000,057,095)</v>
      </c>
      <c r="Q39" t="str">
        <f>VLOOKUP(Capabilities[[#This Row],[Priority]],Color[],2,FALSE)</f>
        <v>D3D3D3</v>
      </c>
      <c r="R39" t="str">
        <f>VLOOKUP(Capabilities[[#This Row],[Maturity]],Color[],2,FALSE)</f>
        <v>3B69B7</v>
      </c>
      <c r="S39">
        <f>MAX(Capabilities[ChildId])</f>
        <v>61</v>
      </c>
    </row>
    <row r="40" spans="1:29" hidden="1">
      <c r="A40">
        <v>37</v>
      </c>
      <c r="B40" t="s">
        <v>98</v>
      </c>
      <c r="C40"/>
      <c r="D40"/>
      <c r="E40">
        <v>32</v>
      </c>
      <c r="F40" t="str">
        <f>VLOOKUP(Capabilities[[#This Row],[ParentId]],Capabilities[],2,FALSE)</f>
        <v>Data Engineer</v>
      </c>
      <c r="G40">
        <v>1</v>
      </c>
      <c r="H40">
        <v>0</v>
      </c>
      <c r="I40">
        <f>IF(OR(Capabilities[[#This Row],[Maturity]]=0,Capabilities[[#This Row],[Importance]]=0),0,5-(Capabilities[[#This Row],[Importance]]-Capabilities[[#This Row],[Maturity]]))</f>
        <v>0</v>
      </c>
      <c r="J40">
        <v>0</v>
      </c>
      <c r="K40">
        <f>IF(ISERROR(VLOOKUP(Capabilities[[#This Row],[ChildId]],Capabilities[ParentId],1,FALSE)),1,0)</f>
        <v>1</v>
      </c>
      <c r="L40" cm="1">
        <f t="array" ref="L40">COUNTIF(LOV_ParentId,Capabilities[[#This Row],[ChildId]])</f>
        <v>0</v>
      </c>
      <c r="M40">
        <f>VLOOKUP(Capabilities[[#This Row],[ParentId]],Capabilities[],10,FALSE)</f>
        <v>0</v>
      </c>
      <c r="N40" t="e">
        <f>VLOOKUP(Capabilities[[#This Row],[ParentId]],Capabilities[],12,FALSE)/Capabilities[[#This Row],[ChildCountParent]]</f>
        <v>#DIV/0!</v>
      </c>
      <c r="O40" t="e">
        <f>IF(Capabilities[[#This Row],[Leaf]]=1,Capabilities[[#This Row],[ChildValueIntermediate]],0)</f>
        <v>#DIV/0!</v>
      </c>
      <c r="P40" t="str">
        <f>VLOOKUP(Capabilities[[#This Row],[Neutral]],Color[],4,FALSE)</f>
        <v>rgb(000,057,095)</v>
      </c>
      <c r="Q40" t="str">
        <f>VLOOKUP(Capabilities[[#This Row],[Priority]],Color[],2,FALSE)</f>
        <v>D3D3D3</v>
      </c>
      <c r="R40" t="str">
        <f>VLOOKUP(Capabilities[[#This Row],[Maturity]],Color[],2,FALSE)</f>
        <v>3B69B7</v>
      </c>
      <c r="S40">
        <f>MAX(Capabilities[ChildId])</f>
        <v>61</v>
      </c>
    </row>
    <row r="41" spans="1:29" hidden="1">
      <c r="A41">
        <v>38</v>
      </c>
      <c r="B41" t="s">
        <v>99</v>
      </c>
      <c r="C41"/>
      <c r="D41"/>
      <c r="E41">
        <v>32</v>
      </c>
      <c r="F41" t="str">
        <f>VLOOKUP(Capabilities[[#This Row],[ParentId]],Capabilities[],2,FALSE)</f>
        <v>Data Engineer</v>
      </c>
      <c r="G41">
        <v>1</v>
      </c>
      <c r="H41">
        <v>0</v>
      </c>
      <c r="I41">
        <f>IF(OR(Capabilities[[#This Row],[Maturity]]=0,Capabilities[[#This Row],[Importance]]=0),0,5-(Capabilities[[#This Row],[Importance]]-Capabilities[[#This Row],[Maturity]]))</f>
        <v>0</v>
      </c>
      <c r="J41">
        <v>0</v>
      </c>
      <c r="K41">
        <f>IF(ISERROR(VLOOKUP(Capabilities[[#This Row],[ChildId]],Capabilities[ParentId],1,FALSE)),1,0)</f>
        <v>1</v>
      </c>
      <c r="L41" cm="1">
        <f t="array" ref="L41">COUNTIF(LOV_ParentId,Capabilities[[#This Row],[ChildId]])</f>
        <v>0</v>
      </c>
      <c r="M41">
        <f>VLOOKUP(Capabilities[[#This Row],[ParentId]],Capabilities[],10,FALSE)</f>
        <v>0</v>
      </c>
      <c r="N41" t="e">
        <f>VLOOKUP(Capabilities[[#This Row],[ParentId]],Capabilities[],12,FALSE)/Capabilities[[#This Row],[ChildCountParent]]</f>
        <v>#DIV/0!</v>
      </c>
      <c r="O41" t="e">
        <f>IF(Capabilities[[#This Row],[Leaf]]=1,Capabilities[[#This Row],[ChildValueIntermediate]],0)</f>
        <v>#DIV/0!</v>
      </c>
      <c r="P41" t="str">
        <f>VLOOKUP(Capabilities[[#This Row],[Neutral]],Color[],4,FALSE)</f>
        <v>rgb(000,057,095)</v>
      </c>
      <c r="Q41" t="str">
        <f>VLOOKUP(Capabilities[[#This Row],[Priority]],Color[],2,FALSE)</f>
        <v>D3D3D3</v>
      </c>
      <c r="R41" t="str">
        <f>VLOOKUP(Capabilities[[#This Row],[Maturity]],Color[],2,FALSE)</f>
        <v>3B69B7</v>
      </c>
      <c r="S41">
        <f>MAX(Capabilities[ChildId])</f>
        <v>61</v>
      </c>
    </row>
    <row r="42" spans="1:29" hidden="1">
      <c r="A42">
        <v>39</v>
      </c>
      <c r="B42" t="s">
        <v>100</v>
      </c>
      <c r="C42"/>
      <c r="D42"/>
      <c r="E42">
        <v>32</v>
      </c>
      <c r="F42" t="str">
        <f>VLOOKUP(Capabilities[[#This Row],[ParentId]],Capabilities[],2,FALSE)</f>
        <v>Data Engineer</v>
      </c>
      <c r="G42">
        <v>1</v>
      </c>
      <c r="H42">
        <v>0</v>
      </c>
      <c r="I42">
        <f>IF(OR(Capabilities[[#This Row],[Maturity]]=0,Capabilities[[#This Row],[Importance]]=0),0,5-(Capabilities[[#This Row],[Importance]]-Capabilities[[#This Row],[Maturity]]))</f>
        <v>0</v>
      </c>
      <c r="J42">
        <v>0</v>
      </c>
      <c r="K42">
        <f>IF(ISERROR(VLOOKUP(Capabilities[[#This Row],[ChildId]],Capabilities[ParentId],1,FALSE)),1,0)</f>
        <v>1</v>
      </c>
      <c r="L42" cm="1">
        <f t="array" ref="L42">COUNTIF(LOV_ParentId,Capabilities[[#This Row],[ChildId]])</f>
        <v>0</v>
      </c>
      <c r="M42">
        <f>VLOOKUP(Capabilities[[#This Row],[ParentId]],Capabilities[],10,FALSE)</f>
        <v>0</v>
      </c>
      <c r="N42" t="e">
        <f>VLOOKUP(Capabilities[[#This Row],[ParentId]],Capabilities[],12,FALSE)/Capabilities[[#This Row],[ChildCountParent]]</f>
        <v>#DIV/0!</v>
      </c>
      <c r="O42" t="e">
        <f>IF(Capabilities[[#This Row],[Leaf]]=1,Capabilities[[#This Row],[ChildValueIntermediate]],0)</f>
        <v>#DIV/0!</v>
      </c>
      <c r="P42" t="str">
        <f>VLOOKUP(Capabilities[[#This Row],[Neutral]],Color[],4,FALSE)</f>
        <v>rgb(000,057,095)</v>
      </c>
      <c r="Q42" t="str">
        <f>VLOOKUP(Capabilities[[#This Row],[Priority]],Color[],2,FALSE)</f>
        <v>D3D3D3</v>
      </c>
      <c r="R42" t="str">
        <f>VLOOKUP(Capabilities[[#This Row],[Maturity]],Color[],2,FALSE)</f>
        <v>3B69B7</v>
      </c>
      <c r="S42">
        <f>MAX(Capabilities[ChildId])</f>
        <v>61</v>
      </c>
    </row>
    <row r="43" spans="1:29" hidden="1">
      <c r="A43">
        <v>40</v>
      </c>
      <c r="B43" t="s">
        <v>101</v>
      </c>
      <c r="C43"/>
      <c r="D43"/>
      <c r="E43">
        <v>32</v>
      </c>
      <c r="F43" t="str">
        <f>VLOOKUP(Capabilities[[#This Row],[ParentId]],Capabilities[],2,FALSE)</f>
        <v>Data Engineer</v>
      </c>
      <c r="G43">
        <v>1</v>
      </c>
      <c r="H43">
        <v>0</v>
      </c>
      <c r="I43">
        <f>IF(OR(Capabilities[[#This Row],[Maturity]]=0,Capabilities[[#This Row],[Importance]]=0),0,5-(Capabilities[[#This Row],[Importance]]-Capabilities[[#This Row],[Maturity]]))</f>
        <v>0</v>
      </c>
      <c r="J43">
        <v>0</v>
      </c>
      <c r="K43">
        <f>IF(ISERROR(VLOOKUP(Capabilities[[#This Row],[ChildId]],Capabilities[ParentId],1,FALSE)),1,0)</f>
        <v>1</v>
      </c>
      <c r="L43" cm="1">
        <f t="array" ref="L43">COUNTIF(LOV_ParentId,Capabilities[[#This Row],[ChildId]])</f>
        <v>0</v>
      </c>
      <c r="M43">
        <f>VLOOKUP(Capabilities[[#This Row],[ParentId]],Capabilities[],10,FALSE)</f>
        <v>0</v>
      </c>
      <c r="N43" t="e">
        <f>VLOOKUP(Capabilities[[#This Row],[ParentId]],Capabilities[],12,FALSE)/Capabilities[[#This Row],[ChildCountParent]]</f>
        <v>#DIV/0!</v>
      </c>
      <c r="O43" t="e">
        <f>IF(Capabilities[[#This Row],[Leaf]]=1,Capabilities[[#This Row],[ChildValueIntermediate]],0)</f>
        <v>#DIV/0!</v>
      </c>
      <c r="P43" t="str">
        <f>VLOOKUP(Capabilities[[#This Row],[Neutral]],Color[],4,FALSE)</f>
        <v>rgb(000,057,095)</v>
      </c>
      <c r="Q43" t="str">
        <f>VLOOKUP(Capabilities[[#This Row],[Priority]],Color[],2,FALSE)</f>
        <v>D3D3D3</v>
      </c>
      <c r="R43" t="str">
        <f>VLOOKUP(Capabilities[[#This Row],[Maturity]],Color[],2,FALSE)</f>
        <v>3B69B7</v>
      </c>
      <c r="S43">
        <f>MAX(Capabilities[ChildId])</f>
        <v>61</v>
      </c>
    </row>
    <row r="44" spans="1:29" hidden="1">
      <c r="A44">
        <v>41</v>
      </c>
      <c r="B44" t="s">
        <v>102</v>
      </c>
      <c r="C44"/>
      <c r="D44"/>
      <c r="E44">
        <v>32</v>
      </c>
      <c r="F44" t="str">
        <f>VLOOKUP(Capabilities[[#This Row],[ParentId]],Capabilities[],2,FALSE)</f>
        <v>Data Engineer</v>
      </c>
      <c r="G44">
        <v>1</v>
      </c>
      <c r="H44">
        <v>0</v>
      </c>
      <c r="I44">
        <f>IF(OR(Capabilities[[#This Row],[Maturity]]=0,Capabilities[[#This Row],[Importance]]=0),0,5-(Capabilities[[#This Row],[Importance]]-Capabilities[[#This Row],[Maturity]]))</f>
        <v>0</v>
      </c>
      <c r="J44">
        <v>0</v>
      </c>
      <c r="K44">
        <f>IF(ISERROR(VLOOKUP(Capabilities[[#This Row],[ChildId]],Capabilities[ParentId],1,FALSE)),1,0)</f>
        <v>1</v>
      </c>
      <c r="L44" cm="1">
        <f t="array" ref="L44">COUNTIF(LOV_ParentId,Capabilities[[#This Row],[ChildId]])</f>
        <v>0</v>
      </c>
      <c r="M44">
        <f>VLOOKUP(Capabilities[[#This Row],[ParentId]],Capabilities[],10,FALSE)</f>
        <v>0</v>
      </c>
      <c r="N44" t="e">
        <f>VLOOKUP(Capabilities[[#This Row],[ParentId]],Capabilities[],12,FALSE)/Capabilities[[#This Row],[ChildCountParent]]</f>
        <v>#DIV/0!</v>
      </c>
      <c r="O44" t="e">
        <f>IF(Capabilities[[#This Row],[Leaf]]=1,Capabilities[[#This Row],[ChildValueIntermediate]],0)</f>
        <v>#DIV/0!</v>
      </c>
      <c r="P44" t="str">
        <f>VLOOKUP(Capabilities[[#This Row],[Neutral]],Color[],4,FALSE)</f>
        <v>rgb(000,057,095)</v>
      </c>
      <c r="Q44" t="str">
        <f>VLOOKUP(Capabilities[[#This Row],[Priority]],Color[],2,FALSE)</f>
        <v>D3D3D3</v>
      </c>
      <c r="R44" t="str">
        <f>VLOOKUP(Capabilities[[#This Row],[Maturity]],Color[],2,FALSE)</f>
        <v>3B69B7</v>
      </c>
      <c r="S44">
        <f>MAX(Capabilities[ChildId])</f>
        <v>61</v>
      </c>
    </row>
    <row r="45" spans="1:29" hidden="1">
      <c r="A45">
        <v>43</v>
      </c>
      <c r="B45" t="s">
        <v>103</v>
      </c>
      <c r="C45"/>
      <c r="D45"/>
      <c r="E45">
        <v>32</v>
      </c>
      <c r="F45" t="str">
        <f>VLOOKUP(Capabilities[[#This Row],[ParentId]],Capabilities[],2,FALSE)</f>
        <v>Data Engineer</v>
      </c>
      <c r="G45">
        <v>1</v>
      </c>
      <c r="H45">
        <v>0</v>
      </c>
      <c r="I45">
        <f>IF(OR(Capabilities[[#This Row],[Maturity]]=0,Capabilities[[#This Row],[Importance]]=0),0,5-(Capabilities[[#This Row],[Importance]]-Capabilities[[#This Row],[Maturity]]))</f>
        <v>0</v>
      </c>
      <c r="J45">
        <v>0</v>
      </c>
      <c r="K45">
        <f>IF(ISERROR(VLOOKUP(Capabilities[[#This Row],[ChildId]],Capabilities[ParentId],1,FALSE)),1,0)</f>
        <v>1</v>
      </c>
      <c r="L45" cm="1">
        <f t="array" ref="L45">COUNTIF(LOV_ParentId,Capabilities[[#This Row],[ChildId]])</f>
        <v>0</v>
      </c>
      <c r="M45">
        <f>VLOOKUP(Capabilities[[#This Row],[ParentId]],Capabilities[],10,FALSE)</f>
        <v>0</v>
      </c>
      <c r="N45" t="e">
        <f>VLOOKUP(Capabilities[[#This Row],[ParentId]],Capabilities[],12,FALSE)/Capabilities[[#This Row],[ChildCountParent]]</f>
        <v>#DIV/0!</v>
      </c>
      <c r="O45" t="e">
        <f>IF(Capabilities[[#This Row],[Leaf]]=1,Capabilities[[#This Row],[ChildValueIntermediate]],0)</f>
        <v>#DIV/0!</v>
      </c>
      <c r="P45" t="str">
        <f>VLOOKUP(Capabilities[[#This Row],[Neutral]],Color[],4,FALSE)</f>
        <v>rgb(000,057,095)</v>
      </c>
      <c r="Q45" t="str">
        <f>VLOOKUP(Capabilities[[#This Row],[Priority]],Color[],2,FALSE)</f>
        <v>D3D3D3</v>
      </c>
      <c r="R45" t="str">
        <f>VLOOKUP(Capabilities[[#This Row],[Maturity]],Color[],2,FALSE)</f>
        <v>3B69B7</v>
      </c>
      <c r="S45">
        <f>MAX(Capabilities[ChildId])</f>
        <v>61</v>
      </c>
    </row>
    <row r="46" spans="1:29">
      <c r="A46">
        <v>25</v>
      </c>
      <c r="B46" t="s">
        <v>104</v>
      </c>
      <c r="C46" s="1" t="s">
        <v>54</v>
      </c>
      <c r="E46">
        <v>5</v>
      </c>
      <c r="F46" t="str">
        <f>VLOOKUP(Capabilities[[#This Row],[ParentId]],Capabilities[],2,FALSE)</f>
        <v>Build</v>
      </c>
      <c r="G46">
        <v>4</v>
      </c>
      <c r="H46">
        <f>AVERAGE(Capabilities[[#This Row],[Pim]:[Bart]])</f>
        <v>1.75</v>
      </c>
      <c r="I46">
        <f>IF(OR(Capabilities[[#This Row],[Maturity]]=0,Capabilities[[#This Row],[Importance]]=0),0,5-(Capabilities[[#This Row],[Importance]]-Capabilities[[#This Row],[Maturity]]))</f>
        <v>7.25</v>
      </c>
      <c r="J46">
        <v>0</v>
      </c>
      <c r="K46">
        <f>IF(ISERROR(VLOOKUP(Capabilities[[#This Row],[ChildId]],Capabilities[ParentId],1,FALSE)),1,0)</f>
        <v>1</v>
      </c>
      <c r="L46" cm="1">
        <f t="array" ref="L46">COUNTIF(LOV_ParentId,Capabilities[[#This Row],[ChildId]])</f>
        <v>0</v>
      </c>
      <c r="M46">
        <f>VLOOKUP(Capabilities[[#This Row],[ParentId]],Capabilities[],10,FALSE)</f>
        <v>0</v>
      </c>
      <c r="N46" t="e">
        <f>VLOOKUP(Capabilities[[#This Row],[ParentId]],Capabilities[],12,FALSE)/Capabilities[[#This Row],[ChildCountParent]]</f>
        <v>#DIV/0!</v>
      </c>
      <c r="O46" t="e">
        <f>IF(Capabilities[[#This Row],[Leaf]]=1,Capabilities[[#This Row],[ChildValueIntermediate]],0)</f>
        <v>#DIV/0!</v>
      </c>
      <c r="P46" t="str">
        <f>VLOOKUP(Capabilities[[#This Row],[Neutral]],Color[],4,FALSE)</f>
        <v>rgb(000,057,095)</v>
      </c>
      <c r="Q46" t="e">
        <f>VLOOKUP(Capabilities[[#This Row],[Priority]],Color[],2,FALSE)</f>
        <v>#N/A</v>
      </c>
      <c r="R46" t="str">
        <f>VLOOKUP(Capabilities[[#This Row],[Maturity]],Color[],2,FALSE)</f>
        <v>81A9EE</v>
      </c>
      <c r="S46">
        <f>MAX(Capabilities[ChildId])</f>
        <v>61</v>
      </c>
      <c r="U46">
        <v>4</v>
      </c>
      <c r="V46">
        <v>0</v>
      </c>
      <c r="W46">
        <v>4</v>
      </c>
      <c r="X46">
        <v>2</v>
      </c>
      <c r="Y46">
        <v>3</v>
      </c>
      <c r="Z46">
        <v>0</v>
      </c>
      <c r="AA46">
        <v>0</v>
      </c>
      <c r="AC46">
        <v>1</v>
      </c>
    </row>
    <row r="47" spans="1:29" hidden="1">
      <c r="A47">
        <v>45</v>
      </c>
      <c r="B47" t="s">
        <v>105</v>
      </c>
      <c r="C47"/>
      <c r="D47"/>
      <c r="E47">
        <v>32</v>
      </c>
      <c r="F47" t="str">
        <f>VLOOKUP(Capabilities[[#This Row],[ParentId]],Capabilities[],2,FALSE)</f>
        <v>Data Engineer</v>
      </c>
      <c r="G47">
        <v>1</v>
      </c>
      <c r="H47">
        <v>0</v>
      </c>
      <c r="I47">
        <f>IF(OR(Capabilities[[#This Row],[Maturity]]=0,Capabilities[[#This Row],[Importance]]=0),0,5-(Capabilities[[#This Row],[Importance]]-Capabilities[[#This Row],[Maturity]]))</f>
        <v>0</v>
      </c>
      <c r="J47">
        <v>0</v>
      </c>
      <c r="K47">
        <f>IF(ISERROR(VLOOKUP(Capabilities[[#This Row],[ChildId]],Capabilities[ParentId],1,FALSE)),1,0)</f>
        <v>1</v>
      </c>
      <c r="L47" cm="1">
        <f t="array" ref="L47">COUNTIF(LOV_ParentId,Capabilities[[#This Row],[ChildId]])</f>
        <v>0</v>
      </c>
      <c r="M47">
        <f>VLOOKUP(Capabilities[[#This Row],[ParentId]],Capabilities[],10,FALSE)</f>
        <v>0</v>
      </c>
      <c r="N47" t="e">
        <f>VLOOKUP(Capabilities[[#This Row],[ParentId]],Capabilities[],12,FALSE)/Capabilities[[#This Row],[ChildCountParent]]</f>
        <v>#DIV/0!</v>
      </c>
      <c r="O47" t="e">
        <f>IF(Capabilities[[#This Row],[Leaf]]=1,Capabilities[[#This Row],[ChildValueIntermediate]],0)</f>
        <v>#DIV/0!</v>
      </c>
      <c r="P47" t="str">
        <f>VLOOKUP(Capabilities[[#This Row],[Neutral]],Color[],4,FALSE)</f>
        <v>rgb(000,057,095)</v>
      </c>
      <c r="Q47" t="str">
        <f>VLOOKUP(Capabilities[[#This Row],[Priority]],Color[],2,FALSE)</f>
        <v>D3D3D3</v>
      </c>
      <c r="R47" t="str">
        <f>VLOOKUP(Capabilities[[#This Row],[Maturity]],Color[],2,FALSE)</f>
        <v>3B69B7</v>
      </c>
      <c r="S47">
        <f>MAX(Capabilities[ChildId])</f>
        <v>61</v>
      </c>
    </row>
    <row r="48" spans="1:29" hidden="1">
      <c r="A48">
        <v>46</v>
      </c>
      <c r="B48" t="s">
        <v>106</v>
      </c>
      <c r="C48"/>
      <c r="D48"/>
      <c r="E48">
        <v>58</v>
      </c>
      <c r="F48" t="str">
        <f>VLOOKUP(Capabilities[[#This Row],[ParentId]],Capabilities[],2,FALSE)</f>
        <v>External K-Sharing</v>
      </c>
      <c r="G48">
        <v>1</v>
      </c>
      <c r="H48">
        <v>0</v>
      </c>
      <c r="I48">
        <f>IF(OR(Capabilities[[#This Row],[Maturity]]=0,Capabilities[[#This Row],[Importance]]=0),0,5-(Capabilities[[#This Row],[Importance]]-Capabilities[[#This Row],[Maturity]]))</f>
        <v>0</v>
      </c>
      <c r="J48">
        <v>0</v>
      </c>
      <c r="K48">
        <f>IF(ISERROR(VLOOKUP(Capabilities[[#This Row],[ChildId]],Capabilities[ParentId],1,FALSE)),1,0)</f>
        <v>1</v>
      </c>
      <c r="L48" cm="1">
        <f t="array" ref="L48">COUNTIF(LOV_ParentId,Capabilities[[#This Row],[ChildId]])</f>
        <v>0</v>
      </c>
      <c r="M48">
        <f>VLOOKUP(Capabilities[[#This Row],[ParentId]],Capabilities[],10,FALSE)</f>
        <v>0</v>
      </c>
      <c r="N48" t="e">
        <f>VLOOKUP(Capabilities[[#This Row],[ParentId]],Capabilities[],12,FALSE)/Capabilities[[#This Row],[ChildCountParent]]</f>
        <v>#DIV/0!</v>
      </c>
      <c r="O48" t="e">
        <f>IF(Capabilities[[#This Row],[Leaf]]=1,Capabilities[[#This Row],[ChildValueIntermediate]],0)</f>
        <v>#DIV/0!</v>
      </c>
      <c r="P48" t="str">
        <f>VLOOKUP(Capabilities[[#This Row],[Neutral]],Color[],4,FALSE)</f>
        <v>rgb(000,057,095)</v>
      </c>
      <c r="Q48" t="str">
        <f>VLOOKUP(Capabilities[[#This Row],[Priority]],Color[],2,FALSE)</f>
        <v>D3D3D3</v>
      </c>
      <c r="R48" t="str">
        <f>VLOOKUP(Capabilities[[#This Row],[Maturity]],Color[],2,FALSE)</f>
        <v>3B69B7</v>
      </c>
      <c r="S48">
        <f>MAX(Capabilities[ChildId])</f>
        <v>61</v>
      </c>
    </row>
    <row r="49" spans="1:19" hidden="1">
      <c r="A49">
        <v>47</v>
      </c>
      <c r="B49" t="s">
        <v>107</v>
      </c>
      <c r="C49"/>
      <c r="D49"/>
      <c r="E49">
        <v>58</v>
      </c>
      <c r="F49" t="str">
        <f>VLOOKUP(Capabilities[[#This Row],[ParentId]],Capabilities[],2,FALSE)</f>
        <v>External K-Sharing</v>
      </c>
      <c r="G49">
        <v>1</v>
      </c>
      <c r="H49">
        <v>0</v>
      </c>
      <c r="I49">
        <f>IF(OR(Capabilities[[#This Row],[Maturity]]=0,Capabilities[[#This Row],[Importance]]=0),0,5-(Capabilities[[#This Row],[Importance]]-Capabilities[[#This Row],[Maturity]]))</f>
        <v>0</v>
      </c>
      <c r="J49">
        <v>0</v>
      </c>
      <c r="K49">
        <f>IF(ISERROR(VLOOKUP(Capabilities[[#This Row],[ChildId]],Capabilities[ParentId],1,FALSE)),1,0)</f>
        <v>1</v>
      </c>
      <c r="L49" cm="1">
        <f t="array" ref="L49">COUNTIF(LOV_ParentId,Capabilities[[#This Row],[ChildId]])</f>
        <v>0</v>
      </c>
      <c r="M49">
        <f>VLOOKUP(Capabilities[[#This Row],[ParentId]],Capabilities[],10,FALSE)</f>
        <v>0</v>
      </c>
      <c r="N49" t="e">
        <f>VLOOKUP(Capabilities[[#This Row],[ParentId]],Capabilities[],12,FALSE)/Capabilities[[#This Row],[ChildCountParent]]</f>
        <v>#DIV/0!</v>
      </c>
      <c r="O49" t="e">
        <f>IF(Capabilities[[#This Row],[Leaf]]=1,Capabilities[[#This Row],[ChildValueIntermediate]],0)</f>
        <v>#DIV/0!</v>
      </c>
      <c r="P49" t="str">
        <f>VLOOKUP(Capabilities[[#This Row],[Neutral]],Color[],4,FALSE)</f>
        <v>rgb(000,057,095)</v>
      </c>
      <c r="Q49" t="str">
        <f>VLOOKUP(Capabilities[[#This Row],[Priority]],Color[],2,FALSE)</f>
        <v>D3D3D3</v>
      </c>
      <c r="R49" t="str">
        <f>VLOOKUP(Capabilities[[#This Row],[Maturity]],Color[],2,FALSE)</f>
        <v>3B69B7</v>
      </c>
      <c r="S49">
        <f>MAX(Capabilities[ChildId])</f>
        <v>61</v>
      </c>
    </row>
    <row r="50" spans="1:19" hidden="1">
      <c r="A50">
        <v>48</v>
      </c>
      <c r="B50" t="s">
        <v>108</v>
      </c>
      <c r="C50"/>
      <c r="D50"/>
      <c r="E50">
        <v>58</v>
      </c>
      <c r="F50" t="str">
        <f>VLOOKUP(Capabilities[[#This Row],[ParentId]],Capabilities[],2,FALSE)</f>
        <v>External K-Sharing</v>
      </c>
      <c r="G50">
        <v>1</v>
      </c>
      <c r="H50">
        <v>0</v>
      </c>
      <c r="I50">
        <f>IF(OR(Capabilities[[#This Row],[Maturity]]=0,Capabilities[[#This Row],[Importance]]=0),0,5-(Capabilities[[#This Row],[Importance]]-Capabilities[[#This Row],[Maturity]]))</f>
        <v>0</v>
      </c>
      <c r="J50">
        <v>0</v>
      </c>
      <c r="K50">
        <f>IF(ISERROR(VLOOKUP(Capabilities[[#This Row],[ChildId]],Capabilities[ParentId],1,FALSE)),1,0)</f>
        <v>1</v>
      </c>
      <c r="L50" cm="1">
        <f t="array" ref="L50">COUNTIF(LOV_ParentId,Capabilities[[#This Row],[ChildId]])</f>
        <v>0</v>
      </c>
      <c r="M50">
        <f>VLOOKUP(Capabilities[[#This Row],[ParentId]],Capabilities[],10,FALSE)</f>
        <v>0</v>
      </c>
      <c r="N50" t="e">
        <f>VLOOKUP(Capabilities[[#This Row],[ParentId]],Capabilities[],12,FALSE)/Capabilities[[#This Row],[ChildCountParent]]</f>
        <v>#DIV/0!</v>
      </c>
      <c r="O50" t="e">
        <f>IF(Capabilities[[#This Row],[Leaf]]=1,Capabilities[[#This Row],[ChildValueIntermediate]],0)</f>
        <v>#DIV/0!</v>
      </c>
      <c r="P50" t="str">
        <f>VLOOKUP(Capabilities[[#This Row],[Neutral]],Color[],4,FALSE)</f>
        <v>rgb(000,057,095)</v>
      </c>
      <c r="Q50" t="str">
        <f>VLOOKUP(Capabilities[[#This Row],[Priority]],Color[],2,FALSE)</f>
        <v>D3D3D3</v>
      </c>
      <c r="R50" t="str">
        <f>VLOOKUP(Capabilities[[#This Row],[Maturity]],Color[],2,FALSE)</f>
        <v>3B69B7</v>
      </c>
      <c r="S50">
        <f>MAX(Capabilities[ChildId])</f>
        <v>61</v>
      </c>
    </row>
    <row r="51" spans="1:19" hidden="1">
      <c r="A51">
        <v>49</v>
      </c>
      <c r="B51" t="s">
        <v>109</v>
      </c>
      <c r="C51"/>
      <c r="D51"/>
      <c r="E51">
        <v>8</v>
      </c>
      <c r="F51" t="str">
        <f>VLOOKUP(Capabilities[[#This Row],[ParentId]],Capabilities[],2,FALSE)</f>
        <v>Architecture</v>
      </c>
      <c r="G51">
        <v>1</v>
      </c>
      <c r="H51">
        <v>0</v>
      </c>
      <c r="I51">
        <f>IF(OR(Capabilities[[#This Row],[Maturity]]=0,Capabilities[[#This Row],[Importance]]=0),0,5-(Capabilities[[#This Row],[Importance]]-Capabilities[[#This Row],[Maturity]]))</f>
        <v>0</v>
      </c>
      <c r="J51">
        <v>0</v>
      </c>
      <c r="K51">
        <f>IF(ISERROR(VLOOKUP(Capabilities[[#This Row],[ChildId]],Capabilities[ParentId],1,FALSE)),1,0)</f>
        <v>1</v>
      </c>
      <c r="L51" cm="1">
        <f t="array" ref="L51">COUNTIF(LOV_ParentId,Capabilities[[#This Row],[ChildId]])</f>
        <v>0</v>
      </c>
      <c r="M51">
        <f>VLOOKUP(Capabilities[[#This Row],[ParentId]],Capabilities[],10,FALSE)</f>
        <v>0</v>
      </c>
      <c r="N51" t="e">
        <f>VLOOKUP(Capabilities[[#This Row],[ParentId]],Capabilities[],12,FALSE)/Capabilities[[#This Row],[ChildCountParent]]</f>
        <v>#DIV/0!</v>
      </c>
      <c r="O51" t="e">
        <f>IF(Capabilities[[#This Row],[Leaf]]=1,Capabilities[[#This Row],[ChildValueIntermediate]],0)</f>
        <v>#DIV/0!</v>
      </c>
      <c r="P51" t="str">
        <f>VLOOKUP(Capabilities[[#This Row],[Neutral]],Color[],4,FALSE)</f>
        <v>rgb(000,057,095)</v>
      </c>
      <c r="Q51" t="str">
        <f>VLOOKUP(Capabilities[[#This Row],[Priority]],Color[],2,FALSE)</f>
        <v>D3D3D3</v>
      </c>
      <c r="R51" t="str">
        <f>VLOOKUP(Capabilities[[#This Row],[Maturity]],Color[],2,FALSE)</f>
        <v>3B69B7</v>
      </c>
      <c r="S51">
        <f>MAX(Capabilities[ChildId])</f>
        <v>61</v>
      </c>
    </row>
    <row r="52" spans="1:19" hidden="1">
      <c r="A52">
        <v>50</v>
      </c>
      <c r="B52" t="s">
        <v>110</v>
      </c>
      <c r="C52"/>
      <c r="D52"/>
      <c r="E52">
        <v>21</v>
      </c>
      <c r="F52" t="str">
        <f>VLOOKUP(Capabilities[[#This Row],[ParentId]],Capabilities[],2,FALSE)</f>
        <v>Methodology</v>
      </c>
      <c r="G52">
        <v>1</v>
      </c>
      <c r="H52">
        <v>0</v>
      </c>
      <c r="I52">
        <f>IF(OR(Capabilities[[#This Row],[Maturity]]=0,Capabilities[[#This Row],[Importance]]=0),0,5-(Capabilities[[#This Row],[Importance]]-Capabilities[[#This Row],[Maturity]]))</f>
        <v>0</v>
      </c>
      <c r="J52">
        <v>0</v>
      </c>
      <c r="K52">
        <f>IF(ISERROR(VLOOKUP(Capabilities[[#This Row],[ChildId]],Capabilities[ParentId],1,FALSE)),1,0)</f>
        <v>1</v>
      </c>
      <c r="L52" cm="1">
        <f t="array" ref="L52">COUNTIF(LOV_ParentId,Capabilities[[#This Row],[ChildId]])</f>
        <v>0</v>
      </c>
      <c r="M52">
        <f>VLOOKUP(Capabilities[[#This Row],[ParentId]],Capabilities[],10,FALSE)</f>
        <v>0</v>
      </c>
      <c r="N52" t="e">
        <f>VLOOKUP(Capabilities[[#This Row],[ParentId]],Capabilities[],12,FALSE)/Capabilities[[#This Row],[ChildCountParent]]</f>
        <v>#DIV/0!</v>
      </c>
      <c r="O52" t="e">
        <f>IF(Capabilities[[#This Row],[Leaf]]=1,Capabilities[[#This Row],[ChildValueIntermediate]],0)</f>
        <v>#DIV/0!</v>
      </c>
      <c r="P52" t="str">
        <f>VLOOKUP(Capabilities[[#This Row],[Neutral]],Color[],4,FALSE)</f>
        <v>rgb(000,057,095)</v>
      </c>
      <c r="Q52" t="str">
        <f>VLOOKUP(Capabilities[[#This Row],[Priority]],Color[],2,FALSE)</f>
        <v>D3D3D3</v>
      </c>
      <c r="R52" t="str">
        <f>VLOOKUP(Capabilities[[#This Row],[Maturity]],Color[],2,FALSE)</f>
        <v>3B69B7</v>
      </c>
      <c r="S52">
        <f>MAX(Capabilities[ChildId])</f>
        <v>61</v>
      </c>
    </row>
    <row r="53" spans="1:19" hidden="1">
      <c r="A53">
        <v>51</v>
      </c>
      <c r="B53" t="s">
        <v>111</v>
      </c>
      <c r="C53"/>
      <c r="D53"/>
      <c r="E53">
        <v>21</v>
      </c>
      <c r="F53" t="str">
        <f>VLOOKUP(Capabilities[[#This Row],[ParentId]],Capabilities[],2,FALSE)</f>
        <v>Methodology</v>
      </c>
      <c r="G53">
        <v>1</v>
      </c>
      <c r="H53">
        <v>0</v>
      </c>
      <c r="I53">
        <f>IF(OR(Capabilities[[#This Row],[Maturity]]=0,Capabilities[[#This Row],[Importance]]=0),0,5-(Capabilities[[#This Row],[Importance]]-Capabilities[[#This Row],[Maturity]]))</f>
        <v>0</v>
      </c>
      <c r="J53">
        <v>0</v>
      </c>
      <c r="K53">
        <f>IF(ISERROR(VLOOKUP(Capabilities[[#This Row],[ChildId]],Capabilities[ParentId],1,FALSE)),1,0)</f>
        <v>1</v>
      </c>
      <c r="L53" cm="1">
        <f t="array" ref="L53">COUNTIF(LOV_ParentId,Capabilities[[#This Row],[ChildId]])</f>
        <v>0</v>
      </c>
      <c r="M53">
        <f>VLOOKUP(Capabilities[[#This Row],[ParentId]],Capabilities[],10,FALSE)</f>
        <v>0</v>
      </c>
      <c r="N53" t="e">
        <f>VLOOKUP(Capabilities[[#This Row],[ParentId]],Capabilities[],12,FALSE)/Capabilities[[#This Row],[ChildCountParent]]</f>
        <v>#DIV/0!</v>
      </c>
      <c r="O53" t="e">
        <f>IF(Capabilities[[#This Row],[Leaf]]=1,Capabilities[[#This Row],[ChildValueIntermediate]],0)</f>
        <v>#DIV/0!</v>
      </c>
      <c r="P53" t="str">
        <f>VLOOKUP(Capabilities[[#This Row],[Neutral]],Color[],4,FALSE)</f>
        <v>rgb(000,057,095)</v>
      </c>
      <c r="Q53" t="str">
        <f>VLOOKUP(Capabilities[[#This Row],[Priority]],Color[],2,FALSE)</f>
        <v>D3D3D3</v>
      </c>
      <c r="R53" t="str">
        <f>VLOOKUP(Capabilities[[#This Row],[Maturity]],Color[],2,FALSE)</f>
        <v>3B69B7</v>
      </c>
      <c r="S53">
        <f>MAX(Capabilities[ChildId])</f>
        <v>61</v>
      </c>
    </row>
    <row r="54" spans="1:19" hidden="1">
      <c r="A54">
        <v>52</v>
      </c>
      <c r="B54" t="s">
        <v>112</v>
      </c>
      <c r="C54"/>
      <c r="D54"/>
      <c r="E54">
        <v>21</v>
      </c>
      <c r="F54" t="str">
        <f>VLOOKUP(Capabilities[[#This Row],[ParentId]],Capabilities[],2,FALSE)</f>
        <v>Methodology</v>
      </c>
      <c r="G54">
        <v>1</v>
      </c>
      <c r="H54">
        <v>0</v>
      </c>
      <c r="I54">
        <f>IF(OR(Capabilities[[#This Row],[Maturity]]=0,Capabilities[[#This Row],[Importance]]=0),0,5-(Capabilities[[#This Row],[Importance]]-Capabilities[[#This Row],[Maturity]]))</f>
        <v>0</v>
      </c>
      <c r="J54">
        <v>0</v>
      </c>
      <c r="K54">
        <f>IF(ISERROR(VLOOKUP(Capabilities[[#This Row],[ChildId]],Capabilities[ParentId],1,FALSE)),1,0)</f>
        <v>0</v>
      </c>
      <c r="L54" cm="1">
        <f t="array" ref="L54">COUNTIF(LOV_ParentId,Capabilities[[#This Row],[ChildId]])</f>
        <v>1</v>
      </c>
      <c r="M54">
        <f>VLOOKUP(Capabilities[[#This Row],[ParentId]],Capabilities[],10,FALSE)</f>
        <v>0</v>
      </c>
      <c r="N54" t="e">
        <f>VLOOKUP(Capabilities[[#This Row],[ParentId]],Capabilities[],12,FALSE)/Capabilities[[#This Row],[ChildCountParent]]</f>
        <v>#DIV/0!</v>
      </c>
      <c r="O54">
        <f>IF(Capabilities[[#This Row],[Leaf]]=1,Capabilities[[#This Row],[ChildValueIntermediate]],0)</f>
        <v>0</v>
      </c>
      <c r="P54" t="str">
        <f>VLOOKUP(Capabilities[[#This Row],[Neutral]],Color[],4,FALSE)</f>
        <v>rgb(000,057,095)</v>
      </c>
      <c r="Q54" t="str">
        <f>VLOOKUP(Capabilities[[#This Row],[Priority]],Color[],2,FALSE)</f>
        <v>D3D3D3</v>
      </c>
      <c r="R54" t="str">
        <f>VLOOKUP(Capabilities[[#This Row],[Maturity]],Color[],2,FALSE)</f>
        <v>3B69B7</v>
      </c>
      <c r="S54">
        <f>MAX(Capabilities[ChildId])</f>
        <v>61</v>
      </c>
    </row>
    <row r="55" spans="1:19" hidden="1">
      <c r="A55">
        <v>53</v>
      </c>
      <c r="B55" t="s">
        <v>113</v>
      </c>
      <c r="C55"/>
      <c r="D55"/>
      <c r="E55">
        <v>21</v>
      </c>
      <c r="F55" t="str">
        <f>VLOOKUP(Capabilities[[#This Row],[ParentId]],Capabilities[],2,FALSE)</f>
        <v>Methodology</v>
      </c>
      <c r="G55">
        <v>1</v>
      </c>
      <c r="H55">
        <v>0</v>
      </c>
      <c r="I55">
        <f>IF(OR(Capabilities[[#This Row],[Maturity]]=0,Capabilities[[#This Row],[Importance]]=0),0,5-(Capabilities[[#This Row],[Importance]]-Capabilities[[#This Row],[Maturity]]))</f>
        <v>0</v>
      </c>
      <c r="J55">
        <v>0</v>
      </c>
      <c r="K55">
        <f>IF(ISERROR(VLOOKUP(Capabilities[[#This Row],[ChildId]],Capabilities[ParentId],1,FALSE)),1,0)</f>
        <v>1</v>
      </c>
      <c r="L55" cm="1">
        <f t="array" ref="L55">COUNTIF(LOV_ParentId,Capabilities[[#This Row],[ChildId]])</f>
        <v>0</v>
      </c>
      <c r="M55">
        <f>VLOOKUP(Capabilities[[#This Row],[ParentId]],Capabilities[],10,FALSE)</f>
        <v>0</v>
      </c>
      <c r="N55" t="e">
        <f>VLOOKUP(Capabilities[[#This Row],[ParentId]],Capabilities[],12,FALSE)/Capabilities[[#This Row],[ChildCountParent]]</f>
        <v>#DIV/0!</v>
      </c>
      <c r="O55" t="e">
        <f>IF(Capabilities[[#This Row],[Leaf]]=1,Capabilities[[#This Row],[ChildValueIntermediate]],0)</f>
        <v>#DIV/0!</v>
      </c>
      <c r="P55" t="str">
        <f>VLOOKUP(Capabilities[[#This Row],[Neutral]],Color[],4,FALSE)</f>
        <v>rgb(000,057,095)</v>
      </c>
      <c r="Q55" t="str">
        <f>VLOOKUP(Capabilities[[#This Row],[Priority]],Color[],2,FALSE)</f>
        <v>D3D3D3</v>
      </c>
      <c r="R55" t="str">
        <f>VLOOKUP(Capabilities[[#This Row],[Maturity]],Color[],2,FALSE)</f>
        <v>3B69B7</v>
      </c>
      <c r="S55">
        <f>MAX(Capabilities[ChildId])</f>
        <v>61</v>
      </c>
    </row>
    <row r="56" spans="1:19" hidden="1">
      <c r="A56">
        <v>54</v>
      </c>
      <c r="B56" t="s">
        <v>114</v>
      </c>
      <c r="C56"/>
      <c r="D56"/>
      <c r="E56">
        <v>52</v>
      </c>
      <c r="F56" t="str">
        <f>VLOOKUP(Capabilities[[#This Row],[ParentId]],Capabilities[],2,FALSE)</f>
        <v>Deploy Method</v>
      </c>
      <c r="G56">
        <v>1</v>
      </c>
      <c r="H56">
        <v>0</v>
      </c>
      <c r="I56">
        <f>IF(OR(Capabilities[[#This Row],[Maturity]]=0,Capabilities[[#This Row],[Importance]]=0),0,5-(Capabilities[[#This Row],[Importance]]-Capabilities[[#This Row],[Maturity]]))</f>
        <v>0</v>
      </c>
      <c r="J56">
        <v>0</v>
      </c>
      <c r="K56">
        <f>IF(ISERROR(VLOOKUP(Capabilities[[#This Row],[ChildId]],Capabilities[ParentId],1,FALSE)),1,0)</f>
        <v>1</v>
      </c>
      <c r="L56" cm="1">
        <f t="array" ref="L56">COUNTIF(LOV_ParentId,Capabilities[[#This Row],[ChildId]])</f>
        <v>0</v>
      </c>
      <c r="M56">
        <f>VLOOKUP(Capabilities[[#This Row],[ParentId]],Capabilities[],10,FALSE)</f>
        <v>0</v>
      </c>
      <c r="N56" t="e">
        <f>VLOOKUP(Capabilities[[#This Row],[ParentId]],Capabilities[],12,FALSE)/Capabilities[[#This Row],[ChildCountParent]]</f>
        <v>#DIV/0!</v>
      </c>
      <c r="O56" t="e">
        <f>IF(Capabilities[[#This Row],[Leaf]]=1,Capabilities[[#This Row],[ChildValueIntermediate]],0)</f>
        <v>#DIV/0!</v>
      </c>
      <c r="P56" t="str">
        <f>VLOOKUP(Capabilities[[#This Row],[Neutral]],Color[],4,FALSE)</f>
        <v>rgb(000,057,095)</v>
      </c>
      <c r="Q56" t="str">
        <f>VLOOKUP(Capabilities[[#This Row],[Priority]],Color[],2,FALSE)</f>
        <v>D3D3D3</v>
      </c>
      <c r="R56" t="str">
        <f>VLOOKUP(Capabilities[[#This Row],[Maturity]],Color[],2,FALSE)</f>
        <v>3B69B7</v>
      </c>
      <c r="S56">
        <f>MAX(Capabilities[ChildId])</f>
        <v>61</v>
      </c>
    </row>
    <row r="57" spans="1:19" hidden="1">
      <c r="A57">
        <v>57</v>
      </c>
      <c r="B57" t="s">
        <v>115</v>
      </c>
      <c r="C57"/>
      <c r="D57"/>
      <c r="E57">
        <v>8</v>
      </c>
      <c r="F57" t="str">
        <f>VLOOKUP(Capabilities[[#This Row],[ParentId]],Capabilities[],2,FALSE)</f>
        <v>Architecture</v>
      </c>
      <c r="G57">
        <v>1</v>
      </c>
      <c r="H57">
        <v>0</v>
      </c>
      <c r="I57">
        <f>IF(OR(Capabilities[[#This Row],[Maturity]]=0,Capabilities[[#This Row],[Importance]]=0),0,5-(Capabilities[[#This Row],[Importance]]-Capabilities[[#This Row],[Maturity]]))</f>
        <v>0</v>
      </c>
      <c r="J57">
        <v>0</v>
      </c>
      <c r="K57">
        <f>IF(ISERROR(VLOOKUP(Capabilities[[#This Row],[ChildId]],Capabilities[ParentId],1,FALSE)),1,0)</f>
        <v>1</v>
      </c>
      <c r="L57" cm="1">
        <f t="array" ref="L57">COUNTIF(LOV_ParentId,Capabilities[[#This Row],[ChildId]])</f>
        <v>0</v>
      </c>
      <c r="M57">
        <f>VLOOKUP(Capabilities[[#This Row],[ParentId]],Capabilities[],10,FALSE)</f>
        <v>0</v>
      </c>
      <c r="N57" t="e">
        <f>VLOOKUP(Capabilities[[#This Row],[ParentId]],Capabilities[],12,FALSE)/Capabilities[[#This Row],[ChildCountParent]]</f>
        <v>#DIV/0!</v>
      </c>
      <c r="O57" t="e">
        <f>IF(Capabilities[[#This Row],[Leaf]]=1,Capabilities[[#This Row],[ChildValueIntermediate]],0)</f>
        <v>#DIV/0!</v>
      </c>
      <c r="P57" t="str">
        <f>VLOOKUP(Capabilities[[#This Row],[Neutral]],Color[],4,FALSE)</f>
        <v>rgb(000,057,095)</v>
      </c>
      <c r="Q57" t="str">
        <f>VLOOKUP(Capabilities[[#This Row],[Priority]],Color[],2,FALSE)</f>
        <v>D3D3D3</v>
      </c>
      <c r="R57" t="str">
        <f>VLOOKUP(Capabilities[[#This Row],[Maturity]],Color[],2,FALSE)</f>
        <v>3B69B7</v>
      </c>
      <c r="S57">
        <f>MAX(Capabilities[ChildId])</f>
        <v>61</v>
      </c>
    </row>
    <row r="58" spans="1:19" hidden="1">
      <c r="A58">
        <v>58</v>
      </c>
      <c r="B58" t="s">
        <v>116</v>
      </c>
      <c r="C58"/>
      <c r="D58"/>
      <c r="E58">
        <v>44</v>
      </c>
      <c r="F58" t="str">
        <f>VLOOKUP(Capabilities[[#This Row],[ParentId]],Capabilities[],2,FALSE)</f>
        <v>K-Sharing</v>
      </c>
      <c r="G58">
        <v>1</v>
      </c>
      <c r="H58">
        <v>0</v>
      </c>
      <c r="I58">
        <f>IF(OR(Capabilities[[#This Row],[Maturity]]=0,Capabilities[[#This Row],[Importance]]=0),0,5-(Capabilities[[#This Row],[Importance]]-Capabilities[[#This Row],[Maturity]]))</f>
        <v>0</v>
      </c>
      <c r="J58">
        <v>0</v>
      </c>
      <c r="K58">
        <f>IF(ISERROR(VLOOKUP(Capabilities[[#This Row],[ChildId]],Capabilities[ParentId],1,FALSE)),1,0)</f>
        <v>0</v>
      </c>
      <c r="L58" cm="1">
        <f t="array" ref="L58">COUNTIF(LOV_ParentId,Capabilities[[#This Row],[ChildId]])</f>
        <v>3</v>
      </c>
      <c r="M58">
        <f>VLOOKUP(Capabilities[[#This Row],[ParentId]],Capabilities[],10,FALSE)</f>
        <v>0</v>
      </c>
      <c r="N58" t="e">
        <f>VLOOKUP(Capabilities[[#This Row],[ParentId]],Capabilities[],12,FALSE)/Capabilities[[#This Row],[ChildCountParent]]</f>
        <v>#DIV/0!</v>
      </c>
      <c r="O58">
        <f>IF(Capabilities[[#This Row],[Leaf]]=1,Capabilities[[#This Row],[ChildValueIntermediate]],0)</f>
        <v>0</v>
      </c>
      <c r="P58" t="str">
        <f>VLOOKUP(Capabilities[[#This Row],[Neutral]],Color[],4,FALSE)</f>
        <v>rgb(000,057,095)</v>
      </c>
      <c r="Q58" t="str">
        <f>VLOOKUP(Capabilities[[#This Row],[Priority]],Color[],2,FALSE)</f>
        <v>D3D3D3</v>
      </c>
      <c r="R58" t="str">
        <f>VLOOKUP(Capabilities[[#This Row],[Maturity]],Color[],2,FALSE)</f>
        <v>3B69B7</v>
      </c>
      <c r="S58">
        <f>MAX(Capabilities[ChildId])</f>
        <v>61</v>
      </c>
    </row>
    <row r="59" spans="1:19" hidden="1">
      <c r="A59">
        <v>59</v>
      </c>
      <c r="B59" t="s">
        <v>117</v>
      </c>
      <c r="C59"/>
      <c r="D59"/>
      <c r="E59">
        <v>44</v>
      </c>
      <c r="F59" t="str">
        <f>VLOOKUP(Capabilities[[#This Row],[ParentId]],Capabilities[],2,FALSE)</f>
        <v>K-Sharing</v>
      </c>
      <c r="G59">
        <v>1</v>
      </c>
      <c r="H59">
        <v>0</v>
      </c>
      <c r="I59">
        <f>IF(OR(Capabilities[[#This Row],[Maturity]]=0,Capabilities[[#This Row],[Importance]]=0),0,5-(Capabilities[[#This Row],[Importance]]-Capabilities[[#This Row],[Maturity]]))</f>
        <v>0</v>
      </c>
      <c r="J59">
        <v>0</v>
      </c>
      <c r="K59">
        <f>IF(ISERROR(VLOOKUP(Capabilities[[#This Row],[ChildId]],Capabilities[ParentId],1,FALSE)),1,0)</f>
        <v>0</v>
      </c>
      <c r="L59" cm="1">
        <f t="array" ref="L59">COUNTIF(LOV_ParentId,Capabilities[[#This Row],[ChildId]])</f>
        <v>2</v>
      </c>
      <c r="M59">
        <f>VLOOKUP(Capabilities[[#This Row],[ParentId]],Capabilities[],10,FALSE)</f>
        <v>0</v>
      </c>
      <c r="N59" t="e">
        <f>VLOOKUP(Capabilities[[#This Row],[ParentId]],Capabilities[],12,FALSE)/Capabilities[[#This Row],[ChildCountParent]]</f>
        <v>#DIV/0!</v>
      </c>
      <c r="O59">
        <f>IF(Capabilities[[#This Row],[Leaf]]=1,Capabilities[[#This Row],[ChildValueIntermediate]],0)</f>
        <v>0</v>
      </c>
      <c r="P59" t="str">
        <f>VLOOKUP(Capabilities[[#This Row],[Neutral]],Color[],4,FALSE)</f>
        <v>rgb(000,057,095)</v>
      </c>
      <c r="Q59" t="str">
        <f>VLOOKUP(Capabilities[[#This Row],[Priority]],Color[],2,FALSE)</f>
        <v>D3D3D3</v>
      </c>
      <c r="R59" t="str">
        <f>VLOOKUP(Capabilities[[#This Row],[Maturity]],Color[],2,FALSE)</f>
        <v>3B69B7</v>
      </c>
      <c r="S59">
        <f>MAX(Capabilities[ChildId])</f>
        <v>61</v>
      </c>
    </row>
    <row r="60" spans="1:19" hidden="1">
      <c r="A60">
        <v>60</v>
      </c>
      <c r="B60" t="s">
        <v>118</v>
      </c>
      <c r="C60"/>
      <c r="D60"/>
      <c r="E60">
        <v>59</v>
      </c>
      <c r="F60" t="str">
        <f>VLOOKUP(Capabilities[[#This Row],[ParentId]],Capabilities[],2,FALSE)</f>
        <v>Internal K-Sharing</v>
      </c>
      <c r="G60">
        <v>1</v>
      </c>
      <c r="H60">
        <v>0</v>
      </c>
      <c r="I60">
        <f>IF(OR(Capabilities[[#This Row],[Maturity]]=0,Capabilities[[#This Row],[Importance]]=0),0,5-(Capabilities[[#This Row],[Importance]]-Capabilities[[#This Row],[Maturity]]))</f>
        <v>0</v>
      </c>
      <c r="J60">
        <v>0</v>
      </c>
      <c r="K60">
        <f>IF(ISERROR(VLOOKUP(Capabilities[[#This Row],[ChildId]],Capabilities[ParentId],1,FALSE)),1,0)</f>
        <v>1</v>
      </c>
      <c r="L60" cm="1">
        <f t="array" ref="L60">COUNTIF(LOV_ParentId,Capabilities[[#This Row],[ChildId]])</f>
        <v>0</v>
      </c>
      <c r="M60">
        <f>VLOOKUP(Capabilities[[#This Row],[ParentId]],Capabilities[],10,FALSE)</f>
        <v>0</v>
      </c>
      <c r="N60" t="e">
        <f>VLOOKUP(Capabilities[[#This Row],[ParentId]],Capabilities[],12,FALSE)/Capabilities[[#This Row],[ChildCountParent]]</f>
        <v>#DIV/0!</v>
      </c>
      <c r="O60" t="e">
        <f>IF(Capabilities[[#This Row],[Leaf]]=1,Capabilities[[#This Row],[ChildValueIntermediate]],0)</f>
        <v>#DIV/0!</v>
      </c>
      <c r="P60" t="str">
        <f>VLOOKUP(Capabilities[[#This Row],[Neutral]],Color[],4,FALSE)</f>
        <v>rgb(000,057,095)</v>
      </c>
      <c r="Q60" t="str">
        <f>VLOOKUP(Capabilities[[#This Row],[Priority]],Color[],2,FALSE)</f>
        <v>D3D3D3</v>
      </c>
      <c r="R60" t="str">
        <f>VLOOKUP(Capabilities[[#This Row],[Maturity]],Color[],2,FALSE)</f>
        <v>3B69B7</v>
      </c>
      <c r="S60">
        <f>MAX(Capabilities[ChildId])</f>
        <v>61</v>
      </c>
    </row>
    <row r="61" spans="1:19" hidden="1">
      <c r="A61">
        <v>61</v>
      </c>
      <c r="B61" t="s">
        <v>119</v>
      </c>
      <c r="C61"/>
      <c r="D61"/>
      <c r="E61">
        <v>59</v>
      </c>
      <c r="F61" t="str">
        <f>VLOOKUP(Capabilities[[#This Row],[ParentId]],Capabilities[],2,FALSE)</f>
        <v>Internal K-Sharing</v>
      </c>
      <c r="G61">
        <v>1</v>
      </c>
      <c r="H61">
        <v>0</v>
      </c>
      <c r="I61">
        <f>IF(OR(Capabilities[[#This Row],[Maturity]]=0,Capabilities[[#This Row],[Importance]]=0),0,5-(Capabilities[[#This Row],[Importance]]-Capabilities[[#This Row],[Maturity]]))</f>
        <v>0</v>
      </c>
      <c r="J61">
        <v>0</v>
      </c>
      <c r="K61">
        <f>IF(ISERROR(VLOOKUP(Capabilities[[#This Row],[ChildId]],Capabilities[ParentId],1,FALSE)),1,0)</f>
        <v>1</v>
      </c>
      <c r="L61" cm="1">
        <f t="array" ref="L61">COUNTIF(LOV_ParentId,Capabilities[[#This Row],[ChildId]])</f>
        <v>0</v>
      </c>
      <c r="M61">
        <f>VLOOKUP(Capabilities[[#This Row],[ParentId]],Capabilities[],10,FALSE)</f>
        <v>0</v>
      </c>
      <c r="N61" t="e">
        <f>VLOOKUP(Capabilities[[#This Row],[ParentId]],Capabilities[],12,FALSE)/Capabilities[[#This Row],[ChildCountParent]]</f>
        <v>#DIV/0!</v>
      </c>
      <c r="O61" t="e">
        <f>IF(Capabilities[[#This Row],[Leaf]]=1,Capabilities[[#This Row],[ChildValueIntermediate]],0)</f>
        <v>#DIV/0!</v>
      </c>
      <c r="P61" t="str">
        <f>VLOOKUP(Capabilities[[#This Row],[Neutral]],Color[],4,FALSE)</f>
        <v>rgb(000,057,095)</v>
      </c>
      <c r="Q61" t="str">
        <f>VLOOKUP(Capabilities[[#This Row],[Priority]],Color[],2,FALSE)</f>
        <v>D3D3D3</v>
      </c>
      <c r="R61" t="str">
        <f>VLOOKUP(Capabilities[[#This Row],[Maturity]],Color[],2,FALSE)</f>
        <v>3B69B7</v>
      </c>
      <c r="S61">
        <f>MAX(Capabilities[ChildId])</f>
        <v>61</v>
      </c>
    </row>
  </sheetData>
  <mergeCells count="1">
    <mergeCell ref="U1:AC1"/>
  </mergeCells>
  <phoneticPr fontId="1" type="noConversion"/>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6CC65-3C86-402B-AA1F-7EAA694078D6}">
  <dimension ref="A1:F11"/>
  <sheetViews>
    <sheetView workbookViewId="0">
      <selection activeCell="D3" sqref="D3"/>
    </sheetView>
  </sheetViews>
  <sheetFormatPr defaultRowHeight="15.6"/>
  <cols>
    <col min="1" max="1" width="17.75" customWidth="1"/>
    <col min="2" max="2" width="24.125" customWidth="1"/>
    <col min="3" max="3" width="16.375" customWidth="1"/>
    <col min="4" max="4" width="25.375" customWidth="1"/>
    <col min="5" max="5" width="12.25" bestFit="1" customWidth="1"/>
    <col min="6" max="6" width="23.75" bestFit="1" customWidth="1"/>
  </cols>
  <sheetData>
    <row r="1" spans="1:6">
      <c r="A1" t="s">
        <v>120</v>
      </c>
    </row>
    <row r="2" spans="1:6">
      <c r="A2" t="s">
        <v>121</v>
      </c>
      <c r="B2" t="s">
        <v>122</v>
      </c>
      <c r="C2" t="s">
        <v>123</v>
      </c>
      <c r="D2" t="s">
        <v>124</v>
      </c>
      <c r="E2" t="s">
        <v>125</v>
      </c>
      <c r="F2" t="s">
        <v>126</v>
      </c>
    </row>
    <row r="3" spans="1:6">
      <c r="A3">
        <v>0</v>
      </c>
      <c r="B3" t="s">
        <v>127</v>
      </c>
      <c r="C3" t="s">
        <v>128</v>
      </c>
      <c r="D3" t="s">
        <v>129</v>
      </c>
      <c r="E3" t="s">
        <v>127</v>
      </c>
      <c r="F3" t="s">
        <v>127</v>
      </c>
    </row>
    <row r="4" spans="1:6">
      <c r="A4">
        <v>1</v>
      </c>
      <c r="B4" t="s">
        <v>130</v>
      </c>
      <c r="C4" t="s">
        <v>131</v>
      </c>
      <c r="D4" t="s">
        <v>132</v>
      </c>
      <c r="E4" t="s">
        <v>133</v>
      </c>
      <c r="F4" t="s">
        <v>130</v>
      </c>
    </row>
    <row r="5" spans="1:6">
      <c r="A5">
        <v>2</v>
      </c>
      <c r="B5" t="s">
        <v>134</v>
      </c>
      <c r="C5" t="s">
        <v>135</v>
      </c>
      <c r="D5" t="s">
        <v>136</v>
      </c>
      <c r="E5" t="s">
        <v>137</v>
      </c>
      <c r="F5" t="s">
        <v>134</v>
      </c>
    </row>
    <row r="6" spans="1:6">
      <c r="A6">
        <v>3</v>
      </c>
      <c r="B6" t="s">
        <v>138</v>
      </c>
      <c r="C6" t="s">
        <v>139</v>
      </c>
      <c r="D6" t="s">
        <v>140</v>
      </c>
      <c r="E6" t="s">
        <v>141</v>
      </c>
      <c r="F6" t="s">
        <v>138</v>
      </c>
    </row>
    <row r="7" spans="1:6">
      <c r="A7">
        <v>4</v>
      </c>
      <c r="B7" t="s">
        <v>142</v>
      </c>
      <c r="C7" t="s">
        <v>143</v>
      </c>
      <c r="D7" t="s">
        <v>144</v>
      </c>
      <c r="E7" t="s">
        <v>145</v>
      </c>
      <c r="F7" t="s">
        <v>142</v>
      </c>
    </row>
    <row r="8" spans="1:6">
      <c r="A8">
        <v>5</v>
      </c>
      <c r="B8" t="s">
        <v>146</v>
      </c>
      <c r="C8" t="s">
        <v>147</v>
      </c>
      <c r="D8" t="s">
        <v>148</v>
      </c>
      <c r="E8" t="s">
        <v>149</v>
      </c>
      <c r="F8" t="s">
        <v>146</v>
      </c>
    </row>
    <row r="9" spans="1:6">
      <c r="A9">
        <v>6</v>
      </c>
      <c r="B9" t="s">
        <v>150</v>
      </c>
      <c r="F9" t="s">
        <v>150</v>
      </c>
    </row>
    <row r="10" spans="1:6">
      <c r="A10">
        <v>7</v>
      </c>
      <c r="B10" t="s">
        <v>150</v>
      </c>
    </row>
    <row r="11" spans="1:6">
      <c r="A11">
        <v>8</v>
      </c>
      <c r="B11" t="s">
        <v>150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BF63A-BB65-4561-9B35-81913FECFB8C}">
  <dimension ref="A1:L29"/>
  <sheetViews>
    <sheetView zoomScale="80" zoomScaleNormal="80" workbookViewId="0">
      <pane ySplit="1" topLeftCell="A2" activePane="bottomLeft" state="frozen"/>
      <selection pane="bottomLeft" activeCell="A2" sqref="A2:B3"/>
    </sheetView>
  </sheetViews>
  <sheetFormatPr defaultRowHeight="15.6"/>
  <cols>
    <col min="1" max="1" width="9.375" bestFit="1" customWidth="1"/>
    <col min="2" max="2" width="33.75" customWidth="1"/>
    <col min="3" max="3" width="26.25" customWidth="1"/>
    <col min="4" max="4" width="22.5" customWidth="1"/>
    <col min="5" max="5" width="10.875" bestFit="1" customWidth="1"/>
    <col min="6" max="6" width="26.5" customWidth="1"/>
    <col min="7" max="7" width="16.5" customWidth="1"/>
    <col min="8" max="8" width="14.625" customWidth="1"/>
    <col min="9" max="11" width="14.375" customWidth="1"/>
    <col min="12" max="12" width="32.75" customWidth="1"/>
    <col min="13" max="13" width="8.75" customWidth="1"/>
  </cols>
  <sheetData>
    <row r="1" spans="1:12">
      <c r="A1" t="s">
        <v>1</v>
      </c>
      <c r="B1" t="s">
        <v>151</v>
      </c>
      <c r="C1" t="s">
        <v>2</v>
      </c>
      <c r="D1" t="s">
        <v>6</v>
      </c>
      <c r="E1" t="s">
        <v>5</v>
      </c>
      <c r="F1" t="s">
        <v>152</v>
      </c>
      <c r="G1" t="s">
        <v>7</v>
      </c>
      <c r="H1" t="s">
        <v>0</v>
      </c>
      <c r="I1" t="s">
        <v>8</v>
      </c>
      <c r="J1" t="s">
        <v>16</v>
      </c>
      <c r="K1" t="s">
        <v>17</v>
      </c>
      <c r="L1" t="s">
        <v>153</v>
      </c>
    </row>
    <row r="2" spans="1:12">
      <c r="A2">
        <v>0</v>
      </c>
      <c r="B2" t="str">
        <f>CapabilitiesWorking[[#This Row],[ParentLabel]]&amp;"-"&amp;CapabilitiesWorking[[#This Row],[ChildLabel]]</f>
        <v>Top-Analytics</v>
      </c>
      <c r="C2" t="s">
        <v>29</v>
      </c>
      <c r="D2" t="s">
        <v>154</v>
      </c>
      <c r="I2">
        <f>MAX((CapabilitiesWorking[[#This Row],[Maturity]]*CapabilitiesWorking[[#This Row],[Importance]])/5,1)</f>
        <v>1</v>
      </c>
      <c r="J2" t="str">
        <f>VLOOKUP(CapabilitiesWorking[[#This Row],[Maturity]],Color[],2,FALSE)</f>
        <v>D3D3D3</v>
      </c>
      <c r="L2">
        <f>VLOOKUP(CapabilitiesWorking[[#This Row],[ParentCode]],CapabilitiesWorking[],1,FALSE)</f>
        <v>0</v>
      </c>
    </row>
    <row r="3" spans="1:12">
      <c r="A3">
        <v>1</v>
      </c>
      <c r="B3" t="str">
        <f>CapabilitiesWorking[[#This Row],[ParentLabel]]&amp;"-"&amp;CapabilitiesWorking[[#This Row],[ChildLabel]]</f>
        <v>Data Analytics-Delivery</v>
      </c>
      <c r="C3" t="s">
        <v>155</v>
      </c>
      <c r="D3" t="s">
        <v>32</v>
      </c>
      <c r="E3">
        <v>0</v>
      </c>
      <c r="F3" t="s">
        <v>156</v>
      </c>
      <c r="G3">
        <v>1</v>
      </c>
      <c r="H3">
        <v>0</v>
      </c>
      <c r="I3">
        <f>MAX((CapabilitiesWorking[[#This Row],[Maturity]]*CapabilitiesWorking[[#This Row],[Importance]])/5,1)</f>
        <v>1</v>
      </c>
      <c r="J3" t="str">
        <f>VLOOKUP(CapabilitiesWorking[[#This Row],[Maturity]],Color[],2,FALSE)</f>
        <v>3B69B7</v>
      </c>
      <c r="L3" t="e">
        <f>VLOOKUP(CapabilitiesWorking[[#This Row],[ParentCode]],CapabilitiesWorking[],1,FALSE)</f>
        <v>#N/A</v>
      </c>
    </row>
    <row r="4" spans="1:12">
      <c r="A4">
        <v>2</v>
      </c>
      <c r="B4" t="str">
        <f>CapabilitiesWorking[[#This Row],[ParentLabel]]&amp;"-"&amp;CapabilitiesWorking[[#This Row],[ChildLabel]]</f>
        <v>Data Analytics-Sales</v>
      </c>
      <c r="C4" t="s">
        <v>157</v>
      </c>
      <c r="D4" t="s">
        <v>32</v>
      </c>
      <c r="E4">
        <v>0</v>
      </c>
      <c r="F4" t="s">
        <v>156</v>
      </c>
      <c r="G4">
        <v>1</v>
      </c>
      <c r="H4">
        <v>0</v>
      </c>
      <c r="I4">
        <f>MAX((CapabilitiesWorking[[#This Row],[Maturity]]*CapabilitiesWorking[[#This Row],[Importance]])/5,1)</f>
        <v>1</v>
      </c>
      <c r="J4" t="str">
        <f>VLOOKUP(CapabilitiesWorking[[#This Row],[Maturity]],Color[],2,FALSE)</f>
        <v>3B69B7</v>
      </c>
      <c r="L4" t="e">
        <f>VLOOKUP(CapabilitiesWorking[[#This Row],[ParentCode]],CapabilitiesWorking[],1,FALSE)</f>
        <v>#N/A</v>
      </c>
    </row>
    <row r="5" spans="1:12">
      <c r="A5">
        <v>3</v>
      </c>
      <c r="B5" t="str">
        <f>CapabilitiesWorking[[#This Row],[ParentLabel]]&amp;"-"&amp;CapabilitiesWorking[[#This Row],[ChildLabel]]</f>
        <v>Data Analytics-Support</v>
      </c>
      <c r="C5" t="s">
        <v>35</v>
      </c>
      <c r="D5" t="s">
        <v>32</v>
      </c>
      <c r="E5">
        <v>0</v>
      </c>
      <c r="F5" t="s">
        <v>156</v>
      </c>
      <c r="G5">
        <v>1</v>
      </c>
      <c r="H5">
        <v>0</v>
      </c>
      <c r="I5">
        <f>MAX((CapabilitiesWorking[[#This Row],[Maturity]]*CapabilitiesWorking[[#This Row],[Importance]])/5,1)</f>
        <v>1</v>
      </c>
      <c r="J5" t="str">
        <f>VLOOKUP(CapabilitiesWorking[[#This Row],[Maturity]],Color[],2,FALSE)</f>
        <v>3B69B7</v>
      </c>
      <c r="L5" t="e">
        <f>VLOOKUP(CapabilitiesWorking[[#This Row],[ParentCode]],CapabilitiesWorking[],1,FALSE)</f>
        <v>#N/A</v>
      </c>
    </row>
    <row r="6" spans="1:12">
      <c r="A6">
        <v>4</v>
      </c>
      <c r="B6" t="str">
        <f>CapabilitiesWorking[[#This Row],[ParentLabel]]&amp;"-"&amp;CapabilitiesWorking[[#This Row],[ChildLabel]]</f>
        <v>Data Analytics-R&amp;D</v>
      </c>
      <c r="C6" t="s">
        <v>36</v>
      </c>
      <c r="D6" t="s">
        <v>32</v>
      </c>
      <c r="E6">
        <v>0</v>
      </c>
      <c r="F6" t="s">
        <v>156</v>
      </c>
      <c r="G6">
        <v>1</v>
      </c>
      <c r="H6">
        <v>0</v>
      </c>
      <c r="I6">
        <f>MAX((CapabilitiesWorking[[#This Row],[Maturity]]*CapabilitiesWorking[[#This Row],[Importance]])/5,1)</f>
        <v>1</v>
      </c>
      <c r="J6" t="str">
        <f>VLOOKUP(CapabilitiesWorking[[#This Row],[Maturity]],Color[],2,FALSE)</f>
        <v>3B69B7</v>
      </c>
      <c r="L6" t="e">
        <f>VLOOKUP(CapabilitiesWorking[[#This Row],[ParentCode]],CapabilitiesWorking[],1,FALSE)</f>
        <v>#N/A</v>
      </c>
    </row>
    <row r="7" spans="1:12">
      <c r="A7">
        <v>5</v>
      </c>
      <c r="B7" t="str">
        <f>CapabilitiesWorking[[#This Row],[ParentLabel]]&amp;"-"&amp;CapabilitiesWorking[[#This Row],[ChildLabel]]</f>
        <v>Delivery-Data Architecture</v>
      </c>
      <c r="C7" t="s">
        <v>158</v>
      </c>
      <c r="D7" t="s">
        <v>155</v>
      </c>
      <c r="E7">
        <v>1</v>
      </c>
      <c r="F7" t="str">
        <f>VLOOKUP(CapabilitiesWorking[[#This Row],[ParentId]],CapabilitiesWorking[],3,FALSE)</f>
        <v>Delivery</v>
      </c>
      <c r="G7">
        <v>1</v>
      </c>
      <c r="H7">
        <v>0</v>
      </c>
      <c r="I7">
        <f>MAX((CapabilitiesWorking[[#This Row],[Maturity]]*CapabilitiesWorking[[#This Row],[Importance]])/5,1)</f>
        <v>1</v>
      </c>
      <c r="J7" t="str">
        <f>VLOOKUP(CapabilitiesWorking[[#This Row],[Maturity]],Color[],2,FALSE)</f>
        <v>3B69B7</v>
      </c>
      <c r="K7" t="str">
        <f>VLOOKUP(CapabilitiesWorking[[#This Row],[Maturity]],Color[],2,FALSE)</f>
        <v>3B69B7</v>
      </c>
      <c r="L7" t="e">
        <f>VLOOKUP(CapabilitiesWorking[[#This Row],[ParentCode]],CapabilitiesWorking[],1,FALSE)</f>
        <v>#N/A</v>
      </c>
    </row>
    <row r="8" spans="1:12">
      <c r="A8">
        <v>6</v>
      </c>
      <c r="B8" t="str">
        <f>CapabilitiesWorking[[#This Row],[ParentLabel]]&amp;"-"&amp;CapabilitiesWorking[[#This Row],[ChildLabel]]</f>
        <v>Delivery-Data Quality</v>
      </c>
      <c r="C8" t="s">
        <v>39</v>
      </c>
      <c r="D8" t="s">
        <v>155</v>
      </c>
      <c r="E8">
        <v>1</v>
      </c>
      <c r="F8" t="str">
        <f>VLOOKUP(CapabilitiesWorking[[#This Row],[ParentId]],CapabilitiesWorking[],3,FALSE)</f>
        <v>Delivery</v>
      </c>
      <c r="G8">
        <v>1</v>
      </c>
      <c r="H8">
        <v>0</v>
      </c>
      <c r="I8">
        <f>MAX((CapabilitiesWorking[[#This Row],[Maturity]]*CapabilitiesWorking[[#This Row],[Importance]])/5,1)</f>
        <v>1</v>
      </c>
      <c r="J8" t="str">
        <f>VLOOKUP(CapabilitiesWorking[[#This Row],[Maturity]],Color[],2,FALSE)</f>
        <v>3B69B7</v>
      </c>
      <c r="K8" t="str">
        <f>VLOOKUP(CapabilitiesWorking[[#This Row],[Maturity]],Color[],2,FALSE)</f>
        <v>3B69B7</v>
      </c>
      <c r="L8" t="e">
        <f>VLOOKUP(CapabilitiesWorking[[#This Row],[ParentCode]],CapabilitiesWorking[],1,FALSE)</f>
        <v>#N/A</v>
      </c>
    </row>
    <row r="9" spans="1:12">
      <c r="A9">
        <v>7</v>
      </c>
      <c r="B9" t="str">
        <f>CapabilitiesWorking[[#This Row],[ParentLabel]]&amp;"-"&amp;CapabilitiesWorking[[#This Row],[ChildLabel]]</f>
        <v>Delivery-Data Modeling</v>
      </c>
      <c r="C9" t="s">
        <v>64</v>
      </c>
      <c r="D9" t="s">
        <v>155</v>
      </c>
      <c r="E9">
        <v>1</v>
      </c>
      <c r="F9" t="str">
        <f>VLOOKUP(CapabilitiesWorking[[#This Row],[ParentId]],CapabilitiesWorking[],3,FALSE)</f>
        <v>Delivery</v>
      </c>
      <c r="G9">
        <v>1</v>
      </c>
      <c r="H9">
        <v>0</v>
      </c>
      <c r="I9">
        <f>MAX((CapabilitiesWorking[[#This Row],[Maturity]]*CapabilitiesWorking[[#This Row],[Importance]])/5,1)</f>
        <v>1</v>
      </c>
      <c r="J9" t="str">
        <f>VLOOKUP(CapabilitiesWorking[[#This Row],[Maturity]],Color[],2,FALSE)</f>
        <v>3B69B7</v>
      </c>
      <c r="K9" t="str">
        <f>VLOOKUP(CapabilitiesWorking[[#This Row],[Maturity]],Color[],2,FALSE)</f>
        <v>3B69B7</v>
      </c>
      <c r="L9" t="e">
        <f>VLOOKUP(CapabilitiesWorking[[#This Row],[ParentCode]],CapabilitiesWorking[],1,FALSE)</f>
        <v>#N/A</v>
      </c>
    </row>
    <row r="10" spans="1:12">
      <c r="A10">
        <v>8</v>
      </c>
      <c r="B10" t="str">
        <f>CapabilitiesWorking[[#This Row],[ParentLabel]]&amp;"-"&amp;CapabilitiesWorking[[#This Row],[ChildLabel]]</f>
        <v>Delivery-Privacy</v>
      </c>
      <c r="C10" t="s">
        <v>47</v>
      </c>
      <c r="D10" t="s">
        <v>155</v>
      </c>
      <c r="E10">
        <v>1</v>
      </c>
      <c r="F10" t="str">
        <f>VLOOKUP(CapabilitiesWorking[[#This Row],[ParentId]],CapabilitiesWorking[],3,FALSE)</f>
        <v>Delivery</v>
      </c>
      <c r="G10">
        <v>1</v>
      </c>
      <c r="H10">
        <v>0</v>
      </c>
      <c r="I10">
        <f>MAX((CapabilitiesWorking[[#This Row],[Maturity]]*CapabilitiesWorking[[#This Row],[Importance]])/5,1)</f>
        <v>1</v>
      </c>
      <c r="J10" t="str">
        <f>VLOOKUP(CapabilitiesWorking[[#This Row],[Maturity]],Color[],2,FALSE)</f>
        <v>3B69B7</v>
      </c>
      <c r="K10" t="str">
        <f>VLOOKUP(CapabilitiesWorking[[#This Row],[Maturity]],Color[],2,FALSE)</f>
        <v>3B69B7</v>
      </c>
      <c r="L10" t="e">
        <f>VLOOKUP(CapabilitiesWorking[[#This Row],[ParentCode]],CapabilitiesWorking[],1,FALSE)</f>
        <v>#N/A</v>
      </c>
    </row>
    <row r="11" spans="1:12">
      <c r="A11">
        <v>9</v>
      </c>
      <c r="B11" t="str">
        <f>CapabilitiesWorking[[#This Row],[ParentLabel]]&amp;"-"&amp;CapabilitiesWorking[[#This Row],[ChildLabel]]</f>
        <v>Delivery-Master Data</v>
      </c>
      <c r="C11" t="s">
        <v>68</v>
      </c>
      <c r="D11" t="s">
        <v>155</v>
      </c>
      <c r="E11">
        <v>1</v>
      </c>
      <c r="F11" t="str">
        <f>VLOOKUP(CapabilitiesWorking[[#This Row],[ParentId]],CapabilitiesWorking[],3,FALSE)</f>
        <v>Delivery</v>
      </c>
      <c r="G11">
        <v>1</v>
      </c>
      <c r="H11">
        <v>0</v>
      </c>
      <c r="I11">
        <f>MAX((CapabilitiesWorking[[#This Row],[Maturity]]*CapabilitiesWorking[[#This Row],[Importance]])/5,1)</f>
        <v>1</v>
      </c>
      <c r="J11" t="str">
        <f>VLOOKUP(CapabilitiesWorking[[#This Row],[Maturity]],Color[],2,FALSE)</f>
        <v>3B69B7</v>
      </c>
      <c r="K11" t="str">
        <f>VLOOKUP(CapabilitiesWorking[[#This Row],[Maturity]],Color[],2,FALSE)</f>
        <v>3B69B7</v>
      </c>
      <c r="L11" t="e">
        <f>VLOOKUP(CapabilitiesWorking[[#This Row],[ParentCode]],CapabilitiesWorking[],1,FALSE)</f>
        <v>#N/A</v>
      </c>
    </row>
    <row r="12" spans="1:12">
      <c r="A12">
        <v>10</v>
      </c>
      <c r="B12" t="str">
        <f>CapabilitiesWorking[[#This Row],[ParentLabel]]&amp;"-"&amp;CapabilitiesWorking[[#This Row],[ChildLabel]]</f>
        <v>Delivery-Data Integration</v>
      </c>
      <c r="C12" t="s">
        <v>83</v>
      </c>
      <c r="D12" t="s">
        <v>155</v>
      </c>
      <c r="E12">
        <v>1</v>
      </c>
      <c r="F12" t="str">
        <f>VLOOKUP(CapabilitiesWorking[[#This Row],[ParentId]],CapabilitiesWorking[],3,FALSE)</f>
        <v>Delivery</v>
      </c>
      <c r="G12">
        <v>1</v>
      </c>
      <c r="H12">
        <v>0</v>
      </c>
      <c r="I12">
        <f>MAX((CapabilitiesWorking[[#This Row],[Maturity]]*CapabilitiesWorking[[#This Row],[Importance]])/5,1)</f>
        <v>1</v>
      </c>
      <c r="J12" t="str">
        <f>VLOOKUP(CapabilitiesWorking[[#This Row],[Maturity]],Color[],2,FALSE)</f>
        <v>3B69B7</v>
      </c>
      <c r="K12" t="str">
        <f>VLOOKUP(CapabilitiesWorking[[#This Row],[Maturity]],Color[],2,FALSE)</f>
        <v>3B69B7</v>
      </c>
      <c r="L12" t="e">
        <f>VLOOKUP(CapabilitiesWorking[[#This Row],[ParentCode]],CapabilitiesWorking[],1,FALSE)</f>
        <v>#N/A</v>
      </c>
    </row>
    <row r="13" spans="1:12">
      <c r="A13">
        <v>11</v>
      </c>
      <c r="B13" t="str">
        <f>CapabilitiesWorking[[#This Row],[ParentLabel]]&amp;"-"&amp;CapabilitiesWorking[[#This Row],[ChildLabel]]</f>
        <v>Delivery-Documentation</v>
      </c>
      <c r="C13" t="s">
        <v>159</v>
      </c>
      <c r="D13" t="s">
        <v>155</v>
      </c>
      <c r="E13">
        <v>1</v>
      </c>
      <c r="F13" t="str">
        <f>VLOOKUP(CapabilitiesWorking[[#This Row],[ParentId]],CapabilitiesWorking[],3,FALSE)</f>
        <v>Delivery</v>
      </c>
      <c r="G13">
        <v>1</v>
      </c>
      <c r="H13">
        <v>0</v>
      </c>
      <c r="I13">
        <f>MAX((CapabilitiesWorking[[#This Row],[Maturity]]*CapabilitiesWorking[[#This Row],[Importance]])/5,1)</f>
        <v>1</v>
      </c>
      <c r="J13" t="str">
        <f>VLOOKUP(CapabilitiesWorking[[#This Row],[Maturity]],Color[],2,FALSE)</f>
        <v>3B69B7</v>
      </c>
      <c r="K13" t="str">
        <f>VLOOKUP(CapabilitiesWorking[[#This Row],[Maturity]],Color[],2,FALSE)</f>
        <v>3B69B7</v>
      </c>
      <c r="L13" t="e">
        <f>VLOOKUP(CapabilitiesWorking[[#This Row],[ParentCode]],CapabilitiesWorking[],1,FALSE)</f>
        <v>#N/A</v>
      </c>
    </row>
    <row r="14" spans="1:12">
      <c r="A14">
        <v>12</v>
      </c>
      <c r="B14" t="str">
        <f>CapabilitiesWorking[[#This Row],[ParentLabel]]&amp;"-"&amp;CapabilitiesWorking[[#This Row],[ChildLabel]]</f>
        <v>Delivery-Data Storage</v>
      </c>
      <c r="C14" t="s">
        <v>76</v>
      </c>
      <c r="D14" t="s">
        <v>155</v>
      </c>
      <c r="E14">
        <v>1</v>
      </c>
      <c r="F14" t="str">
        <f>VLOOKUP(CapabilitiesWorking[[#This Row],[ParentId]],CapabilitiesWorking[],3,FALSE)</f>
        <v>Delivery</v>
      </c>
      <c r="G14">
        <v>1</v>
      </c>
      <c r="H14">
        <v>0</v>
      </c>
      <c r="I14">
        <f>MAX((CapabilitiesWorking[[#This Row],[Maturity]]*CapabilitiesWorking[[#This Row],[Importance]])/5,1)</f>
        <v>1</v>
      </c>
      <c r="J14" t="str">
        <f>VLOOKUP(CapabilitiesWorking[[#This Row],[Maturity]],Color[],2,FALSE)</f>
        <v>3B69B7</v>
      </c>
      <c r="K14" t="str">
        <f>VLOOKUP(CapabilitiesWorking[[#This Row],[Maturity]],Color[],2,FALSE)</f>
        <v>3B69B7</v>
      </c>
      <c r="L14" t="e">
        <f>VLOOKUP(CapabilitiesWorking[[#This Row],[ParentCode]],CapabilitiesWorking[],1,FALSE)</f>
        <v>#N/A</v>
      </c>
    </row>
    <row r="15" spans="1:12">
      <c r="A15">
        <v>13</v>
      </c>
      <c r="B15" t="str">
        <f>CapabilitiesWorking[[#This Row],[ParentLabel]]&amp;"-"&amp;CapabilitiesWorking[[#This Row],[ChildLabel]]</f>
        <v>Delivery-Orchestration</v>
      </c>
      <c r="C15" t="s">
        <v>62</v>
      </c>
      <c r="D15" t="s">
        <v>155</v>
      </c>
      <c r="E15">
        <v>1</v>
      </c>
      <c r="F15" t="str">
        <f>VLOOKUP(CapabilitiesWorking[[#This Row],[ParentId]],CapabilitiesWorking[],3,FALSE)</f>
        <v>Delivery</v>
      </c>
      <c r="G15">
        <v>1</v>
      </c>
      <c r="H15">
        <v>0</v>
      </c>
      <c r="I15">
        <f>MAX((CapabilitiesWorking[[#This Row],[Maturity]]*CapabilitiesWorking[[#This Row],[Importance]])/5,1)</f>
        <v>1</v>
      </c>
      <c r="J15" t="str">
        <f>VLOOKUP(CapabilitiesWorking[[#This Row],[Maturity]],Color[],2,FALSE)</f>
        <v>3B69B7</v>
      </c>
      <c r="K15" t="str">
        <f>VLOOKUP(CapabilitiesWorking[[#This Row],[Maturity]],Color[],2,FALSE)</f>
        <v>3B69B7</v>
      </c>
      <c r="L15" t="e">
        <f>VLOOKUP(CapabilitiesWorking[[#This Row],[ParentCode]],CapabilitiesWorking[],1,FALSE)</f>
        <v>#N/A</v>
      </c>
    </row>
    <row r="16" spans="1:12">
      <c r="A16">
        <v>14</v>
      </c>
      <c r="B16" t="str">
        <f>CapabilitiesWorking[[#This Row],[ParentLabel]]&amp;"-"&amp;CapabilitiesWorking[[#This Row],[ChildLabel]]</f>
        <v>Delivery-Metadata</v>
      </c>
      <c r="C16" t="s">
        <v>72</v>
      </c>
      <c r="D16" t="s">
        <v>155</v>
      </c>
      <c r="E16">
        <v>1</v>
      </c>
      <c r="F16" t="str">
        <f>VLOOKUP(CapabilitiesWorking[[#This Row],[ParentId]],CapabilitiesWorking[],3,FALSE)</f>
        <v>Delivery</v>
      </c>
      <c r="G16">
        <v>1</v>
      </c>
      <c r="H16">
        <v>0</v>
      </c>
      <c r="I16">
        <f>MAX((CapabilitiesWorking[[#This Row],[Maturity]]*CapabilitiesWorking[[#This Row],[Importance]])/5,1)</f>
        <v>1</v>
      </c>
      <c r="J16" t="str">
        <f>VLOOKUP(CapabilitiesWorking[[#This Row],[Maturity]],Color[],2,FALSE)</f>
        <v>3B69B7</v>
      </c>
      <c r="K16" t="str">
        <f>VLOOKUP(CapabilitiesWorking[[#This Row],[Maturity]],Color[],2,FALSE)</f>
        <v>3B69B7</v>
      </c>
      <c r="L16" t="e">
        <f>VLOOKUP(CapabilitiesWorking[[#This Row],[ParentCode]],CapabilitiesWorking[],1,FALSE)</f>
        <v>#N/A</v>
      </c>
    </row>
    <row r="17" spans="1:12">
      <c r="A17">
        <v>15</v>
      </c>
      <c r="B17" t="str">
        <f>CapabilitiesWorking[[#This Row],[ParentLabel]]&amp;"-"&amp;CapabilitiesWorking[[#This Row],[ChildLabel]]</f>
        <v>Delivery-Security</v>
      </c>
      <c r="C17" t="s">
        <v>43</v>
      </c>
      <c r="D17" t="s">
        <v>155</v>
      </c>
      <c r="E17">
        <v>1</v>
      </c>
      <c r="F17" t="str">
        <f>VLOOKUP(CapabilitiesWorking[[#This Row],[ParentId]],CapabilitiesWorking[],3,FALSE)</f>
        <v>Delivery</v>
      </c>
      <c r="G17">
        <v>1</v>
      </c>
      <c r="H17">
        <v>0</v>
      </c>
      <c r="I17">
        <f>MAX((CapabilitiesWorking[[#This Row],[Maturity]]*CapabilitiesWorking[[#This Row],[Importance]])/5,1)</f>
        <v>1</v>
      </c>
      <c r="J17" t="str">
        <f>VLOOKUP(CapabilitiesWorking[[#This Row],[Maturity]],Color[],2,FALSE)</f>
        <v>3B69B7</v>
      </c>
      <c r="K17" t="str">
        <f>VLOOKUP(CapabilitiesWorking[[#This Row],[Maturity]],Color[],2,FALSE)</f>
        <v>3B69B7</v>
      </c>
      <c r="L17" t="e">
        <f>VLOOKUP(CapabilitiesWorking[[#This Row],[ParentCode]],CapabilitiesWorking[],1,FALSE)</f>
        <v>#N/A</v>
      </c>
    </row>
    <row r="18" spans="1:12">
      <c r="A18">
        <v>16</v>
      </c>
      <c r="B18" t="str">
        <f>CapabilitiesWorking[[#This Row],[ParentLabel]]&amp;"-"&amp;CapabilitiesWorking[[#This Row],[ChildLabel]]</f>
        <v>Delivery-Integration</v>
      </c>
      <c r="C18" t="s">
        <v>160</v>
      </c>
      <c r="D18" t="s">
        <v>155</v>
      </c>
      <c r="E18">
        <v>1</v>
      </c>
      <c r="F18" t="str">
        <f>VLOOKUP(CapabilitiesWorking[[#This Row],[ParentId]],CapabilitiesWorking[],3,FALSE)</f>
        <v>Delivery</v>
      </c>
      <c r="G18">
        <v>1</v>
      </c>
      <c r="H18">
        <v>0</v>
      </c>
      <c r="I18">
        <f>MAX((CapabilitiesWorking[[#This Row],[Maturity]]*CapabilitiesWorking[[#This Row],[Importance]])/5,1)</f>
        <v>1</v>
      </c>
      <c r="J18" t="str">
        <f>VLOOKUP(CapabilitiesWorking[[#This Row],[Maturity]],Color[],2,FALSE)</f>
        <v>3B69B7</v>
      </c>
      <c r="K18" t="str">
        <f>VLOOKUP(CapabilitiesWorking[[#This Row],[Maturity]],Color[],2,FALSE)</f>
        <v>3B69B7</v>
      </c>
      <c r="L18" t="e">
        <f>VLOOKUP(CapabilitiesWorking[[#This Row],[ParentCode]],CapabilitiesWorking[],1,FALSE)</f>
        <v>#N/A</v>
      </c>
    </row>
    <row r="19" spans="1:12">
      <c r="A19">
        <v>17</v>
      </c>
      <c r="B19" t="str">
        <f>CapabilitiesWorking[[#This Row],[ParentLabel]]&amp;"-"&amp;CapabilitiesWorking[[#This Row],[ChildLabel]]</f>
        <v>Delivery-Data Operations</v>
      </c>
      <c r="C19" t="s">
        <v>161</v>
      </c>
      <c r="D19" t="s">
        <v>155</v>
      </c>
      <c r="E19">
        <v>1</v>
      </c>
      <c r="F19" t="str">
        <f>VLOOKUP(CapabilitiesWorking[[#This Row],[ParentId]],CapabilitiesWorking[],3,FALSE)</f>
        <v>Delivery</v>
      </c>
      <c r="G19">
        <v>1</v>
      </c>
      <c r="H19">
        <v>0</v>
      </c>
      <c r="I19">
        <f>MAX((CapabilitiesWorking[[#This Row],[Maturity]]*CapabilitiesWorking[[#This Row],[Importance]])/5,1)</f>
        <v>1</v>
      </c>
      <c r="J19" t="str">
        <f>VLOOKUP(CapabilitiesWorking[[#This Row],[Maturity]],Color[],2,FALSE)</f>
        <v>3B69B7</v>
      </c>
      <c r="K19" t="str">
        <f>VLOOKUP(CapabilitiesWorking[[#This Row],[Maturity]],Color[],2,FALSE)</f>
        <v>3B69B7</v>
      </c>
      <c r="L19" t="e">
        <f>VLOOKUP(CapabilitiesWorking[[#This Row],[ParentCode]],CapabilitiesWorking[],1,FALSE)</f>
        <v>#N/A</v>
      </c>
    </row>
    <row r="20" spans="1:12">
      <c r="A20">
        <v>18</v>
      </c>
      <c r="B20" t="str">
        <f>CapabilitiesWorking[[#This Row],[ParentLabel]]&amp;"-"&amp;CapabilitiesWorking[[#This Row],[ChildLabel]]</f>
        <v>Delivery-WayOfWorking</v>
      </c>
      <c r="C20" t="s">
        <v>162</v>
      </c>
      <c r="D20" t="s">
        <v>155</v>
      </c>
      <c r="E20">
        <v>1</v>
      </c>
      <c r="F20" t="str">
        <f>VLOOKUP(CapabilitiesWorking[[#This Row],[ParentId]],CapabilitiesWorking[],3,FALSE)</f>
        <v>Delivery</v>
      </c>
      <c r="G20">
        <v>1</v>
      </c>
      <c r="H20">
        <v>0</v>
      </c>
      <c r="I20">
        <f>MAX((CapabilitiesWorking[[#This Row],[Maturity]]*CapabilitiesWorking[[#This Row],[Importance]])/5,1)</f>
        <v>1</v>
      </c>
      <c r="J20" t="str">
        <f>VLOOKUP(CapabilitiesWorking[[#This Row],[Maturity]],Color[],2,FALSE)</f>
        <v>3B69B7</v>
      </c>
      <c r="K20" t="str">
        <f>VLOOKUP(CapabilitiesWorking[[#This Row],[Maturity]],Color[],2,FALSE)</f>
        <v>3B69B7</v>
      </c>
      <c r="L20" t="e">
        <f>VLOOKUP(CapabilitiesWorking[[#This Row],[ParentCode]],CapabilitiesWorking[],1,FALSE)</f>
        <v>#N/A</v>
      </c>
    </row>
    <row r="21" spans="1:12">
      <c r="A21">
        <v>19</v>
      </c>
      <c r="B21" t="str">
        <f>CapabilitiesWorking[[#This Row],[ParentLabel]]&amp;"-"&amp;CapabilitiesWorking[[#This Row],[ChildLabel]]</f>
        <v>Data Modeling-Normal Form Modeling</v>
      </c>
      <c r="C21" t="s">
        <v>163</v>
      </c>
      <c r="D21" t="s">
        <v>64</v>
      </c>
      <c r="E21">
        <v>7</v>
      </c>
      <c r="F21" t="str">
        <f>VLOOKUP(CapabilitiesWorking[[#This Row],[ParentId]],CapabilitiesWorking[],3,FALSE)</f>
        <v>Data Modeling</v>
      </c>
      <c r="G21">
        <v>1</v>
      </c>
      <c r="H21">
        <v>0</v>
      </c>
      <c r="I21">
        <f>MAX((CapabilitiesWorking[[#This Row],[Maturity]]*CapabilitiesWorking[[#This Row],[Importance]])/5,1)</f>
        <v>1</v>
      </c>
      <c r="J21" t="str">
        <f>VLOOKUP(CapabilitiesWorking[[#This Row],[Maturity]],Color[],2,FALSE)</f>
        <v>3B69B7</v>
      </c>
      <c r="K21" t="str">
        <f>VLOOKUP(CapabilitiesWorking[[#This Row],[Maturity]],Color[],2,FALSE)</f>
        <v>3B69B7</v>
      </c>
      <c r="L21" t="e">
        <f>VLOOKUP(CapabilitiesWorking[[#This Row],[ParentCode]],CapabilitiesWorking[],1,FALSE)</f>
        <v>#N/A</v>
      </c>
    </row>
    <row r="22" spans="1:12">
      <c r="A22">
        <v>20</v>
      </c>
      <c r="B22" t="str">
        <f>CapabilitiesWorking[[#This Row],[ParentLabel]]&amp;"-"&amp;CapabilitiesWorking[[#This Row],[ChildLabel]]</f>
        <v>Data Modeling-Dimensional Modeling</v>
      </c>
      <c r="C22" t="s">
        <v>81</v>
      </c>
      <c r="D22" t="s">
        <v>64</v>
      </c>
      <c r="E22">
        <v>7</v>
      </c>
      <c r="F22" t="str">
        <f>VLOOKUP(CapabilitiesWorking[[#This Row],[ParentId]],CapabilitiesWorking[],3,FALSE)</f>
        <v>Data Modeling</v>
      </c>
      <c r="G22">
        <v>1</v>
      </c>
      <c r="H22">
        <v>0</v>
      </c>
      <c r="I22">
        <f>MAX((CapabilitiesWorking[[#This Row],[Maturity]]*CapabilitiesWorking[[#This Row],[Importance]])/5,1)</f>
        <v>1</v>
      </c>
      <c r="J22" t="str">
        <f>VLOOKUP(CapabilitiesWorking[[#This Row],[Maturity]],Color[],2,FALSE)</f>
        <v>3B69B7</v>
      </c>
      <c r="K22" t="str">
        <f>VLOOKUP(CapabilitiesWorking[[#This Row],[Maturity]],Color[],2,FALSE)</f>
        <v>3B69B7</v>
      </c>
      <c r="L22" t="e">
        <f>VLOOKUP(CapabilitiesWorking[[#This Row],[ParentCode]],CapabilitiesWorking[],1,FALSE)</f>
        <v>#N/A</v>
      </c>
    </row>
    <row r="23" spans="1:12">
      <c r="A23">
        <v>21</v>
      </c>
      <c r="B23" t="str">
        <f>CapabilitiesWorking[[#This Row],[ParentLabel]]&amp;"-"&amp;CapabilitiesWorking[[#This Row],[ChildLabel]]</f>
        <v>Data Modeling-Data Vault</v>
      </c>
      <c r="C23" t="s">
        <v>82</v>
      </c>
      <c r="D23" t="s">
        <v>64</v>
      </c>
      <c r="E23">
        <v>7</v>
      </c>
      <c r="F23" t="str">
        <f>VLOOKUP(CapabilitiesWorking[[#This Row],[ParentId]],CapabilitiesWorking[],3,FALSE)</f>
        <v>Data Modeling</v>
      </c>
      <c r="G23">
        <v>1</v>
      </c>
      <c r="H23">
        <v>0</v>
      </c>
      <c r="I23">
        <f>MAX((CapabilitiesWorking[[#This Row],[Maturity]]*CapabilitiesWorking[[#This Row],[Importance]])/5,1)</f>
        <v>1</v>
      </c>
      <c r="J23" t="str">
        <f>VLOOKUP(CapabilitiesWorking[[#This Row],[Maturity]],Color[],2,FALSE)</f>
        <v>3B69B7</v>
      </c>
      <c r="K23" t="str">
        <f>VLOOKUP(CapabilitiesWorking[[#This Row],[Maturity]],Color[],2,FALSE)</f>
        <v>3B69B7</v>
      </c>
      <c r="L23" t="e">
        <f>VLOOKUP(CapabilitiesWorking[[#This Row],[ParentCode]],CapabilitiesWorking[],1,FALSE)</f>
        <v>#N/A</v>
      </c>
    </row>
    <row r="24" spans="1:12">
      <c r="A24">
        <v>22</v>
      </c>
      <c r="B24" t="str">
        <f>CapabilitiesWorking[[#This Row],[ParentLabel]]&amp;"-"&amp;CapabilitiesWorking[[#This Row],[ChildLabel]]</f>
        <v>Delivery-Data Processing</v>
      </c>
      <c r="C24" t="s">
        <v>104</v>
      </c>
      <c r="D24" t="s">
        <v>155</v>
      </c>
      <c r="E24">
        <v>1</v>
      </c>
      <c r="F24" t="str">
        <f>VLOOKUP(CapabilitiesWorking[[#This Row],[ParentId]],CapabilitiesWorking[],3,FALSE)</f>
        <v>Delivery</v>
      </c>
      <c r="G24">
        <v>1</v>
      </c>
      <c r="H24">
        <v>0</v>
      </c>
      <c r="I24">
        <f>MAX((CapabilitiesWorking[[#This Row],[Maturity]]*CapabilitiesWorking[[#This Row],[Importance]])/5,1)</f>
        <v>1</v>
      </c>
      <c r="J24" t="str">
        <f>VLOOKUP(CapabilitiesWorking[[#This Row],[Maturity]],Color[],2,FALSE)</f>
        <v>3B69B7</v>
      </c>
      <c r="K24" t="str">
        <f>VLOOKUP(CapabilitiesWorking[[#This Row],[Maturity]],Color[],2,FALSE)</f>
        <v>3B69B7</v>
      </c>
      <c r="L24" t="e">
        <f>VLOOKUP(CapabilitiesWorking[[#This Row],[ParentCode]],CapabilitiesWorking[],1,FALSE)</f>
        <v>#N/A</v>
      </c>
    </row>
    <row r="25" spans="1:12">
      <c r="A25">
        <v>23</v>
      </c>
      <c r="B25" t="str">
        <f>CapabilitiesWorking[[#This Row],[ParentLabel]]&amp;"-"&amp;CapabilitiesWorking[[#This Row],[ChildLabel]]</f>
        <v>Data Operations-Logging</v>
      </c>
      <c r="C25" t="s">
        <v>87</v>
      </c>
      <c r="D25" t="s">
        <v>161</v>
      </c>
      <c r="E25">
        <v>3</v>
      </c>
      <c r="F25" t="str">
        <f>VLOOKUP(CapabilitiesWorking[[#This Row],[ParentId]],CapabilitiesWorking[],3,FALSE)</f>
        <v>Support</v>
      </c>
      <c r="G25">
        <v>1</v>
      </c>
      <c r="H25">
        <v>0</v>
      </c>
      <c r="I25">
        <f>MAX((CapabilitiesWorking[[#This Row],[Maturity]]*CapabilitiesWorking[[#This Row],[Importance]])/5,1)</f>
        <v>1</v>
      </c>
      <c r="J25" t="str">
        <f>VLOOKUP(CapabilitiesWorking[[#This Row],[Maturity]],Color[],2,FALSE)</f>
        <v>3B69B7</v>
      </c>
      <c r="K25" t="str">
        <f>VLOOKUP(CapabilitiesWorking[[#This Row],[Maturity]],Color[],2,FALSE)</f>
        <v>3B69B7</v>
      </c>
      <c r="L25" t="e">
        <f>VLOOKUP(CapabilitiesWorking[[#This Row],[ParentCode]],CapabilitiesWorking[],1,FALSE)</f>
        <v>#N/A</v>
      </c>
    </row>
    <row r="26" spans="1:12">
      <c r="A26">
        <v>24</v>
      </c>
      <c r="B26" t="str">
        <f>CapabilitiesWorking[[#This Row],[ParentLabel]]&amp;"-"&amp;CapabilitiesWorking[[#This Row],[ChildLabel]]</f>
        <v>Data Operations-Monitoring</v>
      </c>
      <c r="C26" t="s">
        <v>88</v>
      </c>
      <c r="D26" t="s">
        <v>161</v>
      </c>
      <c r="E26">
        <v>3</v>
      </c>
      <c r="F26" t="str">
        <f>VLOOKUP(CapabilitiesWorking[[#This Row],[ParentId]],CapabilitiesWorking[],3,FALSE)</f>
        <v>Support</v>
      </c>
      <c r="G26">
        <v>1</v>
      </c>
      <c r="H26">
        <v>0</v>
      </c>
      <c r="I26">
        <f>MAX((CapabilitiesWorking[[#This Row],[Maturity]]*CapabilitiesWorking[[#This Row],[Importance]])/5,1)</f>
        <v>1</v>
      </c>
      <c r="J26" t="str">
        <f>VLOOKUP(CapabilitiesWorking[[#This Row],[Maturity]],Color[],2,FALSE)</f>
        <v>3B69B7</v>
      </c>
      <c r="K26" t="str">
        <f>VLOOKUP(CapabilitiesWorking[[#This Row],[Maturity]],Color[],2,FALSE)</f>
        <v>3B69B7</v>
      </c>
      <c r="L26" t="e">
        <f>VLOOKUP(CapabilitiesWorking[[#This Row],[ParentCode]],CapabilitiesWorking[],1,FALSE)</f>
        <v>#N/A</v>
      </c>
    </row>
    <row r="27" spans="1:12">
      <c r="A27">
        <v>25</v>
      </c>
      <c r="B27" t="str">
        <f>CapabilitiesWorking[[#This Row],[ParentLabel]]&amp;"-"&amp;CapabilitiesWorking[[#This Row],[ChildLabel]]</f>
        <v>Data Operations-Alerting</v>
      </c>
      <c r="C27" t="s">
        <v>89</v>
      </c>
      <c r="D27" t="s">
        <v>161</v>
      </c>
      <c r="E27">
        <v>3</v>
      </c>
      <c r="F27" t="str">
        <f>VLOOKUP(CapabilitiesWorking[[#This Row],[ParentId]],CapabilitiesWorking[],3,FALSE)</f>
        <v>Support</v>
      </c>
      <c r="G27">
        <v>1</v>
      </c>
      <c r="H27">
        <v>0</v>
      </c>
      <c r="I27">
        <f>MAX((CapabilitiesWorking[[#This Row],[Maturity]]*CapabilitiesWorking[[#This Row],[Importance]])/5,1)</f>
        <v>1</v>
      </c>
      <c r="J27" t="str">
        <f>VLOOKUP(CapabilitiesWorking[[#This Row],[Maturity]],Color[],2,FALSE)</f>
        <v>3B69B7</v>
      </c>
      <c r="K27" t="str">
        <f>VLOOKUP(CapabilitiesWorking[[#This Row],[Maturity]],Color[],2,FALSE)</f>
        <v>3B69B7</v>
      </c>
      <c r="L27" t="e">
        <f>VLOOKUP(CapabilitiesWorking[[#This Row],[ParentCode]],CapabilitiesWorking[],1,FALSE)</f>
        <v>#N/A</v>
      </c>
    </row>
    <row r="28" spans="1:12">
      <c r="A28">
        <v>26</v>
      </c>
      <c r="B28" t="str">
        <f>CapabilitiesWorking[[#This Row],[ParentLabel]]&amp;"-"&amp;CapabilitiesWorking[[#This Row],[ChildLabel]]</f>
        <v>Data Analytics-Development Lifecycle</v>
      </c>
      <c r="C28" t="s">
        <v>164</v>
      </c>
      <c r="D28" t="s">
        <v>32</v>
      </c>
      <c r="E28">
        <v>18</v>
      </c>
      <c r="F28" t="str">
        <f>VLOOKUP(CapabilitiesWorking[[#This Row],[ParentId]],CapabilitiesWorking[],3,FALSE)</f>
        <v>WayOfWorking</v>
      </c>
      <c r="G28">
        <v>1</v>
      </c>
      <c r="H28">
        <v>0</v>
      </c>
      <c r="I28">
        <f>MAX((CapabilitiesWorking[[#This Row],[Maturity]]*CapabilitiesWorking[[#This Row],[Importance]])/5,1)</f>
        <v>1</v>
      </c>
      <c r="J28" t="str">
        <f>VLOOKUP(CapabilitiesWorking[[#This Row],[Maturity]],Color[],2,FALSE)</f>
        <v>3B69B7</v>
      </c>
      <c r="K28" t="str">
        <f>VLOOKUP(CapabilitiesWorking[[#This Row],[Maturity]],Color[],2,FALSE)</f>
        <v>3B69B7</v>
      </c>
      <c r="L28" t="e">
        <f>VLOOKUP(CapabilitiesWorking[[#This Row],[ParentCode]],CapabilitiesWorking[],1,FALSE)</f>
        <v>#N/A</v>
      </c>
    </row>
    <row r="29" spans="1:12">
      <c r="A29">
        <v>27</v>
      </c>
      <c r="B29" t="str">
        <f>CapabilitiesWorking[[#This Row],[ParentLabel]]&amp;"-"&amp;CapabilitiesWorking[[#This Row],[ChildLabel]]</f>
        <v>Data Analytics-Calculation</v>
      </c>
      <c r="C29" t="s">
        <v>90</v>
      </c>
      <c r="D29" t="s">
        <v>32</v>
      </c>
      <c r="E29">
        <v>2</v>
      </c>
      <c r="F29" t="str">
        <f>VLOOKUP(CapabilitiesWorking[[#This Row],[ParentId]],CapabilitiesWorking[],3,FALSE)</f>
        <v>Sales</v>
      </c>
      <c r="G29">
        <v>1</v>
      </c>
      <c r="H29">
        <v>0</v>
      </c>
      <c r="I29">
        <f>MAX((CapabilitiesWorking[[#This Row],[Maturity]]*CapabilitiesWorking[[#This Row],[Importance]])/5,1)</f>
        <v>1</v>
      </c>
      <c r="J29" t="str">
        <f>VLOOKUP(CapabilitiesWorking[[#This Row],[Maturity]],Color[],2,FALSE)</f>
        <v>3B69B7</v>
      </c>
      <c r="K29" t="str">
        <f>VLOOKUP(CapabilitiesWorking[[#This Row],[Maturity]],Color[],2,FALSE)</f>
        <v>3B69B7</v>
      </c>
      <c r="L29" t="e">
        <f>VLOOKUP(CapabilitiesWorking[[#This Row],[ParentCode]],CapabilitiesWorking[],1,FALSE)</f>
        <v>#N/A</v>
      </c>
    </row>
  </sheetData>
  <phoneticPr fontId="1" type="noConversion"/>
  <pageMargins left="0.7" right="0.7" top="0.75" bottom="0.75" header="0.3" footer="0.3"/>
  <pageSetup paperSize="9" orientation="portrait" verticalDpi="0" r:id="rId1"/>
  <ignoredErrors>
    <ignoredError sqref="E7:E29" calculatedColumn="1"/>
  </ignoredError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6B978-849E-1443-9817-DC2DDE6C4E9D}">
  <dimension ref="A1:M15"/>
  <sheetViews>
    <sheetView zoomScale="140" zoomScaleNormal="140" workbookViewId="0">
      <pane ySplit="1" topLeftCell="A2" activePane="bottomLeft" state="frozen"/>
      <selection pane="bottomLeft" activeCell="C3" sqref="C3:C15"/>
    </sheetView>
  </sheetViews>
  <sheetFormatPr defaultColWidth="11.25" defaultRowHeight="15.6"/>
  <cols>
    <col min="1" max="1" width="23.5" bestFit="1" customWidth="1"/>
    <col min="2" max="2" width="28.25" customWidth="1"/>
    <col min="3" max="3" width="23.5" bestFit="1" customWidth="1"/>
    <col min="4" max="4" width="6.75" bestFit="1" customWidth="1"/>
    <col min="5" max="5" width="12.25" bestFit="1" customWidth="1"/>
    <col min="6" max="6" width="17.75" bestFit="1" customWidth="1"/>
    <col min="7" max="7" width="8.25" bestFit="1" customWidth="1"/>
    <col min="8" max="8" width="8.75" bestFit="1" customWidth="1"/>
    <col min="9" max="9" width="12.75" bestFit="1" customWidth="1"/>
    <col min="10" max="10" width="19.25" bestFit="1" customWidth="1"/>
    <col min="11" max="11" width="11.25" bestFit="1" customWidth="1"/>
  </cols>
  <sheetData>
    <row r="1" spans="1:13">
      <c r="A1" t="s">
        <v>165</v>
      </c>
      <c r="B1" t="s">
        <v>166</v>
      </c>
      <c r="C1" t="s">
        <v>167</v>
      </c>
      <c r="D1" t="s">
        <v>168</v>
      </c>
      <c r="E1" t="s">
        <v>169</v>
      </c>
      <c r="F1" t="s">
        <v>170</v>
      </c>
      <c r="G1" t="s">
        <v>171</v>
      </c>
      <c r="H1" t="s">
        <v>172</v>
      </c>
      <c r="I1" t="s">
        <v>173</v>
      </c>
      <c r="J1" t="s">
        <v>174</v>
      </c>
      <c r="K1" s="2" t="s">
        <v>175</v>
      </c>
      <c r="L1" t="s">
        <v>176</v>
      </c>
      <c r="M1" t="s">
        <v>177</v>
      </c>
    </row>
    <row r="2" spans="1:13">
      <c r="A2" t="str">
        <f>PlatformServices[[#This Row],[child]]</f>
        <v>Services</v>
      </c>
      <c r="B2" s="3"/>
      <c r="C2" t="s">
        <v>178</v>
      </c>
      <c r="D2">
        <f>IF(ISERROR(VLOOKUP(PlatformServices[[#This Row],[child]],PlatformServices[parent],1,FALSE)),1,0)</f>
        <v>0</v>
      </c>
      <c r="E2" cm="1">
        <f t="array" ref="E2">COUNTIF(LOV_Parent,PlatformServices[[#This Row],[child]])</f>
        <v>13</v>
      </c>
      <c r="F2" t="e">
        <f>VLOOKUP(PlatformServices[[#This Row],[parent]],PlatformServices[],5,FALSE)</f>
        <v>#N/A</v>
      </c>
      <c r="I2">
        <f>IF(PlatformServices[[#This Row],[leaf]]=1,PlatformServices[[#This Row],[intermediateValue]],0)</f>
        <v>0</v>
      </c>
      <c r="J2">
        <v>100000</v>
      </c>
      <c r="K2">
        <f>IF(AND(PlatformServices[[#This Row],[leaf]]=1,PlatformServices[[#This Row],[target]]=0),0,1)</f>
        <v>1</v>
      </c>
      <c r="M2">
        <v>0</v>
      </c>
    </row>
    <row r="3" spans="1:13">
      <c r="A3" t="str">
        <f>PlatformServices[[#This Row],[child]]</f>
        <v>Data Architecture</v>
      </c>
      <c r="B3" s="3" t="s">
        <v>178</v>
      </c>
      <c r="C3" t="s">
        <v>158</v>
      </c>
      <c r="D3">
        <f>IF(ISERROR(VLOOKUP(PlatformServices[[#This Row],[child]],PlatformServices[parent],1,FALSE)),1,0)</f>
        <v>1</v>
      </c>
      <c r="E3" cm="1">
        <f t="array" ref="E3">COUNTIF(LOV_Parent,PlatformServices[[#This Row],[child]])</f>
        <v>0</v>
      </c>
      <c r="F3">
        <f>VLOOKUP(PlatformServices[[#This Row],[parent]],PlatformServices[],5,FALSE)</f>
        <v>13</v>
      </c>
      <c r="I3">
        <f>IF(PlatformServices[[#This Row],[leaf]]=1,PlatformServices[[#This Row],[intermediateValue]],0)</f>
        <v>7692.3076923076924</v>
      </c>
      <c r="J3">
        <f>VLOOKUP(PlatformServices[[#This Row],[parent]],PlatformServices[],10,FALSE)/PlatformServices[[#This Row],[parentChildCount]]</f>
        <v>7692.3076923076924</v>
      </c>
      <c r="K3">
        <f>IF(AND(PlatformServices[[#This Row],[leaf]]=1,PlatformServices[[#This Row],[target]]=0),0,1)</f>
        <v>0</v>
      </c>
    </row>
    <row r="4" spans="1:13">
      <c r="A4" t="str">
        <f>PlatformServices[[#This Row],[child]]</f>
        <v>Data Quality</v>
      </c>
      <c r="B4" s="3" t="s">
        <v>178</v>
      </c>
      <c r="C4" t="s">
        <v>39</v>
      </c>
      <c r="D4">
        <f>IF(ISERROR(VLOOKUP(PlatformServices[[#This Row],[child]],PlatformServices[parent],1,FALSE)),1,0)</f>
        <v>1</v>
      </c>
      <c r="E4" cm="1">
        <f t="array" ref="E4">COUNTIF(LOV_Parent,PlatformServices[[#This Row],[child]])</f>
        <v>0</v>
      </c>
      <c r="F4">
        <f>VLOOKUP(PlatformServices[[#This Row],[parent]],PlatformServices[],5,FALSE)</f>
        <v>13</v>
      </c>
      <c r="I4">
        <f>IF(PlatformServices[[#This Row],[leaf]]=1,PlatformServices[[#This Row],[intermediateValue]],0)</f>
        <v>7692.3076923076924</v>
      </c>
      <c r="J4">
        <f>VLOOKUP(PlatformServices[[#This Row],[parent]],PlatformServices[],10,FALSE)/PlatformServices[[#This Row],[parentChildCount]]</f>
        <v>7692.3076923076924</v>
      </c>
      <c r="K4">
        <f>IF(AND(PlatformServices[[#This Row],[leaf]]=1,PlatformServices[[#This Row],[target]]=0),0,1)</f>
        <v>0</v>
      </c>
    </row>
    <row r="5" spans="1:13">
      <c r="A5" t="str">
        <f>PlatformServices[[#This Row],[child]]</f>
        <v>Data Modeling</v>
      </c>
      <c r="B5" t="s">
        <v>178</v>
      </c>
      <c r="C5" t="s">
        <v>64</v>
      </c>
      <c r="D5">
        <f>IF(ISERROR(VLOOKUP(PlatformServices[[#This Row],[child]],PlatformServices[parent],1,FALSE)),1,0)</f>
        <v>1</v>
      </c>
      <c r="E5" cm="1">
        <f t="array" ref="E5">COUNTIF(LOV_Parent,PlatformServices[[#This Row],[child]])</f>
        <v>0</v>
      </c>
      <c r="F5">
        <f>VLOOKUP(PlatformServices[[#This Row],[parent]],PlatformServices[],5,FALSE)</f>
        <v>13</v>
      </c>
      <c r="I5">
        <f>IF(PlatformServices[[#This Row],[leaf]]=1,PlatformServices[[#This Row],[intermediateValue]],0)</f>
        <v>7692.3076923076924</v>
      </c>
      <c r="J5">
        <f>VLOOKUP(PlatformServices[[#This Row],[parent]],PlatformServices[],10,FALSE)/PlatformServices[[#This Row],[parentChildCount]]</f>
        <v>7692.3076923076924</v>
      </c>
      <c r="K5">
        <f>IF(AND(PlatformServices[[#This Row],[leaf]]=1,PlatformServices[[#This Row],[target]]=0),0,1)</f>
        <v>0</v>
      </c>
      <c r="L5">
        <v>1</v>
      </c>
      <c r="M5">
        <f>VLOOKUP(PlatformServices[[#This Row],[parent]],PlatformServices[],13,FALSE)+1</f>
        <v>1</v>
      </c>
    </row>
    <row r="6" spans="1:13">
      <c r="A6" t="str">
        <f>PlatformServices[[#This Row],[child]]</f>
        <v>Privacy</v>
      </c>
      <c r="B6" t="s">
        <v>178</v>
      </c>
      <c r="C6" t="s">
        <v>47</v>
      </c>
      <c r="D6">
        <f>IF(ISERROR(VLOOKUP(PlatformServices[[#This Row],[child]],PlatformServices[parent],1,FALSE)),1,0)</f>
        <v>1</v>
      </c>
      <c r="E6" cm="1">
        <f t="array" ref="E6">COUNTIF(LOV_Parent,PlatformServices[[#This Row],[child]])</f>
        <v>0</v>
      </c>
      <c r="F6">
        <f>VLOOKUP(PlatformServices[[#This Row],[parent]],PlatformServices[],5,FALSE)</f>
        <v>13</v>
      </c>
      <c r="I6">
        <f>IF(PlatformServices[[#This Row],[leaf]]=1,PlatformServices[[#This Row],[intermediateValue]],0)</f>
        <v>7692.3076923076924</v>
      </c>
      <c r="J6">
        <f>VLOOKUP(PlatformServices[[#This Row],[parent]],PlatformServices[],10,FALSE)/PlatformServices[[#This Row],[parentChildCount]]</f>
        <v>7692.3076923076924</v>
      </c>
      <c r="K6">
        <f>IF(AND(PlatformServices[[#This Row],[leaf]]=1,PlatformServices[[#This Row],[target]]=0),0,1)</f>
        <v>0</v>
      </c>
      <c r="L6">
        <v>3</v>
      </c>
      <c r="M6">
        <f>VLOOKUP(PlatformServices[[#This Row],[parent]],PlatformServices[],13,FALSE)+1</f>
        <v>1</v>
      </c>
    </row>
    <row r="7" spans="1:13">
      <c r="A7" t="str">
        <f>PlatformServices[[#This Row],[child]]</f>
        <v>Master Data</v>
      </c>
      <c r="B7" t="s">
        <v>178</v>
      </c>
      <c r="C7" t="s">
        <v>68</v>
      </c>
      <c r="D7">
        <f>IF(ISERROR(VLOOKUP(PlatformServices[[#This Row],[child]],PlatformServices[parent],1,FALSE)),1,0)</f>
        <v>1</v>
      </c>
      <c r="E7" cm="1">
        <f t="array" ref="E7">COUNTIF(LOV_Parent,PlatformServices[[#This Row],[child]])</f>
        <v>0</v>
      </c>
      <c r="F7">
        <f>VLOOKUP(PlatformServices[[#This Row],[parent]],PlatformServices[],5,FALSE)</f>
        <v>13</v>
      </c>
      <c r="I7">
        <f>IF(PlatformServices[[#This Row],[leaf]]=1,PlatformServices[[#This Row],[intermediateValue]],0)</f>
        <v>7692.3076923076924</v>
      </c>
      <c r="J7">
        <f>VLOOKUP(PlatformServices[[#This Row],[parent]],PlatformServices[],10,FALSE)/PlatformServices[[#This Row],[parentChildCount]]</f>
        <v>7692.3076923076924</v>
      </c>
      <c r="K7">
        <f>IF(AND(PlatformServices[[#This Row],[leaf]]=1,PlatformServices[[#This Row],[target]]=0),0,1)</f>
        <v>0</v>
      </c>
      <c r="L7">
        <v>4</v>
      </c>
      <c r="M7">
        <f>VLOOKUP(PlatformServices[[#This Row],[parent]],PlatformServices[],13,FALSE)+1</f>
        <v>1</v>
      </c>
    </row>
    <row r="8" spans="1:13">
      <c r="A8" t="str">
        <f>PlatformServices[[#This Row],[child]]</f>
        <v>Data Integration</v>
      </c>
      <c r="B8" t="s">
        <v>178</v>
      </c>
      <c r="C8" t="s">
        <v>83</v>
      </c>
      <c r="D8">
        <f>IF(ISERROR(VLOOKUP(PlatformServices[[#This Row],[child]],PlatformServices[parent],1,FALSE)),1,0)</f>
        <v>1</v>
      </c>
      <c r="E8" cm="1">
        <f t="array" ref="E8">COUNTIF(LOV_Parent,PlatformServices[[#This Row],[child]])</f>
        <v>0</v>
      </c>
      <c r="F8">
        <f>VLOOKUP(PlatformServices[[#This Row],[parent]],PlatformServices[],5,FALSE)</f>
        <v>13</v>
      </c>
      <c r="I8">
        <f>IF(PlatformServices[[#This Row],[leaf]]=1,PlatformServices[[#This Row],[intermediateValue]],0)</f>
        <v>7692.3076923076924</v>
      </c>
      <c r="J8">
        <f>VLOOKUP(PlatformServices[[#This Row],[parent]],PlatformServices[],10,FALSE)/PlatformServices[[#This Row],[parentChildCount]]</f>
        <v>7692.3076923076924</v>
      </c>
      <c r="K8">
        <f>IF(AND(PlatformServices[[#This Row],[leaf]]=1,PlatformServices[[#This Row],[target]]=0),0,1)</f>
        <v>0</v>
      </c>
    </row>
    <row r="9" spans="1:13">
      <c r="A9" t="str">
        <f>PlatformServices[[#This Row],[child]]</f>
        <v>Documentation</v>
      </c>
      <c r="B9" t="s">
        <v>178</v>
      </c>
      <c r="C9" t="s">
        <v>159</v>
      </c>
      <c r="D9">
        <f>IF(ISERROR(VLOOKUP(PlatformServices[[#This Row],[child]],PlatformServices[parent],1,FALSE)),1,0)</f>
        <v>1</v>
      </c>
      <c r="E9" cm="1">
        <f t="array" ref="E9">COUNTIF(LOV_Parent,PlatformServices[[#This Row],[child]])</f>
        <v>0</v>
      </c>
      <c r="F9">
        <f>VLOOKUP(PlatformServices[[#This Row],[parent]],PlatformServices[],5,FALSE)</f>
        <v>13</v>
      </c>
      <c r="I9">
        <f>IF(PlatformServices[[#This Row],[leaf]]=1,PlatformServices[[#This Row],[intermediateValue]],0)</f>
        <v>7692.3076923076924</v>
      </c>
      <c r="J9">
        <f>VLOOKUP(PlatformServices[[#This Row],[parent]],PlatformServices[],10,FALSE)/PlatformServices[[#This Row],[parentChildCount]]</f>
        <v>7692.3076923076924</v>
      </c>
      <c r="K9">
        <f>IF(AND(PlatformServices[[#This Row],[leaf]]=1,PlatformServices[[#This Row],[target]]=0),0,1)</f>
        <v>0</v>
      </c>
      <c r="L9">
        <v>9</v>
      </c>
    </row>
    <row r="10" spans="1:13">
      <c r="A10" t="str">
        <f>PlatformServices[[#This Row],[child]]</f>
        <v>Data Storage</v>
      </c>
      <c r="B10" t="s">
        <v>178</v>
      </c>
      <c r="C10" t="s">
        <v>76</v>
      </c>
      <c r="D10">
        <f>IF(ISERROR(VLOOKUP(PlatformServices[[#This Row],[child]],PlatformServices[parent],1,FALSE)),1,0)</f>
        <v>1</v>
      </c>
      <c r="E10" cm="1">
        <f t="array" ref="E10">COUNTIF(LOV_Parent,PlatformServices[[#This Row],[child]])</f>
        <v>0</v>
      </c>
      <c r="F10">
        <f>VLOOKUP(PlatformServices[[#This Row],[parent]],PlatformServices[],5,FALSE)</f>
        <v>13</v>
      </c>
      <c r="I10">
        <f>IF(PlatformServices[[#This Row],[leaf]]=1,PlatformServices[[#This Row],[intermediateValue]],0)</f>
        <v>7692.3076923076924</v>
      </c>
      <c r="J10">
        <f>VLOOKUP(PlatformServices[[#This Row],[parent]],PlatformServices[],10,FALSE)/PlatformServices[[#This Row],[parentChildCount]]</f>
        <v>7692.3076923076924</v>
      </c>
      <c r="K10">
        <f>IF(AND(PlatformServices[[#This Row],[leaf]]=1,PlatformServices[[#This Row],[target]]=0),0,1)</f>
        <v>0</v>
      </c>
      <c r="L10">
        <v>10</v>
      </c>
    </row>
    <row r="11" spans="1:13">
      <c r="A11" t="str">
        <f>PlatformServices[[#This Row],[child]]</f>
        <v>Orchestration</v>
      </c>
      <c r="B11" t="s">
        <v>178</v>
      </c>
      <c r="C11" t="s">
        <v>62</v>
      </c>
      <c r="D11">
        <f>IF(ISERROR(VLOOKUP(PlatformServices[[#This Row],[child]],PlatformServices[parent],1,FALSE)),1,0)</f>
        <v>1</v>
      </c>
      <c r="E11" cm="1">
        <f t="array" ref="E11">COUNTIF(LOV_Parent,PlatformServices[[#This Row],[child]])</f>
        <v>0</v>
      </c>
      <c r="F11">
        <f>VLOOKUP(PlatformServices[[#This Row],[parent]],PlatformServices[],5,FALSE)</f>
        <v>13</v>
      </c>
      <c r="I11">
        <f>IF(PlatformServices[[#This Row],[leaf]]=1,PlatformServices[[#This Row],[intermediateValue]],0)</f>
        <v>7692.3076923076924</v>
      </c>
      <c r="J11">
        <f>VLOOKUP(PlatformServices[[#This Row],[parent]],PlatformServices[],10,FALSE)/PlatformServices[[#This Row],[parentChildCount]]</f>
        <v>7692.3076923076924</v>
      </c>
      <c r="K11">
        <f>IF(AND(PlatformServices[[#This Row],[leaf]]=1,PlatformServices[[#This Row],[target]]=0),0,1)</f>
        <v>0</v>
      </c>
    </row>
    <row r="12" spans="1:13">
      <c r="A12" t="str">
        <f>PlatformServices[[#This Row],[child]]</f>
        <v>Metadata</v>
      </c>
      <c r="B12" t="s">
        <v>178</v>
      </c>
      <c r="C12" t="s">
        <v>72</v>
      </c>
      <c r="D12">
        <f>IF(ISERROR(VLOOKUP(PlatformServices[[#This Row],[child]],PlatformServices[parent],1,FALSE)),1,0)</f>
        <v>1</v>
      </c>
      <c r="E12" cm="1">
        <f t="array" ref="E12">COUNTIF(LOV_Parent,PlatformServices[[#This Row],[child]])</f>
        <v>0</v>
      </c>
      <c r="F12">
        <f>VLOOKUP(PlatformServices[[#This Row],[parent]],PlatformServices[],5,FALSE)</f>
        <v>13</v>
      </c>
      <c r="I12">
        <f>IF(PlatformServices[[#This Row],[leaf]]=1,PlatformServices[[#This Row],[intermediateValue]],0)</f>
        <v>7692.3076923076924</v>
      </c>
      <c r="J12">
        <f>VLOOKUP(PlatformServices[[#This Row],[parent]],PlatformServices[],10,FALSE)/PlatformServices[[#This Row],[parentChildCount]]</f>
        <v>7692.3076923076924</v>
      </c>
      <c r="K12">
        <f>IF(AND(PlatformServices[[#This Row],[leaf]]=1,PlatformServices[[#This Row],[target]]=0),0,1)</f>
        <v>0</v>
      </c>
    </row>
    <row r="13" spans="1:13">
      <c r="A13" t="str">
        <f>PlatformServices[[#This Row],[child]]</f>
        <v>Security</v>
      </c>
      <c r="B13" t="s">
        <v>178</v>
      </c>
      <c r="C13" t="s">
        <v>43</v>
      </c>
      <c r="D13">
        <f>IF(ISERROR(VLOOKUP(PlatformServices[[#This Row],[child]],PlatformServices[parent],1,FALSE)),1,0)</f>
        <v>1</v>
      </c>
      <c r="E13" cm="1">
        <f t="array" ref="E13">COUNTIF(LOV_Parent,PlatformServices[[#This Row],[child]])</f>
        <v>0</v>
      </c>
      <c r="F13">
        <f>VLOOKUP(PlatformServices[[#This Row],[parent]],PlatformServices[],5,FALSE)</f>
        <v>13</v>
      </c>
      <c r="I13">
        <f>IF(PlatformServices[[#This Row],[leaf]]=1,PlatformServices[[#This Row],[intermediateValue]],0)</f>
        <v>7692.3076923076924</v>
      </c>
      <c r="J13">
        <f>VLOOKUP(PlatformServices[[#This Row],[parent]],PlatformServices[],10,FALSE)/PlatformServices[[#This Row],[parentChildCount]]</f>
        <v>7692.3076923076924</v>
      </c>
      <c r="K13">
        <f>IF(AND(PlatformServices[[#This Row],[leaf]]=1,PlatformServices[[#This Row],[target]]=0),0,1)</f>
        <v>0</v>
      </c>
    </row>
    <row r="14" spans="1:13">
      <c r="A14" t="str">
        <f>PlatformServices[[#This Row],[child]]</f>
        <v>Data Operations</v>
      </c>
      <c r="B14" t="s">
        <v>178</v>
      </c>
      <c r="C14" t="s">
        <v>161</v>
      </c>
      <c r="D14">
        <f>IF(ISERROR(VLOOKUP(PlatformServices[[#This Row],[child]],PlatformServices[parent],1,FALSE)),1,0)</f>
        <v>1</v>
      </c>
      <c r="E14" cm="1">
        <f t="array" ref="E14">COUNTIF(LOV_Parent,PlatformServices[[#This Row],[child]])</f>
        <v>0</v>
      </c>
      <c r="F14">
        <f>VLOOKUP(PlatformServices[[#This Row],[parent]],PlatformServices[],5,FALSE)</f>
        <v>13</v>
      </c>
      <c r="I14">
        <f>IF(PlatformServices[[#This Row],[leaf]]=1,PlatformServices[[#This Row],[intermediateValue]],0)</f>
        <v>7692.3076923076924</v>
      </c>
      <c r="J14">
        <f>VLOOKUP(PlatformServices[[#This Row],[parent]],PlatformServices[],10,FALSE)/PlatformServices[[#This Row],[parentChildCount]]</f>
        <v>7692.3076923076924</v>
      </c>
      <c r="K14">
        <f>IF(AND(PlatformServices[[#This Row],[leaf]]=1,PlatformServices[[#This Row],[target]]=0),0,1)</f>
        <v>0</v>
      </c>
    </row>
    <row r="15" spans="1:13">
      <c r="A15" t="str">
        <f>PlatformServices[[#This Row],[child]]</f>
        <v>Reporting</v>
      </c>
      <c r="B15" t="s">
        <v>178</v>
      </c>
      <c r="C15" t="s">
        <v>179</v>
      </c>
      <c r="D15">
        <f>IF(ISERROR(VLOOKUP(PlatformServices[[#This Row],[child]],PlatformServices[parent],1,FALSE)),1,0)</f>
        <v>1</v>
      </c>
      <c r="E15" cm="1">
        <f t="array" ref="E15">COUNTIF(LOV_Parent,PlatformServices[[#This Row],[child]])</f>
        <v>0</v>
      </c>
      <c r="F15">
        <f>VLOOKUP(PlatformServices[[#This Row],[parent]],PlatformServices[],5,FALSE)</f>
        <v>13</v>
      </c>
      <c r="I15">
        <f>IF(PlatformServices[[#This Row],[leaf]]=1,PlatformServices[[#This Row],[intermediateValue]],0)</f>
        <v>7692.3076923076924</v>
      </c>
      <c r="J15">
        <f>VLOOKUP(PlatformServices[[#This Row],[parent]],PlatformServices[],10,FALSE)/PlatformServices[[#This Row],[parentChildCount]]</f>
        <v>7692.3076923076924</v>
      </c>
      <c r="K15">
        <f>IF(AND(PlatformServices[[#This Row],[leaf]]=1,PlatformServices[[#This Row],[target]]=0),0,1)</f>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2ABF8-3FE9-F242-9E4B-EE7E507BC159}">
  <dimension ref="A1:M12"/>
  <sheetViews>
    <sheetView zoomScale="180" zoomScaleNormal="180" workbookViewId="0">
      <selection activeCell="D3" sqref="D3"/>
    </sheetView>
  </sheetViews>
  <sheetFormatPr defaultColWidth="11.25" defaultRowHeight="15.6"/>
  <cols>
    <col min="1" max="1" width="23.5" bestFit="1" customWidth="1"/>
    <col min="2" max="2" width="15.25" customWidth="1"/>
    <col min="3" max="3" width="35.75" bestFit="1" customWidth="1"/>
    <col min="4" max="4" width="6.75" bestFit="1" customWidth="1"/>
    <col min="5" max="5" width="12.25" bestFit="1" customWidth="1"/>
    <col min="6" max="6" width="17.75" bestFit="1" customWidth="1"/>
    <col min="7" max="7" width="8.25" bestFit="1" customWidth="1"/>
    <col min="8" max="8" width="8.75" bestFit="1" customWidth="1"/>
    <col min="9" max="9" width="12.75" bestFit="1" customWidth="1"/>
    <col min="10" max="10" width="19.25" bestFit="1" customWidth="1"/>
    <col min="11" max="11" width="11.25" bestFit="1" customWidth="1"/>
  </cols>
  <sheetData>
    <row r="1" spans="1:13">
      <c r="A1" t="s">
        <v>165</v>
      </c>
      <c r="B1" t="s">
        <v>166</v>
      </c>
      <c r="C1" t="s">
        <v>167</v>
      </c>
      <c r="D1" t="s">
        <v>168</v>
      </c>
      <c r="E1" t="s">
        <v>169</v>
      </c>
      <c r="F1" t="s">
        <v>170</v>
      </c>
      <c r="G1" t="s">
        <v>171</v>
      </c>
      <c r="H1" t="s">
        <v>172</v>
      </c>
      <c r="I1" t="s">
        <v>173</v>
      </c>
      <c r="J1" t="s">
        <v>174</v>
      </c>
      <c r="K1" s="2" t="s">
        <v>175</v>
      </c>
      <c r="L1" t="s">
        <v>176</v>
      </c>
      <c r="M1" t="s">
        <v>177</v>
      </c>
    </row>
    <row r="2" spans="1:13">
      <c r="A2" t="str">
        <f>PlatformServices3[[#This Row],[child]]</f>
        <v>Services</v>
      </c>
      <c r="B2" s="3"/>
      <c r="C2" t="s">
        <v>178</v>
      </c>
      <c r="D2">
        <f>IF(ISERROR(VLOOKUP(PlatformServices3[[#This Row],[child]],PlatformServices3[parent],1,FALSE)),1,0)</f>
        <v>0</v>
      </c>
      <c r="E2" cm="1">
        <f t="array" ref="E2">COUNTIF(LOV_Parent,PlatformServices3[[#This Row],[child]])</f>
        <v>13</v>
      </c>
      <c r="F2" t="e">
        <f>VLOOKUP(PlatformServices3[[#This Row],[parent]],PlatformServices3[],5,FALSE)</f>
        <v>#N/A</v>
      </c>
      <c r="I2">
        <f>IF(PlatformServices3[[#This Row],[leaf]]=1,PlatformServices3[[#This Row],[intermediateValue]],0)</f>
        <v>0</v>
      </c>
      <c r="J2">
        <v>100000</v>
      </c>
      <c r="K2">
        <f>IF(AND(PlatformServices3[[#This Row],[leaf]]=1,PlatformServices3[[#This Row],[target]]=0),0,1)</f>
        <v>1</v>
      </c>
      <c r="M2">
        <v>0</v>
      </c>
    </row>
    <row r="3" spans="1:13">
      <c r="A3" t="str">
        <f>PlatformServices3[[#This Row],[child]]</f>
        <v>Data Architecture</v>
      </c>
      <c r="B3" s="3" t="s">
        <v>178</v>
      </c>
      <c r="C3" t="s">
        <v>158</v>
      </c>
      <c r="D3">
        <f>IF(ISERROR(VLOOKUP(PlatformServices3[[#This Row],[child]],PlatformServices3[parent],1,FALSE)),1,0)</f>
        <v>1</v>
      </c>
      <c r="E3" cm="1">
        <f t="array" ref="E3">COUNTIF(LOV_Parent,PlatformServices3[[#This Row],[child]])</f>
        <v>0</v>
      </c>
      <c r="F3">
        <f>VLOOKUP(PlatformServices3[[#This Row],[parent]],PlatformServices3[],5,FALSE)</f>
        <v>13</v>
      </c>
      <c r="I3">
        <f>IF(PlatformServices3[[#This Row],[leaf]]=1,PlatformServices3[[#This Row],[intermediateValue]],0)</f>
        <v>7692.3076923076924</v>
      </c>
      <c r="J3">
        <f>VLOOKUP(PlatformServices3[[#This Row],[parent]],PlatformServices3[],10,FALSE)/PlatformServices3[[#This Row],[parentChildCount]]</f>
        <v>7692.3076923076924</v>
      </c>
      <c r="K3">
        <f>IF(AND(PlatformServices3[[#This Row],[leaf]]=1,PlatformServices3[[#This Row],[target]]=0),0,1)</f>
        <v>0</v>
      </c>
    </row>
    <row r="4" spans="1:13">
      <c r="A4" t="str">
        <f>PlatformServices3[[#This Row],[child]]</f>
        <v>Data Modeling &amp; Design</v>
      </c>
      <c r="B4" s="3" t="s">
        <v>178</v>
      </c>
      <c r="C4" t="s">
        <v>180</v>
      </c>
      <c r="D4">
        <f>IF(ISERROR(VLOOKUP(PlatformServices3[[#This Row],[child]],PlatformServices3[parent],1,FALSE)),1,0)</f>
        <v>1</v>
      </c>
      <c r="E4" cm="1">
        <f t="array" ref="E4">COUNTIF(LOV_Parent,PlatformServices3[[#This Row],[child]])</f>
        <v>0</v>
      </c>
      <c r="F4">
        <f>VLOOKUP(PlatformServices3[[#This Row],[parent]],PlatformServices3[],5,FALSE)</f>
        <v>13</v>
      </c>
      <c r="I4">
        <f>IF(PlatformServices3[[#This Row],[leaf]]=1,PlatformServices3[[#This Row],[intermediateValue]],0)</f>
        <v>7692.3076923076924</v>
      </c>
      <c r="J4">
        <f>VLOOKUP(PlatformServices3[[#This Row],[parent]],PlatformServices3[],10,FALSE)/PlatformServices3[[#This Row],[parentChildCount]]</f>
        <v>7692.3076923076924</v>
      </c>
      <c r="K4">
        <f>IF(AND(PlatformServices3[[#This Row],[leaf]]=1,PlatformServices3[[#This Row],[target]]=0),0,1)</f>
        <v>0</v>
      </c>
    </row>
    <row r="5" spans="1:13">
      <c r="A5" t="str">
        <f>PlatformServices3[[#This Row],[child]]</f>
        <v>Data Storage &amp; Operations</v>
      </c>
      <c r="B5" t="s">
        <v>178</v>
      </c>
      <c r="C5" t="s">
        <v>181</v>
      </c>
      <c r="D5">
        <f>IF(ISERROR(VLOOKUP(PlatformServices3[[#This Row],[child]],PlatformServices3[parent],1,FALSE)),1,0)</f>
        <v>1</v>
      </c>
      <c r="E5" cm="1">
        <f t="array" ref="E5">COUNTIF(LOV_Parent,PlatformServices3[[#This Row],[child]])</f>
        <v>0</v>
      </c>
      <c r="F5">
        <f>VLOOKUP(PlatformServices3[[#This Row],[parent]],PlatformServices3[],5,FALSE)</f>
        <v>13</v>
      </c>
      <c r="I5">
        <f>IF(PlatformServices3[[#This Row],[leaf]]=1,PlatformServices3[[#This Row],[intermediateValue]],0)</f>
        <v>7692.3076923076924</v>
      </c>
      <c r="J5">
        <f>VLOOKUP(PlatformServices3[[#This Row],[parent]],PlatformServices3[],10,FALSE)/PlatformServices3[[#This Row],[parentChildCount]]</f>
        <v>7692.3076923076924</v>
      </c>
      <c r="K5">
        <f>IF(AND(PlatformServices3[[#This Row],[leaf]]=1,PlatformServices3[[#This Row],[target]]=0),0,1)</f>
        <v>0</v>
      </c>
      <c r="L5">
        <v>1</v>
      </c>
      <c r="M5">
        <f>VLOOKUP(PlatformServices3[[#This Row],[parent]],PlatformServices3[],13,FALSE)+1</f>
        <v>1</v>
      </c>
    </row>
    <row r="6" spans="1:13">
      <c r="A6" t="str">
        <f>PlatformServices3[[#This Row],[child]]</f>
        <v>Data Security</v>
      </c>
      <c r="B6" t="s">
        <v>178</v>
      </c>
      <c r="C6" t="s">
        <v>182</v>
      </c>
      <c r="D6">
        <f>IF(ISERROR(VLOOKUP(PlatformServices3[[#This Row],[child]],PlatformServices3[parent],1,FALSE)),1,0)</f>
        <v>1</v>
      </c>
      <c r="E6" cm="1">
        <f t="array" ref="E6">COUNTIF(LOV_Parent,PlatformServices3[[#This Row],[child]])</f>
        <v>0</v>
      </c>
      <c r="F6">
        <f>VLOOKUP(PlatformServices3[[#This Row],[parent]],PlatformServices3[],5,FALSE)</f>
        <v>13</v>
      </c>
      <c r="I6">
        <f>IF(PlatformServices3[[#This Row],[leaf]]=1,PlatformServices3[[#This Row],[intermediateValue]],0)</f>
        <v>7692.3076923076924</v>
      </c>
      <c r="J6">
        <f>VLOOKUP(PlatformServices3[[#This Row],[parent]],PlatformServices3[],10,FALSE)/PlatformServices3[[#This Row],[parentChildCount]]</f>
        <v>7692.3076923076924</v>
      </c>
      <c r="K6">
        <f>IF(AND(PlatformServices3[[#This Row],[leaf]]=1,PlatformServices3[[#This Row],[target]]=0),0,1)</f>
        <v>0</v>
      </c>
      <c r="L6">
        <v>3</v>
      </c>
      <c r="M6">
        <f>VLOOKUP(PlatformServices3[[#This Row],[parent]],PlatformServices3[],13,FALSE)+1</f>
        <v>1</v>
      </c>
    </row>
    <row r="7" spans="1:13">
      <c r="A7" t="str">
        <f>PlatformServices3[[#This Row],[child]]</f>
        <v>Data Integration</v>
      </c>
      <c r="B7" t="s">
        <v>178</v>
      </c>
      <c r="C7" t="s">
        <v>83</v>
      </c>
      <c r="D7">
        <f>IF(ISERROR(VLOOKUP(PlatformServices3[[#This Row],[child]],PlatformServices3[parent],1,FALSE)),1,0)</f>
        <v>1</v>
      </c>
      <c r="E7" cm="1">
        <f t="array" ref="E7">COUNTIF(LOV_Parent,PlatformServices3[[#This Row],[child]])</f>
        <v>0</v>
      </c>
      <c r="F7">
        <f>VLOOKUP(PlatformServices3[[#This Row],[parent]],PlatformServices3[],5,FALSE)</f>
        <v>13</v>
      </c>
      <c r="I7">
        <f>IF(PlatformServices3[[#This Row],[leaf]]=1,PlatformServices3[[#This Row],[intermediateValue]],0)</f>
        <v>7692.3076923076924</v>
      </c>
      <c r="J7">
        <f>VLOOKUP(PlatformServices3[[#This Row],[parent]],PlatformServices3[],10,FALSE)/PlatformServices3[[#This Row],[parentChildCount]]</f>
        <v>7692.3076923076924</v>
      </c>
      <c r="K7">
        <f>IF(AND(PlatformServices3[[#This Row],[leaf]]=1,PlatformServices3[[#This Row],[target]]=0),0,1)</f>
        <v>0</v>
      </c>
      <c r="L7">
        <v>4</v>
      </c>
      <c r="M7">
        <f>VLOOKUP(PlatformServices3[[#This Row],[parent]],PlatformServices3[],13,FALSE)+1</f>
        <v>1</v>
      </c>
    </row>
    <row r="8" spans="1:13">
      <c r="A8" t="str">
        <f>PlatformServices3[[#This Row],[child]]</f>
        <v>Document &amp; Content Mgt</v>
      </c>
      <c r="B8" t="s">
        <v>178</v>
      </c>
      <c r="C8" t="s">
        <v>183</v>
      </c>
      <c r="D8">
        <f>IF(ISERROR(VLOOKUP(PlatformServices3[[#This Row],[child]],PlatformServices3[parent],1,FALSE)),1,0)</f>
        <v>1</v>
      </c>
      <c r="E8" cm="1">
        <f t="array" ref="E8">COUNTIF(LOV_Parent,PlatformServices3[[#This Row],[child]])</f>
        <v>0</v>
      </c>
      <c r="F8">
        <f>VLOOKUP(PlatformServices3[[#This Row],[parent]],PlatformServices3[],5,FALSE)</f>
        <v>13</v>
      </c>
      <c r="I8">
        <f>IF(PlatformServices3[[#This Row],[leaf]]=1,PlatformServices3[[#This Row],[intermediateValue]],0)</f>
        <v>7692.3076923076924</v>
      </c>
      <c r="J8">
        <f>VLOOKUP(PlatformServices3[[#This Row],[parent]],PlatformServices3[],10,FALSE)/PlatformServices3[[#This Row],[parentChildCount]]</f>
        <v>7692.3076923076924</v>
      </c>
      <c r="K8">
        <f>IF(AND(PlatformServices3[[#This Row],[leaf]]=1,PlatformServices3[[#This Row],[target]]=0),0,1)</f>
        <v>0</v>
      </c>
    </row>
    <row r="9" spans="1:13">
      <c r="A9" t="str">
        <f>PlatformServices3[[#This Row],[child]]</f>
        <v>Reference &amp; Master Data</v>
      </c>
      <c r="B9" t="s">
        <v>178</v>
      </c>
      <c r="C9" t="s">
        <v>184</v>
      </c>
      <c r="D9">
        <f>IF(ISERROR(VLOOKUP(PlatformServices3[[#This Row],[child]],PlatformServices3[parent],1,FALSE)),1,0)</f>
        <v>1</v>
      </c>
      <c r="E9" cm="1">
        <f t="array" ref="E9">COUNTIF(LOV_Parent,PlatformServices3[[#This Row],[child]])</f>
        <v>0</v>
      </c>
      <c r="F9">
        <f>VLOOKUP(PlatformServices3[[#This Row],[parent]],PlatformServices3[],5,FALSE)</f>
        <v>13</v>
      </c>
      <c r="I9">
        <f>IF(PlatformServices3[[#This Row],[leaf]]=1,PlatformServices3[[#This Row],[intermediateValue]],0)</f>
        <v>7692.3076923076924</v>
      </c>
      <c r="J9">
        <f>VLOOKUP(PlatformServices3[[#This Row],[parent]],PlatformServices3[],10,FALSE)/PlatformServices3[[#This Row],[parentChildCount]]</f>
        <v>7692.3076923076924</v>
      </c>
      <c r="K9">
        <f>IF(AND(PlatformServices3[[#This Row],[leaf]]=1,PlatformServices3[[#This Row],[target]]=0),0,1)</f>
        <v>0</v>
      </c>
      <c r="L9">
        <v>9</v>
      </c>
    </row>
    <row r="10" spans="1:13">
      <c r="A10" t="str">
        <f>PlatformServices3[[#This Row],[child]]</f>
        <v>Datawarehousing &amp; BI</v>
      </c>
      <c r="B10" t="s">
        <v>178</v>
      </c>
      <c r="C10" t="s">
        <v>185</v>
      </c>
      <c r="D10">
        <f>IF(ISERROR(VLOOKUP(PlatformServices3[[#This Row],[child]],PlatformServices3[parent],1,FALSE)),1,0)</f>
        <v>1</v>
      </c>
      <c r="E10" cm="1">
        <f t="array" ref="E10">COUNTIF(LOV_Parent,PlatformServices3[[#This Row],[child]])</f>
        <v>0</v>
      </c>
      <c r="F10">
        <f>VLOOKUP(PlatformServices3[[#This Row],[parent]],PlatformServices3[],5,FALSE)</f>
        <v>13</v>
      </c>
      <c r="I10">
        <f>IF(PlatformServices3[[#This Row],[leaf]]=1,PlatformServices3[[#This Row],[intermediateValue]],0)</f>
        <v>7692.3076923076924</v>
      </c>
      <c r="J10">
        <f>VLOOKUP(PlatformServices3[[#This Row],[parent]],PlatformServices3[],10,FALSE)/PlatformServices3[[#This Row],[parentChildCount]]</f>
        <v>7692.3076923076924</v>
      </c>
      <c r="K10">
        <f>IF(AND(PlatformServices3[[#This Row],[leaf]]=1,PlatformServices3[[#This Row],[target]]=0),0,1)</f>
        <v>0</v>
      </c>
      <c r="L10">
        <v>10</v>
      </c>
    </row>
    <row r="11" spans="1:13">
      <c r="A11" t="str">
        <f>PlatformServices3[[#This Row],[child]]</f>
        <v>Metadata</v>
      </c>
      <c r="B11" t="s">
        <v>178</v>
      </c>
      <c r="C11" t="s">
        <v>72</v>
      </c>
      <c r="D11">
        <f>IF(ISERROR(VLOOKUP(PlatformServices3[[#This Row],[child]],PlatformServices3[parent],1,FALSE)),1,0)</f>
        <v>1</v>
      </c>
      <c r="E11" cm="1">
        <f t="array" ref="E11">COUNTIF(LOV_Parent,PlatformServices3[[#This Row],[child]])</f>
        <v>0</v>
      </c>
      <c r="F11">
        <f>VLOOKUP(PlatformServices3[[#This Row],[parent]],PlatformServices3[],5,FALSE)</f>
        <v>13</v>
      </c>
      <c r="I11">
        <f>IF(PlatformServices3[[#This Row],[leaf]]=1,PlatformServices3[[#This Row],[intermediateValue]],0)</f>
        <v>7692.3076923076924</v>
      </c>
      <c r="J11">
        <f>VLOOKUP(PlatformServices3[[#This Row],[parent]],PlatformServices3[],10,FALSE)/PlatformServices3[[#This Row],[parentChildCount]]</f>
        <v>7692.3076923076924</v>
      </c>
      <c r="K11">
        <f>IF(AND(PlatformServices3[[#This Row],[leaf]]=1,PlatformServices3[[#This Row],[target]]=0),0,1)</f>
        <v>0</v>
      </c>
    </row>
    <row r="12" spans="1:13">
      <c r="A12" t="str">
        <f>PlatformServices3[[#This Row],[child]]</f>
        <v>Data Quality</v>
      </c>
      <c r="B12" t="s">
        <v>178</v>
      </c>
      <c r="C12" t="s">
        <v>39</v>
      </c>
      <c r="D12">
        <f>IF(ISERROR(VLOOKUP(PlatformServices3[[#This Row],[child]],PlatformServices3[parent],1,FALSE)),1,0)</f>
        <v>1</v>
      </c>
      <c r="E12" cm="1">
        <f t="array" ref="E12">COUNTIF(LOV_Parent,PlatformServices3[[#This Row],[child]])</f>
        <v>0</v>
      </c>
      <c r="F12">
        <f>VLOOKUP(PlatformServices3[[#This Row],[parent]],PlatformServices3[],5,FALSE)</f>
        <v>13</v>
      </c>
      <c r="I12">
        <f>IF(PlatformServices3[[#This Row],[leaf]]=1,PlatformServices3[[#This Row],[intermediateValue]],0)</f>
        <v>7692.3076923076924</v>
      </c>
      <c r="J12">
        <f>VLOOKUP(PlatformServices3[[#This Row],[parent]],PlatformServices3[],10,FALSE)/PlatformServices3[[#This Row],[parentChildCount]]</f>
        <v>7692.3076923076924</v>
      </c>
      <c r="K12">
        <f>IF(AND(PlatformServices3[[#This Row],[leaf]]=1,PlatformServices3[[#This Row],[target]]=0),0,1)</f>
        <v>0</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D0BEF-4C65-634D-97A3-BB5B00D9F8E8}">
  <dimension ref="A1:H69"/>
  <sheetViews>
    <sheetView workbookViewId="0">
      <selection activeCell="J25" sqref="J25"/>
    </sheetView>
  </sheetViews>
  <sheetFormatPr defaultColWidth="11.25" defaultRowHeight="15.6"/>
  <cols>
    <col min="1" max="1" width="20.75" bestFit="1" customWidth="1"/>
    <col min="2" max="2" width="31.75" bestFit="1" customWidth="1"/>
    <col min="3" max="3" width="7.75" bestFit="1" customWidth="1"/>
    <col min="6" max="6" width="28.5" customWidth="1"/>
  </cols>
  <sheetData>
    <row r="1" spans="1:6">
      <c r="A1" t="s">
        <v>166</v>
      </c>
      <c r="B1" t="s">
        <v>167</v>
      </c>
      <c r="C1" t="s">
        <v>177</v>
      </c>
      <c r="D1" t="s">
        <v>173</v>
      </c>
      <c r="E1" t="s">
        <v>186</v>
      </c>
      <c r="F1" t="s">
        <v>187</v>
      </c>
    </row>
    <row r="2" spans="1:6">
      <c r="A2" t="s">
        <v>178</v>
      </c>
      <c r="B2" t="s">
        <v>188</v>
      </c>
      <c r="C2">
        <v>0</v>
      </c>
      <c r="F2" t="str">
        <f>VLOOKUP(PlatformServices4[[#This Row],[child]],PlatformServices4[],1,FALSE)</f>
        <v>Projects</v>
      </c>
    </row>
    <row r="3" spans="1:6">
      <c r="A3" t="s">
        <v>178</v>
      </c>
      <c r="B3" t="s">
        <v>189</v>
      </c>
      <c r="C3">
        <v>0</v>
      </c>
      <c r="F3" t="str">
        <f>VLOOKUP(PlatformServices4[[#This Row],[child]],PlatformServices4[],1,FALSE)</f>
        <v>Managed Services</v>
      </c>
    </row>
    <row r="4" spans="1:6">
      <c r="A4" t="s">
        <v>178</v>
      </c>
      <c r="B4" t="s">
        <v>190</v>
      </c>
      <c r="C4">
        <v>0</v>
      </c>
      <c r="D4">
        <v>1</v>
      </c>
      <c r="F4" t="e">
        <f>VLOOKUP(PlatformServices4[[#This Row],[child]],PlatformServices4[],1,FALSE)</f>
        <v>#N/A</v>
      </c>
    </row>
    <row r="5" spans="1:6">
      <c r="A5" t="s">
        <v>178</v>
      </c>
      <c r="B5" t="s">
        <v>33</v>
      </c>
      <c r="C5">
        <v>0</v>
      </c>
      <c r="F5" t="str">
        <f>VLOOKUP(PlatformServices4[[#This Row],[child]],PlatformServices4[],1,FALSE)</f>
        <v>Consultancy</v>
      </c>
    </row>
    <row r="6" spans="1:6">
      <c r="A6" t="s">
        <v>33</v>
      </c>
      <c r="B6" t="s">
        <v>191</v>
      </c>
      <c r="C6">
        <v>1</v>
      </c>
      <c r="D6">
        <v>1</v>
      </c>
      <c r="E6" t="s">
        <v>192</v>
      </c>
      <c r="F6" t="e">
        <f>VLOOKUP(PlatformServices4[[#This Row],[child]],PlatformServices4[],1,FALSE)</f>
        <v>#N/A</v>
      </c>
    </row>
    <row r="7" spans="1:6">
      <c r="A7" t="s">
        <v>33</v>
      </c>
      <c r="B7" t="s">
        <v>193</v>
      </c>
      <c r="C7">
        <v>1</v>
      </c>
      <c r="D7">
        <v>1</v>
      </c>
      <c r="E7" t="s">
        <v>192</v>
      </c>
      <c r="F7" t="e">
        <f>VLOOKUP(PlatformServices4[[#This Row],[child]],PlatformServices4[],1,FALSE)</f>
        <v>#N/A</v>
      </c>
    </row>
    <row r="8" spans="1:6">
      <c r="A8" t="s">
        <v>33</v>
      </c>
      <c r="B8" t="s">
        <v>194</v>
      </c>
      <c r="C8">
        <v>1</v>
      </c>
      <c r="D8">
        <v>1</v>
      </c>
      <c r="E8" t="s">
        <v>192</v>
      </c>
      <c r="F8" t="e">
        <f>VLOOKUP(PlatformServices4[[#This Row],[child]],PlatformServices4[],1,FALSE)</f>
        <v>#N/A</v>
      </c>
    </row>
    <row r="9" spans="1:6">
      <c r="A9" t="s">
        <v>189</v>
      </c>
      <c r="B9" t="s">
        <v>195</v>
      </c>
      <c r="C9">
        <v>1</v>
      </c>
      <c r="D9">
        <v>1</v>
      </c>
      <c r="F9" t="e">
        <f>VLOOKUP(PlatformServices4[[#This Row],[child]],PlatformServices4[],1,FALSE)</f>
        <v>#N/A</v>
      </c>
    </row>
    <row r="10" spans="1:6">
      <c r="A10" t="s">
        <v>189</v>
      </c>
      <c r="B10" t="s">
        <v>196</v>
      </c>
      <c r="C10">
        <v>1</v>
      </c>
      <c r="D10">
        <v>1</v>
      </c>
      <c r="F10" t="e">
        <f>VLOOKUP(PlatformServices4[[#This Row],[child]],PlatformServices4[],1,FALSE)</f>
        <v>#N/A</v>
      </c>
    </row>
    <row r="11" spans="1:6">
      <c r="A11" t="s">
        <v>188</v>
      </c>
      <c r="B11" t="s">
        <v>197</v>
      </c>
      <c r="C11">
        <v>1</v>
      </c>
      <c r="E11" t="s">
        <v>198</v>
      </c>
      <c r="F11" t="str">
        <f>VLOOKUP(PlatformServices4[[#This Row],[child]],PlatformServices4[],1,FALSE)</f>
        <v>Data Warehousing</v>
      </c>
    </row>
    <row r="12" spans="1:6">
      <c r="A12" t="s">
        <v>188</v>
      </c>
      <c r="B12" t="s">
        <v>199</v>
      </c>
      <c r="C12">
        <v>1</v>
      </c>
      <c r="E12" t="s">
        <v>198</v>
      </c>
      <c r="F12" t="str">
        <f>VLOOKUP(PlatformServices4[[#This Row],[child]],PlatformServices4[],1,FALSE)</f>
        <v>Business Intelligence</v>
      </c>
    </row>
    <row r="13" spans="1:6">
      <c r="A13" t="s">
        <v>188</v>
      </c>
      <c r="B13" t="s">
        <v>200</v>
      </c>
      <c r="C13">
        <v>1</v>
      </c>
      <c r="E13" t="s">
        <v>198</v>
      </c>
      <c r="F13" t="str">
        <f>VLOOKUP(PlatformServices4[[#This Row],[child]],PlatformServices4[],1,FALSE)</f>
        <v>Data Science</v>
      </c>
    </row>
    <row r="14" spans="1:6">
      <c r="A14" t="s">
        <v>188</v>
      </c>
      <c r="B14" t="s">
        <v>201</v>
      </c>
      <c r="C14">
        <v>1</v>
      </c>
      <c r="F14" t="str">
        <f>VLOOKUP(PlatformServices4[[#This Row],[child]],PlatformServices4[],1,FALSE)</f>
        <v>Cloud Platforms</v>
      </c>
    </row>
    <row r="15" spans="1:6">
      <c r="A15" t="s">
        <v>202</v>
      </c>
      <c r="B15" t="s">
        <v>203</v>
      </c>
      <c r="C15">
        <v>1</v>
      </c>
      <c r="D15">
        <v>1</v>
      </c>
      <c r="F15" t="e">
        <f>VLOOKUP(PlatformServices4[[#This Row],[child]],PlatformServices4[],1,FALSE)</f>
        <v>#N/A</v>
      </c>
    </row>
    <row r="16" spans="1:6">
      <c r="A16" t="s">
        <v>202</v>
      </c>
      <c r="B16" t="s">
        <v>204</v>
      </c>
      <c r="C16">
        <v>1</v>
      </c>
      <c r="D16">
        <v>1</v>
      </c>
      <c r="F16" t="e">
        <f>VLOOKUP(PlatformServices4[[#This Row],[child]],PlatformServices4[],1,FALSE)</f>
        <v>#N/A</v>
      </c>
    </row>
    <row r="17" spans="1:6">
      <c r="A17" t="s">
        <v>199</v>
      </c>
      <c r="B17" t="s">
        <v>205</v>
      </c>
      <c r="C17">
        <v>2</v>
      </c>
      <c r="F17" t="str">
        <f>VLOOKUP(PlatformServices4[[#This Row],[child]],PlatformServices4[],1,FALSE)</f>
        <v>Reporting Tools</v>
      </c>
    </row>
    <row r="18" spans="1:6">
      <c r="A18" t="s">
        <v>199</v>
      </c>
      <c r="B18" t="s">
        <v>206</v>
      </c>
      <c r="C18">
        <v>2</v>
      </c>
      <c r="D18">
        <v>1</v>
      </c>
      <c r="F18" t="e">
        <f>VLOOKUP(PlatformServices4[[#This Row],[child]],PlatformServices4[],1,FALSE)</f>
        <v>#N/A</v>
      </c>
    </row>
    <row r="19" spans="1:6">
      <c r="A19" t="s">
        <v>199</v>
      </c>
      <c r="B19" t="s">
        <v>207</v>
      </c>
      <c r="C19">
        <v>2</v>
      </c>
      <c r="D19">
        <v>1</v>
      </c>
      <c r="F19" t="e">
        <f>VLOOKUP(PlatformServices4[[#This Row],[child]],PlatformServices4[],1,FALSE)</f>
        <v>#N/A</v>
      </c>
    </row>
    <row r="20" spans="1:6">
      <c r="A20" t="s">
        <v>201</v>
      </c>
      <c r="B20" t="s">
        <v>208</v>
      </c>
      <c r="C20">
        <v>2</v>
      </c>
      <c r="D20">
        <v>1</v>
      </c>
      <c r="F20" t="e">
        <f>VLOOKUP(PlatformServices4[[#This Row],[child]],PlatformServices4[],1,FALSE)</f>
        <v>#N/A</v>
      </c>
    </row>
    <row r="21" spans="1:6">
      <c r="A21" t="s">
        <v>201</v>
      </c>
      <c r="B21" t="s">
        <v>209</v>
      </c>
      <c r="C21">
        <v>2</v>
      </c>
      <c r="D21">
        <v>1</v>
      </c>
      <c r="F21" t="e">
        <f>VLOOKUP(PlatformServices4[[#This Row],[child]],PlatformServices4[],1,FALSE)</f>
        <v>#N/A</v>
      </c>
    </row>
    <row r="22" spans="1:6">
      <c r="A22" t="s">
        <v>201</v>
      </c>
      <c r="B22" t="s">
        <v>210</v>
      </c>
      <c r="C22">
        <v>2</v>
      </c>
      <c r="D22">
        <v>1</v>
      </c>
      <c r="F22" t="e">
        <f>VLOOKUP(PlatformServices4[[#This Row],[child]],PlatformServices4[],1,FALSE)</f>
        <v>#N/A</v>
      </c>
    </row>
    <row r="23" spans="1:6">
      <c r="A23" t="s">
        <v>211</v>
      </c>
      <c r="B23" t="s">
        <v>212</v>
      </c>
      <c r="C23">
        <v>2</v>
      </c>
      <c r="D23">
        <v>1</v>
      </c>
      <c r="F23" t="e">
        <f>VLOOKUP(PlatformServices4[[#This Row],[child]],PlatformServices4[],1,FALSE)</f>
        <v>#N/A</v>
      </c>
    </row>
    <row r="24" spans="1:6">
      <c r="A24" t="s">
        <v>211</v>
      </c>
      <c r="B24" t="s">
        <v>213</v>
      </c>
      <c r="C24">
        <v>2</v>
      </c>
      <c r="D24">
        <v>1</v>
      </c>
      <c r="F24" t="e">
        <f>VLOOKUP(PlatformServices4[[#This Row],[child]],PlatformServices4[],1,FALSE)</f>
        <v>#N/A</v>
      </c>
    </row>
    <row r="25" spans="1:6">
      <c r="A25" t="s">
        <v>211</v>
      </c>
      <c r="B25" t="s">
        <v>214</v>
      </c>
      <c r="C25">
        <v>2</v>
      </c>
      <c r="D25">
        <v>1</v>
      </c>
      <c r="F25" t="e">
        <f>VLOOKUP(PlatformServices4[[#This Row],[child]],PlatformServices4[],1,FALSE)</f>
        <v>#N/A</v>
      </c>
    </row>
    <row r="26" spans="1:6">
      <c r="A26" t="s">
        <v>200</v>
      </c>
      <c r="B26" t="s">
        <v>215</v>
      </c>
      <c r="C26">
        <v>2</v>
      </c>
      <c r="D26">
        <v>1</v>
      </c>
      <c r="F26" t="e">
        <f>VLOOKUP(PlatformServices4[[#This Row],[child]],PlatformServices4[],1,FALSE)</f>
        <v>#N/A</v>
      </c>
    </row>
    <row r="27" spans="1:6">
      <c r="A27" t="s">
        <v>200</v>
      </c>
      <c r="B27" t="s">
        <v>216</v>
      </c>
      <c r="C27">
        <v>2</v>
      </c>
      <c r="D27">
        <v>1</v>
      </c>
      <c r="F27" t="e">
        <f>VLOOKUP(PlatformServices4[[#This Row],[child]],PlatformServices4[],1,FALSE)</f>
        <v>#N/A</v>
      </c>
    </row>
    <row r="28" spans="1:6">
      <c r="A28" t="s">
        <v>200</v>
      </c>
      <c r="B28" t="s">
        <v>217</v>
      </c>
      <c r="C28">
        <v>2</v>
      </c>
      <c r="F28" t="str">
        <f>VLOOKUP(PlatformServices4[[#This Row],[child]],PlatformServices4[],1,FALSE)</f>
        <v>Algorithms</v>
      </c>
    </row>
    <row r="29" spans="1:6">
      <c r="A29" t="s">
        <v>197</v>
      </c>
      <c r="B29" t="s">
        <v>72</v>
      </c>
      <c r="C29">
        <v>2</v>
      </c>
      <c r="E29" t="s">
        <v>192</v>
      </c>
      <c r="F29" t="str">
        <f>VLOOKUP(PlatformServices4[[#This Row],[child]],PlatformServices4[],1,FALSE)</f>
        <v>Metadata</v>
      </c>
    </row>
    <row r="30" spans="1:6">
      <c r="A30" t="s">
        <v>197</v>
      </c>
      <c r="B30" t="s">
        <v>39</v>
      </c>
      <c r="C30">
        <v>2</v>
      </c>
      <c r="E30" t="s">
        <v>192</v>
      </c>
      <c r="F30" t="str">
        <f>VLOOKUP(PlatformServices4[[#This Row],[child]],PlatformServices4[],1,FALSE)</f>
        <v>Data Quality</v>
      </c>
    </row>
    <row r="31" spans="1:6">
      <c r="A31" t="s">
        <v>197</v>
      </c>
      <c r="B31" t="s">
        <v>64</v>
      </c>
      <c r="C31">
        <v>2</v>
      </c>
      <c r="E31" t="s">
        <v>192</v>
      </c>
      <c r="F31" t="str">
        <f>VLOOKUP(PlatformServices4[[#This Row],[child]],PlatformServices4[],1,FALSE)</f>
        <v>Data Modeling</v>
      </c>
    </row>
    <row r="32" spans="1:6">
      <c r="A32" t="s">
        <v>197</v>
      </c>
      <c r="B32" t="s">
        <v>76</v>
      </c>
      <c r="C32">
        <v>2</v>
      </c>
      <c r="E32" t="s">
        <v>192</v>
      </c>
      <c r="F32" t="str">
        <f>VLOOKUP(PlatformServices4[[#This Row],[child]],PlatformServices4[],1,FALSE)</f>
        <v>Data Storage</v>
      </c>
    </row>
    <row r="33" spans="1:6">
      <c r="A33" t="s">
        <v>197</v>
      </c>
      <c r="B33" t="s">
        <v>184</v>
      </c>
      <c r="C33">
        <v>2</v>
      </c>
      <c r="E33" t="s">
        <v>192</v>
      </c>
      <c r="F33" t="e">
        <f>VLOOKUP(PlatformServices4[[#This Row],[child]],PlatformServices4[],1,FALSE)</f>
        <v>#N/A</v>
      </c>
    </row>
    <row r="34" spans="1:6">
      <c r="A34" t="s">
        <v>197</v>
      </c>
      <c r="B34" t="s">
        <v>218</v>
      </c>
      <c r="C34">
        <v>2</v>
      </c>
      <c r="E34" t="s">
        <v>192</v>
      </c>
      <c r="F34" t="str">
        <f>VLOOKUP(PlatformServices4[[#This Row],[child]],PlatformServices4[],1,FALSE)</f>
        <v>Data Orchestration</v>
      </c>
    </row>
    <row r="35" spans="1:6">
      <c r="A35" t="s">
        <v>197</v>
      </c>
      <c r="B35" t="s">
        <v>219</v>
      </c>
      <c r="C35">
        <v>2</v>
      </c>
      <c r="E35" t="s">
        <v>192</v>
      </c>
      <c r="F35" t="str">
        <f>VLOOKUP(PlatformServices4[[#This Row],[child]],PlatformServices4[],1,FALSE)</f>
        <v>Data Security &amp; Privacy</v>
      </c>
    </row>
    <row r="36" spans="1:6">
      <c r="A36" t="s">
        <v>220</v>
      </c>
      <c r="B36" t="s">
        <v>221</v>
      </c>
      <c r="C36">
        <v>2</v>
      </c>
      <c r="D36">
        <v>1</v>
      </c>
      <c r="F36" t="e">
        <f>VLOOKUP(PlatformServices4[[#This Row],[child]],PlatformServices4[],1,FALSE)</f>
        <v>#N/A</v>
      </c>
    </row>
    <row r="37" spans="1:6">
      <c r="A37" t="s">
        <v>220</v>
      </c>
      <c r="B37" t="s">
        <v>222</v>
      </c>
      <c r="C37">
        <v>2</v>
      </c>
      <c r="D37">
        <v>1</v>
      </c>
      <c r="F37" t="e">
        <f>VLOOKUP(PlatformServices4[[#This Row],[child]],PlatformServices4[],1,FALSE)</f>
        <v>#N/A</v>
      </c>
    </row>
    <row r="38" spans="1:6">
      <c r="A38" t="s">
        <v>220</v>
      </c>
      <c r="B38" t="s">
        <v>223</v>
      </c>
      <c r="C38">
        <v>2</v>
      </c>
      <c r="D38">
        <v>1</v>
      </c>
      <c r="F38" t="e">
        <f>VLOOKUP(PlatformServices4[[#This Row],[child]],PlatformServices4[],1,FALSE)</f>
        <v>#N/A</v>
      </c>
    </row>
    <row r="39" spans="1:6">
      <c r="A39" t="s">
        <v>205</v>
      </c>
      <c r="B39" t="s">
        <v>94</v>
      </c>
      <c r="C39">
        <v>2</v>
      </c>
      <c r="D39">
        <v>1</v>
      </c>
      <c r="F39" t="e">
        <f>VLOOKUP(PlatformServices4[[#This Row],[child]],PlatformServices4[],1,FALSE)</f>
        <v>#N/A</v>
      </c>
    </row>
    <row r="40" spans="1:6">
      <c r="A40" t="s">
        <v>205</v>
      </c>
      <c r="B40" t="s">
        <v>224</v>
      </c>
      <c r="C40">
        <v>2</v>
      </c>
      <c r="D40">
        <v>1</v>
      </c>
      <c r="F40" t="e">
        <f>VLOOKUP(PlatformServices4[[#This Row],[child]],PlatformServices4[],1,FALSE)</f>
        <v>#N/A</v>
      </c>
    </row>
    <row r="41" spans="1:6">
      <c r="A41" t="s">
        <v>205</v>
      </c>
      <c r="B41" t="s">
        <v>225</v>
      </c>
      <c r="C41">
        <v>2</v>
      </c>
      <c r="D41">
        <v>1</v>
      </c>
      <c r="F41" t="e">
        <f>VLOOKUP(PlatformServices4[[#This Row],[child]],PlatformServices4[],1,FALSE)</f>
        <v>#N/A</v>
      </c>
    </row>
    <row r="42" spans="1:6">
      <c r="A42" t="s">
        <v>217</v>
      </c>
      <c r="B42" t="s">
        <v>226</v>
      </c>
      <c r="C42">
        <v>3</v>
      </c>
      <c r="D42">
        <v>1</v>
      </c>
      <c r="F42" t="e">
        <f>VLOOKUP(PlatformServices4[[#This Row],[child]],PlatformServices4[],1,FALSE)</f>
        <v>#N/A</v>
      </c>
    </row>
    <row r="43" spans="1:6">
      <c r="A43" t="s">
        <v>217</v>
      </c>
      <c r="B43" t="s">
        <v>227</v>
      </c>
      <c r="C43">
        <v>3</v>
      </c>
      <c r="D43">
        <v>1</v>
      </c>
      <c r="F43" t="e">
        <f>VLOOKUP(PlatformServices4[[#This Row],[child]],PlatformServices4[],1,FALSE)</f>
        <v>#N/A</v>
      </c>
    </row>
    <row r="44" spans="1:6">
      <c r="A44" t="s">
        <v>228</v>
      </c>
      <c r="B44">
        <v>1</v>
      </c>
      <c r="C44">
        <v>3</v>
      </c>
      <c r="D44">
        <v>1</v>
      </c>
      <c r="F44" t="e">
        <f>VLOOKUP(PlatformServices4[[#This Row],[child]],PlatformServices4[],1,FALSE)</f>
        <v>#N/A</v>
      </c>
    </row>
    <row r="45" spans="1:6">
      <c r="A45" t="s">
        <v>228</v>
      </c>
      <c r="B45">
        <v>2</v>
      </c>
      <c r="C45">
        <v>3</v>
      </c>
      <c r="D45">
        <v>1</v>
      </c>
      <c r="F45" t="e">
        <f>VLOOKUP(PlatformServices4[[#This Row],[child]],PlatformServices4[],1,FALSE)</f>
        <v>#N/A</v>
      </c>
    </row>
    <row r="46" spans="1:6">
      <c r="A46" t="s">
        <v>228</v>
      </c>
      <c r="B46">
        <v>3</v>
      </c>
      <c r="C46">
        <v>3</v>
      </c>
      <c r="D46">
        <v>1</v>
      </c>
      <c r="F46" t="e">
        <f>VLOOKUP(PlatformServices4[[#This Row],[child]],PlatformServices4[],1,FALSE)</f>
        <v>#N/A</v>
      </c>
    </row>
    <row r="47" spans="1:6">
      <c r="A47" t="s">
        <v>64</v>
      </c>
      <c r="B47" t="s">
        <v>229</v>
      </c>
      <c r="C47">
        <v>3</v>
      </c>
      <c r="D47">
        <v>1</v>
      </c>
      <c r="F47" t="e">
        <f>VLOOKUP(PlatformServices4[[#This Row],[child]],PlatformServices4[],1,FALSE)</f>
        <v>#N/A</v>
      </c>
    </row>
    <row r="48" spans="1:6">
      <c r="A48" t="s">
        <v>64</v>
      </c>
      <c r="B48" t="s">
        <v>230</v>
      </c>
      <c r="C48">
        <v>3</v>
      </c>
      <c r="D48">
        <v>1</v>
      </c>
      <c r="F48" t="e">
        <f>VLOOKUP(PlatformServices4[[#This Row],[child]],PlatformServices4[],1,FALSE)</f>
        <v>#N/A</v>
      </c>
    </row>
    <row r="49" spans="1:8">
      <c r="A49" t="s">
        <v>64</v>
      </c>
      <c r="B49" t="s">
        <v>231</v>
      </c>
      <c r="C49">
        <v>3</v>
      </c>
      <c r="D49">
        <v>1</v>
      </c>
      <c r="F49" t="e">
        <f>VLOOKUP(PlatformServices4[[#This Row],[child]],PlatformServices4[],1,FALSE)</f>
        <v>#N/A</v>
      </c>
    </row>
    <row r="50" spans="1:8">
      <c r="A50" t="s">
        <v>64</v>
      </c>
      <c r="B50" t="s">
        <v>232</v>
      </c>
      <c r="C50">
        <v>3</v>
      </c>
      <c r="D50">
        <v>1</v>
      </c>
      <c r="F50" t="e">
        <f>VLOOKUP(PlatformServices4[[#This Row],[child]],PlatformServices4[],1,FALSE)</f>
        <v>#N/A</v>
      </c>
    </row>
    <row r="51" spans="1:8">
      <c r="A51" t="s">
        <v>64</v>
      </c>
      <c r="B51" t="s">
        <v>81</v>
      </c>
      <c r="C51">
        <v>3</v>
      </c>
      <c r="D51">
        <v>1</v>
      </c>
      <c r="F51" t="e">
        <f>VLOOKUP(PlatformServices4[[#This Row],[child]],PlatformServices4[],1,FALSE)</f>
        <v>#N/A</v>
      </c>
    </row>
    <row r="52" spans="1:8">
      <c r="A52" t="s">
        <v>64</v>
      </c>
      <c r="B52" t="s">
        <v>233</v>
      </c>
      <c r="C52">
        <v>3</v>
      </c>
      <c r="D52">
        <v>1</v>
      </c>
      <c r="F52" t="e">
        <f>VLOOKUP(PlatformServices4[[#This Row],[child]],PlatformServices4[],1,FALSE)</f>
        <v>#N/A</v>
      </c>
    </row>
    <row r="53" spans="1:8">
      <c r="A53" t="s">
        <v>218</v>
      </c>
      <c r="B53" t="s">
        <v>234</v>
      </c>
      <c r="C53">
        <v>3</v>
      </c>
      <c r="D53">
        <v>1</v>
      </c>
      <c r="F53" t="e">
        <f>VLOOKUP(PlatformServices4[[#This Row],[child]],PlatformServices4[],1,FALSE)</f>
        <v>#N/A</v>
      </c>
    </row>
    <row r="54" spans="1:8">
      <c r="A54" t="s">
        <v>218</v>
      </c>
      <c r="B54" t="s">
        <v>235</v>
      </c>
      <c r="C54">
        <v>3</v>
      </c>
      <c r="D54">
        <v>1</v>
      </c>
      <c r="F54" t="e">
        <f>VLOOKUP(PlatformServices4[[#This Row],[child]],PlatformServices4[],1,FALSE)</f>
        <v>#N/A</v>
      </c>
    </row>
    <row r="55" spans="1:8">
      <c r="A55" t="s">
        <v>236</v>
      </c>
      <c r="C55">
        <v>3</v>
      </c>
      <c r="D55">
        <v>1</v>
      </c>
      <c r="F55" t="e">
        <f>VLOOKUP(PlatformServices4[[#This Row],[child]],PlatformServices4[],1,FALSE)</f>
        <v>#N/A</v>
      </c>
    </row>
    <row r="56" spans="1:8">
      <c r="A56" t="s">
        <v>39</v>
      </c>
      <c r="B56" t="s">
        <v>237</v>
      </c>
      <c r="C56">
        <v>3</v>
      </c>
      <c r="D56">
        <v>1</v>
      </c>
      <c r="F56" t="e">
        <f>VLOOKUP(PlatformServices4[[#This Row],[child]],PlatformServices4[],1,FALSE)</f>
        <v>#N/A</v>
      </c>
    </row>
    <row r="57" spans="1:8">
      <c r="A57" t="s">
        <v>39</v>
      </c>
      <c r="B57" t="s">
        <v>238</v>
      </c>
      <c r="C57">
        <v>3</v>
      </c>
      <c r="D57">
        <v>1</v>
      </c>
      <c r="F57" t="e">
        <f>VLOOKUP(PlatformServices4[[#This Row],[child]],PlatformServices4[],1,FALSE)</f>
        <v>#N/A</v>
      </c>
    </row>
    <row r="58" spans="1:8">
      <c r="A58" t="s">
        <v>39</v>
      </c>
      <c r="B58" t="s">
        <v>239</v>
      </c>
      <c r="C58">
        <v>3</v>
      </c>
      <c r="D58">
        <v>1</v>
      </c>
      <c r="F58" t="e">
        <f>VLOOKUP(PlatformServices4[[#This Row],[child]],PlatformServices4[],1,FALSE)</f>
        <v>#N/A</v>
      </c>
    </row>
    <row r="59" spans="1:8">
      <c r="A59" t="s">
        <v>219</v>
      </c>
      <c r="B59" t="s">
        <v>240</v>
      </c>
      <c r="C59">
        <v>3</v>
      </c>
      <c r="D59">
        <v>1</v>
      </c>
      <c r="F59" t="e">
        <f>VLOOKUP(PlatformServices4[[#This Row],[child]],PlatformServices4[],1,FALSE)</f>
        <v>#N/A</v>
      </c>
    </row>
    <row r="60" spans="1:8">
      <c r="A60" t="s">
        <v>219</v>
      </c>
      <c r="B60" t="s">
        <v>241</v>
      </c>
      <c r="C60">
        <v>3</v>
      </c>
      <c r="D60">
        <v>1</v>
      </c>
      <c r="F60" t="e">
        <f>VLOOKUP(PlatformServices4[[#This Row],[child]],PlatformServices4[],1,FALSE)</f>
        <v>#N/A</v>
      </c>
    </row>
    <row r="61" spans="1:8">
      <c r="A61" t="s">
        <v>219</v>
      </c>
      <c r="B61" t="s">
        <v>242</v>
      </c>
      <c r="C61">
        <v>3</v>
      </c>
      <c r="D61">
        <v>1</v>
      </c>
      <c r="F61" t="e">
        <f>VLOOKUP(PlatformServices4[[#This Row],[child]],PlatformServices4[],1,FALSE)</f>
        <v>#N/A</v>
      </c>
      <c r="H61" t="s">
        <v>192</v>
      </c>
    </row>
    <row r="62" spans="1:8">
      <c r="A62" t="s">
        <v>76</v>
      </c>
      <c r="B62" t="s">
        <v>243</v>
      </c>
      <c r="C62">
        <v>3</v>
      </c>
      <c r="D62">
        <v>1</v>
      </c>
      <c r="F62" t="e">
        <f>VLOOKUP(PlatformServices4[[#This Row],[child]],PlatformServices4[],1,FALSE)</f>
        <v>#N/A</v>
      </c>
      <c r="H62" t="s">
        <v>244</v>
      </c>
    </row>
    <row r="63" spans="1:8">
      <c r="A63" t="s">
        <v>76</v>
      </c>
      <c r="B63" t="s">
        <v>245</v>
      </c>
      <c r="C63">
        <v>3</v>
      </c>
      <c r="D63">
        <v>1</v>
      </c>
      <c r="F63" t="e">
        <f>VLOOKUP(PlatformServices4[[#This Row],[child]],PlatformServices4[],1,FALSE)</f>
        <v>#N/A</v>
      </c>
      <c r="H63" t="s">
        <v>246</v>
      </c>
    </row>
    <row r="64" spans="1:8">
      <c r="A64" t="s">
        <v>76</v>
      </c>
      <c r="B64" t="s">
        <v>97</v>
      </c>
      <c r="C64">
        <v>3</v>
      </c>
      <c r="D64">
        <v>1</v>
      </c>
      <c r="F64" t="e">
        <f>VLOOKUP(PlatformServices4[[#This Row],[child]],PlatformServices4[],1,FALSE)</f>
        <v>#N/A</v>
      </c>
    </row>
    <row r="65" spans="1:6">
      <c r="A65" t="s">
        <v>76</v>
      </c>
      <c r="B65" t="s">
        <v>247</v>
      </c>
      <c r="C65">
        <v>3</v>
      </c>
      <c r="D65">
        <v>1</v>
      </c>
      <c r="F65" t="e">
        <f>VLOOKUP(PlatformServices4[[#This Row],[child]],PlatformServices4[],1,FALSE)</f>
        <v>#N/A</v>
      </c>
    </row>
    <row r="66" spans="1:6">
      <c r="A66" t="s">
        <v>72</v>
      </c>
      <c r="B66" t="s">
        <v>211</v>
      </c>
      <c r="C66">
        <v>3</v>
      </c>
      <c r="F66" t="str">
        <f>VLOOKUP(PlatformServices4[[#This Row],[child]],PlatformServices4[],1,FALSE)</f>
        <v>Data Lineage</v>
      </c>
    </row>
    <row r="67" spans="1:6">
      <c r="A67" t="s">
        <v>72</v>
      </c>
      <c r="B67" t="s">
        <v>248</v>
      </c>
      <c r="C67">
        <v>3</v>
      </c>
      <c r="D67">
        <v>1</v>
      </c>
      <c r="F67" t="e">
        <f>VLOOKUP(PlatformServices4[[#This Row],[child]],PlatformServices4[],1,FALSE)</f>
        <v>#N/A</v>
      </c>
    </row>
    <row r="68" spans="1:6">
      <c r="A68" t="s">
        <v>72</v>
      </c>
      <c r="B68" t="s">
        <v>249</v>
      </c>
      <c r="C68">
        <v>3</v>
      </c>
      <c r="D68">
        <v>1</v>
      </c>
      <c r="F68" t="e">
        <f>VLOOKUP(PlatformServices4[[#This Row],[child]],PlatformServices4[],1,FALSE)</f>
        <v>#N/A</v>
      </c>
    </row>
    <row r="69" spans="1:6">
      <c r="A69" t="s">
        <v>72</v>
      </c>
      <c r="B69" t="s">
        <v>250</v>
      </c>
      <c r="C69">
        <v>3</v>
      </c>
      <c r="D69">
        <v>1</v>
      </c>
      <c r="F69" t="e">
        <f>VLOOKUP(PlatformServices4[[#This Row],[child]],PlatformServices4[],1,FALSE)</f>
        <v>#N/A</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9F33-4BF9-6746-B2F7-70B5AE411831}">
  <dimension ref="A1:F11"/>
  <sheetViews>
    <sheetView zoomScale="130" zoomScaleNormal="130" workbookViewId="0">
      <pane ySplit="1" topLeftCell="A9" activePane="bottomLeft" state="frozen"/>
      <selection pane="bottomLeft" activeCell="A3" sqref="A3"/>
    </sheetView>
  </sheetViews>
  <sheetFormatPr defaultColWidth="11.25" defaultRowHeight="15.6"/>
  <cols>
    <col min="1" max="1" width="42.5" customWidth="1"/>
    <col min="2" max="2" width="56.25" customWidth="1"/>
    <col min="3" max="4" width="38.75" customWidth="1"/>
    <col min="5" max="5" width="25.75" customWidth="1"/>
    <col min="6" max="6" width="40" customWidth="1"/>
  </cols>
  <sheetData>
    <row r="1" spans="1:6">
      <c r="A1" t="s">
        <v>251</v>
      </c>
      <c r="B1" t="s">
        <v>252</v>
      </c>
      <c r="C1" t="s">
        <v>253</v>
      </c>
      <c r="D1" t="s">
        <v>254</v>
      </c>
      <c r="E1" t="s">
        <v>255</v>
      </c>
      <c r="F1" t="s">
        <v>256</v>
      </c>
    </row>
    <row r="2" spans="1:6" ht="78">
      <c r="A2" t="s">
        <v>158</v>
      </c>
      <c r="B2" s="1" t="s">
        <v>257</v>
      </c>
      <c r="C2" s="1" t="s">
        <v>258</v>
      </c>
      <c r="D2" s="1"/>
      <c r="F2" s="1"/>
    </row>
    <row r="3" spans="1:6" ht="93.6">
      <c r="A3" t="s">
        <v>180</v>
      </c>
      <c r="B3" s="1" t="s">
        <v>259</v>
      </c>
      <c r="C3" s="1" t="s">
        <v>260</v>
      </c>
      <c r="D3" s="1"/>
      <c r="F3" s="1"/>
    </row>
    <row r="4" spans="1:6" ht="78">
      <c r="A4" t="s">
        <v>181</v>
      </c>
      <c r="B4" s="1" t="s">
        <v>261</v>
      </c>
      <c r="C4" s="1" t="s">
        <v>262</v>
      </c>
      <c r="D4" s="1"/>
      <c r="F4" s="1"/>
    </row>
    <row r="5" spans="1:6" ht="124.9">
      <c r="A5" t="s">
        <v>219</v>
      </c>
      <c r="B5" s="1" t="s">
        <v>263</v>
      </c>
      <c r="C5" s="1" t="s">
        <v>264</v>
      </c>
      <c r="D5" s="1"/>
      <c r="F5" s="1"/>
    </row>
    <row r="6" spans="1:6" ht="93.6">
      <c r="A6" t="s">
        <v>265</v>
      </c>
      <c r="B6" s="1" t="s">
        <v>266</v>
      </c>
      <c r="C6" s="1" t="s">
        <v>267</v>
      </c>
      <c r="D6" s="1"/>
      <c r="F6" s="1"/>
    </row>
    <row r="7" spans="1:6" ht="93.6">
      <c r="A7" t="s">
        <v>200</v>
      </c>
      <c r="B7" s="1" t="s">
        <v>268</v>
      </c>
      <c r="C7" s="1" t="s">
        <v>269</v>
      </c>
      <c r="D7" s="1"/>
      <c r="F7" s="1"/>
    </row>
    <row r="8" spans="1:6" ht="140.44999999999999">
      <c r="A8" t="s">
        <v>184</v>
      </c>
      <c r="B8" s="1" t="s">
        <v>270</v>
      </c>
      <c r="C8" s="1" t="s">
        <v>271</v>
      </c>
      <c r="D8" s="1"/>
      <c r="F8" s="1"/>
    </row>
    <row r="9" spans="1:6" ht="187.15">
      <c r="A9" t="s">
        <v>272</v>
      </c>
      <c r="B9" s="1" t="s">
        <v>273</v>
      </c>
      <c r="C9" s="1" t="s">
        <v>274</v>
      </c>
      <c r="D9" s="1"/>
      <c r="F9" s="1"/>
    </row>
    <row r="10" spans="1:6" ht="171.6">
      <c r="A10" t="s">
        <v>72</v>
      </c>
      <c r="B10" s="1" t="s">
        <v>275</v>
      </c>
      <c r="C10" s="1" t="s">
        <v>276</v>
      </c>
      <c r="D10" s="1"/>
      <c r="F10" s="1"/>
    </row>
    <row r="11" spans="1:6" ht="265.14999999999998">
      <c r="A11" t="s">
        <v>39</v>
      </c>
      <c r="B11" s="1" t="s">
        <v>277</v>
      </c>
      <c r="C11" s="1" t="s">
        <v>278</v>
      </c>
      <c r="D11" s="1"/>
      <c r="F11"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4D4A3FC341DB46AE2354D7C5FD2919" ma:contentTypeVersion="2" ma:contentTypeDescription="Create a new document." ma:contentTypeScope="" ma:versionID="7c12912e81af159fe0acf180cb8dd0dd">
  <xsd:schema xmlns:xsd="http://www.w3.org/2001/XMLSchema" xmlns:xs="http://www.w3.org/2001/XMLSchema" xmlns:p="http://schemas.microsoft.com/office/2006/metadata/properties" xmlns:ns3="464bc8b8-4b44-4a1b-b07d-9639cf5cabf7" targetNamespace="http://schemas.microsoft.com/office/2006/metadata/properties" ma:root="true" ma:fieldsID="5e2edbfa3495f5bdb7b1e9431c89325a" ns3:_="">
    <xsd:import namespace="464bc8b8-4b44-4a1b-b07d-9639cf5cabf7"/>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4bc8b8-4b44-4a1b-b07d-9639cf5ca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72E007-7E70-4B8C-9978-397066CB2D2F}"/>
</file>

<file path=customXml/itemProps2.xml><?xml version="1.0" encoding="utf-8"?>
<ds:datastoreItem xmlns:ds="http://schemas.openxmlformats.org/officeDocument/2006/customXml" ds:itemID="{2295C3CE-8B0E-4B3B-A3EC-7F3EF5165468}"/>
</file>

<file path=customXml/itemProps3.xml><?xml version="1.0" encoding="utf-8"?>
<ds:datastoreItem xmlns:ds="http://schemas.openxmlformats.org/officeDocument/2006/customXml" ds:itemID="{A8082C45-D660-4844-95A5-B0ADFFE957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Nadorp</dc:creator>
  <cp:keywords/>
  <dc:description/>
  <cp:lastModifiedBy/>
  <cp:revision/>
  <dcterms:created xsi:type="dcterms:W3CDTF">2020-05-05T06:59:59Z</dcterms:created>
  <dcterms:modified xsi:type="dcterms:W3CDTF">2022-11-09T07:30:36Z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0x010100584D4A3FC341DB46AE2354D7C5FD2919</vt:lpwstr>
  </property>
</Properties>
</file>