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80" yWindow="-460" windowWidth="38400" windowHeight="24000" tabRatio="609"/>
  </bookViews>
  <sheets>
    <sheet name="Mis datos" sheetId="1" r:id="rId1"/>
    <sheet name="PVI_validate" sheetId="4" r:id="rId2"/>
    <sheet name="NVI_validate" sheetId="2" r:id="rId3"/>
    <sheet name="MFI_validate" sheetId="3" r:id="rId4"/>
    <sheet name="Bollinger_validate" sheetId="5" r:id="rId5"/>
    <sheet name="RSI_validate" sheetId="6" r:id="rId6"/>
    <sheet name="Stochastics_validate"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31" i="7" l="1"/>
  <c r="N30" i="7"/>
  <c r="N29" i="7"/>
  <c r="N28" i="7"/>
  <c r="N27" i="7"/>
  <c r="N26" i="7"/>
  <c r="N25" i="7"/>
  <c r="N24" i="7"/>
  <c r="N23" i="7"/>
  <c r="N22" i="7"/>
  <c r="N21" i="7"/>
  <c r="N20" i="7"/>
  <c r="N19" i="7"/>
  <c r="N18" i="7"/>
  <c r="N17" i="7"/>
  <c r="N16" i="7"/>
  <c r="N15" i="7"/>
  <c r="G31" i="7"/>
  <c r="F31" i="7"/>
  <c r="I31" i="7"/>
  <c r="G30" i="7"/>
  <c r="F30" i="7"/>
  <c r="I30" i="7"/>
  <c r="G29" i="7"/>
  <c r="F29" i="7"/>
  <c r="I29" i="7"/>
  <c r="G28" i="7"/>
  <c r="F28" i="7"/>
  <c r="I28" i="7"/>
  <c r="G27" i="7"/>
  <c r="F27" i="7"/>
  <c r="I27" i="7"/>
  <c r="G26" i="7"/>
  <c r="F26" i="7"/>
  <c r="I26" i="7"/>
  <c r="G25" i="7"/>
  <c r="F25" i="7"/>
  <c r="I25" i="7"/>
  <c r="G24" i="7"/>
  <c r="F24" i="7"/>
  <c r="I24" i="7"/>
  <c r="G23" i="7"/>
  <c r="F23" i="7"/>
  <c r="I23" i="7"/>
  <c r="G22" i="7"/>
  <c r="F22" i="7"/>
  <c r="I22" i="7"/>
  <c r="G21" i="7"/>
  <c r="F21" i="7"/>
  <c r="I21" i="7"/>
  <c r="G20" i="7"/>
  <c r="F20" i="7"/>
  <c r="I20" i="7"/>
  <c r="G19" i="7"/>
  <c r="F19" i="7"/>
  <c r="I19" i="7"/>
  <c r="G18" i="7"/>
  <c r="F18" i="7"/>
  <c r="I18" i="7"/>
  <c r="G17" i="7"/>
  <c r="F17" i="7"/>
  <c r="I17" i="7"/>
  <c r="G16" i="7"/>
  <c r="F16" i="7"/>
  <c r="I16" i="7"/>
  <c r="G15" i="7"/>
  <c r="F15" i="7"/>
  <c r="I15" i="7"/>
  <c r="E4" i="6"/>
  <c r="G4" i="6"/>
  <c r="E5" i="6"/>
  <c r="G5" i="6"/>
  <c r="G6" i="6"/>
  <c r="G7" i="6"/>
  <c r="E8" i="6"/>
  <c r="G8" i="6"/>
  <c r="E9" i="6"/>
  <c r="G9" i="6"/>
  <c r="E10" i="6"/>
  <c r="G10" i="6"/>
  <c r="E11" i="6"/>
  <c r="G11" i="6"/>
  <c r="E12" i="6"/>
  <c r="G12" i="6"/>
  <c r="E13" i="6"/>
  <c r="G13" i="6"/>
  <c r="E14" i="6"/>
  <c r="G14" i="6"/>
  <c r="E15" i="6"/>
  <c r="G15" i="6"/>
  <c r="E16" i="6"/>
  <c r="G16" i="6"/>
  <c r="E17" i="6"/>
  <c r="G17" i="6"/>
  <c r="I17" i="6"/>
  <c r="E18" i="6"/>
  <c r="G18" i="6"/>
  <c r="I18" i="6"/>
  <c r="E19" i="6"/>
  <c r="G19" i="6"/>
  <c r="I19" i="6"/>
  <c r="E20" i="6"/>
  <c r="G20" i="6"/>
  <c r="I20" i="6"/>
  <c r="E21" i="6"/>
  <c r="G21" i="6"/>
  <c r="I21" i="6"/>
  <c r="E22" i="6"/>
  <c r="G22" i="6"/>
  <c r="I22" i="6"/>
  <c r="E23" i="6"/>
  <c r="G23" i="6"/>
  <c r="I23" i="6"/>
  <c r="E24" i="6"/>
  <c r="G24" i="6"/>
  <c r="I24" i="6"/>
  <c r="E25" i="6"/>
  <c r="G25" i="6"/>
  <c r="I25" i="6"/>
  <c r="E26" i="6"/>
  <c r="G26" i="6"/>
  <c r="I26" i="6"/>
  <c r="E27" i="6"/>
  <c r="G27" i="6"/>
  <c r="I27" i="6"/>
  <c r="E28" i="6"/>
  <c r="G28" i="6"/>
  <c r="I28" i="6"/>
  <c r="E29" i="6"/>
  <c r="G29" i="6"/>
  <c r="I29" i="6"/>
  <c r="E30" i="6"/>
  <c r="G30" i="6"/>
  <c r="I30" i="6"/>
  <c r="E31" i="6"/>
  <c r="G31" i="6"/>
  <c r="I31" i="6"/>
  <c r="E32" i="6"/>
  <c r="G32" i="6"/>
  <c r="I32" i="6"/>
  <c r="E33" i="6"/>
  <c r="G33" i="6"/>
  <c r="I33" i="6"/>
  <c r="E34" i="6"/>
  <c r="G34" i="6"/>
  <c r="I34" i="6"/>
  <c r="E35" i="6"/>
  <c r="G35" i="6"/>
  <c r="I35" i="6"/>
  <c r="F4" i="6"/>
  <c r="F5" i="6"/>
  <c r="F6" i="6"/>
  <c r="F7" i="6"/>
  <c r="F8" i="6"/>
  <c r="F9" i="6"/>
  <c r="F10" i="6"/>
  <c r="F11" i="6"/>
  <c r="F12" i="6"/>
  <c r="F13" i="6"/>
  <c r="F14" i="6"/>
  <c r="F15" i="6"/>
  <c r="F16" i="6"/>
  <c r="F17" i="6"/>
  <c r="H17" i="6"/>
  <c r="F18" i="6"/>
  <c r="H18" i="6"/>
  <c r="F19" i="6"/>
  <c r="H19" i="6"/>
  <c r="F20" i="6"/>
  <c r="H20" i="6"/>
  <c r="F21" i="6"/>
  <c r="H21" i="6"/>
  <c r="F22" i="6"/>
  <c r="H22" i="6"/>
  <c r="F23" i="6"/>
  <c r="H23" i="6"/>
  <c r="F24" i="6"/>
  <c r="H24" i="6"/>
  <c r="F25" i="6"/>
  <c r="H25" i="6"/>
  <c r="F26" i="6"/>
  <c r="H26" i="6"/>
  <c r="F27" i="6"/>
  <c r="H27" i="6"/>
  <c r="F28" i="6"/>
  <c r="H28" i="6"/>
  <c r="F29" i="6"/>
  <c r="H29" i="6"/>
  <c r="F30" i="6"/>
  <c r="H30" i="6"/>
  <c r="F31" i="6"/>
  <c r="H31" i="6"/>
  <c r="F32" i="6"/>
  <c r="H32" i="6"/>
  <c r="F33" i="6"/>
  <c r="H33" i="6"/>
  <c r="F34" i="6"/>
  <c r="H34" i="6"/>
  <c r="F35" i="6"/>
  <c r="H35" i="6"/>
  <c r="J35" i="6"/>
  <c r="K35" i="6"/>
  <c r="J34" i="6"/>
  <c r="K34" i="6"/>
  <c r="J33" i="6"/>
  <c r="K33" i="6"/>
  <c r="J32" i="6"/>
  <c r="K32" i="6"/>
  <c r="J31" i="6"/>
  <c r="K31" i="6"/>
  <c r="J30" i="6"/>
  <c r="K30" i="6"/>
  <c r="J29" i="6"/>
  <c r="K29" i="6"/>
  <c r="J28" i="6"/>
  <c r="K28" i="6"/>
  <c r="J27" i="6"/>
  <c r="K27" i="6"/>
  <c r="J26" i="6"/>
  <c r="K26" i="6"/>
  <c r="J25" i="6"/>
  <c r="K25" i="6"/>
  <c r="J24" i="6"/>
  <c r="K24" i="6"/>
  <c r="J23" i="6"/>
  <c r="K23" i="6"/>
  <c r="J22" i="6"/>
  <c r="K22" i="6"/>
  <c r="J21" i="6"/>
  <c r="K21" i="6"/>
  <c r="J20" i="6"/>
  <c r="K20" i="6"/>
  <c r="J19" i="6"/>
  <c r="K19" i="6"/>
  <c r="J18" i="6"/>
  <c r="K18" i="6"/>
  <c r="J17" i="6"/>
  <c r="K17" i="6"/>
  <c r="F45" i="5"/>
  <c r="G45" i="5"/>
  <c r="H45" i="5"/>
  <c r="I45" i="5"/>
  <c r="J45" i="5"/>
  <c r="F44" i="5"/>
  <c r="G44" i="5"/>
  <c r="H44" i="5"/>
  <c r="I44" i="5"/>
  <c r="J44" i="5"/>
  <c r="F43" i="5"/>
  <c r="G43" i="5"/>
  <c r="H43" i="5"/>
  <c r="I43" i="5"/>
  <c r="J43" i="5"/>
  <c r="F42" i="5"/>
  <c r="G42" i="5"/>
  <c r="H42" i="5"/>
  <c r="I42" i="5"/>
  <c r="J42" i="5"/>
  <c r="F41" i="5"/>
  <c r="G41" i="5"/>
  <c r="H41" i="5"/>
  <c r="I41" i="5"/>
  <c r="J41" i="5"/>
  <c r="F40" i="5"/>
  <c r="G40" i="5"/>
  <c r="H40" i="5"/>
  <c r="I40" i="5"/>
  <c r="J40" i="5"/>
  <c r="F39" i="5"/>
  <c r="G39" i="5"/>
  <c r="H39" i="5"/>
  <c r="I39" i="5"/>
  <c r="J39" i="5"/>
  <c r="F38" i="5"/>
  <c r="G38" i="5"/>
  <c r="H38" i="5"/>
  <c r="I38" i="5"/>
  <c r="J38" i="5"/>
  <c r="F37" i="5"/>
  <c r="G37" i="5"/>
  <c r="H37" i="5"/>
  <c r="I37" i="5"/>
  <c r="J37" i="5"/>
  <c r="F36" i="5"/>
  <c r="G36" i="5"/>
  <c r="H36" i="5"/>
  <c r="I36" i="5"/>
  <c r="J36" i="5"/>
  <c r="F35" i="5"/>
  <c r="G35" i="5"/>
  <c r="H35" i="5"/>
  <c r="I35" i="5"/>
  <c r="J35" i="5"/>
  <c r="F34" i="5"/>
  <c r="G34" i="5"/>
  <c r="H34" i="5"/>
  <c r="I34" i="5"/>
  <c r="J34" i="5"/>
  <c r="F33" i="5"/>
  <c r="G33" i="5"/>
  <c r="H33" i="5"/>
  <c r="I33" i="5"/>
  <c r="J33" i="5"/>
  <c r="F32" i="5"/>
  <c r="G32" i="5"/>
  <c r="H32" i="5"/>
  <c r="I32" i="5"/>
  <c r="J32" i="5"/>
  <c r="F31" i="5"/>
  <c r="G31" i="5"/>
  <c r="H31" i="5"/>
  <c r="I31" i="5"/>
  <c r="J31" i="5"/>
  <c r="F30" i="5"/>
  <c r="G30" i="5"/>
  <c r="H30" i="5"/>
  <c r="I30" i="5"/>
  <c r="J30" i="5"/>
  <c r="F29" i="5"/>
  <c r="G29" i="5"/>
  <c r="H29" i="5"/>
  <c r="I29" i="5"/>
  <c r="J29" i="5"/>
  <c r="F28" i="5"/>
  <c r="G28" i="5"/>
  <c r="H28" i="5"/>
  <c r="I28" i="5"/>
  <c r="J28" i="5"/>
  <c r="F27" i="5"/>
  <c r="G27" i="5"/>
  <c r="H27" i="5"/>
  <c r="I27" i="5"/>
  <c r="J27" i="5"/>
  <c r="F26" i="5"/>
  <c r="G26" i="5"/>
  <c r="H26" i="5"/>
  <c r="I26" i="5"/>
  <c r="J26" i="5"/>
  <c r="F25" i="5"/>
  <c r="G25" i="5"/>
  <c r="H25" i="5"/>
  <c r="I25" i="5"/>
  <c r="J25" i="5"/>
  <c r="F24" i="5"/>
  <c r="G24" i="5"/>
  <c r="H24" i="5"/>
  <c r="I24" i="5"/>
  <c r="J24" i="5"/>
  <c r="F23" i="5"/>
  <c r="G23" i="5"/>
  <c r="H23" i="5"/>
  <c r="I23" i="5"/>
  <c r="J23" i="5"/>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H34" i="4"/>
  <c r="H33" i="4"/>
  <c r="G33" i="4"/>
  <c r="H32" i="4"/>
  <c r="G32" i="4"/>
  <c r="H31" i="4"/>
  <c r="H30" i="4"/>
  <c r="G30" i="4"/>
  <c r="H29" i="4"/>
  <c r="G29" i="4"/>
  <c r="H28" i="4"/>
  <c r="G28" i="4"/>
  <c r="H27" i="4"/>
  <c r="H26" i="4"/>
  <c r="H25" i="4"/>
  <c r="G25" i="4"/>
  <c r="H24" i="4"/>
  <c r="H23" i="4"/>
  <c r="G23" i="4"/>
  <c r="H22" i="4"/>
  <c r="H21" i="4"/>
  <c r="H20" i="4"/>
  <c r="H19" i="4"/>
  <c r="H18" i="4"/>
  <c r="G18" i="4"/>
  <c r="H17" i="4"/>
  <c r="H16" i="4"/>
  <c r="H15" i="4"/>
  <c r="G15" i="4"/>
  <c r="H14" i="4"/>
  <c r="H13" i="4"/>
  <c r="H12" i="4"/>
  <c r="G12" i="4"/>
  <c r="H11" i="4"/>
  <c r="H10" i="4"/>
  <c r="G10" i="4"/>
  <c r="H9" i="4"/>
  <c r="H8" i="4"/>
  <c r="H7" i="4"/>
  <c r="G7" i="4"/>
  <c r="H6" i="4"/>
  <c r="G6"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G34" i="4"/>
  <c r="G31" i="4"/>
  <c r="G27" i="4"/>
  <c r="G26" i="4"/>
  <c r="G24" i="4"/>
  <c r="G22" i="4"/>
  <c r="G21" i="4"/>
  <c r="G20" i="4"/>
  <c r="G19" i="4"/>
  <c r="G17" i="4"/>
  <c r="G16" i="4"/>
  <c r="G14" i="4"/>
  <c r="G13" i="4"/>
  <c r="G11" i="4"/>
  <c r="G9" i="4"/>
  <c r="G8" i="4"/>
  <c r="J256"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J19" i="3"/>
  <c r="K19" i="3"/>
  <c r="J20" i="3"/>
  <c r="K20" i="3"/>
  <c r="K21" i="3"/>
  <c r="K22" i="3"/>
  <c r="J23" i="3"/>
  <c r="K23" i="3"/>
  <c r="K24" i="3"/>
  <c r="K25" i="3"/>
  <c r="K26" i="3"/>
  <c r="J27" i="3"/>
  <c r="K27" i="3"/>
  <c r="J28" i="3"/>
  <c r="K28" i="3"/>
  <c r="J29" i="3"/>
  <c r="K29" i="3"/>
  <c r="J30" i="3"/>
  <c r="K30" i="3"/>
  <c r="K31" i="3"/>
  <c r="J32" i="3"/>
  <c r="K32" i="3"/>
  <c r="L19" i="3"/>
  <c r="L20" i="3"/>
  <c r="J21" i="3"/>
  <c r="L21" i="3"/>
  <c r="J22" i="3"/>
  <c r="L22" i="3"/>
  <c r="L23" i="3"/>
  <c r="J24" i="3"/>
  <c r="L24" i="3"/>
  <c r="J25" i="3"/>
  <c r="L25" i="3"/>
  <c r="J26" i="3"/>
  <c r="L26" i="3"/>
  <c r="L27" i="3"/>
  <c r="L28" i="3"/>
  <c r="L29" i="3"/>
  <c r="L30" i="3"/>
  <c r="J31" i="3"/>
  <c r="L31" i="3"/>
  <c r="L32" i="3"/>
  <c r="O32" i="3"/>
  <c r="P32" i="3"/>
  <c r="N32" i="3"/>
  <c r="M32" i="3"/>
  <c r="J18" i="3"/>
  <c r="K18" i="3"/>
  <c r="L18" i="3"/>
  <c r="O31" i="3"/>
  <c r="P31" i="3"/>
  <c r="N31" i="3"/>
  <c r="M31" i="3"/>
  <c r="K17" i="3"/>
  <c r="J17" i="3"/>
  <c r="L17" i="3"/>
  <c r="O30" i="3"/>
  <c r="P30" i="3"/>
  <c r="N30" i="3"/>
  <c r="M30" i="3"/>
  <c r="J16" i="3"/>
  <c r="K16" i="3"/>
  <c r="L16" i="3"/>
  <c r="O29" i="3"/>
  <c r="P29" i="3"/>
  <c r="N29" i="3"/>
  <c r="M29" i="3"/>
  <c r="J15" i="3"/>
  <c r="K15" i="3"/>
  <c r="L15" i="3"/>
  <c r="O28" i="3"/>
  <c r="P28" i="3"/>
  <c r="N28" i="3"/>
  <c r="M28" i="3"/>
  <c r="J14" i="3"/>
  <c r="K14" i="3"/>
  <c r="L14" i="3"/>
  <c r="O27" i="3"/>
  <c r="P27" i="3"/>
  <c r="N27" i="3"/>
  <c r="M27" i="3"/>
  <c r="K13" i="3"/>
  <c r="J13" i="3"/>
  <c r="L13" i="3"/>
  <c r="O26" i="3"/>
  <c r="P26" i="3"/>
  <c r="N26" i="3"/>
  <c r="M26" i="3"/>
  <c r="J12" i="3"/>
  <c r="K12" i="3"/>
  <c r="L12" i="3"/>
  <c r="O25" i="3"/>
  <c r="P25" i="3"/>
  <c r="N25" i="3"/>
  <c r="M25" i="3"/>
  <c r="J11" i="3"/>
  <c r="K11" i="3"/>
  <c r="L11" i="3"/>
  <c r="O24" i="3"/>
  <c r="P24" i="3"/>
  <c r="N24" i="3"/>
  <c r="M24" i="3"/>
  <c r="J10" i="3"/>
  <c r="K10" i="3"/>
  <c r="L10" i="3"/>
  <c r="O23" i="3"/>
  <c r="P23" i="3"/>
  <c r="N23" i="3"/>
  <c r="M23" i="3"/>
  <c r="J9" i="3"/>
  <c r="K9" i="3"/>
  <c r="L9" i="3"/>
  <c r="O22" i="3"/>
  <c r="P22" i="3"/>
  <c r="N22" i="3"/>
  <c r="M22" i="3"/>
  <c r="J8" i="3"/>
  <c r="K8" i="3"/>
  <c r="L8" i="3"/>
  <c r="O21" i="3"/>
  <c r="P21" i="3"/>
  <c r="N21" i="3"/>
  <c r="M21" i="3"/>
  <c r="J7" i="3"/>
  <c r="K7" i="3"/>
  <c r="L7" i="3"/>
  <c r="O20" i="3"/>
  <c r="P20" i="3"/>
  <c r="N20" i="3"/>
  <c r="M20" i="3"/>
  <c r="J6" i="3"/>
  <c r="K6" i="3"/>
  <c r="L6" i="3"/>
  <c r="O19" i="3"/>
  <c r="P19" i="3"/>
  <c r="N19" i="3"/>
  <c r="M19" i="3"/>
  <c r="J5" i="3"/>
  <c r="K5" i="3"/>
  <c r="L5" i="3"/>
  <c r="O18" i="3"/>
  <c r="P18" i="3"/>
  <c r="N18" i="3"/>
  <c r="M18" i="3"/>
  <c r="J4" i="3"/>
  <c r="K4" i="3"/>
  <c r="L4" i="3"/>
  <c r="O17" i="3"/>
  <c r="P17" i="3"/>
  <c r="N17" i="3"/>
  <c r="M17" i="3"/>
  <c r="H34" i="2"/>
  <c r="I34" i="2"/>
  <c r="H33" i="2"/>
  <c r="G33" i="2"/>
  <c r="I33" i="2"/>
  <c r="H32" i="2"/>
  <c r="G32" i="2"/>
  <c r="I32" i="2"/>
  <c r="H31" i="2"/>
  <c r="I31" i="2"/>
  <c r="H30" i="2"/>
  <c r="G30" i="2"/>
  <c r="I30" i="2"/>
  <c r="H29" i="2"/>
  <c r="G29" i="2"/>
  <c r="I29" i="2"/>
  <c r="H28" i="2"/>
  <c r="G28" i="2"/>
  <c r="I28" i="2"/>
  <c r="H27" i="2"/>
  <c r="I27" i="2"/>
  <c r="H26" i="2"/>
  <c r="I26" i="2"/>
  <c r="H25" i="2"/>
  <c r="G25" i="2"/>
  <c r="I25" i="2"/>
  <c r="H24" i="2"/>
  <c r="I24" i="2"/>
  <c r="H23" i="2"/>
  <c r="G23" i="2"/>
  <c r="I23" i="2"/>
  <c r="H22" i="2"/>
  <c r="I22" i="2"/>
  <c r="H21" i="2"/>
  <c r="I21" i="2"/>
  <c r="H20" i="2"/>
  <c r="I20" i="2"/>
  <c r="H19" i="2"/>
  <c r="I19" i="2"/>
  <c r="H18" i="2"/>
  <c r="G18" i="2"/>
  <c r="I18" i="2"/>
  <c r="H17" i="2"/>
  <c r="I17" i="2"/>
  <c r="H16" i="2"/>
  <c r="I16" i="2"/>
  <c r="H15" i="2"/>
  <c r="G15" i="2"/>
  <c r="I15" i="2"/>
  <c r="H14" i="2"/>
  <c r="I14" i="2"/>
  <c r="H13" i="2"/>
  <c r="I13" i="2"/>
  <c r="H12" i="2"/>
  <c r="G12" i="2"/>
  <c r="I12" i="2"/>
  <c r="H11" i="2"/>
  <c r="I11" i="2"/>
  <c r="H10" i="2"/>
  <c r="G10" i="2"/>
  <c r="I10" i="2"/>
  <c r="H9" i="2"/>
  <c r="I9" i="2"/>
  <c r="H8" i="2"/>
  <c r="I8" i="2"/>
  <c r="H7" i="2"/>
  <c r="G7" i="2"/>
  <c r="I7" i="2"/>
  <c r="H6" i="2"/>
  <c r="G6" i="2"/>
  <c r="I6"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G34" i="2"/>
  <c r="G31" i="2"/>
  <c r="G27" i="2"/>
  <c r="G26" i="2"/>
  <c r="G24" i="2"/>
  <c r="G22" i="2"/>
  <c r="G21" i="2"/>
  <c r="G20" i="2"/>
  <c r="G19" i="2"/>
  <c r="G17" i="2"/>
  <c r="G16" i="2"/>
  <c r="G14" i="2"/>
  <c r="G13" i="2"/>
  <c r="G11" i="2"/>
  <c r="G9" i="2"/>
  <c r="G8" i="2"/>
</calcChain>
</file>

<file path=xl/sharedStrings.xml><?xml version="1.0" encoding="utf-8"?>
<sst xmlns="http://schemas.openxmlformats.org/spreadsheetml/2006/main" count="86" uniqueCount="70">
  <si>
    <t>PVI</t>
  </si>
  <si>
    <t>EMA(PVI)</t>
  </si>
  <si>
    <t>NVI</t>
  </si>
  <si>
    <t>EMA(NVI)</t>
  </si>
  <si>
    <t>Price</t>
  </si>
  <si>
    <t>OSCP</t>
  </si>
  <si>
    <t>Azul</t>
  </si>
  <si>
    <t>RMF</t>
  </si>
  <si>
    <t>Volume</t>
  </si>
  <si>
    <t>Negative Volume Index for $SPX</t>
    <phoneticPr fontId="0" type="noConversion"/>
  </si>
  <si>
    <t>Date</t>
  </si>
  <si>
    <t>Close</t>
    <phoneticPr fontId="0" type="noConversion"/>
  </si>
  <si>
    <t>Volume (millions)</t>
    <phoneticPr fontId="0" type="noConversion"/>
  </si>
  <si>
    <t>SPX %Change</t>
    <phoneticPr fontId="0" type="noConversion"/>
  </si>
  <si>
    <t>Volume %Change</t>
    <phoneticPr fontId="0" type="noConversion"/>
  </si>
  <si>
    <t>NVI Value</t>
    <phoneticPr fontId="0" type="noConversion"/>
  </si>
  <si>
    <t>NVI Cumulative</t>
    <phoneticPr fontId="0" type="noConversion"/>
  </si>
  <si>
    <t xml:space="preserve">                       Date</t>
    <phoneticPr fontId="0" type="noConversion"/>
  </si>
  <si>
    <t>High</t>
    <phoneticPr fontId="0" type="noConversion"/>
  </si>
  <si>
    <t>Low</t>
    <phoneticPr fontId="0" type="noConversion"/>
  </si>
  <si>
    <t>Typical Price</t>
    <phoneticPr fontId="0" type="noConversion"/>
  </si>
  <si>
    <t>Up or Down</t>
    <phoneticPr fontId="0" type="noConversion"/>
  </si>
  <si>
    <t>Volume*</t>
    <phoneticPr fontId="0" type="noConversion"/>
  </si>
  <si>
    <t>Raw Money Flow</t>
    <phoneticPr fontId="0" type="noConversion"/>
  </si>
  <si>
    <t>1-period Positive Money Flow</t>
    <phoneticPr fontId="0" type="noConversion"/>
  </si>
  <si>
    <t>1-period Negative Money Flow</t>
    <phoneticPr fontId="0" type="noConversion"/>
  </si>
  <si>
    <t>14-period Positive Money Flow</t>
    <phoneticPr fontId="0" type="noConversion"/>
  </si>
  <si>
    <t>14-period Negative Money Flow</t>
    <phoneticPr fontId="0" type="noConversion"/>
  </si>
  <si>
    <t>14-period Money Flow Ratio</t>
    <phoneticPr fontId="0" type="noConversion"/>
  </si>
  <si>
    <t>14-period Money Flow Index</t>
    <phoneticPr fontId="0" type="noConversion"/>
  </si>
  <si>
    <t xml:space="preserve"> </t>
    <phoneticPr fontId="0" type="noConversion"/>
  </si>
  <si>
    <t>* Volume shown in 1000s</t>
    <phoneticPr fontId="0" type="noConversion"/>
  </si>
  <si>
    <t>High</t>
  </si>
  <si>
    <t>Low</t>
  </si>
  <si>
    <t>Typical</t>
  </si>
  <si>
    <t>RMF(in M)</t>
  </si>
  <si>
    <t>Up or Down</t>
  </si>
  <si>
    <t>MFR</t>
  </si>
  <si>
    <t>MFR Index</t>
  </si>
  <si>
    <t>Bollinger Bands (20,2)</t>
  </si>
  <si>
    <t>Middle Band 20-day SMA</t>
  </si>
  <si>
    <t>20-day Standard Deviation</t>
  </si>
  <si>
    <t>Upper Band 20-day SMA + STDEVx2</t>
  </si>
  <si>
    <r>
      <t xml:space="preserve">Lower Band 20-day SMA  </t>
    </r>
    <r>
      <rPr>
        <sz val="10"/>
        <rFont val="Arial"/>
      </rPr>
      <t>-</t>
    </r>
    <r>
      <rPr>
        <b/>
        <sz val="9"/>
        <rFont val="Arial"/>
      </rPr>
      <t xml:space="preserve"> STDEVx2</t>
    </r>
  </si>
  <si>
    <t xml:space="preserve">BandWidth </t>
  </si>
  <si>
    <t>Bollinger Up</t>
  </si>
  <si>
    <t>Bollinger Down</t>
  </si>
  <si>
    <t>QQQQ Close</t>
  </si>
  <si>
    <t>Change</t>
  </si>
  <si>
    <t>Gain</t>
  </si>
  <si>
    <t xml:space="preserve">Loss </t>
  </si>
  <si>
    <t>Avg Gain</t>
  </si>
  <si>
    <t>Avg Loss</t>
  </si>
  <si>
    <t>RS</t>
  </si>
  <si>
    <t>14-day RSI</t>
  </si>
  <si>
    <t>RSI</t>
  </si>
  <si>
    <t>Note: The smoothing process affects RSI values. RS values are smoothed after the first calculation. Average Loss equals the sum of the losses divided by 14 for the first calculation. Subsequent calculations multiply the prior value by 13, add the most recent value and then divide the total by 14. This creates a smoothing affect. The same applies to Average Gain. Because of this smoothing, RSI values may differ based on the total calculation period. 250 periods will allow for smoothing than 30 periods and this will slightly affect RSI values. Stockcharts.com goes back 250-days when possible. If Average Loss equals zero, a "divide by zero" situation occurs for RS and RSI is set to 100 by definition. Similarly, RSI equals 0 when Average Gain equals zero.</t>
  </si>
  <si>
    <t>gainLoss</t>
  </si>
  <si>
    <t xml:space="preserve"> Low</t>
  </si>
  <si>
    <t>Highest High (14)</t>
  </si>
  <si>
    <t>Lowest Low (14)</t>
  </si>
  <si>
    <t>Current Close</t>
  </si>
  <si>
    <t xml:space="preserve">14-day Stochastic Oscillator </t>
  </si>
  <si>
    <t>Stochastic Osc</t>
  </si>
  <si>
    <t>bollOsc</t>
  </si>
  <si>
    <t>MFI</t>
  </si>
  <si>
    <t>Day</t>
  </si>
  <si>
    <t>Marron</t>
  </si>
  <si>
    <t>Verde</t>
  </si>
  <si>
    <t>EMA(Price)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</si>
</sst>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Red]\-#,##0.00"/>
    <numFmt numFmtId="165" formatCode="[$-409]d\-mmm\-yy;@"/>
    <numFmt numFmtId="166" formatCode="_(* #,##0.00_);_(* \(#,##0.00\);_(* &quot;-&quot;??_);_(@_)"/>
    <numFmt numFmtId="167" formatCode="_(* #,##0_);_(* \(#,##0\);_(* &quot;-&quot;??_);_(@_)"/>
    <numFmt numFmtId="168" formatCode="0.0000"/>
    <numFmt numFmtId="169" formatCode="0.0000;\-0.0000;"/>
  </numFmts>
  <fonts count="2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Arial"/>
    </font>
    <font>
      <sz val="9"/>
      <name val="Arial"/>
    </font>
    <font>
      <b/>
      <sz val="12"/>
      <name val="Arial"/>
    </font>
    <font>
      <b/>
      <sz val="9"/>
      <name val="Arial"/>
    </font>
    <font>
      <b/>
      <sz val="10"/>
      <name val="Arial"/>
    </font>
    <font>
      <sz val="9"/>
      <color indexed="10"/>
      <name val="Arial"/>
    </font>
    <font>
      <sz val="9"/>
      <color indexed="8"/>
      <name val="Arial"/>
    </font>
    <font>
      <sz val="9"/>
      <color theme="1"/>
      <name val="Calibri"/>
      <scheme val="minor"/>
    </font>
    <font>
      <sz val="10"/>
      <color theme="1"/>
      <name val="Calibri"/>
      <scheme val="minor"/>
    </font>
    <font>
      <b/>
      <sz val="10"/>
      <color theme="1"/>
      <name val="Calibri"/>
      <scheme val="minor"/>
    </font>
    <font>
      <b/>
      <sz val="10"/>
      <color indexed="10"/>
      <name val="Arial"/>
      <family val="2"/>
    </font>
    <font>
      <sz val="10"/>
      <color indexed="10"/>
      <name val="Arial"/>
    </font>
    <font>
      <b/>
      <sz val="11"/>
      <color rgb="FF008000"/>
      <name val="Calibri"/>
      <scheme val="minor"/>
    </font>
    <font>
      <b/>
      <sz val="11"/>
      <color rgb="FF804000"/>
      <name val="Calibri"/>
      <scheme val="minor"/>
    </font>
    <font>
      <b/>
      <sz val="11"/>
      <color rgb="FF3366FF"/>
      <name val="Calibri"/>
      <scheme val="minor"/>
    </font>
  </fonts>
  <fills count="7">
    <fill>
      <patternFill patternType="none"/>
    </fill>
    <fill>
      <patternFill patternType="gray125"/>
    </fill>
    <fill>
      <patternFill patternType="solid">
        <fgColor theme="8" tint="0.79998168889431442"/>
        <bgColor indexed="65"/>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lightUp"/>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s>
  <cellStyleXfs count="45">
    <xf numFmtId="0" fontId="0" fillId="0" borderId="0"/>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3" fillId="0" borderId="0" applyNumberFormat="0" applyFill="0" applyBorder="0" applyAlignment="0" applyProtection="0"/>
    <xf numFmtId="0" fontId="4" fillId="0" borderId="0" applyNumberForma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5">
    <xf numFmtId="0" fontId="0" fillId="0" borderId="0" xfId="0"/>
    <xf numFmtId="0" fontId="2" fillId="0" borderId="0" xfId="0" applyFont="1"/>
    <xf numFmtId="0" fontId="6" fillId="3" borderId="0" xfId="10" applyFont="1" applyFill="1"/>
    <xf numFmtId="0" fontId="6" fillId="3" borderId="1" xfId="10" applyFont="1" applyFill="1" applyBorder="1"/>
    <xf numFmtId="0" fontId="6" fillId="3" borderId="2" xfId="10" applyFont="1" applyFill="1" applyBorder="1"/>
    <xf numFmtId="15" fontId="7" fillId="3" borderId="2" xfId="10" applyNumberFormat="1" applyFont="1" applyFill="1" applyBorder="1" applyAlignment="1"/>
    <xf numFmtId="0" fontId="6" fillId="3" borderId="2" xfId="10" applyFont="1" applyFill="1" applyBorder="1" applyAlignment="1">
      <alignment horizontal="center"/>
    </xf>
    <xf numFmtId="0" fontId="6" fillId="3" borderId="2" xfId="10" applyFont="1" applyFill="1" applyBorder="1" applyAlignment="1">
      <alignment horizontal="right"/>
    </xf>
    <xf numFmtId="0" fontId="6" fillId="3" borderId="3" xfId="10" applyFont="1" applyFill="1" applyBorder="1" applyAlignment="1">
      <alignment horizontal="center"/>
    </xf>
    <xf numFmtId="0" fontId="6" fillId="0" borderId="0" xfId="10" applyFont="1"/>
    <xf numFmtId="0" fontId="6" fillId="3" borderId="0" xfId="10" applyFont="1" applyFill="1" applyAlignment="1">
      <alignment wrapText="1"/>
    </xf>
    <xf numFmtId="0" fontId="6" fillId="3" borderId="4" xfId="10" applyFont="1" applyFill="1" applyBorder="1" applyAlignment="1">
      <alignment wrapText="1"/>
    </xf>
    <xf numFmtId="0" fontId="6" fillId="3" borderId="0" xfId="10" applyFont="1" applyFill="1" applyBorder="1" applyAlignment="1">
      <alignment wrapText="1"/>
    </xf>
    <xf numFmtId="15" fontId="8" fillId="3" borderId="0" xfId="10" applyNumberFormat="1" applyFont="1" applyFill="1" applyBorder="1" applyAlignment="1">
      <alignment horizontal="center" wrapText="1"/>
    </xf>
    <xf numFmtId="2" fontId="8" fillId="3" borderId="0" xfId="10" applyNumberFormat="1" applyFont="1" applyFill="1" applyBorder="1" applyAlignment="1">
      <alignment horizontal="center" wrapText="1"/>
    </xf>
    <xf numFmtId="2" fontId="8" fillId="3" borderId="0" xfId="10" applyNumberFormat="1" applyFont="1" applyFill="1" applyBorder="1" applyAlignment="1">
      <alignment horizontal="right" wrapText="1"/>
    </xf>
    <xf numFmtId="0" fontId="8" fillId="3" borderId="5" xfId="10" applyFont="1" applyFill="1" applyBorder="1" applyAlignment="1">
      <alignment horizontal="center" wrapText="1"/>
    </xf>
    <xf numFmtId="0" fontId="6" fillId="0" borderId="0" xfId="10" applyFont="1" applyAlignment="1">
      <alignment wrapText="1"/>
    </xf>
    <xf numFmtId="15" fontId="8" fillId="3" borderId="0" xfId="10" applyNumberFormat="1" applyFont="1" applyFill="1" applyBorder="1" applyAlignment="1">
      <alignment wrapText="1"/>
    </xf>
    <xf numFmtId="2" fontId="8" fillId="3" borderId="0" xfId="10" applyNumberFormat="1" applyFont="1" applyFill="1" applyBorder="1" applyAlignment="1">
      <alignment wrapText="1"/>
    </xf>
    <xf numFmtId="0" fontId="5" fillId="3" borderId="0" xfId="10" applyFont="1" applyFill="1" applyBorder="1" applyAlignment="1">
      <alignment wrapText="1"/>
    </xf>
    <xf numFmtId="15" fontId="5" fillId="3" borderId="0" xfId="10" applyNumberFormat="1" applyFont="1" applyFill="1" applyBorder="1" applyAlignment="1">
      <alignment wrapText="1"/>
    </xf>
    <xf numFmtId="2" fontId="5" fillId="3" borderId="0" xfId="10" applyNumberFormat="1" applyFont="1" applyFill="1" applyBorder="1" applyAlignment="1">
      <alignment wrapText="1"/>
    </xf>
    <xf numFmtId="164" fontId="5" fillId="3" borderId="0" xfId="10" applyNumberFormat="1" applyFont="1" applyFill="1" applyBorder="1" applyAlignment="1">
      <alignment wrapText="1"/>
    </xf>
    <xf numFmtId="164" fontId="9" fillId="3" borderId="0" xfId="10" applyNumberFormat="1" applyFont="1" applyFill="1" applyBorder="1" applyAlignment="1">
      <alignment horizontal="center" wrapText="1"/>
    </xf>
    <xf numFmtId="2" fontId="9" fillId="3" borderId="0" xfId="10" applyNumberFormat="1" applyFont="1" applyFill="1" applyBorder="1" applyAlignment="1">
      <alignment horizontal="right" wrapText="1"/>
    </xf>
    <xf numFmtId="164" fontId="5" fillId="3" borderId="0" xfId="10" applyNumberFormat="1" applyFont="1" applyFill="1" applyBorder="1" applyAlignment="1">
      <alignment horizontal="center" wrapText="1"/>
    </xf>
    <xf numFmtId="15" fontId="5" fillId="3" borderId="0" xfId="10" applyNumberFormat="1" applyFont="1" applyFill="1" applyBorder="1"/>
    <xf numFmtId="2" fontId="5" fillId="3" borderId="0" xfId="10" applyNumberFormat="1" applyFont="1" applyFill="1" applyBorder="1"/>
    <xf numFmtId="0" fontId="6" fillId="0" borderId="0" xfId="10" applyFont="1" applyFill="1" applyBorder="1" applyAlignment="1">
      <alignment wrapText="1"/>
    </xf>
    <xf numFmtId="0" fontId="6" fillId="3" borderId="6" xfId="10" applyFont="1" applyFill="1" applyBorder="1"/>
    <xf numFmtId="0" fontId="6" fillId="3" borderId="7" xfId="10" applyFont="1" applyFill="1" applyBorder="1"/>
    <xf numFmtId="15" fontId="6" fillId="3" borderId="7" xfId="10" applyNumberFormat="1" applyFont="1" applyFill="1" applyBorder="1" applyAlignment="1"/>
    <xf numFmtId="2" fontId="6" fillId="3" borderId="7" xfId="10" applyNumberFormat="1" applyFont="1" applyFill="1" applyBorder="1" applyAlignment="1">
      <alignment horizontal="center"/>
    </xf>
    <xf numFmtId="2" fontId="6" fillId="3" borderId="7" xfId="10" applyNumberFormat="1" applyFont="1" applyFill="1" applyBorder="1" applyAlignment="1">
      <alignment horizontal="right"/>
    </xf>
    <xf numFmtId="0" fontId="6" fillId="3" borderId="8" xfId="10" applyFont="1" applyFill="1" applyBorder="1" applyAlignment="1">
      <alignment horizontal="center"/>
    </xf>
    <xf numFmtId="15" fontId="6" fillId="3" borderId="0" xfId="10" applyNumberFormat="1" applyFont="1" applyFill="1" applyAlignment="1"/>
    <xf numFmtId="2" fontId="6" fillId="3" borderId="0" xfId="10" applyNumberFormat="1" applyFont="1" applyFill="1" applyBorder="1" applyAlignment="1">
      <alignment horizontal="center"/>
    </xf>
    <xf numFmtId="2" fontId="6" fillId="3" borderId="0" xfId="10" applyNumberFormat="1" applyFont="1" applyFill="1" applyBorder="1" applyAlignment="1">
      <alignment horizontal="right"/>
    </xf>
    <xf numFmtId="0" fontId="6" fillId="3" borderId="0" xfId="10" applyFont="1" applyFill="1" applyAlignment="1">
      <alignment horizontal="center"/>
    </xf>
    <xf numFmtId="0" fontId="6" fillId="3" borderId="0" xfId="10" applyFont="1" applyFill="1" applyAlignment="1">
      <alignment horizontal="right"/>
    </xf>
    <xf numFmtId="165" fontId="6" fillId="3" borderId="0" xfId="10" applyNumberFormat="1" applyFont="1" applyFill="1" applyAlignment="1">
      <alignment horizontal="center"/>
    </xf>
    <xf numFmtId="2" fontId="6" fillId="3" borderId="0" xfId="10" applyNumberFormat="1" applyFont="1" applyFill="1" applyAlignment="1">
      <alignment horizontal="center"/>
    </xf>
    <xf numFmtId="0" fontId="5" fillId="3" borderId="0" xfId="10" applyFill="1"/>
    <xf numFmtId="0" fontId="5" fillId="0" borderId="0" xfId="10"/>
    <xf numFmtId="0" fontId="6" fillId="3" borderId="9" xfId="10" applyFont="1" applyFill="1" applyBorder="1" applyAlignment="1">
      <alignment vertical="top"/>
    </xf>
    <xf numFmtId="165" fontId="8" fillId="3" borderId="10" xfId="10" applyNumberFormat="1" applyFont="1" applyFill="1" applyBorder="1" applyAlignment="1">
      <alignment horizontal="center" vertical="center" wrapText="1"/>
    </xf>
    <xf numFmtId="2" fontId="8" fillId="3" borderId="10" xfId="10" applyNumberFormat="1" applyFont="1" applyFill="1" applyBorder="1" applyAlignment="1">
      <alignment horizontal="center" vertical="center" wrapText="1"/>
    </xf>
    <xf numFmtId="0" fontId="8" fillId="3" borderId="10" xfId="10" applyFont="1" applyFill="1" applyBorder="1" applyAlignment="1">
      <alignment horizontal="center" vertical="center" wrapText="1"/>
    </xf>
    <xf numFmtId="0" fontId="6" fillId="3" borderId="11" xfId="10" applyFont="1" applyFill="1" applyBorder="1" applyAlignment="1">
      <alignment wrapText="1"/>
    </xf>
    <xf numFmtId="0" fontId="6" fillId="3" borderId="12" xfId="10" applyFont="1" applyFill="1" applyBorder="1"/>
    <xf numFmtId="165" fontId="6" fillId="3" borderId="0" xfId="10" applyNumberFormat="1" applyFont="1" applyFill="1" applyBorder="1" applyAlignment="1">
      <alignment horizontal="center"/>
    </xf>
    <xf numFmtId="167" fontId="6" fillId="3" borderId="0" xfId="13" applyNumberFormat="1" applyFont="1" applyFill="1" applyBorder="1" applyAlignment="1">
      <alignment horizontal="center"/>
    </xf>
    <xf numFmtId="2" fontId="6" fillId="3" borderId="0" xfId="14" applyNumberFormat="1" applyFont="1" applyFill="1" applyBorder="1" applyAlignment="1">
      <alignment horizontal="center"/>
    </xf>
    <xf numFmtId="0" fontId="6" fillId="3" borderId="13" xfId="10" applyFont="1" applyFill="1" applyBorder="1"/>
    <xf numFmtId="1" fontId="6" fillId="3" borderId="0" xfId="10" applyNumberFormat="1" applyFont="1" applyFill="1" applyBorder="1" applyAlignment="1">
      <alignment horizontal="center"/>
    </xf>
    <xf numFmtId="167" fontId="6" fillId="4" borderId="0" xfId="13" applyNumberFormat="1" applyFont="1" applyFill="1" applyBorder="1" applyAlignment="1">
      <alignment horizontal="center"/>
    </xf>
    <xf numFmtId="1" fontId="10" fillId="3" borderId="0" xfId="10" applyNumberFormat="1" applyFont="1" applyFill="1" applyBorder="1" applyAlignment="1">
      <alignment horizontal="center"/>
    </xf>
    <xf numFmtId="167" fontId="10" fillId="3" borderId="0" xfId="13" applyNumberFormat="1" applyFont="1" applyFill="1" applyBorder="1" applyAlignment="1">
      <alignment horizontal="center"/>
    </xf>
    <xf numFmtId="167" fontId="10" fillId="4" borderId="0" xfId="13" applyNumberFormat="1" applyFont="1" applyFill="1" applyBorder="1" applyAlignment="1">
      <alignment horizontal="center"/>
    </xf>
    <xf numFmtId="167" fontId="11" fillId="4" borderId="0" xfId="13" applyNumberFormat="1" applyFont="1" applyFill="1" applyBorder="1" applyAlignment="1">
      <alignment horizontal="center"/>
    </xf>
    <xf numFmtId="2" fontId="6" fillId="4" borderId="0" xfId="10" applyNumberFormat="1" applyFont="1" applyFill="1" applyBorder="1" applyAlignment="1">
      <alignment horizontal="center"/>
    </xf>
    <xf numFmtId="2" fontId="6" fillId="4" borderId="0" xfId="14" applyNumberFormat="1" applyFont="1" applyFill="1" applyBorder="1" applyAlignment="1">
      <alignment horizontal="center"/>
    </xf>
    <xf numFmtId="167" fontId="11" fillId="3" borderId="0" xfId="13" applyNumberFormat="1" applyFont="1" applyFill="1" applyBorder="1" applyAlignment="1">
      <alignment horizontal="center"/>
    </xf>
    <xf numFmtId="2" fontId="6" fillId="5" borderId="0" xfId="14" applyNumberFormat="1" applyFont="1" applyFill="1" applyBorder="1" applyAlignment="1">
      <alignment horizontal="center"/>
    </xf>
    <xf numFmtId="0" fontId="6" fillId="3" borderId="14" xfId="10" applyFont="1" applyFill="1" applyBorder="1"/>
    <xf numFmtId="165" fontId="6" fillId="3" borderId="15" xfId="10" applyNumberFormat="1" applyFont="1" applyFill="1" applyBorder="1" applyAlignment="1">
      <alignment horizontal="center"/>
    </xf>
    <xf numFmtId="2" fontId="6" fillId="3" borderId="15" xfId="10" applyNumberFormat="1" applyFont="1" applyFill="1" applyBorder="1" applyAlignment="1">
      <alignment horizontal="center"/>
    </xf>
    <xf numFmtId="2" fontId="6" fillId="3" borderId="15" xfId="14" applyNumberFormat="1" applyFont="1" applyFill="1" applyBorder="1" applyAlignment="1">
      <alignment horizontal="center"/>
    </xf>
    <xf numFmtId="0" fontId="6" fillId="3" borderId="16" xfId="10" applyFont="1" applyFill="1" applyBorder="1"/>
    <xf numFmtId="164" fontId="5" fillId="3" borderId="17" xfId="10" applyNumberFormat="1" applyFont="1" applyFill="1" applyBorder="1" applyAlignment="1">
      <alignment wrapText="1"/>
    </xf>
    <xf numFmtId="2" fontId="2" fillId="0" borderId="0" xfId="0" applyNumberFormat="1" applyFont="1"/>
    <xf numFmtId="0" fontId="6" fillId="3" borderId="0" xfId="10" applyFont="1" applyFill="1" applyBorder="1"/>
    <xf numFmtId="0" fontId="8" fillId="3" borderId="0" xfId="10" applyFont="1" applyFill="1" applyBorder="1" applyAlignment="1">
      <alignment horizontal="left"/>
    </xf>
    <xf numFmtId="0" fontId="6" fillId="3" borderId="15" xfId="10" applyFont="1" applyFill="1" applyBorder="1" applyAlignment="1">
      <alignment wrapText="1"/>
    </xf>
    <xf numFmtId="0" fontId="8" fillId="3" borderId="15" xfId="10" applyFont="1" applyFill="1" applyBorder="1" applyAlignment="1">
      <alignment horizontal="center" wrapText="1"/>
    </xf>
    <xf numFmtId="2" fontId="8" fillId="3" borderId="15" xfId="10" applyNumberFormat="1" applyFont="1" applyFill="1" applyBorder="1" applyAlignment="1">
      <alignment horizontal="center" wrapText="1"/>
    </xf>
    <xf numFmtId="0" fontId="8" fillId="3" borderId="0" xfId="10" applyFont="1" applyFill="1" applyBorder="1" applyAlignment="1">
      <alignment horizontal="center" wrapText="1"/>
    </xf>
    <xf numFmtId="165" fontId="6" fillId="3" borderId="0" xfId="10" applyNumberFormat="1" applyFont="1" applyFill="1"/>
    <xf numFmtId="165" fontId="6" fillId="3" borderId="0" xfId="10" applyNumberFormat="1" applyFont="1" applyFill="1" applyAlignment="1">
      <alignment wrapText="1"/>
    </xf>
    <xf numFmtId="165" fontId="6" fillId="5" borderId="0" xfId="10" applyNumberFormat="1" applyFont="1" applyFill="1"/>
    <xf numFmtId="2" fontId="6" fillId="5" borderId="0" xfId="10" applyNumberFormat="1" applyFont="1" applyFill="1" applyAlignment="1">
      <alignment horizontal="center"/>
    </xf>
    <xf numFmtId="0" fontId="12" fillId="0" borderId="0" xfId="0" applyFont="1"/>
    <xf numFmtId="0" fontId="13" fillId="0" borderId="0" xfId="0" applyFont="1"/>
    <xf numFmtId="0" fontId="13" fillId="2" borderId="0" xfId="1" applyFont="1" applyAlignment="1">
      <alignment horizontal="center" vertical="center" wrapText="1"/>
    </xf>
    <xf numFmtId="0" fontId="13" fillId="0" borderId="0" xfId="0" applyFont="1" applyAlignment="1">
      <alignment horizontal="center" vertical="center"/>
    </xf>
    <xf numFmtId="0" fontId="14" fillId="0" borderId="0" xfId="0" applyFont="1"/>
    <xf numFmtId="0" fontId="13" fillId="0" borderId="0" xfId="0" applyFont="1" applyAlignment="1">
      <alignment horizontal="center"/>
    </xf>
    <xf numFmtId="2" fontId="13" fillId="0" borderId="0" xfId="0" applyNumberFormat="1" applyFont="1"/>
    <xf numFmtId="11" fontId="13" fillId="0" borderId="0" xfId="0" applyNumberFormat="1" applyFont="1"/>
    <xf numFmtId="0" fontId="13" fillId="6" borderId="0" xfId="0" applyFont="1" applyFill="1"/>
    <xf numFmtId="2" fontId="14" fillId="0" borderId="0" xfId="0" applyNumberFormat="1" applyFont="1"/>
    <xf numFmtId="2" fontId="9" fillId="0" borderId="0" xfId="10" applyNumberFormat="1" applyFont="1" applyFill="1" applyBorder="1" applyAlignment="1">
      <alignment vertical="center" wrapText="1"/>
    </xf>
    <xf numFmtId="2" fontId="9" fillId="0" borderId="0" xfId="10" applyNumberFormat="1" applyFont="1" applyFill="1" applyBorder="1" applyAlignment="1">
      <alignment horizontal="center" vertical="center" wrapText="1"/>
    </xf>
    <xf numFmtId="2" fontId="15" fillId="0" borderId="0" xfId="10" applyNumberFormat="1" applyFont="1" applyFill="1" applyBorder="1" applyAlignment="1">
      <alignment horizontal="center" vertical="center" wrapText="1"/>
    </xf>
    <xf numFmtId="2" fontId="5" fillId="0" borderId="0" xfId="10" applyNumberFormat="1" applyFill="1" applyBorder="1" applyAlignment="1">
      <alignment vertical="center" wrapText="1"/>
    </xf>
    <xf numFmtId="0" fontId="5" fillId="0" borderId="0" xfId="10" applyFill="1" applyBorder="1"/>
    <xf numFmtId="15" fontId="5" fillId="0" borderId="0" xfId="10" applyNumberFormat="1" applyFill="1" applyBorder="1"/>
    <xf numFmtId="2" fontId="5" fillId="0" borderId="0" xfId="10" applyNumberFormat="1" applyFill="1" applyBorder="1" applyAlignment="1">
      <alignment horizontal="right"/>
    </xf>
    <xf numFmtId="2" fontId="16" fillId="0" borderId="0" xfId="10" applyNumberFormat="1" applyFont="1" applyFill="1" applyBorder="1" applyAlignment="1">
      <alignment horizontal="right"/>
    </xf>
    <xf numFmtId="168" fontId="5" fillId="0" borderId="0" xfId="10" applyNumberFormat="1" applyFill="1" applyBorder="1"/>
    <xf numFmtId="2" fontId="5" fillId="0" borderId="1" xfId="10" applyNumberFormat="1" applyFill="1" applyBorder="1" applyAlignment="1">
      <alignment horizontal="right"/>
    </xf>
    <xf numFmtId="2" fontId="5" fillId="0" borderId="3" xfId="10" applyNumberFormat="1" applyFill="1" applyBorder="1" applyAlignment="1">
      <alignment horizontal="right"/>
    </xf>
    <xf numFmtId="2" fontId="5" fillId="0" borderId="4" xfId="10" applyNumberFormat="1" applyFill="1" applyBorder="1" applyAlignment="1">
      <alignment horizontal="right"/>
    </xf>
    <xf numFmtId="2" fontId="5" fillId="0" borderId="5" xfId="10" applyNumberFormat="1" applyFill="1" applyBorder="1" applyAlignment="1">
      <alignment horizontal="right"/>
    </xf>
    <xf numFmtId="2" fontId="5" fillId="0" borderId="6" xfId="10" applyNumberFormat="1" applyFill="1" applyBorder="1" applyAlignment="1">
      <alignment horizontal="right"/>
    </xf>
    <xf numFmtId="2" fontId="5" fillId="0" borderId="8" xfId="10" applyNumberFormat="1" applyFill="1" applyBorder="1" applyAlignment="1">
      <alignment horizontal="right"/>
    </xf>
    <xf numFmtId="0" fontId="5" fillId="0" borderId="0" xfId="10" applyFill="1" applyBorder="1" applyAlignment="1">
      <alignment horizontal="right"/>
    </xf>
    <xf numFmtId="169" fontId="5" fillId="0" borderId="0" xfId="10" applyNumberFormat="1" applyFill="1" applyBorder="1" applyAlignment="1">
      <alignment horizontal="right"/>
    </xf>
    <xf numFmtId="169" fontId="16" fillId="0" borderId="0" xfId="10" applyNumberFormat="1" applyFont="1" applyFill="1" applyBorder="1" applyAlignment="1">
      <alignment horizontal="right"/>
    </xf>
    <xf numFmtId="0" fontId="16" fillId="0" borderId="0" xfId="10" applyFont="1" applyFill="1" applyBorder="1" applyAlignment="1">
      <alignment horizontal="right"/>
    </xf>
    <xf numFmtId="168" fontId="5" fillId="0" borderId="0" xfId="10" applyNumberFormat="1" applyFill="1" applyBorder="1" applyAlignment="1">
      <alignment horizontal="right"/>
    </xf>
    <xf numFmtId="2" fontId="5" fillId="0" borderId="0" xfId="10" applyNumberFormat="1" applyFill="1" applyBorder="1"/>
    <xf numFmtId="2" fontId="5" fillId="0" borderId="0" xfId="10" applyNumberFormat="1" applyFont="1" applyFill="1" applyBorder="1"/>
    <xf numFmtId="165" fontId="8" fillId="3" borderId="15" xfId="10" applyNumberFormat="1" applyFont="1" applyFill="1" applyBorder="1" applyAlignment="1">
      <alignment horizontal="center" wrapText="1"/>
    </xf>
    <xf numFmtId="0" fontId="8" fillId="0" borderId="15" xfId="10" applyFont="1" applyBorder="1" applyAlignment="1">
      <alignment horizontal="center" wrapText="1"/>
    </xf>
    <xf numFmtId="165" fontId="6" fillId="0" borderId="0" xfId="10" applyNumberFormat="1" applyFont="1"/>
    <xf numFmtId="2" fontId="6" fillId="0" borderId="0" xfId="10" applyNumberFormat="1" applyFont="1" applyFill="1" applyAlignment="1">
      <alignment horizontal="center"/>
    </xf>
    <xf numFmtId="165" fontId="6" fillId="0" borderId="0" xfId="10" applyNumberFormat="1" applyFont="1" applyAlignment="1">
      <alignment wrapText="1"/>
    </xf>
    <xf numFmtId="2" fontId="6" fillId="0" borderId="0" xfId="10" applyNumberFormat="1" applyFont="1"/>
    <xf numFmtId="0" fontId="13" fillId="0" borderId="2" xfId="0" applyFont="1" applyBorder="1"/>
    <xf numFmtId="0" fontId="13" fillId="0" borderId="2" xfId="0" applyFont="1" applyBorder="1" applyAlignment="1">
      <alignment horizontal="center"/>
    </xf>
    <xf numFmtId="2" fontId="13" fillId="0" borderId="2" xfId="0" applyNumberFormat="1" applyFont="1" applyBorder="1"/>
    <xf numFmtId="2" fontId="14" fillId="0" borderId="2" xfId="0" applyNumberFormat="1" applyFont="1" applyBorder="1"/>
    <xf numFmtId="11" fontId="13" fillId="0" borderId="2" xfId="0" applyNumberFormat="1" applyFont="1" applyBorder="1"/>
    <xf numFmtId="0" fontId="0" fillId="0" borderId="2" xfId="0" applyBorder="1"/>
    <xf numFmtId="14" fontId="0" fillId="0" borderId="0" xfId="0" applyNumberFormat="1"/>
    <xf numFmtId="14" fontId="0" fillId="0" borderId="2" xfId="0" applyNumberFormat="1" applyBorder="1"/>
    <xf numFmtId="2" fontId="17" fillId="0" borderId="2" xfId="0" applyNumberFormat="1" applyFont="1" applyBorder="1"/>
    <xf numFmtId="2" fontId="17" fillId="0" borderId="0" xfId="0" applyNumberFormat="1" applyFont="1"/>
    <xf numFmtId="2" fontId="18" fillId="0" borderId="2" xfId="0" applyNumberFormat="1" applyFont="1" applyBorder="1"/>
    <xf numFmtId="2" fontId="18" fillId="0" borderId="0" xfId="0" applyNumberFormat="1" applyFont="1"/>
    <xf numFmtId="2" fontId="19" fillId="0" borderId="2" xfId="0" applyNumberFormat="1" applyFont="1" applyBorder="1"/>
    <xf numFmtId="2" fontId="19" fillId="0" borderId="0" xfId="0" applyNumberFormat="1" applyFont="1"/>
    <xf numFmtId="0" fontId="5" fillId="0" borderId="0" xfId="10" applyFont="1" applyFill="1" applyBorder="1" applyAlignment="1">
      <alignment horizontal="left" wrapText="1"/>
    </xf>
  </cellXfs>
  <cellStyles count="45">
    <cellStyle name="20% - Énfasis5" xfId="1" builtinId="46"/>
    <cellStyle name="Hipervínculo" xfId="2" builtinId="8" hidden="1"/>
    <cellStyle name="Hipervínculo" xfId="4" builtinId="8" hidden="1"/>
    <cellStyle name="Hipervínculo" xfId="6" builtinId="8" hidden="1"/>
    <cellStyle name="Hipervínculo" xfId="8" builtinId="8" hidden="1"/>
    <cellStyle name="Hipervínculo" xfId="11"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2"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Millares 2" xfId="13"/>
    <cellStyle name="Normal" xfId="0" builtinId="0"/>
    <cellStyle name="Normal 2" xfId="10"/>
    <cellStyle name="Porcentual 2" xfId="14"/>
  </cellStyles>
  <dxfs count="5">
    <dxf>
      <font>
        <color rgb="FFFF0000"/>
      </font>
    </dxf>
    <dxf>
      <font>
        <color rgb="FFFF0000"/>
      </font>
    </dxf>
    <dxf>
      <font>
        <color rgb="FF9C0006"/>
      </font>
    </dxf>
    <dxf>
      <font>
        <color rgb="FF9C0006"/>
      </font>
    </dxf>
    <dxf>
      <font>
        <color rgb="FF9C0006"/>
      </font>
    </dxf>
  </dxfs>
  <tableStyles count="0" defaultTableStyle="TableStyleMedium9" defaultPivotStyle="PivotStyleMedium4"/>
  <colors>
    <mruColors>
      <color rgb="FF8040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ndard"/>
        <c:varyColors val="0"/>
        <c:ser>
          <c:idx val="1"/>
          <c:order val="1"/>
          <c:spPr>
            <a:solidFill>
              <a:srgbClr val="008000">
                <a:alpha val="29000"/>
              </a:srgbClr>
            </a:solidFill>
            <a:ln>
              <a:solidFill>
                <a:srgbClr val="008000"/>
              </a:solidFill>
            </a:ln>
          </c:spPr>
          <c:val>
            <c:numRef>
              <c:f>'Mis datos'!$AA$26:$AA$256</c:f>
              <c:numCache>
                <c:formatCode>0.00</c:formatCode>
                <c:ptCount val="231"/>
                <c:pt idx="0">
                  <c:v>18.2902657127</c:v>
                </c:pt>
                <c:pt idx="1">
                  <c:v>10.3135786721418</c:v>
                </c:pt>
                <c:pt idx="2">
                  <c:v>9.733388554450069</c:v>
                </c:pt>
                <c:pt idx="3">
                  <c:v>21.6841704007482</c:v>
                </c:pt>
                <c:pt idx="4">
                  <c:v>13.348229503468</c:v>
                </c:pt>
                <c:pt idx="5">
                  <c:v>32.8610459692728</c:v>
                </c:pt>
                <c:pt idx="6">
                  <c:v>35.9331660597545</c:v>
                </c:pt>
                <c:pt idx="7">
                  <c:v>14.8945724112434</c:v>
                </c:pt>
                <c:pt idx="8">
                  <c:v>-15.7092796202303</c:v>
                </c:pt>
                <c:pt idx="9">
                  <c:v>-4.15355032956409</c:v>
                </c:pt>
                <c:pt idx="10">
                  <c:v>27.4692396510498</c:v>
                </c:pt>
                <c:pt idx="11">
                  <c:v>25.1787827768246</c:v>
                </c:pt>
                <c:pt idx="12">
                  <c:v>-6.47909100249415</c:v>
                </c:pt>
                <c:pt idx="13">
                  <c:v>19.0067337287323</c:v>
                </c:pt>
                <c:pt idx="14">
                  <c:v>49.425478290422</c:v>
                </c:pt>
                <c:pt idx="15">
                  <c:v>16.9545460669268</c:v>
                </c:pt>
                <c:pt idx="16">
                  <c:v>81.6338472075636</c:v>
                </c:pt>
                <c:pt idx="17">
                  <c:v>88.1212572249232</c:v>
                </c:pt>
                <c:pt idx="18">
                  <c:v>84.9325605831715</c:v>
                </c:pt>
                <c:pt idx="19">
                  <c:v>119.906956803051</c:v>
                </c:pt>
                <c:pt idx="20">
                  <c:v>129.324851010433</c:v>
                </c:pt>
                <c:pt idx="21">
                  <c:v>121.012805750029</c:v>
                </c:pt>
                <c:pt idx="22">
                  <c:v>120.774334661957</c:v>
                </c:pt>
                <c:pt idx="23">
                  <c:v>155.865543933702</c:v>
                </c:pt>
                <c:pt idx="24">
                  <c:v>112.443660237617</c:v>
                </c:pt>
                <c:pt idx="25">
                  <c:v>103.364488765578</c:v>
                </c:pt>
                <c:pt idx="26">
                  <c:v>98.97005875403531</c:v>
                </c:pt>
                <c:pt idx="27">
                  <c:v>123.94376295546</c:v>
                </c:pt>
                <c:pt idx="28">
                  <c:v>101.280759954563</c:v>
                </c:pt>
                <c:pt idx="29">
                  <c:v>89.7852547523694</c:v>
                </c:pt>
                <c:pt idx="30">
                  <c:v>71.2162078118409</c:v>
                </c:pt>
                <c:pt idx="31">
                  <c:v>75.3206642419052</c:v>
                </c:pt>
                <c:pt idx="32">
                  <c:v>75.0971090920025</c:v>
                </c:pt>
                <c:pt idx="33">
                  <c:v>68.0204885906406</c:v>
                </c:pt>
                <c:pt idx="34">
                  <c:v>16.2379203426532</c:v>
                </c:pt>
                <c:pt idx="35">
                  <c:v>18.7997073688247</c:v>
                </c:pt>
                <c:pt idx="36">
                  <c:v>9.24294768990201</c:v>
                </c:pt>
                <c:pt idx="37">
                  <c:v>5.4656444094005</c:v>
                </c:pt>
                <c:pt idx="38">
                  <c:v>46.5796310777642</c:v>
                </c:pt>
                <c:pt idx="39">
                  <c:v>29.7598035542001</c:v>
                </c:pt>
                <c:pt idx="40">
                  <c:v>26.4486838086237</c:v>
                </c:pt>
                <c:pt idx="41">
                  <c:v>35.0087508897143</c:v>
                </c:pt>
                <c:pt idx="42">
                  <c:v>42.6048619986536</c:v>
                </c:pt>
                <c:pt idx="43">
                  <c:v>88.9582248870612</c:v>
                </c:pt>
                <c:pt idx="44">
                  <c:v>107.137696277981</c:v>
                </c:pt>
                <c:pt idx="45">
                  <c:v>104.583211386235</c:v>
                </c:pt>
                <c:pt idx="46">
                  <c:v>94.2056808067602</c:v>
                </c:pt>
                <c:pt idx="47">
                  <c:v>70.7767313493151</c:v>
                </c:pt>
                <c:pt idx="48">
                  <c:v>65.0199403707588</c:v>
                </c:pt>
                <c:pt idx="49">
                  <c:v>29.7968268793608</c:v>
                </c:pt>
                <c:pt idx="50">
                  <c:v>41.0671882121764</c:v>
                </c:pt>
                <c:pt idx="51">
                  <c:v>56.39403551715</c:v>
                </c:pt>
                <c:pt idx="52">
                  <c:v>78.3319755261887</c:v>
                </c:pt>
                <c:pt idx="53">
                  <c:v>108.598186775026</c:v>
                </c:pt>
                <c:pt idx="54">
                  <c:v>125.11047395406</c:v>
                </c:pt>
                <c:pt idx="55">
                  <c:v>116.640079752158</c:v>
                </c:pt>
                <c:pt idx="56">
                  <c:v>98.7935700304885</c:v>
                </c:pt>
                <c:pt idx="57">
                  <c:v>127.772793434812</c:v>
                </c:pt>
                <c:pt idx="58">
                  <c:v>125.252845193349</c:v>
                </c:pt>
                <c:pt idx="59">
                  <c:v>108.923315207236</c:v>
                </c:pt>
                <c:pt idx="60">
                  <c:v>130.789724591336</c:v>
                </c:pt>
                <c:pt idx="61">
                  <c:v>124.872467874281</c:v>
                </c:pt>
                <c:pt idx="62">
                  <c:v>131.079466468294</c:v>
                </c:pt>
                <c:pt idx="63">
                  <c:v>132.204268628785</c:v>
                </c:pt>
                <c:pt idx="64">
                  <c:v>133.862083292284</c:v>
                </c:pt>
                <c:pt idx="65">
                  <c:v>108.364948697041</c:v>
                </c:pt>
                <c:pt idx="66">
                  <c:v>102.964960147823</c:v>
                </c:pt>
                <c:pt idx="67">
                  <c:v>111.661367086013</c:v>
                </c:pt>
                <c:pt idx="68">
                  <c:v>121.935124989285</c:v>
                </c:pt>
                <c:pt idx="69">
                  <c:v>121.340119221306</c:v>
                </c:pt>
                <c:pt idx="70">
                  <c:v>126.869224535548</c:v>
                </c:pt>
                <c:pt idx="71">
                  <c:v>113.677731237994</c:v>
                </c:pt>
                <c:pt idx="72">
                  <c:v>104.161496426265</c:v>
                </c:pt>
                <c:pt idx="73">
                  <c:v>96.62861777361429</c:v>
                </c:pt>
                <c:pt idx="74">
                  <c:v>75.4635936489451</c:v>
                </c:pt>
                <c:pt idx="75">
                  <c:v>56.8489448207904</c:v>
                </c:pt>
                <c:pt idx="76">
                  <c:v>65.11953053676029</c:v>
                </c:pt>
                <c:pt idx="77">
                  <c:v>100.612882285083</c:v>
                </c:pt>
                <c:pt idx="78">
                  <c:v>83.4105702385545</c:v>
                </c:pt>
                <c:pt idx="79">
                  <c:v>77.2438389409391</c:v>
                </c:pt>
                <c:pt idx="80">
                  <c:v>24.1453672035098</c:v>
                </c:pt>
                <c:pt idx="81">
                  <c:v>27.7027932210107</c:v>
                </c:pt>
                <c:pt idx="82">
                  <c:v>29.4047243314341</c:v>
                </c:pt>
                <c:pt idx="83">
                  <c:v>-5.46300785232799</c:v>
                </c:pt>
                <c:pt idx="84">
                  <c:v>-20.1929304578905</c:v>
                </c:pt>
                <c:pt idx="85">
                  <c:v>9.91358076202385</c:v>
                </c:pt>
                <c:pt idx="86">
                  <c:v>19.5898939667578</c:v>
                </c:pt>
                <c:pt idx="87">
                  <c:v>10.7676881462702</c:v>
                </c:pt>
                <c:pt idx="88">
                  <c:v>23.4520106645892</c:v>
                </c:pt>
                <c:pt idx="89">
                  <c:v>20.5479311983324</c:v>
                </c:pt>
                <c:pt idx="90">
                  <c:v>29.9119655667611</c:v>
                </c:pt>
                <c:pt idx="91">
                  <c:v>39.9052904291279</c:v>
                </c:pt>
                <c:pt idx="92">
                  <c:v>51.205106457069</c:v>
                </c:pt>
                <c:pt idx="93">
                  <c:v>46.0019547465273</c:v>
                </c:pt>
                <c:pt idx="94">
                  <c:v>-38.9986432129954</c:v>
                </c:pt>
                <c:pt idx="95">
                  <c:v>-38.7688785519383</c:v>
                </c:pt>
                <c:pt idx="96">
                  <c:v>-39.4163029965503</c:v>
                </c:pt>
                <c:pt idx="97">
                  <c:v>-21.7956589833037</c:v>
                </c:pt>
                <c:pt idx="98">
                  <c:v>-0.964668193545939</c:v>
                </c:pt>
                <c:pt idx="99">
                  <c:v>26.008733235465</c:v>
                </c:pt>
                <c:pt idx="100">
                  <c:v>20.278036795659</c:v>
                </c:pt>
                <c:pt idx="101">
                  <c:v>37.4190210504414</c:v>
                </c:pt>
                <c:pt idx="102">
                  <c:v>26.6242421496314</c:v>
                </c:pt>
                <c:pt idx="103">
                  <c:v>23.0122343135384</c:v>
                </c:pt>
                <c:pt idx="104">
                  <c:v>74.684093306159</c:v>
                </c:pt>
                <c:pt idx="105">
                  <c:v>62.3973382762643</c:v>
                </c:pt>
                <c:pt idx="106">
                  <c:v>74.0577756200438</c:v>
                </c:pt>
                <c:pt idx="107">
                  <c:v>44.5683575327909</c:v>
                </c:pt>
                <c:pt idx="108">
                  <c:v>58.2405253959964</c:v>
                </c:pt>
                <c:pt idx="109">
                  <c:v>65.4205862127755</c:v>
                </c:pt>
                <c:pt idx="110">
                  <c:v>37.6395815980929</c:v>
                </c:pt>
                <c:pt idx="111">
                  <c:v>44.4249891105847</c:v>
                </c:pt>
                <c:pt idx="112">
                  <c:v>21.2743382627016</c:v>
                </c:pt>
                <c:pt idx="113">
                  <c:v>25.5432524987421</c:v>
                </c:pt>
                <c:pt idx="114">
                  <c:v>48.7089703100769</c:v>
                </c:pt>
                <c:pt idx="115">
                  <c:v>42.781277997986</c:v>
                </c:pt>
                <c:pt idx="116">
                  <c:v>58.5487607794643</c:v>
                </c:pt>
                <c:pt idx="117">
                  <c:v>84.2841322541334</c:v>
                </c:pt>
                <c:pt idx="118">
                  <c:v>111.053154816865</c:v>
                </c:pt>
                <c:pt idx="119">
                  <c:v>115.572147926527</c:v>
                </c:pt>
                <c:pt idx="120">
                  <c:v>116.020872403278</c:v>
                </c:pt>
                <c:pt idx="121">
                  <c:v>119.066668575321</c:v>
                </c:pt>
                <c:pt idx="122">
                  <c:v>130.480994616539</c:v>
                </c:pt>
                <c:pt idx="123">
                  <c:v>128.713071134499</c:v>
                </c:pt>
                <c:pt idx="124">
                  <c:v>133.791718477858</c:v>
                </c:pt>
                <c:pt idx="125">
                  <c:v>130.394977281222</c:v>
                </c:pt>
                <c:pt idx="126">
                  <c:v>131.077144727056</c:v>
                </c:pt>
                <c:pt idx="127">
                  <c:v>105.060167791025</c:v>
                </c:pt>
                <c:pt idx="128">
                  <c:v>105.282717086423</c:v>
                </c:pt>
                <c:pt idx="129">
                  <c:v>98.6261852081431</c:v>
                </c:pt>
                <c:pt idx="130">
                  <c:v>101.596643337305</c:v>
                </c:pt>
                <c:pt idx="131">
                  <c:v>96.0574650792197</c:v>
                </c:pt>
                <c:pt idx="132">
                  <c:v>101.575162298045</c:v>
                </c:pt>
                <c:pt idx="133">
                  <c:v>80.14858907771951</c:v>
                </c:pt>
                <c:pt idx="134">
                  <c:v>74.3568488241357</c:v>
                </c:pt>
                <c:pt idx="135">
                  <c:v>67.5722974514279</c:v>
                </c:pt>
                <c:pt idx="136">
                  <c:v>29.6204371447226</c:v>
                </c:pt>
                <c:pt idx="137">
                  <c:v>11.7458773480157</c:v>
                </c:pt>
                <c:pt idx="138">
                  <c:v>3.93384200575735</c:v>
                </c:pt>
                <c:pt idx="139">
                  <c:v>32.2487358576885</c:v>
                </c:pt>
                <c:pt idx="140">
                  <c:v>45.4829092456622</c:v>
                </c:pt>
                <c:pt idx="141">
                  <c:v>44.2798598336783</c:v>
                </c:pt>
                <c:pt idx="142">
                  <c:v>10.7641144810821</c:v>
                </c:pt>
                <c:pt idx="143">
                  <c:v>79.205653594076</c:v>
                </c:pt>
                <c:pt idx="144">
                  <c:v>66.4630020733068</c:v>
                </c:pt>
                <c:pt idx="145">
                  <c:v>17.9493791114116</c:v>
                </c:pt>
                <c:pt idx="146">
                  <c:v>41.6134523373313</c:v>
                </c:pt>
                <c:pt idx="147">
                  <c:v>51.7263029914508</c:v>
                </c:pt>
                <c:pt idx="148">
                  <c:v>71.6024568740673</c:v>
                </c:pt>
                <c:pt idx="149">
                  <c:v>84.90898852536171</c:v>
                </c:pt>
                <c:pt idx="150">
                  <c:v>99.84013401709571</c:v>
                </c:pt>
                <c:pt idx="151">
                  <c:v>89.7784422666567</c:v>
                </c:pt>
                <c:pt idx="152">
                  <c:v>115.659868707036</c:v>
                </c:pt>
                <c:pt idx="153">
                  <c:v>118.981652830288</c:v>
                </c:pt>
                <c:pt idx="154">
                  <c:v>116.45592485096</c:v>
                </c:pt>
                <c:pt idx="155">
                  <c:v>111.921036030871</c:v>
                </c:pt>
                <c:pt idx="156">
                  <c:v>95.8425398500985</c:v>
                </c:pt>
                <c:pt idx="157">
                  <c:v>73.8535232413803</c:v>
                </c:pt>
                <c:pt idx="158">
                  <c:v>63.5996919403391</c:v>
                </c:pt>
                <c:pt idx="159">
                  <c:v>95.5837540463977</c:v>
                </c:pt>
                <c:pt idx="160">
                  <c:v>109.238276375583</c:v>
                </c:pt>
                <c:pt idx="161">
                  <c:v>81.73071906238199</c:v>
                </c:pt>
                <c:pt idx="162">
                  <c:v>93.3964829303753</c:v>
                </c:pt>
                <c:pt idx="163">
                  <c:v>109.002908721419</c:v>
                </c:pt>
                <c:pt idx="164">
                  <c:v>109.105006785445</c:v>
                </c:pt>
                <c:pt idx="165">
                  <c:v>91.1396539343078</c:v>
                </c:pt>
                <c:pt idx="166">
                  <c:v>71.070577334996</c:v>
                </c:pt>
                <c:pt idx="167">
                  <c:v>101.963707476543</c:v>
                </c:pt>
                <c:pt idx="168">
                  <c:v>83.2488320499249</c:v>
                </c:pt>
                <c:pt idx="169">
                  <c:v>50.3619577613145</c:v>
                </c:pt>
                <c:pt idx="170">
                  <c:v>65.8012406098794</c:v>
                </c:pt>
                <c:pt idx="171">
                  <c:v>51.0287553348703</c:v>
                </c:pt>
                <c:pt idx="172">
                  <c:v>53.6837436560138</c:v>
                </c:pt>
                <c:pt idx="173">
                  <c:v>63.595673209704</c:v>
                </c:pt>
                <c:pt idx="174">
                  <c:v>99.8092420078961</c:v>
                </c:pt>
                <c:pt idx="175">
                  <c:v>96.7164559546833</c:v>
                </c:pt>
                <c:pt idx="176">
                  <c:v>100.109291853867</c:v>
                </c:pt>
                <c:pt idx="177">
                  <c:v>115.078975106528</c:v>
                </c:pt>
                <c:pt idx="178">
                  <c:v>127.337058309726</c:v>
                </c:pt>
                <c:pt idx="179">
                  <c:v>142.819443600312</c:v>
                </c:pt>
                <c:pt idx="180">
                  <c:v>140.084766430087</c:v>
                </c:pt>
                <c:pt idx="181">
                  <c:v>138.81855277141</c:v>
                </c:pt>
                <c:pt idx="182">
                  <c:v>128.102233672387</c:v>
                </c:pt>
                <c:pt idx="183">
                  <c:v>98.2526948865107</c:v>
                </c:pt>
                <c:pt idx="184">
                  <c:v>97.4248331008821</c:v>
                </c:pt>
                <c:pt idx="185">
                  <c:v>89.7510011791417</c:v>
                </c:pt>
                <c:pt idx="186">
                  <c:v>89.6633522256037</c:v>
                </c:pt>
                <c:pt idx="187">
                  <c:v>118.163854700825</c:v>
                </c:pt>
                <c:pt idx="188">
                  <c:v>111.931053971733</c:v>
                </c:pt>
                <c:pt idx="189">
                  <c:v>131.540956750751</c:v>
                </c:pt>
                <c:pt idx="190">
                  <c:v>119.614539392716</c:v>
                </c:pt>
                <c:pt idx="191">
                  <c:v>123.800682554623</c:v>
                </c:pt>
                <c:pt idx="192">
                  <c:v>100.861768693328</c:v>
                </c:pt>
                <c:pt idx="193">
                  <c:v>112.596605561647</c:v>
                </c:pt>
                <c:pt idx="194">
                  <c:v>48.6308571560668</c:v>
                </c:pt>
                <c:pt idx="195">
                  <c:v>34.4000160925957</c:v>
                </c:pt>
                <c:pt idx="196">
                  <c:v>39.2465914257316</c:v>
                </c:pt>
                <c:pt idx="197">
                  <c:v>-11.543817652774</c:v>
                </c:pt>
                <c:pt idx="198">
                  <c:v>-3.27949267426092</c:v>
                </c:pt>
                <c:pt idx="199">
                  <c:v>9.54446686664676</c:v>
                </c:pt>
                <c:pt idx="200">
                  <c:v>7.95658760079193</c:v>
                </c:pt>
                <c:pt idx="201">
                  <c:v>23.5238164253693</c:v>
                </c:pt>
                <c:pt idx="202">
                  <c:v>14.9245509940242</c:v>
                </c:pt>
                <c:pt idx="203">
                  <c:v>9.04060567114783</c:v>
                </c:pt>
                <c:pt idx="204">
                  <c:v>20.2440683037385</c:v>
                </c:pt>
                <c:pt idx="205">
                  <c:v>28.5190618080109</c:v>
                </c:pt>
                <c:pt idx="206">
                  <c:v>13.8300571206115</c:v>
                </c:pt>
                <c:pt idx="207">
                  <c:v>85.8809244508811</c:v>
                </c:pt>
                <c:pt idx="208">
                  <c:v>93.9396153453718</c:v>
                </c:pt>
                <c:pt idx="209">
                  <c:v>92.7970474074174</c:v>
                </c:pt>
                <c:pt idx="210">
                  <c:v>95.6301968230791</c:v>
                </c:pt>
                <c:pt idx="211">
                  <c:v>89.0690991642112</c:v>
                </c:pt>
                <c:pt idx="212">
                  <c:v>43.8846168105029</c:v>
                </c:pt>
                <c:pt idx="213">
                  <c:v>25.79090337385</c:v>
                </c:pt>
                <c:pt idx="214">
                  <c:v>3.0732722632694</c:v>
                </c:pt>
                <c:pt idx="215">
                  <c:v>15.692066059014</c:v>
                </c:pt>
                <c:pt idx="216">
                  <c:v>29.8139357616906</c:v>
                </c:pt>
                <c:pt idx="217">
                  <c:v>26.7905394470785</c:v>
                </c:pt>
                <c:pt idx="218">
                  <c:v>20.8398185551097</c:v>
                </c:pt>
                <c:pt idx="219">
                  <c:v>20.8064356658433</c:v>
                </c:pt>
                <c:pt idx="220">
                  <c:v>18.0550255977282</c:v>
                </c:pt>
                <c:pt idx="221">
                  <c:v>40.9016399932645</c:v>
                </c:pt>
                <c:pt idx="222">
                  <c:v>29.8880526042348</c:v>
                </c:pt>
                <c:pt idx="223">
                  <c:v>37.6463737641043</c:v>
                </c:pt>
                <c:pt idx="224">
                  <c:v>64.8223990480459</c:v>
                </c:pt>
                <c:pt idx="225">
                  <c:v>73.6453648629892</c:v>
                </c:pt>
                <c:pt idx="226">
                  <c:v>54.960211846085</c:v>
                </c:pt>
                <c:pt idx="227">
                  <c:v>60.8067579663735</c:v>
                </c:pt>
                <c:pt idx="228">
                  <c:v>82.5619053648043</c:v>
                </c:pt>
                <c:pt idx="229">
                  <c:v>71.6654879958129</c:v>
                </c:pt>
                <c:pt idx="230">
                  <c:v>68.6815281718888</c:v>
                </c:pt>
              </c:numCache>
            </c:numRef>
          </c:val>
        </c:ser>
        <c:ser>
          <c:idx val="2"/>
          <c:order val="2"/>
          <c:spPr>
            <a:solidFill>
              <a:srgbClr val="3366FF">
                <a:alpha val="35000"/>
              </a:srgbClr>
            </a:solidFill>
            <a:ln>
              <a:solidFill>
                <a:srgbClr val="3366FF"/>
              </a:solidFill>
            </a:ln>
          </c:spPr>
          <c:val>
            <c:numRef>
              <c:f>'Mis datos'!$AB$26:$AB$256</c:f>
              <c:numCache>
                <c:formatCode>0.00</c:formatCode>
                <c:ptCount val="231"/>
                <c:pt idx="0">
                  <c:v>-40.1808084984665</c:v>
                </c:pt>
                <c:pt idx="1">
                  <c:v>-53.6680932104351</c:v>
                </c:pt>
                <c:pt idx="2">
                  <c:v>-48.3012838893915</c:v>
                </c:pt>
                <c:pt idx="3">
                  <c:v>-17.9228099124277</c:v>
                </c:pt>
                <c:pt idx="4">
                  <c:v>-42.6807704146222</c:v>
                </c:pt>
                <c:pt idx="5">
                  <c:v>-38.41269337316</c:v>
                </c:pt>
                <c:pt idx="6">
                  <c:v>-34.5714240358439</c:v>
                </c:pt>
                <c:pt idx="7">
                  <c:v>-31.1142816322596</c:v>
                </c:pt>
                <c:pt idx="8">
                  <c:v>-28.0028534690337</c:v>
                </c:pt>
                <c:pt idx="9">
                  <c:v>-18.0319769785476</c:v>
                </c:pt>
                <c:pt idx="10">
                  <c:v>-16.228779280693</c:v>
                </c:pt>
                <c:pt idx="11">
                  <c:v>-32.1965068096505</c:v>
                </c:pt>
                <c:pt idx="12">
                  <c:v>-28.9768561286855</c:v>
                </c:pt>
                <c:pt idx="13">
                  <c:v>14.2228371309143</c:v>
                </c:pt>
                <c:pt idx="14">
                  <c:v>12.8005534178229</c:v>
                </c:pt>
                <c:pt idx="15">
                  <c:v>11.5204980760403</c:v>
                </c:pt>
                <c:pt idx="16">
                  <c:v>10.3684482684364</c:v>
                </c:pt>
                <c:pt idx="17">
                  <c:v>30.7763446958878</c:v>
                </c:pt>
                <c:pt idx="18">
                  <c:v>25.7038505747367</c:v>
                </c:pt>
                <c:pt idx="19">
                  <c:v>23.1334655172631</c:v>
                </c:pt>
                <c:pt idx="20">
                  <c:v>51.4769715353013</c:v>
                </c:pt>
                <c:pt idx="21">
                  <c:v>35.623706817726</c:v>
                </c:pt>
                <c:pt idx="22">
                  <c:v>32.0613361359533</c:v>
                </c:pt>
                <c:pt idx="23">
                  <c:v>28.855202522358</c:v>
                </c:pt>
                <c:pt idx="24">
                  <c:v>25.969682270122</c:v>
                </c:pt>
                <c:pt idx="25">
                  <c:v>10.8941974830616</c:v>
                </c:pt>
                <c:pt idx="26">
                  <c:v>6.44517712243484</c:v>
                </c:pt>
                <c:pt idx="27">
                  <c:v>5.80065941019144</c:v>
                </c:pt>
                <c:pt idx="28">
                  <c:v>5.22059346917233</c:v>
                </c:pt>
                <c:pt idx="29">
                  <c:v>-17.6090237563727</c:v>
                </c:pt>
                <c:pt idx="30">
                  <c:v>-45.2751126248832</c:v>
                </c:pt>
                <c:pt idx="31">
                  <c:v>-40.7476013623949</c:v>
                </c:pt>
                <c:pt idx="32">
                  <c:v>-36.6728412261556</c:v>
                </c:pt>
                <c:pt idx="33">
                  <c:v>-34.4179676750998</c:v>
                </c:pt>
                <c:pt idx="34">
                  <c:v>-30.9761709075898</c:v>
                </c:pt>
                <c:pt idx="35">
                  <c:v>-27.8785538168309</c:v>
                </c:pt>
                <c:pt idx="36">
                  <c:v>-50.0332028147764</c:v>
                </c:pt>
                <c:pt idx="37">
                  <c:v>-45.5189512466248</c:v>
                </c:pt>
                <c:pt idx="38">
                  <c:v>-40.9670561219624</c:v>
                </c:pt>
                <c:pt idx="39">
                  <c:v>-74.07869821961221</c:v>
                </c:pt>
                <c:pt idx="40">
                  <c:v>-66.67082839765111</c:v>
                </c:pt>
                <c:pt idx="41">
                  <c:v>-60.0037455578859</c:v>
                </c:pt>
                <c:pt idx="42">
                  <c:v>-45.9446707984402</c:v>
                </c:pt>
                <c:pt idx="43">
                  <c:v>-41.3502037185962</c:v>
                </c:pt>
                <c:pt idx="44">
                  <c:v>-0.40458023149444</c:v>
                </c:pt>
                <c:pt idx="45">
                  <c:v>3.31693810317917</c:v>
                </c:pt>
                <c:pt idx="46">
                  <c:v>-6.21740648594931</c:v>
                </c:pt>
                <c:pt idx="47">
                  <c:v>-5.59566583735448</c:v>
                </c:pt>
                <c:pt idx="48">
                  <c:v>-18.5725178961851</c:v>
                </c:pt>
                <c:pt idx="49">
                  <c:v>-16.7152661065666</c:v>
                </c:pt>
                <c:pt idx="50">
                  <c:v>-3.08050280636721</c:v>
                </c:pt>
                <c:pt idx="51">
                  <c:v>-2.77245252573045</c:v>
                </c:pt>
                <c:pt idx="52">
                  <c:v>37.4424924117953</c:v>
                </c:pt>
                <c:pt idx="53">
                  <c:v>33.6982431706157</c:v>
                </c:pt>
                <c:pt idx="54">
                  <c:v>72.4144427720006</c:v>
                </c:pt>
                <c:pt idx="55">
                  <c:v>64.23775351883479</c:v>
                </c:pt>
                <c:pt idx="56">
                  <c:v>57.8139781669512</c:v>
                </c:pt>
                <c:pt idx="57">
                  <c:v>52.0325803502561</c:v>
                </c:pt>
                <c:pt idx="58">
                  <c:v>46.8293223152303</c:v>
                </c:pt>
                <c:pt idx="59">
                  <c:v>42.146390083707</c:v>
                </c:pt>
                <c:pt idx="60">
                  <c:v>37.9317510753362</c:v>
                </c:pt>
                <c:pt idx="61">
                  <c:v>29.1657152160969</c:v>
                </c:pt>
                <c:pt idx="62">
                  <c:v>26.2491436944872</c:v>
                </c:pt>
                <c:pt idx="63">
                  <c:v>31.7099646098383</c:v>
                </c:pt>
                <c:pt idx="64">
                  <c:v>28.5389681488543</c:v>
                </c:pt>
                <c:pt idx="65">
                  <c:v>25.6850713339687</c:v>
                </c:pt>
                <c:pt idx="66">
                  <c:v>22.2119360635911</c:v>
                </c:pt>
                <c:pt idx="67">
                  <c:v>19.9907424572319</c:v>
                </c:pt>
                <c:pt idx="68">
                  <c:v>17.9916682115087</c:v>
                </c:pt>
                <c:pt idx="69">
                  <c:v>17.5236532199443</c:v>
                </c:pt>
                <c:pt idx="70">
                  <c:v>15.7712878979499</c:v>
                </c:pt>
                <c:pt idx="71">
                  <c:v>-0.397049889525979</c:v>
                </c:pt>
                <c:pt idx="72">
                  <c:v>-0.357344900573401</c:v>
                </c:pt>
                <c:pt idx="73">
                  <c:v>-8.2934989627511</c:v>
                </c:pt>
                <c:pt idx="74">
                  <c:v>-7.46414906647599</c:v>
                </c:pt>
                <c:pt idx="75">
                  <c:v>-34.8822750066517</c:v>
                </c:pt>
                <c:pt idx="76">
                  <c:v>-12.1706307375196</c:v>
                </c:pt>
                <c:pt idx="77">
                  <c:v>-10.9535676637677</c:v>
                </c:pt>
                <c:pt idx="78">
                  <c:v>-24.755037018217</c:v>
                </c:pt>
                <c:pt idx="79">
                  <c:v>-27.5372366531577</c:v>
                </c:pt>
                <c:pt idx="80">
                  <c:v>-24.7835129878418</c:v>
                </c:pt>
                <c:pt idx="81">
                  <c:v>-19.6099550012535</c:v>
                </c:pt>
                <c:pt idx="82">
                  <c:v>-16.301356157226</c:v>
                </c:pt>
                <c:pt idx="83">
                  <c:v>-14.6712205415034</c:v>
                </c:pt>
                <c:pt idx="84">
                  <c:v>-13.2040984873532</c:v>
                </c:pt>
                <c:pt idx="85">
                  <c:v>-11.883688638618</c:v>
                </c:pt>
                <c:pt idx="86">
                  <c:v>-6.12574872373082</c:v>
                </c:pt>
                <c:pt idx="87">
                  <c:v>-5.51317385135776</c:v>
                </c:pt>
                <c:pt idx="88">
                  <c:v>-4.96185646622196</c:v>
                </c:pt>
                <c:pt idx="89">
                  <c:v>-14.0977001217106</c:v>
                </c:pt>
                <c:pt idx="90">
                  <c:v>-0.762560497402102</c:v>
                </c:pt>
                <c:pt idx="91">
                  <c:v>-0.686304447661831</c:v>
                </c:pt>
                <c:pt idx="92">
                  <c:v>8.50583201307861</c:v>
                </c:pt>
                <c:pt idx="93">
                  <c:v>-3.29295840739854</c:v>
                </c:pt>
                <c:pt idx="94">
                  <c:v>-2.96366256665871</c:v>
                </c:pt>
                <c:pt idx="95">
                  <c:v>-24.0885746159595</c:v>
                </c:pt>
                <c:pt idx="96">
                  <c:v>-59.1669541898054</c:v>
                </c:pt>
                <c:pt idx="97">
                  <c:v>-53.2502587708249</c:v>
                </c:pt>
                <c:pt idx="98">
                  <c:v>-19.3283032040685</c:v>
                </c:pt>
                <c:pt idx="99">
                  <c:v>-17.3954728836618</c:v>
                </c:pt>
                <c:pt idx="100">
                  <c:v>-33.7598272599362</c:v>
                </c:pt>
                <c:pt idx="101">
                  <c:v>1.05977414674933</c:v>
                </c:pt>
                <c:pt idx="102">
                  <c:v>0.953796732074459</c:v>
                </c:pt>
                <c:pt idx="103">
                  <c:v>-17.8406091012747</c:v>
                </c:pt>
                <c:pt idx="104">
                  <c:v>-16.0565481911473</c:v>
                </c:pt>
                <c:pt idx="105">
                  <c:v>-36.1633772085463</c:v>
                </c:pt>
                <c:pt idx="106">
                  <c:v>1.63857336128646</c:v>
                </c:pt>
                <c:pt idx="107">
                  <c:v>1.47471602515767</c:v>
                </c:pt>
                <c:pt idx="108">
                  <c:v>21.6646817646273</c:v>
                </c:pt>
                <c:pt idx="109">
                  <c:v>26.1197048157877</c:v>
                </c:pt>
                <c:pt idx="110">
                  <c:v>23.507734334209</c:v>
                </c:pt>
                <c:pt idx="111">
                  <c:v>33.7219906049528</c:v>
                </c:pt>
                <c:pt idx="112">
                  <c:v>30.3497915444574</c:v>
                </c:pt>
                <c:pt idx="113">
                  <c:v>27.3148123900115</c:v>
                </c:pt>
                <c:pt idx="114">
                  <c:v>60.8021527364992</c:v>
                </c:pt>
                <c:pt idx="115">
                  <c:v>42.9752926243125</c:v>
                </c:pt>
                <c:pt idx="116">
                  <c:v>56.2977306196869</c:v>
                </c:pt>
                <c:pt idx="117">
                  <c:v>50.6679575577182</c:v>
                </c:pt>
                <c:pt idx="118">
                  <c:v>45.6011618019463</c:v>
                </c:pt>
                <c:pt idx="119">
                  <c:v>54.3701634173013</c:v>
                </c:pt>
                <c:pt idx="120">
                  <c:v>64.64246447746871</c:v>
                </c:pt>
                <c:pt idx="121">
                  <c:v>63.8906970849575</c:v>
                </c:pt>
                <c:pt idx="122">
                  <c:v>57.5016273764618</c:v>
                </c:pt>
                <c:pt idx="123">
                  <c:v>59.7560074534844</c:v>
                </c:pt>
                <c:pt idx="124">
                  <c:v>75.910613313397</c:v>
                </c:pt>
                <c:pt idx="125">
                  <c:v>71.6155401998619</c:v>
                </c:pt>
                <c:pt idx="126">
                  <c:v>71.04596261548529</c:v>
                </c:pt>
                <c:pt idx="127">
                  <c:v>63.9413663539367</c:v>
                </c:pt>
                <c:pt idx="128">
                  <c:v>61.8435253592766</c:v>
                </c:pt>
                <c:pt idx="129">
                  <c:v>55.6591728233488</c:v>
                </c:pt>
                <c:pt idx="130">
                  <c:v>60.6331096491879</c:v>
                </c:pt>
                <c:pt idx="131">
                  <c:v>50.2580401854704</c:v>
                </c:pt>
                <c:pt idx="132">
                  <c:v>45.2322361669234</c:v>
                </c:pt>
                <c:pt idx="133">
                  <c:v>40.7090125502307</c:v>
                </c:pt>
                <c:pt idx="134">
                  <c:v>33.2705867674451</c:v>
                </c:pt>
                <c:pt idx="135">
                  <c:v>29.9435280907008</c:v>
                </c:pt>
                <c:pt idx="136">
                  <c:v>26.9491752816306</c:v>
                </c:pt>
                <c:pt idx="137">
                  <c:v>24.2542577534674</c:v>
                </c:pt>
                <c:pt idx="138">
                  <c:v>10.3927451782203</c:v>
                </c:pt>
                <c:pt idx="139">
                  <c:v>9.35347066039843</c:v>
                </c:pt>
                <c:pt idx="140">
                  <c:v>33.8404968331165</c:v>
                </c:pt>
                <c:pt idx="141">
                  <c:v>26.0564210123271</c:v>
                </c:pt>
                <c:pt idx="142">
                  <c:v>23.4507789110946</c:v>
                </c:pt>
                <c:pt idx="143">
                  <c:v>21.1057010199848</c:v>
                </c:pt>
                <c:pt idx="144">
                  <c:v>7.44637834658431</c:v>
                </c:pt>
                <c:pt idx="145">
                  <c:v>6.70174051192579</c:v>
                </c:pt>
                <c:pt idx="146">
                  <c:v>36.1119936522526</c:v>
                </c:pt>
                <c:pt idx="147">
                  <c:v>32.5007942870271</c:v>
                </c:pt>
                <c:pt idx="148">
                  <c:v>52.8676656988281</c:v>
                </c:pt>
                <c:pt idx="149">
                  <c:v>47.5808991289452</c:v>
                </c:pt>
                <c:pt idx="150">
                  <c:v>42.8228092160508</c:v>
                </c:pt>
                <c:pt idx="151">
                  <c:v>22.0168072213121</c:v>
                </c:pt>
                <c:pt idx="152">
                  <c:v>19.8151264991807</c:v>
                </c:pt>
                <c:pt idx="153">
                  <c:v>17.8336138492626</c:v>
                </c:pt>
                <c:pt idx="154">
                  <c:v>17.9611375498268</c:v>
                </c:pt>
                <c:pt idx="155">
                  <c:v>14.7318599807263</c:v>
                </c:pt>
                <c:pt idx="156">
                  <c:v>13.2586739826535</c:v>
                </c:pt>
                <c:pt idx="157">
                  <c:v>11.9328065843883</c:v>
                </c:pt>
                <c:pt idx="158">
                  <c:v>-4.30961180859529</c:v>
                </c:pt>
                <c:pt idx="159">
                  <c:v>-3.87865062773564</c:v>
                </c:pt>
                <c:pt idx="160">
                  <c:v>-3.49078556496207</c:v>
                </c:pt>
                <c:pt idx="161">
                  <c:v>-33.9460646037906</c:v>
                </c:pt>
                <c:pt idx="162">
                  <c:v>-9.2253644235713</c:v>
                </c:pt>
                <c:pt idx="163">
                  <c:v>-8.30282798121425</c:v>
                </c:pt>
                <c:pt idx="164">
                  <c:v>-0.8931695020688</c:v>
                </c:pt>
                <c:pt idx="165">
                  <c:v>-0.803852551861879</c:v>
                </c:pt>
                <c:pt idx="166">
                  <c:v>-18.6926938682747</c:v>
                </c:pt>
                <c:pt idx="167">
                  <c:v>-16.8234244814474</c:v>
                </c:pt>
                <c:pt idx="168">
                  <c:v>-30.049336789366</c:v>
                </c:pt>
                <c:pt idx="169">
                  <c:v>-27.0444031104297</c:v>
                </c:pt>
                <c:pt idx="170">
                  <c:v>-8.28665247742115</c:v>
                </c:pt>
                <c:pt idx="171">
                  <c:v>-20.6783604360038</c:v>
                </c:pt>
                <c:pt idx="172">
                  <c:v>-18.6105243924032</c:v>
                </c:pt>
                <c:pt idx="173">
                  <c:v>-6.84506108640762</c:v>
                </c:pt>
                <c:pt idx="174">
                  <c:v>-6.16055497776678</c:v>
                </c:pt>
                <c:pt idx="175">
                  <c:v>-6.01004915955382</c:v>
                </c:pt>
                <c:pt idx="176">
                  <c:v>-0.287997768395464</c:v>
                </c:pt>
                <c:pt idx="177">
                  <c:v>-0.259197991555836</c:v>
                </c:pt>
                <c:pt idx="178">
                  <c:v>25.6431529852357</c:v>
                </c:pt>
                <c:pt idx="179">
                  <c:v>23.0788376867122</c:v>
                </c:pt>
                <c:pt idx="180">
                  <c:v>28.5346500088017</c:v>
                </c:pt>
                <c:pt idx="181">
                  <c:v>40.7518891841035</c:v>
                </c:pt>
                <c:pt idx="182">
                  <c:v>36.676700265693</c:v>
                </c:pt>
                <c:pt idx="183">
                  <c:v>33.0090302391237</c:v>
                </c:pt>
                <c:pt idx="184">
                  <c:v>30.637439734409</c:v>
                </c:pt>
                <c:pt idx="185">
                  <c:v>27.573695760968</c:v>
                </c:pt>
                <c:pt idx="186">
                  <c:v>26.2142974843057</c:v>
                </c:pt>
                <c:pt idx="187">
                  <c:v>23.5928677358751</c:v>
                </c:pt>
                <c:pt idx="188">
                  <c:v>23.0650595073181</c:v>
                </c:pt>
                <c:pt idx="189">
                  <c:v>20.7585535565863</c:v>
                </c:pt>
                <c:pt idx="190">
                  <c:v>8.284798205447521</c:v>
                </c:pt>
                <c:pt idx="191">
                  <c:v>7.45631838490256</c:v>
                </c:pt>
                <c:pt idx="192">
                  <c:v>6.71068654641226</c:v>
                </c:pt>
                <c:pt idx="193">
                  <c:v>6.03961789177096</c:v>
                </c:pt>
                <c:pt idx="194">
                  <c:v>5.43565610259386</c:v>
                </c:pt>
                <c:pt idx="195">
                  <c:v>-22.0057634865837</c:v>
                </c:pt>
                <c:pt idx="196">
                  <c:v>-15.1676261070772</c:v>
                </c:pt>
                <c:pt idx="197">
                  <c:v>-13.6508634963693</c:v>
                </c:pt>
                <c:pt idx="198">
                  <c:v>-2.69658759851314</c:v>
                </c:pt>
                <c:pt idx="199">
                  <c:v>10.9979365288457</c:v>
                </c:pt>
                <c:pt idx="200">
                  <c:v>5.58300757926187</c:v>
                </c:pt>
                <c:pt idx="201">
                  <c:v>5.02470682133552</c:v>
                </c:pt>
                <c:pt idx="202">
                  <c:v>-10.6889465098037</c:v>
                </c:pt>
                <c:pt idx="203">
                  <c:v>-21.0284388455771</c:v>
                </c:pt>
                <c:pt idx="204">
                  <c:v>-6.09115960092141</c:v>
                </c:pt>
                <c:pt idx="205">
                  <c:v>6.87704226148791</c:v>
                </c:pt>
                <c:pt idx="206">
                  <c:v>6.18933803533888</c:v>
                </c:pt>
                <c:pt idx="207">
                  <c:v>5.57040423180515</c:v>
                </c:pt>
                <c:pt idx="208">
                  <c:v>9.621091141069391</c:v>
                </c:pt>
                <c:pt idx="209">
                  <c:v>7.73743656047352</c:v>
                </c:pt>
                <c:pt idx="210">
                  <c:v>6.96369290442605</c:v>
                </c:pt>
                <c:pt idx="211">
                  <c:v>-10.7371687288651</c:v>
                </c:pt>
                <c:pt idx="212">
                  <c:v>-9.66345185597861</c:v>
                </c:pt>
                <c:pt idx="213">
                  <c:v>-42.1396111833344</c:v>
                </c:pt>
                <c:pt idx="214">
                  <c:v>-37.9256500650012</c:v>
                </c:pt>
                <c:pt idx="215">
                  <c:v>-17.3543449338914</c:v>
                </c:pt>
                <c:pt idx="216">
                  <c:v>-15.6189104405025</c:v>
                </c:pt>
                <c:pt idx="217">
                  <c:v>-25.5057642415065</c:v>
                </c:pt>
                <c:pt idx="218">
                  <c:v>-22.9551878173558</c:v>
                </c:pt>
                <c:pt idx="219">
                  <c:v>-22.0923408429682</c:v>
                </c:pt>
                <c:pt idx="220">
                  <c:v>-30.3893666792218</c:v>
                </c:pt>
                <c:pt idx="221">
                  <c:v>-27.3504300112996</c:v>
                </c:pt>
                <c:pt idx="222">
                  <c:v>-40.6299711479241</c:v>
                </c:pt>
                <c:pt idx="223">
                  <c:v>-26.6756132421657</c:v>
                </c:pt>
                <c:pt idx="224">
                  <c:v>-24.0080519179493</c:v>
                </c:pt>
                <c:pt idx="225">
                  <c:v>-21.6072467261543</c:v>
                </c:pt>
                <c:pt idx="226">
                  <c:v>-54.5775169842694</c:v>
                </c:pt>
                <c:pt idx="227">
                  <c:v>-44.0350160195526</c:v>
                </c:pt>
                <c:pt idx="228">
                  <c:v>-39.6315144175975</c:v>
                </c:pt>
                <c:pt idx="229">
                  <c:v>-44.8154113707049</c:v>
                </c:pt>
                <c:pt idx="230">
                  <c:v>-38.9618129744042</c:v>
                </c:pt>
              </c:numCache>
            </c:numRef>
          </c:val>
        </c:ser>
        <c:dLbls>
          <c:showLegendKey val="0"/>
          <c:showVal val="0"/>
          <c:showCatName val="0"/>
          <c:showSerName val="0"/>
          <c:showPercent val="0"/>
          <c:showBubbleSize val="0"/>
        </c:dLbls>
        <c:axId val="-2146600904"/>
        <c:axId val="-2146595912"/>
      </c:areaChart>
      <c:lineChart>
        <c:grouping val="standard"/>
        <c:varyColors val="0"/>
        <c:ser>
          <c:idx val="0"/>
          <c:order val="0"/>
          <c:spPr>
            <a:ln>
              <a:solidFill>
                <a:srgbClr val="804000"/>
              </a:solidFill>
            </a:ln>
          </c:spPr>
          <c:marker>
            <c:symbol val="none"/>
          </c:marker>
          <c:val>
            <c:numRef>
              <c:f>'Mis datos'!$Z$26:$Z$256</c:f>
              <c:numCache>
                <c:formatCode>0.00</c:formatCode>
                <c:ptCount val="231"/>
                <c:pt idx="0">
                  <c:v>29.8688086792548</c:v>
                </c:pt>
                <c:pt idx="1">
                  <c:v>20.7342673420412</c:v>
                </c:pt>
                <c:pt idx="2">
                  <c:v>20.2281410589898</c:v>
                </c:pt>
                <c:pt idx="3">
                  <c:v>31.1294476548341</c:v>
                </c:pt>
                <c:pt idx="4">
                  <c:v>21.8489790321455</c:v>
                </c:pt>
                <c:pt idx="5">
                  <c:v>30.2204446993067</c:v>
                </c:pt>
                <c:pt idx="6">
                  <c:v>31.5721402737361</c:v>
                </c:pt>
                <c:pt idx="7">
                  <c:v>19.7647748926763</c:v>
                </c:pt>
                <c:pt idx="8">
                  <c:v>7.37746103997939</c:v>
                </c:pt>
                <c:pt idx="9">
                  <c:v>16.6245162646242</c:v>
                </c:pt>
                <c:pt idx="10">
                  <c:v>32.7348739381281</c:v>
                </c:pt>
                <c:pt idx="11">
                  <c:v>29.9178536351961</c:v>
                </c:pt>
                <c:pt idx="12">
                  <c:v>16.9918706776104</c:v>
                </c:pt>
                <c:pt idx="13">
                  <c:v>40.1305992408262</c:v>
                </c:pt>
                <c:pt idx="14">
                  <c:v>54.6229201217344</c:v>
                </c:pt>
                <c:pt idx="15">
                  <c:v>38.5117778654244</c:v>
                </c:pt>
                <c:pt idx="16">
                  <c:v>72.1354602897609</c:v>
                </c:pt>
                <c:pt idx="17">
                  <c:v>79.57270899890089</c:v>
                </c:pt>
                <c:pt idx="18">
                  <c:v>77.23886717975159</c:v>
                </c:pt>
                <c:pt idx="19">
                  <c:v>95.489565071545</c:v>
                </c:pt>
                <c:pt idx="20">
                  <c:v>107.349198452078</c:v>
                </c:pt>
                <c:pt idx="21">
                  <c:v>101.234718447509</c:v>
                </c:pt>
                <c:pt idx="22">
                  <c:v>102.97405608969</c:v>
                </c:pt>
                <c:pt idx="23">
                  <c:v>116.738572473994</c:v>
                </c:pt>
                <c:pt idx="24">
                  <c:v>90.12856768466639</c:v>
                </c:pt>
                <c:pt idx="25">
                  <c:v>83.2809054679235</c:v>
                </c:pt>
                <c:pt idx="26">
                  <c:v>80.8948337861459</c:v>
                </c:pt>
                <c:pt idx="27">
                  <c:v>91.50588243532719</c:v>
                </c:pt>
                <c:pt idx="28">
                  <c:v>80.192774112111</c:v>
                </c:pt>
                <c:pt idx="29">
                  <c:v>70.8060674941617</c:v>
                </c:pt>
                <c:pt idx="30">
                  <c:v>54.1349392794542</c:v>
                </c:pt>
                <c:pt idx="31">
                  <c:v>55.5009949800716</c:v>
                </c:pt>
                <c:pt idx="32">
                  <c:v>55.9969485235035</c:v>
                </c:pt>
                <c:pt idx="33">
                  <c:v>50.8303440789912</c:v>
                </c:pt>
                <c:pt idx="34">
                  <c:v>26.8342079198688</c:v>
                </c:pt>
                <c:pt idx="35">
                  <c:v>28.5546752342725</c:v>
                </c:pt>
                <c:pt idx="36">
                  <c:v>18.0224187688048</c:v>
                </c:pt>
                <c:pt idx="37">
                  <c:v>13.3671683804129</c:v>
                </c:pt>
                <c:pt idx="38">
                  <c:v>35.9342820180373</c:v>
                </c:pt>
                <c:pt idx="39">
                  <c:v>20.1789894004461</c:v>
                </c:pt>
                <c:pt idx="40">
                  <c:v>18.2695891882199</c:v>
                </c:pt>
                <c:pt idx="41">
                  <c:v>22.7644675571011</c:v>
                </c:pt>
                <c:pt idx="42">
                  <c:v>31.585006999302</c:v>
                </c:pt>
                <c:pt idx="43">
                  <c:v>57.7719928617895</c:v>
                </c:pt>
                <c:pt idx="44">
                  <c:v>79.0700874552373</c:v>
                </c:pt>
                <c:pt idx="45">
                  <c:v>79.3223634457657</c:v>
                </c:pt>
                <c:pt idx="46">
                  <c:v>71.4709176603367</c:v>
                </c:pt>
                <c:pt idx="47">
                  <c:v>60.3253089648311</c:v>
                </c:pt>
                <c:pt idx="48">
                  <c:v>55.6136602247233</c:v>
                </c:pt>
                <c:pt idx="49">
                  <c:v>38.6173180490337</c:v>
                </c:pt>
                <c:pt idx="50">
                  <c:v>49.0056302648817</c:v>
                </c:pt>
                <c:pt idx="51">
                  <c:v>58.9796049297604</c:v>
                </c:pt>
                <c:pt idx="52">
                  <c:v>80.6589879975384</c:v>
                </c:pt>
                <c:pt idx="53">
                  <c:v>98.9165974953438</c:v>
                </c:pt>
                <c:pt idx="54">
                  <c:v>116.397043602347</c:v>
                </c:pt>
                <c:pt idx="55">
                  <c:v>108.797992435617</c:v>
                </c:pt>
                <c:pt idx="56">
                  <c:v>97.17909301806939</c:v>
                </c:pt>
                <c:pt idx="57">
                  <c:v>108.439982186154</c:v>
                </c:pt>
                <c:pt idx="58">
                  <c:v>106.070017267255</c:v>
                </c:pt>
                <c:pt idx="59">
                  <c:v>95.4139922779801</c:v>
                </c:pt>
                <c:pt idx="60">
                  <c:v>104.920773717093</c:v>
                </c:pt>
                <c:pt idx="61">
                  <c:v>101.590412087462</c:v>
                </c:pt>
                <c:pt idx="62">
                  <c:v>105.62908075933</c:v>
                </c:pt>
                <c:pt idx="63">
                  <c:v>109.298921490717</c:v>
                </c:pt>
                <c:pt idx="64">
                  <c:v>109.381281554244</c:v>
                </c:pt>
                <c:pt idx="65">
                  <c:v>94.9831704333132</c:v>
                </c:pt>
                <c:pt idx="66">
                  <c:v>90.92135971046901</c:v>
                </c:pt>
                <c:pt idx="67">
                  <c:v>94.3955748466809</c:v>
                </c:pt>
                <c:pt idx="68">
                  <c:v>99.2556014859559</c:v>
                </c:pt>
                <c:pt idx="69">
                  <c:v>100.92854806831</c:v>
                </c:pt>
                <c:pt idx="70">
                  <c:v>106.017277476582</c:v>
                </c:pt>
                <c:pt idx="71">
                  <c:v>94.91097888492379</c:v>
                </c:pt>
                <c:pt idx="72">
                  <c:v>88.4229905934575</c:v>
                </c:pt>
                <c:pt idx="73">
                  <c:v>82.4639625240874</c:v>
                </c:pt>
                <c:pt idx="74">
                  <c:v>69.2839766519021</c:v>
                </c:pt>
                <c:pt idx="75">
                  <c:v>51.2872895234526</c:v>
                </c:pt>
                <c:pt idx="76">
                  <c:v>60.1140407691568</c:v>
                </c:pt>
                <c:pt idx="77">
                  <c:v>81.7925752671284</c:v>
                </c:pt>
                <c:pt idx="78">
                  <c:v>66.4722939223958</c:v>
                </c:pt>
                <c:pt idx="79">
                  <c:v>61.9993902563969</c:v>
                </c:pt>
                <c:pt idx="80">
                  <c:v>27.7479899170499</c:v>
                </c:pt>
                <c:pt idx="81">
                  <c:v>30.945153663197</c:v>
                </c:pt>
                <c:pt idx="82">
                  <c:v>32.3228487294021</c:v>
                </c:pt>
                <c:pt idx="83">
                  <c:v>10.4990533822876</c:v>
                </c:pt>
                <c:pt idx="84">
                  <c:v>0.868176042698728</c:v>
                </c:pt>
                <c:pt idx="85">
                  <c:v>20.6751553012543</c:v>
                </c:pt>
                <c:pt idx="86">
                  <c:v>29.2753110520654</c:v>
                </c:pt>
                <c:pt idx="87">
                  <c:v>23.9262912740876</c:v>
                </c:pt>
                <c:pt idx="88">
                  <c:v>33.4661394178379</c:v>
                </c:pt>
                <c:pt idx="89">
                  <c:v>29.5606470762562</c:v>
                </c:pt>
                <c:pt idx="90">
                  <c:v>38.0234098568924</c:v>
                </c:pt>
                <c:pt idx="91">
                  <c:v>43.3607266011322</c:v>
                </c:pt>
                <c:pt idx="92">
                  <c:v>54.3149990118733</c:v>
                </c:pt>
                <c:pt idx="93">
                  <c:v>48.8008580458521</c:v>
                </c:pt>
                <c:pt idx="94">
                  <c:v>7.84860919618467</c:v>
                </c:pt>
                <c:pt idx="95">
                  <c:v>3.39364861632336</c:v>
                </c:pt>
                <c:pt idx="96">
                  <c:v>-1.47002854511529</c:v>
                </c:pt>
                <c:pt idx="97">
                  <c:v>9.2298246553236</c:v>
                </c:pt>
                <c:pt idx="98">
                  <c:v>26.9582670812192</c:v>
                </c:pt>
                <c:pt idx="99">
                  <c:v>38.9178603779019</c:v>
                </c:pt>
                <c:pt idx="100">
                  <c:v>31.8962512238527</c:v>
                </c:pt>
                <c:pt idx="101">
                  <c:v>47.8754140358162</c:v>
                </c:pt>
                <c:pt idx="102">
                  <c:v>40.501686029113</c:v>
                </c:pt>
                <c:pt idx="103">
                  <c:v>35.5019338050715</c:v>
                </c:pt>
                <c:pt idx="104">
                  <c:v>59.2794913281345</c:v>
                </c:pt>
                <c:pt idx="105">
                  <c:v>48.5331964960424</c:v>
                </c:pt>
                <c:pt idx="106">
                  <c:v>61.5800480178444</c:v>
                </c:pt>
                <c:pt idx="107">
                  <c:v>49.6966117412897</c:v>
                </c:pt>
                <c:pt idx="108">
                  <c:v>62.8559541836451</c:v>
                </c:pt>
                <c:pt idx="109">
                  <c:v>69.5744721216597</c:v>
                </c:pt>
                <c:pt idx="110">
                  <c:v>56.3839805653102</c:v>
                </c:pt>
                <c:pt idx="111">
                  <c:v>61.2949481810803</c:v>
                </c:pt>
                <c:pt idx="112">
                  <c:v>46.3881340357786</c:v>
                </c:pt>
                <c:pt idx="113">
                  <c:v>47.0740725094548</c:v>
                </c:pt>
                <c:pt idx="114">
                  <c:v>68.086708319718</c:v>
                </c:pt>
                <c:pt idx="115">
                  <c:v>60.2212422066634</c:v>
                </c:pt>
                <c:pt idx="116">
                  <c:v>74.2447285672741</c:v>
                </c:pt>
                <c:pt idx="117">
                  <c:v>89.86041071442909</c:v>
                </c:pt>
                <c:pt idx="118">
                  <c:v>104.945907048751</c:v>
                </c:pt>
                <c:pt idx="119">
                  <c:v>110.075624935225</c:v>
                </c:pt>
                <c:pt idx="120">
                  <c:v>111.074001711106</c:v>
                </c:pt>
                <c:pt idx="121">
                  <c:v>114.614484952366</c:v>
                </c:pt>
                <c:pt idx="122">
                  <c:v>118.726770138148</c:v>
                </c:pt>
                <c:pt idx="123">
                  <c:v>118.134269103948</c:v>
                </c:pt>
                <c:pt idx="124">
                  <c:v>124.270796650362</c:v>
                </c:pt>
                <c:pt idx="125">
                  <c:v>121.826147636476</c:v>
                </c:pt>
                <c:pt idx="126">
                  <c:v>123.365198046785</c:v>
                </c:pt>
                <c:pt idx="127">
                  <c:v>107.715843153412</c:v>
                </c:pt>
                <c:pt idx="128">
                  <c:v>107.672824912572</c:v>
                </c:pt>
                <c:pt idx="129">
                  <c:v>103.300573483787</c:v>
                </c:pt>
                <c:pt idx="130">
                  <c:v>105.803592785385</c:v>
                </c:pt>
                <c:pt idx="131">
                  <c:v>99.8437195824918</c:v>
                </c:pt>
                <c:pt idx="132">
                  <c:v>101.294904165597</c:v>
                </c:pt>
                <c:pt idx="133">
                  <c:v>86.4613243418496</c:v>
                </c:pt>
                <c:pt idx="134">
                  <c:v>80.0383105618525</c:v>
                </c:pt>
                <c:pt idx="135">
                  <c:v>73.2714665167116</c:v>
                </c:pt>
                <c:pt idx="136">
                  <c:v>48.8218904056365</c:v>
                </c:pt>
                <c:pt idx="137">
                  <c:v>37.4034954626942</c:v>
                </c:pt>
                <c:pt idx="138">
                  <c:v>27.0256983089675</c:v>
                </c:pt>
                <c:pt idx="139">
                  <c:v>41.0438254588576</c:v>
                </c:pt>
                <c:pt idx="140">
                  <c:v>53.3984898867143</c:v>
                </c:pt>
                <c:pt idx="141">
                  <c:v>51.4038824106253</c:v>
                </c:pt>
                <c:pt idx="142">
                  <c:v>28.0308688903588</c:v>
                </c:pt>
                <c:pt idx="143">
                  <c:v>72.2943575846226</c:v>
                </c:pt>
                <c:pt idx="144">
                  <c:v>60.2428356647988</c:v>
                </c:pt>
                <c:pt idx="145">
                  <c:v>29.3645908763802</c:v>
                </c:pt>
                <c:pt idx="146">
                  <c:v>51.8871429258027</c:v>
                </c:pt>
                <c:pt idx="147">
                  <c:v>59.3967901311364</c:v>
                </c:pt>
                <c:pt idx="148">
                  <c:v>78.5058952997846</c:v>
                </c:pt>
                <c:pt idx="149">
                  <c:v>87.6311842683914</c:v>
                </c:pt>
                <c:pt idx="150">
                  <c:v>97.079613343279</c:v>
                </c:pt>
                <c:pt idx="151">
                  <c:v>87.2939736602218</c:v>
                </c:pt>
                <c:pt idx="152">
                  <c:v>103.7562177347</c:v>
                </c:pt>
                <c:pt idx="153">
                  <c:v>105.788851987334</c:v>
                </c:pt>
                <c:pt idx="154">
                  <c:v>104.582404092301</c:v>
                </c:pt>
                <c:pt idx="155">
                  <c:v>101.234867348079</c:v>
                </c:pt>
                <c:pt idx="156">
                  <c:v>91.5452909097473</c:v>
                </c:pt>
                <c:pt idx="157">
                  <c:v>75.9212132653631</c:v>
                </c:pt>
                <c:pt idx="158">
                  <c:v>65.4606129619231</c:v>
                </c:pt>
                <c:pt idx="159">
                  <c:v>85.96343123699469</c:v>
                </c:pt>
                <c:pt idx="160">
                  <c:v>94.8299717765038</c:v>
                </c:pt>
                <c:pt idx="161">
                  <c:v>68.7632449232101</c:v>
                </c:pt>
                <c:pt idx="162">
                  <c:v>81.7257562051208</c:v>
                </c:pt>
                <c:pt idx="163">
                  <c:v>92.5737149489555</c:v>
                </c:pt>
                <c:pt idx="164">
                  <c:v>94.3187323902288</c:v>
                </c:pt>
                <c:pt idx="165">
                  <c:v>82.175278923723</c:v>
                </c:pt>
                <c:pt idx="166">
                  <c:v>63.00263982547</c:v>
                </c:pt>
                <c:pt idx="167">
                  <c:v>84.1436133684649</c:v>
                </c:pt>
                <c:pt idx="168">
                  <c:v>67.21074735265491</c:v>
                </c:pt>
                <c:pt idx="169">
                  <c:v>45.2760797713776</c:v>
                </c:pt>
                <c:pt idx="170">
                  <c:v>61.2239504189357</c:v>
                </c:pt>
                <c:pt idx="171">
                  <c:v>46.9091941630204</c:v>
                </c:pt>
                <c:pt idx="172">
                  <c:v>49.2040013666639</c:v>
                </c:pt>
                <c:pt idx="173">
                  <c:v>59.5639051492901</c:v>
                </c:pt>
                <c:pt idx="174">
                  <c:v>86.9781214224124</c:v>
                </c:pt>
                <c:pt idx="175">
                  <c:v>85.1684474277486</c:v>
                </c:pt>
                <c:pt idx="176">
                  <c:v>89.71608417962599</c:v>
                </c:pt>
                <c:pt idx="177">
                  <c:v>100.440463322292</c:v>
                </c:pt>
                <c:pt idx="178">
                  <c:v>114.162397703914</c:v>
                </c:pt>
                <c:pt idx="179">
                  <c:v>122.65625417579</c:v>
                </c:pt>
                <c:pt idx="180">
                  <c:v>121.937895948017</c:v>
                </c:pt>
                <c:pt idx="181">
                  <c:v>122.486369337547</c:v>
                </c:pt>
                <c:pt idx="182">
                  <c:v>115.024074954056</c:v>
                </c:pt>
                <c:pt idx="183">
                  <c:v>96.9516653279187</c:v>
                </c:pt>
                <c:pt idx="184">
                  <c:v>96.25390649815</c:v>
                </c:pt>
                <c:pt idx="185">
                  <c:v>90.7116676547439</c:v>
                </c:pt>
                <c:pt idx="186">
                  <c:v>90.52795205364539</c:v>
                </c:pt>
                <c:pt idx="187">
                  <c:v>106.462734309407</c:v>
                </c:pt>
                <c:pt idx="188">
                  <c:v>101.400045619456</c:v>
                </c:pt>
                <c:pt idx="189">
                  <c:v>113.056264094073</c:v>
                </c:pt>
                <c:pt idx="190">
                  <c:v>102.978316001706</c:v>
                </c:pt>
                <c:pt idx="191">
                  <c:v>105.071200964381</c:v>
                </c:pt>
                <c:pt idx="192">
                  <c:v>90.2334476871932</c:v>
                </c:pt>
                <c:pt idx="193">
                  <c:v>96.7472810019338</c:v>
                </c:pt>
                <c:pt idx="194">
                  <c:v>55.7203362240367</c:v>
                </c:pt>
                <c:pt idx="195">
                  <c:v>40.7805472537686</c:v>
                </c:pt>
                <c:pt idx="196">
                  <c:v>44.9890694707873</c:v>
                </c:pt>
                <c:pt idx="197">
                  <c:v>16.6692215770487</c:v>
                </c:pt>
                <c:pt idx="198">
                  <c:v>22.1122426325805</c:v>
                </c:pt>
                <c:pt idx="199">
                  <c:v>32.3970286428039</c:v>
                </c:pt>
                <c:pt idx="200">
                  <c:v>28.523893199334</c:v>
                </c:pt>
                <c:pt idx="201">
                  <c:v>35.9507595366178</c:v>
                </c:pt>
                <c:pt idx="202">
                  <c:v>26.1087997941479</c:v>
                </c:pt>
                <c:pt idx="203">
                  <c:v>19.1064295912594</c:v>
                </c:pt>
                <c:pt idx="204">
                  <c:v>29.3033098318394</c:v>
                </c:pt>
                <c:pt idx="205">
                  <c:v>36.6723791833017</c:v>
                </c:pt>
                <c:pt idx="206">
                  <c:v>28.7134588989408</c:v>
                </c:pt>
                <c:pt idx="207">
                  <c:v>69.1485094370009</c:v>
                </c:pt>
                <c:pt idx="208">
                  <c:v>78.8804418328797</c:v>
                </c:pt>
                <c:pt idx="209">
                  <c:v>79.24379124617489</c:v>
                </c:pt>
                <c:pt idx="210">
                  <c:v>81.60755140475599</c:v>
                </c:pt>
                <c:pt idx="211">
                  <c:v>76.44871828772121</c:v>
                </c:pt>
                <c:pt idx="212">
                  <c:v>49.6157843703264</c:v>
                </c:pt>
                <c:pt idx="213">
                  <c:v>30.9489541776906</c:v>
                </c:pt>
                <c:pt idx="214">
                  <c:v>20.0022965752406</c:v>
                </c:pt>
                <c:pt idx="215">
                  <c:v>30.9281879397882</c:v>
                </c:pt>
                <c:pt idx="216">
                  <c:v>40.0432273597932</c:v>
                </c:pt>
                <c:pt idx="217">
                  <c:v>35.9969018853719</c:v>
                </c:pt>
                <c:pt idx="218">
                  <c:v>29.9008726339903</c:v>
                </c:pt>
                <c:pt idx="219">
                  <c:v>28.9613843368367</c:v>
                </c:pt>
                <c:pt idx="220">
                  <c:v>25.3944794016226</c:v>
                </c:pt>
                <c:pt idx="221">
                  <c:v>37.7375003314061</c:v>
                </c:pt>
                <c:pt idx="222">
                  <c:v>27.0403269085623</c:v>
                </c:pt>
                <c:pt idx="223">
                  <c:v>35.0834206379996</c:v>
                </c:pt>
                <c:pt idx="224">
                  <c:v>50.9113972800512</c:v>
                </c:pt>
                <c:pt idx="225">
                  <c:v>59.4130537271831</c:v>
                </c:pt>
                <c:pt idx="226">
                  <c:v>42.1511318238593</c:v>
                </c:pt>
                <c:pt idx="227">
                  <c:v>49.2785859463707</c:v>
                </c:pt>
                <c:pt idx="228">
                  <c:v>64.6520112416927</c:v>
                </c:pt>
                <c:pt idx="229">
                  <c:v>55.5465832850121</c:v>
                </c:pt>
                <c:pt idx="230">
                  <c:v>54.1745139321679</c:v>
                </c:pt>
              </c:numCache>
            </c:numRef>
          </c:val>
          <c:smooth val="0"/>
        </c:ser>
        <c:dLbls>
          <c:showLegendKey val="0"/>
          <c:showVal val="0"/>
          <c:showCatName val="0"/>
          <c:showSerName val="0"/>
          <c:showPercent val="0"/>
          <c:showBubbleSize val="0"/>
        </c:dLbls>
        <c:marker val="1"/>
        <c:smooth val="0"/>
        <c:axId val="-2146600904"/>
        <c:axId val="-2146595912"/>
      </c:lineChart>
      <c:catAx>
        <c:axId val="-2146600904"/>
        <c:scaling>
          <c:orientation val="minMax"/>
        </c:scaling>
        <c:delete val="1"/>
        <c:axPos val="b"/>
        <c:majorTickMark val="out"/>
        <c:minorTickMark val="none"/>
        <c:tickLblPos val="nextTo"/>
        <c:crossAx val="-2146595912"/>
        <c:crosses val="autoZero"/>
        <c:auto val="1"/>
        <c:lblAlgn val="ctr"/>
        <c:lblOffset val="100"/>
        <c:noMultiLvlLbl val="0"/>
      </c:catAx>
      <c:valAx>
        <c:axId val="-2146595912"/>
        <c:scaling>
          <c:orientation val="minMax"/>
        </c:scaling>
        <c:delete val="0"/>
        <c:axPos val="l"/>
        <c:majorGridlines/>
        <c:numFmt formatCode="0.00" sourceLinked="1"/>
        <c:majorTickMark val="out"/>
        <c:minorTickMark val="none"/>
        <c:tickLblPos val="nextTo"/>
        <c:crossAx val="-2146600904"/>
        <c:crosses val="autoZero"/>
        <c:crossBetween val="between"/>
      </c:valAx>
    </c:plotArea>
    <c:legend>
      <c:legendPos val="l"/>
      <c:layout>
        <c:manualLayout>
          <c:xMode val="edge"/>
          <c:yMode val="edge"/>
          <c:x val="0.0423076941380849"/>
          <c:y val="0.216295714801843"/>
          <c:w val="0.0255317762770757"/>
          <c:h val="0.0590673877514754"/>
        </c:manualLayout>
      </c:layout>
      <c:overlay val="1"/>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'Mis datos'!$B$26:$B$256</c:f>
              <c:numCache>
                <c:formatCode>General</c:formatCode>
                <c:ptCount val="231"/>
                <c:pt idx="0">
                  <c:v>15.935</c:v>
                </c:pt>
                <c:pt idx="1">
                  <c:v>15.76</c:v>
                </c:pt>
                <c:pt idx="2">
                  <c:v>15.735</c:v>
                </c:pt>
                <c:pt idx="3">
                  <c:v>15.99</c:v>
                </c:pt>
                <c:pt idx="4">
                  <c:v>15.725</c:v>
                </c:pt>
                <c:pt idx="5">
                  <c:v>15.955</c:v>
                </c:pt>
                <c:pt idx="6">
                  <c:v>16.0</c:v>
                </c:pt>
                <c:pt idx="7">
                  <c:v>15.8</c:v>
                </c:pt>
                <c:pt idx="8">
                  <c:v>15.38</c:v>
                </c:pt>
                <c:pt idx="9">
                  <c:v>15.45</c:v>
                </c:pt>
                <c:pt idx="10">
                  <c:v>15.745</c:v>
                </c:pt>
                <c:pt idx="11">
                  <c:v>15.57</c:v>
                </c:pt>
                <c:pt idx="12">
                  <c:v>15.145</c:v>
                </c:pt>
                <c:pt idx="13">
                  <c:v>15.535</c:v>
                </c:pt>
                <c:pt idx="14">
                  <c:v>15.84</c:v>
                </c:pt>
                <c:pt idx="15">
                  <c:v>15.46</c:v>
                </c:pt>
                <c:pt idx="16">
                  <c:v>16.095</c:v>
                </c:pt>
                <c:pt idx="17">
                  <c:v>16.31</c:v>
                </c:pt>
                <c:pt idx="18">
                  <c:v>16.29</c:v>
                </c:pt>
                <c:pt idx="19">
                  <c:v>16.695</c:v>
                </c:pt>
                <c:pt idx="20">
                  <c:v>17.01</c:v>
                </c:pt>
                <c:pt idx="21">
                  <c:v>16.9</c:v>
                </c:pt>
                <c:pt idx="22">
                  <c:v>16.9</c:v>
                </c:pt>
                <c:pt idx="23">
                  <c:v>17.455</c:v>
                </c:pt>
                <c:pt idx="24">
                  <c:v>17.135</c:v>
                </c:pt>
                <c:pt idx="25">
                  <c:v>17.005</c:v>
                </c:pt>
                <c:pt idx="26">
                  <c:v>16.97</c:v>
                </c:pt>
                <c:pt idx="27">
                  <c:v>17.36</c:v>
                </c:pt>
                <c:pt idx="28">
                  <c:v>17.16</c:v>
                </c:pt>
                <c:pt idx="29">
                  <c:v>16.925</c:v>
                </c:pt>
                <c:pt idx="30">
                  <c:v>16.615</c:v>
                </c:pt>
                <c:pt idx="31">
                  <c:v>16.72</c:v>
                </c:pt>
                <c:pt idx="32">
                  <c:v>16.75</c:v>
                </c:pt>
                <c:pt idx="33">
                  <c:v>16.735</c:v>
                </c:pt>
                <c:pt idx="34">
                  <c:v>16.115</c:v>
                </c:pt>
                <c:pt idx="35">
                  <c:v>16.11</c:v>
                </c:pt>
                <c:pt idx="36">
                  <c:v>15.855</c:v>
                </c:pt>
                <c:pt idx="37">
                  <c:v>15.85</c:v>
                </c:pt>
                <c:pt idx="38">
                  <c:v>16.25</c:v>
                </c:pt>
                <c:pt idx="39">
                  <c:v>15.86</c:v>
                </c:pt>
                <c:pt idx="40">
                  <c:v>15.85</c:v>
                </c:pt>
                <c:pt idx="41">
                  <c:v>15.96</c:v>
                </c:pt>
                <c:pt idx="42">
                  <c:v>16.045</c:v>
                </c:pt>
                <c:pt idx="43">
                  <c:v>16.53</c:v>
                </c:pt>
                <c:pt idx="44">
                  <c:v>16.93</c:v>
                </c:pt>
                <c:pt idx="45">
                  <c:v>16.97</c:v>
                </c:pt>
                <c:pt idx="46">
                  <c:v>16.87</c:v>
                </c:pt>
                <c:pt idx="47">
                  <c:v>16.63</c:v>
                </c:pt>
                <c:pt idx="48">
                  <c:v>16.485</c:v>
                </c:pt>
                <c:pt idx="49">
                  <c:v>16.08</c:v>
                </c:pt>
                <c:pt idx="50">
                  <c:v>16.205</c:v>
                </c:pt>
                <c:pt idx="51">
                  <c:v>16.31</c:v>
                </c:pt>
                <c:pt idx="52">
                  <c:v>16.73</c:v>
                </c:pt>
                <c:pt idx="53">
                  <c:v>17.01</c:v>
                </c:pt>
                <c:pt idx="54">
                  <c:v>17.46</c:v>
                </c:pt>
                <c:pt idx="55">
                  <c:v>17.45</c:v>
                </c:pt>
                <c:pt idx="56">
                  <c:v>17.315</c:v>
                </c:pt>
                <c:pt idx="57">
                  <c:v>17.755</c:v>
                </c:pt>
                <c:pt idx="58">
                  <c:v>17.8</c:v>
                </c:pt>
                <c:pt idx="59">
                  <c:v>17.705</c:v>
                </c:pt>
                <c:pt idx="60">
                  <c:v>18.05</c:v>
                </c:pt>
                <c:pt idx="61">
                  <c:v>17.995</c:v>
                </c:pt>
                <c:pt idx="62">
                  <c:v>18.11</c:v>
                </c:pt>
                <c:pt idx="63">
                  <c:v>18.2</c:v>
                </c:pt>
                <c:pt idx="64">
                  <c:v>18.3</c:v>
                </c:pt>
                <c:pt idx="65">
                  <c:v>18.075</c:v>
                </c:pt>
                <c:pt idx="66">
                  <c:v>18.065</c:v>
                </c:pt>
                <c:pt idx="67">
                  <c:v>18.23</c:v>
                </c:pt>
                <c:pt idx="68">
                  <c:v>18.415</c:v>
                </c:pt>
                <c:pt idx="69">
                  <c:v>18.43</c:v>
                </c:pt>
                <c:pt idx="70">
                  <c:v>18.495</c:v>
                </c:pt>
                <c:pt idx="71">
                  <c:v>18.33</c:v>
                </c:pt>
                <c:pt idx="72">
                  <c:v>18.3</c:v>
                </c:pt>
                <c:pt idx="73">
                  <c:v>18.21</c:v>
                </c:pt>
                <c:pt idx="74">
                  <c:v>18.04</c:v>
                </c:pt>
                <c:pt idx="75">
                  <c:v>17.725</c:v>
                </c:pt>
                <c:pt idx="76">
                  <c:v>17.94</c:v>
                </c:pt>
                <c:pt idx="77">
                  <c:v>18.305</c:v>
                </c:pt>
                <c:pt idx="78">
                  <c:v>18.135</c:v>
                </c:pt>
                <c:pt idx="79">
                  <c:v>18.075</c:v>
                </c:pt>
                <c:pt idx="80">
                  <c:v>17.63</c:v>
                </c:pt>
                <c:pt idx="81">
                  <c:v>17.66</c:v>
                </c:pt>
                <c:pt idx="82">
                  <c:v>17.675</c:v>
                </c:pt>
                <c:pt idx="83">
                  <c:v>17.34</c:v>
                </c:pt>
                <c:pt idx="84">
                  <c:v>17.175</c:v>
                </c:pt>
                <c:pt idx="85">
                  <c:v>17.375</c:v>
                </c:pt>
                <c:pt idx="86">
                  <c:v>17.425</c:v>
                </c:pt>
                <c:pt idx="87">
                  <c:v>17.315</c:v>
                </c:pt>
                <c:pt idx="88">
                  <c:v>17.36</c:v>
                </c:pt>
                <c:pt idx="89">
                  <c:v>17.255</c:v>
                </c:pt>
                <c:pt idx="90">
                  <c:v>17.385</c:v>
                </c:pt>
                <c:pt idx="91">
                  <c:v>17.48</c:v>
                </c:pt>
                <c:pt idx="92">
                  <c:v>17.58</c:v>
                </c:pt>
                <c:pt idx="93">
                  <c:v>17.46</c:v>
                </c:pt>
                <c:pt idx="94">
                  <c:v>16.36</c:v>
                </c:pt>
                <c:pt idx="95">
                  <c:v>16.14</c:v>
                </c:pt>
                <c:pt idx="96">
                  <c:v>15.755</c:v>
                </c:pt>
                <c:pt idx="97">
                  <c:v>15.825</c:v>
                </c:pt>
                <c:pt idx="98">
                  <c:v>16.12</c:v>
                </c:pt>
                <c:pt idx="99">
                  <c:v>16.4</c:v>
                </c:pt>
                <c:pt idx="100">
                  <c:v>16.21</c:v>
                </c:pt>
                <c:pt idx="101">
                  <c:v>16.54</c:v>
                </c:pt>
                <c:pt idx="102">
                  <c:v>16.435</c:v>
                </c:pt>
                <c:pt idx="103">
                  <c:v>16.24</c:v>
                </c:pt>
                <c:pt idx="104">
                  <c:v>16.855</c:v>
                </c:pt>
                <c:pt idx="105">
                  <c:v>16.62</c:v>
                </c:pt>
                <c:pt idx="106">
                  <c:v>16.99</c:v>
                </c:pt>
                <c:pt idx="107">
                  <c:v>16.595</c:v>
                </c:pt>
                <c:pt idx="108">
                  <c:v>16.81</c:v>
                </c:pt>
                <c:pt idx="109">
                  <c:v>16.88</c:v>
                </c:pt>
                <c:pt idx="110">
                  <c:v>16.52</c:v>
                </c:pt>
                <c:pt idx="111">
                  <c:v>16.65</c:v>
                </c:pt>
                <c:pt idx="112">
                  <c:v>16.415</c:v>
                </c:pt>
                <c:pt idx="113">
                  <c:v>16.44</c:v>
                </c:pt>
                <c:pt idx="114">
                  <c:v>16.81</c:v>
                </c:pt>
                <c:pt idx="115">
                  <c:v>16.69</c:v>
                </c:pt>
                <c:pt idx="116">
                  <c:v>16.87</c:v>
                </c:pt>
                <c:pt idx="117">
                  <c:v>17.075</c:v>
                </c:pt>
                <c:pt idx="118">
                  <c:v>17.345</c:v>
                </c:pt>
                <c:pt idx="119">
                  <c:v>17.485</c:v>
                </c:pt>
                <c:pt idx="120">
                  <c:v>17.65</c:v>
                </c:pt>
                <c:pt idx="121">
                  <c:v>17.71</c:v>
                </c:pt>
                <c:pt idx="122">
                  <c:v>17.905</c:v>
                </c:pt>
                <c:pt idx="123">
                  <c:v>17.99</c:v>
                </c:pt>
                <c:pt idx="124">
                  <c:v>18.225</c:v>
                </c:pt>
                <c:pt idx="125">
                  <c:v>18.26</c:v>
                </c:pt>
                <c:pt idx="126">
                  <c:v>18.33</c:v>
                </c:pt>
                <c:pt idx="127">
                  <c:v>18.08</c:v>
                </c:pt>
                <c:pt idx="128">
                  <c:v>18.125</c:v>
                </c:pt>
                <c:pt idx="129">
                  <c:v>18.06</c:v>
                </c:pt>
                <c:pt idx="130">
                  <c:v>18.17</c:v>
                </c:pt>
                <c:pt idx="131">
                  <c:v>18.125</c:v>
                </c:pt>
                <c:pt idx="132">
                  <c:v>18.22</c:v>
                </c:pt>
                <c:pt idx="133">
                  <c:v>18.05</c:v>
                </c:pt>
                <c:pt idx="134">
                  <c:v>18.015</c:v>
                </c:pt>
                <c:pt idx="135">
                  <c:v>18.0</c:v>
                </c:pt>
                <c:pt idx="136">
                  <c:v>17.64</c:v>
                </c:pt>
                <c:pt idx="137">
                  <c:v>17.43</c:v>
                </c:pt>
                <c:pt idx="138">
                  <c:v>17.315</c:v>
                </c:pt>
                <c:pt idx="139">
                  <c:v>17.61</c:v>
                </c:pt>
                <c:pt idx="140">
                  <c:v>17.87</c:v>
                </c:pt>
                <c:pt idx="141">
                  <c:v>17.825</c:v>
                </c:pt>
                <c:pt idx="142">
                  <c:v>17.55</c:v>
                </c:pt>
                <c:pt idx="143">
                  <c:v>18.11</c:v>
                </c:pt>
                <c:pt idx="144">
                  <c:v>17.99</c:v>
                </c:pt>
                <c:pt idx="145">
                  <c:v>17.555</c:v>
                </c:pt>
                <c:pt idx="146">
                  <c:v>17.86</c:v>
                </c:pt>
                <c:pt idx="147">
                  <c:v>17.9</c:v>
                </c:pt>
                <c:pt idx="148">
                  <c:v>18.14</c:v>
                </c:pt>
                <c:pt idx="149">
                  <c:v>18.23</c:v>
                </c:pt>
                <c:pt idx="150">
                  <c:v>18.365</c:v>
                </c:pt>
                <c:pt idx="151">
                  <c:v>18.195</c:v>
                </c:pt>
                <c:pt idx="152">
                  <c:v>18.445</c:v>
                </c:pt>
                <c:pt idx="153">
                  <c:v>18.51</c:v>
                </c:pt>
                <c:pt idx="154">
                  <c:v>18.53</c:v>
                </c:pt>
                <c:pt idx="155">
                  <c:v>18.515</c:v>
                </c:pt>
                <c:pt idx="156">
                  <c:v>18.375</c:v>
                </c:pt>
                <c:pt idx="157">
                  <c:v>18.22</c:v>
                </c:pt>
                <c:pt idx="158">
                  <c:v>18.065</c:v>
                </c:pt>
                <c:pt idx="159">
                  <c:v>18.355</c:v>
                </c:pt>
                <c:pt idx="160">
                  <c:v>18.505</c:v>
                </c:pt>
                <c:pt idx="161">
                  <c:v>18.18</c:v>
                </c:pt>
                <c:pt idx="162">
                  <c:v>18.405</c:v>
                </c:pt>
                <c:pt idx="163">
                  <c:v>18.56</c:v>
                </c:pt>
                <c:pt idx="164">
                  <c:v>18.63</c:v>
                </c:pt>
                <c:pt idx="165">
                  <c:v>18.515</c:v>
                </c:pt>
                <c:pt idx="166">
                  <c:v>18.325</c:v>
                </c:pt>
                <c:pt idx="167">
                  <c:v>18.6</c:v>
                </c:pt>
                <c:pt idx="168">
                  <c:v>18.44</c:v>
                </c:pt>
                <c:pt idx="169">
                  <c:v>18.195</c:v>
                </c:pt>
                <c:pt idx="170">
                  <c:v>18.365</c:v>
                </c:pt>
                <c:pt idx="171">
                  <c:v>18.225</c:v>
                </c:pt>
                <c:pt idx="172">
                  <c:v>18.245</c:v>
                </c:pt>
                <c:pt idx="173">
                  <c:v>18.35</c:v>
                </c:pt>
                <c:pt idx="174">
                  <c:v>18.59</c:v>
                </c:pt>
                <c:pt idx="175">
                  <c:v>18.585</c:v>
                </c:pt>
                <c:pt idx="176">
                  <c:v>18.64</c:v>
                </c:pt>
                <c:pt idx="177">
                  <c:v>18.78</c:v>
                </c:pt>
                <c:pt idx="178">
                  <c:v>19.06</c:v>
                </c:pt>
                <c:pt idx="179">
                  <c:v>19.285</c:v>
                </c:pt>
                <c:pt idx="180">
                  <c:v>19.37</c:v>
                </c:pt>
                <c:pt idx="181">
                  <c:v>19.535</c:v>
                </c:pt>
                <c:pt idx="182">
                  <c:v>19.49</c:v>
                </c:pt>
                <c:pt idx="183">
                  <c:v>19.2</c:v>
                </c:pt>
                <c:pt idx="184">
                  <c:v>19.21</c:v>
                </c:pt>
                <c:pt idx="185">
                  <c:v>19.155</c:v>
                </c:pt>
                <c:pt idx="186">
                  <c:v>19.17</c:v>
                </c:pt>
                <c:pt idx="187">
                  <c:v>19.51</c:v>
                </c:pt>
                <c:pt idx="188">
                  <c:v>19.53</c:v>
                </c:pt>
                <c:pt idx="189">
                  <c:v>19.78</c:v>
                </c:pt>
                <c:pt idx="190">
                  <c:v>19.665</c:v>
                </c:pt>
                <c:pt idx="191">
                  <c:v>19.77</c:v>
                </c:pt>
                <c:pt idx="192">
                  <c:v>19.595</c:v>
                </c:pt>
                <c:pt idx="193">
                  <c:v>19.77</c:v>
                </c:pt>
                <c:pt idx="194">
                  <c:v>19.17</c:v>
                </c:pt>
                <c:pt idx="195">
                  <c:v>18.88</c:v>
                </c:pt>
                <c:pt idx="196">
                  <c:v>18.93</c:v>
                </c:pt>
                <c:pt idx="197">
                  <c:v>18.31</c:v>
                </c:pt>
                <c:pt idx="198">
                  <c:v>18.41</c:v>
                </c:pt>
                <c:pt idx="199">
                  <c:v>18.55</c:v>
                </c:pt>
                <c:pt idx="200">
                  <c:v>18.505</c:v>
                </c:pt>
                <c:pt idx="201">
                  <c:v>18.665</c:v>
                </c:pt>
                <c:pt idx="202">
                  <c:v>18.505</c:v>
                </c:pt>
                <c:pt idx="203">
                  <c:v>18.385</c:v>
                </c:pt>
                <c:pt idx="204">
                  <c:v>18.52</c:v>
                </c:pt>
                <c:pt idx="205">
                  <c:v>18.65</c:v>
                </c:pt>
                <c:pt idx="206">
                  <c:v>18.45</c:v>
                </c:pt>
                <c:pt idx="207">
                  <c:v>19.24</c:v>
                </c:pt>
                <c:pt idx="208">
                  <c:v>19.29</c:v>
                </c:pt>
                <c:pt idx="209">
                  <c:v>19.28</c:v>
                </c:pt>
                <c:pt idx="210">
                  <c:v>19.33</c:v>
                </c:pt>
                <c:pt idx="211">
                  <c:v>19.145</c:v>
                </c:pt>
                <c:pt idx="212">
                  <c:v>18.68</c:v>
                </c:pt>
                <c:pt idx="213">
                  <c:v>18.325</c:v>
                </c:pt>
                <c:pt idx="214">
                  <c:v>18.005</c:v>
                </c:pt>
                <c:pt idx="215">
                  <c:v>18.18</c:v>
                </c:pt>
                <c:pt idx="216">
                  <c:v>18.27</c:v>
                </c:pt>
                <c:pt idx="217">
                  <c:v>18.15</c:v>
                </c:pt>
                <c:pt idx="218">
                  <c:v>18.13</c:v>
                </c:pt>
                <c:pt idx="219">
                  <c:v>18.115</c:v>
                </c:pt>
                <c:pt idx="220">
                  <c:v>18.005</c:v>
                </c:pt>
                <c:pt idx="221">
                  <c:v>18.255</c:v>
                </c:pt>
                <c:pt idx="222">
                  <c:v>18.085</c:v>
                </c:pt>
                <c:pt idx="223">
                  <c:v>18.19</c:v>
                </c:pt>
                <c:pt idx="224">
                  <c:v>18.49</c:v>
                </c:pt>
                <c:pt idx="225">
                  <c:v>18.535</c:v>
                </c:pt>
                <c:pt idx="226">
                  <c:v>18.155</c:v>
                </c:pt>
                <c:pt idx="227">
                  <c:v>18.21</c:v>
                </c:pt>
                <c:pt idx="228">
                  <c:v>18.405</c:v>
                </c:pt>
                <c:pt idx="229">
                  <c:v>18.305</c:v>
                </c:pt>
                <c:pt idx="230">
                  <c:v>18.32</c:v>
                </c:pt>
              </c:numCache>
            </c:numRef>
          </c:val>
          <c:smooth val="0"/>
        </c:ser>
        <c:ser>
          <c:idx val="1"/>
          <c:order val="1"/>
          <c:marker>
            <c:symbol val="none"/>
          </c:marker>
          <c:val>
            <c:numRef>
              <c:f>'Mis datos'!$H$26:$H$256</c:f>
              <c:numCache>
                <c:formatCode>General</c:formatCode>
                <c:ptCount val="231"/>
                <c:pt idx="0">
                  <c:v>16.5546311130949</c:v>
                </c:pt>
                <c:pt idx="1">
                  <c:v>16.4751680017854</c:v>
                </c:pt>
                <c:pt idx="2">
                  <c:v>16.4011512016069</c:v>
                </c:pt>
                <c:pt idx="3">
                  <c:v>16.3600360814462</c:v>
                </c:pt>
                <c:pt idx="4">
                  <c:v>16.2965324733016</c:v>
                </c:pt>
                <c:pt idx="5">
                  <c:v>16.2623792259714</c:v>
                </c:pt>
                <c:pt idx="6">
                  <c:v>16.2361413033743</c:v>
                </c:pt>
                <c:pt idx="7">
                  <c:v>16.1925271730368</c:v>
                </c:pt>
                <c:pt idx="8">
                  <c:v>16.1112744557331</c:v>
                </c:pt>
                <c:pt idx="9">
                  <c:v>16.0451470101598</c:v>
                </c:pt>
                <c:pt idx="10">
                  <c:v>16.0151323091438</c:v>
                </c:pt>
                <c:pt idx="11">
                  <c:v>15.9706190782295</c:v>
                </c:pt>
                <c:pt idx="12">
                  <c:v>15.8880571704065</c:v>
                </c:pt>
                <c:pt idx="13">
                  <c:v>15.8527514533658</c:v>
                </c:pt>
                <c:pt idx="14">
                  <c:v>15.8514763080293</c:v>
                </c:pt>
                <c:pt idx="15">
                  <c:v>15.8123286772263</c:v>
                </c:pt>
                <c:pt idx="16" formatCode="0.00E+00">
                  <c:v>15.8405958095037</c:v>
                </c:pt>
                <c:pt idx="17" formatCode="0.00E+00">
                  <c:v>15.8875362285533</c:v>
                </c:pt>
                <c:pt idx="18">
                  <c:v>15.927782605698</c:v>
                </c:pt>
                <c:pt idx="19">
                  <c:v>16.0045043451282</c:v>
                </c:pt>
                <c:pt idx="20">
                  <c:v>16.1050539106154</c:v>
                </c:pt>
                <c:pt idx="21">
                  <c:v>16.1845485195538</c:v>
                </c:pt>
                <c:pt idx="22">
                  <c:v>16.2560936675984</c:v>
                </c:pt>
                <c:pt idx="23">
                  <c:v>16.3759843008386</c:v>
                </c:pt>
                <c:pt idx="24" formatCode="0.00E+00">
                  <c:v>16.4518858707547</c:v>
                </c:pt>
                <c:pt idx="25">
                  <c:v>16.5071972836792</c:v>
                </c:pt>
                <c:pt idx="26">
                  <c:v>16.5534775553113</c:v>
                </c:pt>
                <c:pt idx="27">
                  <c:v>16.6341297997802</c:v>
                </c:pt>
                <c:pt idx="28">
                  <c:v>16.6867168198022</c:v>
                </c:pt>
                <c:pt idx="29">
                  <c:v>16.7105451378219</c:v>
                </c:pt>
                <c:pt idx="30">
                  <c:v>16.7009906240397</c:v>
                </c:pt>
                <c:pt idx="31">
                  <c:v>16.7028915616358</c:v>
                </c:pt>
                <c:pt idx="32">
                  <c:v>16.7076024054722</c:v>
                </c:pt>
                <c:pt idx="33">
                  <c:v>16.710342164925</c:v>
                </c:pt>
                <c:pt idx="34">
                  <c:v>16.6508079484325</c:v>
                </c:pt>
                <c:pt idx="35">
                  <c:v>16.5967271535892</c:v>
                </c:pt>
                <c:pt idx="36">
                  <c:v>16.5225544382303</c:v>
                </c:pt>
                <c:pt idx="37">
                  <c:v>16.4552989944072</c:v>
                </c:pt>
                <c:pt idx="38">
                  <c:v>16.4347690949665</c:v>
                </c:pt>
                <c:pt idx="39">
                  <c:v>16.3772921854699</c:v>
                </c:pt>
                <c:pt idx="40">
                  <c:v>16.3245629669229</c:v>
                </c:pt>
                <c:pt idx="41">
                  <c:v>16.2881066702306</c:v>
                </c:pt>
                <c:pt idx="42">
                  <c:v>16.2637960032075</c:v>
                </c:pt>
                <c:pt idx="43">
                  <c:v>16.2904164028868</c:v>
                </c:pt>
                <c:pt idx="44">
                  <c:v>16.3543747625981</c:v>
                </c:pt>
                <c:pt idx="45">
                  <c:v>16.4159372863383</c:v>
                </c:pt>
                <c:pt idx="46">
                  <c:v>16.4613435577044</c:v>
                </c:pt>
                <c:pt idx="47">
                  <c:v>16.478209201934</c:v>
                </c:pt>
                <c:pt idx="48">
                  <c:v>16.4788882817406</c:v>
                </c:pt>
                <c:pt idx="49">
                  <c:v>16.4389994535665</c:v>
                </c:pt>
                <c:pt idx="50">
                  <c:v>16.4155995082099</c:v>
                </c:pt>
                <c:pt idx="51">
                  <c:v>16.4050395573889</c:v>
                </c:pt>
                <c:pt idx="52">
                  <c:v>16.43753560165</c:v>
                </c:pt>
                <c:pt idx="53">
                  <c:v>16.494782041485</c:v>
                </c:pt>
                <c:pt idx="54">
                  <c:v>16.5913038373365</c:v>
                </c:pt>
                <c:pt idx="55">
                  <c:v>16.6771734536028</c:v>
                </c:pt>
                <c:pt idx="56">
                  <c:v>16.7409561082425</c:v>
                </c:pt>
                <c:pt idx="57">
                  <c:v>16.8423604974183</c:v>
                </c:pt>
                <c:pt idx="58">
                  <c:v>16.9381244476764</c:v>
                </c:pt>
                <c:pt idx="59">
                  <c:v>17.0148120029088</c:v>
                </c:pt>
                <c:pt idx="60">
                  <c:v>17.1183308026179</c:v>
                </c:pt>
                <c:pt idx="61">
                  <c:v>17.2059977223561</c:v>
                </c:pt>
                <c:pt idx="62">
                  <c:v>17.2963979501205</c:v>
                </c:pt>
                <c:pt idx="63">
                  <c:v>17.3867581551084</c:v>
                </c:pt>
                <c:pt idx="64">
                  <c:v>17.4780823395976</c:v>
                </c:pt>
                <c:pt idx="65">
                  <c:v>17.5377741056378</c:v>
                </c:pt>
                <c:pt idx="66">
                  <c:v>17.590496695074</c:v>
                </c:pt>
                <c:pt idx="67">
                  <c:v>17.6544470255666</c:v>
                </c:pt>
                <c:pt idx="68">
                  <c:v>17.73050232301</c:v>
                </c:pt>
                <c:pt idx="69">
                  <c:v>17.800452090709</c:v>
                </c:pt>
                <c:pt idx="70" formatCode="0.00E+00">
                  <c:v>17.8699068816381</c:v>
                </c:pt>
                <c:pt idx="71">
                  <c:v>17.9159161934743</c:v>
                </c:pt>
                <c:pt idx="72">
                  <c:v>17.9543245741268</c:v>
                </c:pt>
                <c:pt idx="73">
                  <c:v>17.9798921167141</c:v>
                </c:pt>
                <c:pt idx="74">
                  <c:v>17.9859029050427</c:v>
                </c:pt>
                <c:pt idx="75">
                  <c:v>17.9598126145384</c:v>
                </c:pt>
                <c:pt idx="76">
                  <c:v>17.9578313530846</c:v>
                </c:pt>
                <c:pt idx="77" formatCode="0.00E+00">
                  <c:v>17.9925482177761</c:v>
                </c:pt>
                <c:pt idx="78">
                  <c:v>18.0067933959985</c:v>
                </c:pt>
                <c:pt idx="79">
                  <c:v>18.0136140563987</c:v>
                </c:pt>
                <c:pt idx="80">
                  <c:v>17.9752526507588</c:v>
                </c:pt>
                <c:pt idx="81">
                  <c:v>17.9437273856829</c:v>
                </c:pt>
                <c:pt idx="82">
                  <c:v>17.9168546471146</c:v>
                </c:pt>
                <c:pt idx="83">
                  <c:v>17.8591691824031</c:v>
                </c:pt>
                <c:pt idx="84">
                  <c:v>17.7907522641628</c:v>
                </c:pt>
                <c:pt idx="85">
                  <c:v>17.7491770377465</c:v>
                </c:pt>
                <c:pt idx="86">
                  <c:v>17.7167593339719</c:v>
                </c:pt>
                <c:pt idx="87" formatCode="0.00E+00">
                  <c:v>17.6765834005747</c:v>
                </c:pt>
                <c:pt idx="88" formatCode="0.00E+00">
                  <c:v>17.6449250605172</c:v>
                </c:pt>
                <c:pt idx="89">
                  <c:v>17.6059325544655</c:v>
                </c:pt>
                <c:pt idx="90">
                  <c:v>17.5838392990189</c:v>
                </c:pt>
                <c:pt idx="91">
                  <c:v>17.573455369117</c:v>
                </c:pt>
                <c:pt idx="92">
                  <c:v>17.5741098322053</c:v>
                </c:pt>
                <c:pt idx="93">
                  <c:v>17.5626988489848</c:v>
                </c:pt>
                <c:pt idx="94" formatCode="0.00E+00">
                  <c:v>17.4424289640863</c:v>
                </c:pt>
                <c:pt idx="95" formatCode="0.00E+00">
                  <c:v>17.3121860676777</c:v>
                </c:pt>
                <c:pt idx="96">
                  <c:v>17.1564674609099</c:v>
                </c:pt>
                <c:pt idx="97" formatCode="0.00E+00">
                  <c:v>17.0233207148189</c:v>
                </c:pt>
                <c:pt idx="98" formatCode="0.00E+00">
                  <c:v>16.932988643337</c:v>
                </c:pt>
                <c:pt idx="99" formatCode="0.00E+00">
                  <c:v>16.8796897790033</c:v>
                </c:pt>
                <c:pt idx="100">
                  <c:v>16.812720801103</c:v>
                </c:pt>
                <c:pt idx="101">
                  <c:v>16.7854487209927</c:v>
                </c:pt>
                <c:pt idx="102" formatCode="0.00E+00">
                  <c:v>16.7504038488934</c:v>
                </c:pt>
                <c:pt idx="103">
                  <c:v>16.6993634640041</c:v>
                </c:pt>
                <c:pt idx="104">
                  <c:v>16.7149271176036</c:v>
                </c:pt>
                <c:pt idx="105">
                  <c:v>16.7054344058433</c:v>
                </c:pt>
                <c:pt idx="106">
                  <c:v>16.7338909652589</c:v>
                </c:pt>
                <c:pt idx="107">
                  <c:v>16.720001868733</c:v>
                </c:pt>
                <c:pt idx="108">
                  <c:v>16.7290016818597</c:v>
                </c:pt>
                <c:pt idx="109">
                  <c:v>16.7441015136738</c:v>
                </c:pt>
                <c:pt idx="110">
                  <c:v>16.7216913623064</c:v>
                </c:pt>
                <c:pt idx="111">
                  <c:v>16.7145222260757</c:v>
                </c:pt>
                <c:pt idx="112">
                  <c:v>16.6845700034682</c:v>
                </c:pt>
                <c:pt idx="113">
                  <c:v>16.6601130031213</c:v>
                </c:pt>
                <c:pt idx="114">
                  <c:v>16.6751017028092</c:v>
                </c:pt>
                <c:pt idx="115">
                  <c:v>16.6765915325283</c:v>
                </c:pt>
                <c:pt idx="116">
                  <c:v>16.6959323792754</c:v>
                </c:pt>
                <c:pt idx="117">
                  <c:v>16.7338391413479</c:v>
                </c:pt>
                <c:pt idx="118" formatCode="0.00E+00">
                  <c:v>16.7949552272131</c:v>
                </c:pt>
                <c:pt idx="119">
                  <c:v>16.8639597044918</c:v>
                </c:pt>
                <c:pt idx="120">
                  <c:v>16.9425637340426</c:v>
                </c:pt>
                <c:pt idx="121">
                  <c:v>17.0193073606383</c:v>
                </c:pt>
                <c:pt idx="122">
                  <c:v>17.1078766245745</c:v>
                </c:pt>
                <c:pt idx="123">
                  <c:v>17.1960889621171</c:v>
                </c:pt>
                <c:pt idx="124">
                  <c:v>17.2989800659053</c:v>
                </c:pt>
                <c:pt idx="125">
                  <c:v>17.3950820593148</c:v>
                </c:pt>
                <c:pt idx="126">
                  <c:v>17.4885738533833</c:v>
                </c:pt>
                <c:pt idx="127">
                  <c:v>17.547716468045</c:v>
                </c:pt>
                <c:pt idx="128">
                  <c:v>17.6054448212405</c:v>
                </c:pt>
                <c:pt idx="129">
                  <c:v>17.6509003391164</c:v>
                </c:pt>
                <c:pt idx="130">
                  <c:v>17.7028103052048</c:v>
                </c:pt>
                <c:pt idx="131">
                  <c:v>17.7450292746843</c:v>
                </c:pt>
                <c:pt idx="132">
                  <c:v>17.7925263472159</c:v>
                </c:pt>
                <c:pt idx="133">
                  <c:v>17.8182737124943</c:v>
                </c:pt>
                <c:pt idx="134">
                  <c:v>17.8379463412448</c:v>
                </c:pt>
                <c:pt idx="135">
                  <c:v>17.8541517071204</c:v>
                </c:pt>
                <c:pt idx="136">
                  <c:v>17.8327365364083</c:v>
                </c:pt>
                <c:pt idx="137">
                  <c:v>17.7924628827675</c:v>
                </c:pt>
                <c:pt idx="138">
                  <c:v>17.7447165944907</c:v>
                </c:pt>
                <c:pt idx="139">
                  <c:v>17.7312449350416</c:v>
                </c:pt>
                <c:pt idx="140">
                  <c:v>17.7451204415375</c:v>
                </c:pt>
                <c:pt idx="141">
                  <c:v>17.7531083973837</c:v>
                </c:pt>
                <c:pt idx="142">
                  <c:v>17.7327975576453</c:v>
                </c:pt>
                <c:pt idx="143" formatCode="0.00E+00">
                  <c:v>17.7705178018808</c:v>
                </c:pt>
                <c:pt idx="144">
                  <c:v>17.7924660216927</c:v>
                </c:pt>
                <c:pt idx="145">
                  <c:v>17.7687194195234</c:v>
                </c:pt>
                <c:pt idx="146">
                  <c:v>17.7778474775711</c:v>
                </c:pt>
                <c:pt idx="147">
                  <c:v>17.790062729814</c:v>
                </c:pt>
                <c:pt idx="148">
                  <c:v>17.8250564568326</c:v>
                </c:pt>
                <c:pt idx="149">
                  <c:v>17.8655508111493</c:v>
                </c:pt>
                <c:pt idx="150">
                  <c:v>17.9154957300344</c:v>
                </c:pt>
                <c:pt idx="151">
                  <c:v>17.9434461570309</c:v>
                </c:pt>
                <c:pt idx="152">
                  <c:v>17.9936015413278</c:v>
                </c:pt>
                <c:pt idx="153">
                  <c:v>18.0452413871951</c:v>
                </c:pt>
                <c:pt idx="154">
                  <c:v>18.0937172484755</c:v>
                </c:pt>
                <c:pt idx="155">
                  <c:v>18.135845523628</c:v>
                </c:pt>
                <c:pt idx="156">
                  <c:v>18.1597609712652</c:v>
                </c:pt>
                <c:pt idx="157">
                  <c:v>18.1657848741387</c:v>
                </c:pt>
                <c:pt idx="158">
                  <c:v>18.1557063867248</c:v>
                </c:pt>
                <c:pt idx="159">
                  <c:v>18.1756357480523</c:v>
                </c:pt>
                <c:pt idx="160">
                  <c:v>18.2085721732471</c:v>
                </c:pt>
                <c:pt idx="161">
                  <c:v>18.2057149559224</c:v>
                </c:pt>
                <c:pt idx="162">
                  <c:v>18.2256434603301</c:v>
                </c:pt>
                <c:pt idx="163">
                  <c:v>18.2590791142971</c:v>
                </c:pt>
                <c:pt idx="164">
                  <c:v>18.2961712028674</c:v>
                </c:pt>
                <c:pt idx="165">
                  <c:v>18.3180540825806</c:v>
                </c:pt>
                <c:pt idx="166">
                  <c:v>18.3187486743226</c:v>
                </c:pt>
                <c:pt idx="167">
                  <c:v>18.3468738068903</c:v>
                </c:pt>
                <c:pt idx="168">
                  <c:v>18.3561864262013</c:v>
                </c:pt>
                <c:pt idx="169">
                  <c:v>18.3400677835811</c:v>
                </c:pt>
                <c:pt idx="170">
                  <c:v>18.342561005223</c:v>
                </c:pt>
                <c:pt idx="171">
                  <c:v>18.3308049047007</c:v>
                </c:pt>
                <c:pt idx="172">
                  <c:v>18.3222244142306</c:v>
                </c:pt>
                <c:pt idx="173">
                  <c:v>18.3250019728076</c:v>
                </c:pt>
                <c:pt idx="174">
                  <c:v>18.3515017755268</c:v>
                </c:pt>
                <c:pt idx="175">
                  <c:v>18.3748515979741</c:v>
                </c:pt>
                <c:pt idx="176">
                  <c:v>18.4013664381767</c:v>
                </c:pt>
                <c:pt idx="177">
                  <c:v>18.439229794359</c:v>
                </c:pt>
                <c:pt idx="178">
                  <c:v>18.5013068149231</c:v>
                </c:pt>
                <c:pt idx="179">
                  <c:v>18.5796761334308</c:v>
                </c:pt>
                <c:pt idx="180">
                  <c:v>18.6587085200877</c:v>
                </c:pt>
                <c:pt idx="181">
                  <c:v>18.746337668079</c:v>
                </c:pt>
                <c:pt idx="182">
                  <c:v>18.8207039012711</c:v>
                </c:pt>
                <c:pt idx="183">
                  <c:v>18.8586335111439</c:v>
                </c:pt>
                <c:pt idx="184">
                  <c:v>18.8937701600295</c:v>
                </c:pt>
                <c:pt idx="185">
                  <c:v>18.9198931440266</c:v>
                </c:pt>
                <c:pt idx="186">
                  <c:v>18.9449038296239</c:v>
                </c:pt>
                <c:pt idx="187">
                  <c:v>19.0014134466615</c:v>
                </c:pt>
                <c:pt idx="188">
                  <c:v>19.0542721019954</c:v>
                </c:pt>
                <c:pt idx="189">
                  <c:v>19.1268448917958</c:v>
                </c:pt>
                <c:pt idx="190">
                  <c:v>19.1806604026162</c:v>
                </c:pt>
                <c:pt idx="191">
                  <c:v>19.2395943623546</c:v>
                </c:pt>
                <c:pt idx="192">
                  <c:v>19.2751349261191</c:v>
                </c:pt>
                <c:pt idx="193">
                  <c:v>19.3246214335072</c:v>
                </c:pt>
                <c:pt idx="194" formatCode="0.00E+00">
                  <c:v>19.3091592901565</c:v>
                </c:pt>
                <c:pt idx="195">
                  <c:v>19.2662433611409</c:v>
                </c:pt>
                <c:pt idx="196">
                  <c:v>19.2326190250268</c:v>
                </c:pt>
                <c:pt idx="197" formatCode="0.00E+00">
                  <c:v>19.1403571225241</c:v>
                </c:pt>
                <c:pt idx="198">
                  <c:v>19.0673214102717</c:v>
                </c:pt>
                <c:pt idx="199">
                  <c:v>19.0155892692445</c:v>
                </c:pt>
                <c:pt idx="200">
                  <c:v>18.96453034232</c:v>
                </c:pt>
                <c:pt idx="201">
                  <c:v>18.934577308088</c:v>
                </c:pt>
                <c:pt idx="202">
                  <c:v>18.8916195772792</c:v>
                </c:pt>
                <c:pt idx="203">
                  <c:v>18.8409576195513</c:v>
                </c:pt>
                <c:pt idx="204">
                  <c:v>18.8088618575962</c:v>
                </c:pt>
                <c:pt idx="205">
                  <c:v>18.7929756718365</c:v>
                </c:pt>
                <c:pt idx="206">
                  <c:v>18.7586781046529</c:v>
                </c:pt>
                <c:pt idx="207" formatCode="0.00E+00">
                  <c:v>18.8068102941876</c:v>
                </c:pt>
                <c:pt idx="208">
                  <c:v>18.8551292647688</c:v>
                </c:pt>
                <c:pt idx="209">
                  <c:v>18.8976163382919</c:v>
                </c:pt>
                <c:pt idx="210">
                  <c:v>18.9408547044627</c:v>
                </c:pt>
                <c:pt idx="211">
                  <c:v>18.9612692340165</c:v>
                </c:pt>
                <c:pt idx="212" formatCode="0.00E+00">
                  <c:v>18.9331423106148</c:v>
                </c:pt>
                <c:pt idx="213">
                  <c:v>18.8723280795533</c:v>
                </c:pt>
                <c:pt idx="214">
                  <c:v>18.785595271598</c:v>
                </c:pt>
                <c:pt idx="215">
                  <c:v>18.7250357444382</c:v>
                </c:pt>
                <c:pt idx="216" formatCode="0.00E+00">
                  <c:v>18.6795321699944</c:v>
                </c:pt>
                <c:pt idx="217">
                  <c:v>18.6265789529949</c:v>
                </c:pt>
                <c:pt idx="218" formatCode="0.00E+00">
                  <c:v>18.5769210576954</c:v>
                </c:pt>
                <c:pt idx="219">
                  <c:v>18.5307289519259</c:v>
                </c:pt>
                <c:pt idx="220">
                  <c:v>18.4781560567333</c:v>
                </c:pt>
                <c:pt idx="221" formatCode="0.00E+00">
                  <c:v>18.45584045106</c:v>
                </c:pt>
                <c:pt idx="222">
                  <c:v>18.418756405954</c:v>
                </c:pt>
                <c:pt idx="223">
                  <c:v>18.3958807653585</c:v>
                </c:pt>
                <c:pt idx="224">
                  <c:v>18.4052926888227</c:v>
                </c:pt>
                <c:pt idx="225" formatCode="0.00E+00">
                  <c:v>18.4182634199404</c:v>
                </c:pt>
                <c:pt idx="226">
                  <c:v>18.3919370779464</c:v>
                </c:pt>
                <c:pt idx="227">
                  <c:v>18.3737433701517</c:v>
                </c:pt>
                <c:pt idx="228">
                  <c:v>18.3768690331366</c:v>
                </c:pt>
                <c:pt idx="229">
                  <c:v>18.3696821298229</c:v>
                </c:pt>
                <c:pt idx="230">
                  <c:v>18.3647139168406</c:v>
                </c:pt>
              </c:numCache>
            </c:numRef>
          </c:val>
          <c:smooth val="0"/>
        </c:ser>
        <c:dLbls>
          <c:showLegendKey val="0"/>
          <c:showVal val="0"/>
          <c:showCatName val="0"/>
          <c:showSerName val="0"/>
          <c:showPercent val="0"/>
          <c:showBubbleSize val="0"/>
        </c:dLbls>
        <c:marker val="1"/>
        <c:smooth val="0"/>
        <c:axId val="2138154536"/>
        <c:axId val="2138151800"/>
      </c:lineChart>
      <c:catAx>
        <c:axId val="2138154536"/>
        <c:scaling>
          <c:orientation val="minMax"/>
        </c:scaling>
        <c:delete val="0"/>
        <c:axPos val="b"/>
        <c:majorTickMark val="out"/>
        <c:minorTickMark val="none"/>
        <c:tickLblPos val="nextTo"/>
        <c:crossAx val="2138151800"/>
        <c:crosses val="autoZero"/>
        <c:auto val="1"/>
        <c:lblAlgn val="ctr"/>
        <c:lblOffset val="100"/>
        <c:noMultiLvlLbl val="0"/>
      </c:catAx>
      <c:valAx>
        <c:axId val="2138151800"/>
        <c:scaling>
          <c:orientation val="minMax"/>
          <c:min val="15.0"/>
        </c:scaling>
        <c:delete val="0"/>
        <c:axPos val="l"/>
        <c:numFmt formatCode="General" sourceLinked="1"/>
        <c:majorTickMark val="out"/>
        <c:minorTickMark val="none"/>
        <c:tickLblPos val="nextTo"/>
        <c:crossAx val="2138154536"/>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D4"/>
                </a:solidFill>
                <a:latin typeface="Arial"/>
                <a:ea typeface="Arial"/>
                <a:cs typeface="Arial"/>
              </a:defRPr>
            </a:pPr>
            <a:r>
              <a:rPr lang="es-ES"/>
              <a:t>RS (Avg Gain/Avg Loss)</a:t>
            </a:r>
          </a:p>
        </c:rich>
      </c:tx>
      <c:layout>
        <c:manualLayout>
          <c:xMode val="edge"/>
          <c:yMode val="edge"/>
          <c:x val="0.288209760619456"/>
          <c:y val="0.0423280970053336"/>
        </c:manualLayout>
      </c:layout>
      <c:overlay val="0"/>
      <c:spPr>
        <a:noFill/>
        <a:ln w="25400">
          <a:noFill/>
        </a:ln>
      </c:spPr>
    </c:title>
    <c:autoTitleDeleted val="0"/>
    <c:plotArea>
      <c:layout>
        <c:manualLayout>
          <c:layoutTarget val="inner"/>
          <c:xMode val="edge"/>
          <c:yMode val="edge"/>
          <c:x val="0.148471694864568"/>
          <c:y val="0.148148339518668"/>
          <c:w val="0.820961136309967"/>
          <c:h val="0.719577649090672"/>
        </c:manualLayout>
      </c:layout>
      <c:lineChart>
        <c:grouping val="standard"/>
        <c:varyColors val="0"/>
        <c:ser>
          <c:idx val="0"/>
          <c:order val="0"/>
          <c:spPr>
            <a:ln w="25400">
              <a:solidFill>
                <a:srgbClr val="000080"/>
              </a:solidFill>
              <a:prstDash val="solid"/>
            </a:ln>
          </c:spPr>
          <c:marker>
            <c:symbol val="none"/>
          </c:marker>
          <c:val>
            <c:numRef>
              <c:f>RSI_validate!$J$21:$J$35</c:f>
              <c:numCache>
                <c:formatCode>0.00</c:formatCode>
                <c:ptCount val="15"/>
                <c:pt idx="0">
                  <c:v>3.363324451639003</c:v>
                </c:pt>
                <c:pt idx="1">
                  <c:v>2.473435434852423</c:v>
                </c:pt>
                <c:pt idx="2">
                  <c:v>1.924943985354459</c:v>
                </c:pt>
                <c:pt idx="3">
                  <c:v>0.988816918180843</c:v>
                </c:pt>
                <c:pt idx="4">
                  <c:v>0.931671108407902</c:v>
                </c:pt>
                <c:pt idx="5">
                  <c:v>0.540753036549349</c:v>
                </c:pt>
                <c:pt idx="6">
                  <c:v>0.726286625483222</c:v>
                </c:pt>
                <c:pt idx="7">
                  <c:v>0.652669797605034</c:v>
                </c:pt>
                <c:pt idx="8">
                  <c:v>0.642648381055445</c:v>
                </c:pt>
                <c:pt idx="9">
                  <c:v>0.81131162671227</c:v>
                </c:pt>
                <c:pt idx="10">
                  <c:v>0.682485422741419</c:v>
                </c:pt>
                <c:pt idx="11">
                  <c:v>0.830902254189825</c:v>
                </c:pt>
                <c:pt idx="12">
                  <c:v>0.862174028040157</c:v>
                </c:pt>
                <c:pt idx="13">
                  <c:v>0.749927265059046</c:v>
                </c:pt>
                <c:pt idx="14">
                  <c:v>0.57934917106107</c:v>
                </c:pt>
              </c:numCache>
            </c:numRef>
          </c:val>
          <c:smooth val="0"/>
        </c:ser>
        <c:dLbls>
          <c:showLegendKey val="0"/>
          <c:showVal val="0"/>
          <c:showCatName val="0"/>
          <c:showSerName val="0"/>
          <c:showPercent val="0"/>
          <c:showBubbleSize val="0"/>
        </c:dLbls>
        <c:marker val="1"/>
        <c:smooth val="0"/>
        <c:axId val="2138088088"/>
        <c:axId val="2138084392"/>
      </c:lineChart>
      <c:catAx>
        <c:axId val="2138088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D4"/>
                </a:solidFill>
                <a:latin typeface="Arial"/>
                <a:ea typeface="Arial"/>
                <a:cs typeface="Arial"/>
              </a:defRPr>
            </a:pPr>
            <a:endParaRPr lang="es-ES"/>
          </a:p>
        </c:txPr>
        <c:crossAx val="2138084392"/>
        <c:crossesAt val="0.2"/>
        <c:auto val="1"/>
        <c:lblAlgn val="ctr"/>
        <c:lblOffset val="100"/>
        <c:tickLblSkip val="2"/>
        <c:tickMarkSkip val="1"/>
        <c:noMultiLvlLbl val="0"/>
      </c:catAx>
      <c:valAx>
        <c:axId val="2138084392"/>
        <c:scaling>
          <c:orientation val="minMax"/>
          <c:min val="0.2"/>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D4"/>
                </a:solidFill>
                <a:latin typeface="Arial"/>
                <a:ea typeface="Arial"/>
                <a:cs typeface="Arial"/>
              </a:defRPr>
            </a:pPr>
            <a:endParaRPr lang="es-ES"/>
          </a:p>
        </c:txPr>
        <c:crossAx val="2138088088"/>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D4"/>
          </a:solidFill>
          <a:latin typeface="Arial"/>
          <a:ea typeface="Arial"/>
          <a:cs typeface="Arial"/>
        </a:defRPr>
      </a:pPr>
      <a:endParaRPr lang="es-E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75" b="1" i="0" u="none" strike="noStrike" baseline="0">
                <a:solidFill>
                  <a:srgbClr val="0000D4"/>
                </a:solidFill>
                <a:latin typeface="Arial"/>
                <a:ea typeface="Arial"/>
                <a:cs typeface="Arial"/>
              </a:defRPr>
            </a:pPr>
            <a:r>
              <a:rPr lang="es-ES"/>
              <a:t>RSI</a:t>
            </a:r>
          </a:p>
        </c:rich>
      </c:tx>
      <c:layout>
        <c:manualLayout>
          <c:xMode val="edge"/>
          <c:yMode val="edge"/>
          <c:x val="0.443478966986297"/>
          <c:y val="0.0423280970053336"/>
        </c:manualLayout>
      </c:layout>
      <c:overlay val="0"/>
      <c:spPr>
        <a:noFill/>
        <a:ln w="25400">
          <a:noFill/>
        </a:ln>
      </c:spPr>
    </c:title>
    <c:autoTitleDeleted val="0"/>
    <c:plotArea>
      <c:layout>
        <c:manualLayout>
          <c:layoutTarget val="inner"/>
          <c:xMode val="edge"/>
          <c:yMode val="edge"/>
          <c:x val="0.0913044932030611"/>
          <c:y val="0.185185424398335"/>
          <c:w val="0.847827436885567"/>
          <c:h val="0.703704612713672"/>
        </c:manualLayout>
      </c:layout>
      <c:lineChart>
        <c:grouping val="standard"/>
        <c:varyColors val="0"/>
        <c:ser>
          <c:idx val="0"/>
          <c:order val="0"/>
          <c:spPr>
            <a:ln w="25400">
              <a:solidFill>
                <a:srgbClr val="000080"/>
              </a:solidFill>
              <a:prstDash val="solid"/>
            </a:ln>
          </c:spPr>
          <c:marker>
            <c:symbol val="none"/>
          </c:marker>
          <c:val>
            <c:numRef>
              <c:f>RSI_validate!$K$21:$K$35</c:f>
              <c:numCache>
                <c:formatCode>0.00</c:formatCode>
                <c:ptCount val="15"/>
                <c:pt idx="0">
                  <c:v>77.08169513673529</c:v>
                </c:pt>
                <c:pt idx="1">
                  <c:v>71.21005935604824</c:v>
                </c:pt>
                <c:pt idx="2">
                  <c:v>65.81131108810566</c:v>
                </c:pt>
                <c:pt idx="3">
                  <c:v>49.71885089781451</c:v>
                </c:pt>
                <c:pt idx="4">
                  <c:v>48.23135286088077</c:v>
                </c:pt>
                <c:pt idx="5">
                  <c:v>35.09667180409474</c:v>
                </c:pt>
                <c:pt idx="6">
                  <c:v>42.07219211235676</c:v>
                </c:pt>
                <c:pt idx="7">
                  <c:v>39.49184516779155</c:v>
                </c:pt>
                <c:pt idx="8">
                  <c:v>39.12269895779684</c:v>
                </c:pt>
                <c:pt idx="9">
                  <c:v>44.79138844732587</c:v>
                </c:pt>
                <c:pt idx="10">
                  <c:v>40.56412100316368</c:v>
                </c:pt>
                <c:pt idx="11">
                  <c:v>45.38211978757432</c:v>
                </c:pt>
                <c:pt idx="12">
                  <c:v>46.29932622073734</c:v>
                </c:pt>
                <c:pt idx="13">
                  <c:v>42.85476773994616</c:v>
                </c:pt>
                <c:pt idx="14">
                  <c:v>36.68277931673842</c:v>
                </c:pt>
              </c:numCache>
            </c:numRef>
          </c:val>
          <c:smooth val="0"/>
        </c:ser>
        <c:dLbls>
          <c:showLegendKey val="0"/>
          <c:showVal val="0"/>
          <c:showCatName val="0"/>
          <c:showSerName val="0"/>
          <c:showPercent val="0"/>
          <c:showBubbleSize val="0"/>
        </c:dLbls>
        <c:marker val="1"/>
        <c:smooth val="0"/>
        <c:axId val="2138052872"/>
        <c:axId val="2138049176"/>
      </c:lineChart>
      <c:catAx>
        <c:axId val="2138052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138049176"/>
        <c:crossesAt val="30.0"/>
        <c:auto val="1"/>
        <c:lblAlgn val="ctr"/>
        <c:lblOffset val="100"/>
        <c:tickLblSkip val="1"/>
        <c:tickMarkSkip val="1"/>
        <c:noMultiLvlLbl val="0"/>
      </c:catAx>
      <c:valAx>
        <c:axId val="2138049176"/>
        <c:scaling>
          <c:orientation val="minMax"/>
          <c:min val="30.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ES"/>
          </a:p>
        </c:txPr>
        <c:crossAx val="2138052872"/>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203200</xdr:colOff>
      <xdr:row>189</xdr:row>
      <xdr:rowOff>101600</xdr:rowOff>
    </xdr:from>
    <xdr:to>
      <xdr:col>45</xdr:col>
      <xdr:colOff>16933</xdr:colOff>
      <xdr:row>259</xdr:row>
      <xdr:rowOff>16934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491066</xdr:colOff>
      <xdr:row>166</xdr:row>
      <xdr:rowOff>16933</xdr:rowOff>
    </xdr:from>
    <xdr:to>
      <xdr:col>45</xdr:col>
      <xdr:colOff>16934</xdr:colOff>
      <xdr:row>200</xdr:row>
      <xdr:rowOff>110066</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304814</xdr:colOff>
      <xdr:row>190</xdr:row>
      <xdr:rowOff>0</xdr:rowOff>
    </xdr:from>
    <xdr:to>
      <xdr:col>12</xdr:col>
      <xdr:colOff>304814</xdr:colOff>
      <xdr:row>235</xdr:row>
      <xdr:rowOff>135468</xdr:rowOff>
    </xdr:to>
    <xdr:cxnSp macro="">
      <xdr:nvCxnSpPr>
        <xdr:cNvPr id="7" name="Conector recto 6"/>
        <xdr:cNvCxnSpPr/>
      </xdr:nvCxnSpPr>
      <xdr:spPr>
        <a:xfrm flipV="1">
          <a:off x="6891881" y="35560000"/>
          <a:ext cx="0" cy="8517468"/>
        </a:xfrm>
        <a:prstGeom prst="line">
          <a:avLst/>
        </a:prstGeom>
        <a:ln w="57150" cmpd="sng">
          <a:solidFill>
            <a:srgbClr val="FF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448746</xdr:colOff>
      <xdr:row>192</xdr:row>
      <xdr:rowOff>33867</xdr:rowOff>
    </xdr:from>
    <xdr:to>
      <xdr:col>16</xdr:col>
      <xdr:colOff>474146</xdr:colOff>
      <xdr:row>235</xdr:row>
      <xdr:rowOff>101602</xdr:rowOff>
    </xdr:to>
    <xdr:cxnSp macro="">
      <xdr:nvCxnSpPr>
        <xdr:cNvPr id="11" name="Conector recto 10"/>
        <xdr:cNvCxnSpPr/>
      </xdr:nvCxnSpPr>
      <xdr:spPr>
        <a:xfrm flipV="1">
          <a:off x="9575813" y="35966400"/>
          <a:ext cx="25400" cy="8077202"/>
        </a:xfrm>
        <a:prstGeom prst="line">
          <a:avLst/>
        </a:prstGeom>
        <a:ln w="76200" cmpd="sng">
          <a:solidFill>
            <a:schemeClr val="accent3">
              <a:lumMod val="75000"/>
            </a:schemeClr>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533397</xdr:colOff>
      <xdr:row>184</xdr:row>
      <xdr:rowOff>16933</xdr:rowOff>
    </xdr:from>
    <xdr:to>
      <xdr:col>20</xdr:col>
      <xdr:colOff>557933</xdr:colOff>
      <xdr:row>235</xdr:row>
      <xdr:rowOff>135469</xdr:rowOff>
    </xdr:to>
    <xdr:cxnSp macro="">
      <xdr:nvCxnSpPr>
        <xdr:cNvPr id="16" name="Conector recto 15"/>
        <xdr:cNvCxnSpPr/>
      </xdr:nvCxnSpPr>
      <xdr:spPr>
        <a:xfrm flipV="1">
          <a:off x="12166597" y="34459333"/>
          <a:ext cx="24536" cy="9618136"/>
        </a:xfrm>
        <a:prstGeom prst="line">
          <a:avLst/>
        </a:prstGeom>
        <a:ln w="57150" cmpd="sng">
          <a:solidFill>
            <a:srgbClr val="FF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245532</xdr:colOff>
      <xdr:row>192</xdr:row>
      <xdr:rowOff>84667</xdr:rowOff>
    </xdr:from>
    <xdr:to>
      <xdr:col>26</xdr:col>
      <xdr:colOff>253999</xdr:colOff>
      <xdr:row>235</xdr:row>
      <xdr:rowOff>152404</xdr:rowOff>
    </xdr:to>
    <xdr:cxnSp macro="">
      <xdr:nvCxnSpPr>
        <xdr:cNvPr id="20" name="Conector recto 19"/>
        <xdr:cNvCxnSpPr/>
      </xdr:nvCxnSpPr>
      <xdr:spPr>
        <a:xfrm flipV="1">
          <a:off x="16230599" y="36017200"/>
          <a:ext cx="8467" cy="8077204"/>
        </a:xfrm>
        <a:prstGeom prst="line">
          <a:avLst/>
        </a:prstGeom>
        <a:ln w="76200" cmpd="sng">
          <a:solidFill>
            <a:schemeClr val="accent3">
              <a:lumMod val="75000"/>
            </a:schemeClr>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34</xdr:col>
      <xdr:colOff>364066</xdr:colOff>
      <xdr:row>183</xdr:row>
      <xdr:rowOff>0</xdr:rowOff>
    </xdr:from>
    <xdr:to>
      <xdr:col>34</xdr:col>
      <xdr:colOff>364066</xdr:colOff>
      <xdr:row>235</xdr:row>
      <xdr:rowOff>101604</xdr:rowOff>
    </xdr:to>
    <xdr:cxnSp macro="">
      <xdr:nvCxnSpPr>
        <xdr:cNvPr id="22" name="Conector recto 21"/>
        <xdr:cNvCxnSpPr/>
      </xdr:nvCxnSpPr>
      <xdr:spPr>
        <a:xfrm flipV="1">
          <a:off x="22428199" y="34256133"/>
          <a:ext cx="0" cy="9787471"/>
        </a:xfrm>
        <a:prstGeom prst="line">
          <a:avLst/>
        </a:prstGeom>
        <a:ln w="57150" cmpd="sng">
          <a:solidFill>
            <a:srgbClr val="FF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194734</xdr:colOff>
      <xdr:row>181</xdr:row>
      <xdr:rowOff>0</xdr:rowOff>
    </xdr:from>
    <xdr:to>
      <xdr:col>37</xdr:col>
      <xdr:colOff>194734</xdr:colOff>
      <xdr:row>235</xdr:row>
      <xdr:rowOff>169339</xdr:rowOff>
    </xdr:to>
    <xdr:cxnSp macro="">
      <xdr:nvCxnSpPr>
        <xdr:cNvPr id="24" name="Conector recto 23"/>
        <xdr:cNvCxnSpPr/>
      </xdr:nvCxnSpPr>
      <xdr:spPr>
        <a:xfrm flipV="1">
          <a:off x="24748067" y="33883600"/>
          <a:ext cx="0" cy="10227739"/>
        </a:xfrm>
        <a:prstGeom prst="line">
          <a:avLst/>
        </a:prstGeom>
        <a:ln w="76200" cmpd="sng">
          <a:solidFill>
            <a:schemeClr val="accent3">
              <a:lumMod val="75000"/>
            </a:schemeClr>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533399</xdr:colOff>
      <xdr:row>179</xdr:row>
      <xdr:rowOff>16933</xdr:rowOff>
    </xdr:from>
    <xdr:to>
      <xdr:col>39</xdr:col>
      <xdr:colOff>533399</xdr:colOff>
      <xdr:row>235</xdr:row>
      <xdr:rowOff>118539</xdr:rowOff>
    </xdr:to>
    <xdr:cxnSp macro="">
      <xdr:nvCxnSpPr>
        <xdr:cNvPr id="26" name="Conector recto 25"/>
        <xdr:cNvCxnSpPr/>
      </xdr:nvCxnSpPr>
      <xdr:spPr>
        <a:xfrm flipV="1">
          <a:off x="26746199" y="33528000"/>
          <a:ext cx="0" cy="10532539"/>
        </a:xfrm>
        <a:prstGeom prst="line">
          <a:avLst/>
        </a:prstGeom>
        <a:ln w="57150" cmpd="sng">
          <a:solidFill>
            <a:srgbClr val="FF0000"/>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694267</xdr:colOff>
      <xdr:row>197</xdr:row>
      <xdr:rowOff>0</xdr:rowOff>
    </xdr:from>
    <xdr:to>
      <xdr:col>8</xdr:col>
      <xdr:colOff>694267</xdr:colOff>
      <xdr:row>235</xdr:row>
      <xdr:rowOff>118534</xdr:rowOff>
    </xdr:to>
    <xdr:cxnSp macro="">
      <xdr:nvCxnSpPr>
        <xdr:cNvPr id="29" name="Conector recto 28"/>
        <xdr:cNvCxnSpPr/>
      </xdr:nvCxnSpPr>
      <xdr:spPr>
        <a:xfrm flipV="1">
          <a:off x="4961467" y="36863867"/>
          <a:ext cx="0" cy="7196667"/>
        </a:xfrm>
        <a:prstGeom prst="line">
          <a:avLst/>
        </a:prstGeom>
        <a:ln w="76200" cmpd="sng">
          <a:solidFill>
            <a:schemeClr val="accent3">
              <a:lumMod val="75000"/>
            </a:schemeClr>
          </a:solidFill>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76200</xdr:colOff>
      <xdr:row>18</xdr:row>
      <xdr:rowOff>12700</xdr:rowOff>
    </xdr:from>
    <xdr:to>
      <xdr:col>18</xdr:col>
      <xdr:colOff>292100</xdr:colOff>
      <xdr:row>33</xdr:row>
      <xdr:rowOff>127000</xdr:rowOff>
    </xdr:to>
    <xdr:graphicFrame macro="">
      <xdr:nvGraphicFramePr>
        <xdr:cNvPr id="2"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xdr:row>
      <xdr:rowOff>393700</xdr:rowOff>
    </xdr:from>
    <xdr:to>
      <xdr:col>18</xdr:col>
      <xdr:colOff>304800</xdr:colOff>
      <xdr:row>17</xdr:row>
      <xdr:rowOff>12700</xdr:rowOff>
    </xdr:to>
    <xdr:graphicFrame macro="">
      <xdr:nvGraphicFramePr>
        <xdr:cNvPr id="3"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B256"/>
  <sheetViews>
    <sheetView tabSelected="1" topLeftCell="A166" zoomScale="75" zoomScaleNormal="75" zoomScalePageLayoutView="75" workbookViewId="0">
      <selection activeCell="AT223" sqref="AT223"/>
    </sheetView>
  </sheetViews>
  <sheetFormatPr baseColWidth="10" defaultRowHeight="15" x14ac:dyDescent="0"/>
  <cols>
    <col min="1" max="1" width="8.83203125" bestFit="1" customWidth="1"/>
    <col min="2" max="2" width="7.1640625" bestFit="1" customWidth="1"/>
    <col min="3" max="3" width="5.1640625" bestFit="1" customWidth="1"/>
    <col min="4" max="4" width="2.83203125" bestFit="1" customWidth="1"/>
    <col min="5" max="5" width="8.1640625" bestFit="1" customWidth="1"/>
    <col min="6" max="7" width="7.5" bestFit="1" customWidth="1"/>
    <col min="8" max="8" width="8.6640625" customWidth="1"/>
    <col min="9" max="9" width="9.83203125" bestFit="1" customWidth="1"/>
    <col min="10" max="10" width="8.5" bestFit="1" customWidth="1"/>
    <col min="11" max="11" width="7.1640625" bestFit="1" customWidth="1"/>
    <col min="12" max="12" width="5" bestFit="1" customWidth="1"/>
    <col min="13" max="13" width="6.83203125" bestFit="1" customWidth="1"/>
    <col min="14" max="14" width="9.83203125" bestFit="1" customWidth="1"/>
    <col min="15" max="15" width="6.83203125" bestFit="1" customWidth="1"/>
    <col min="16" max="16" width="9.83203125" bestFit="1" customWidth="1"/>
    <col min="17" max="17" width="8" bestFit="1" customWidth="1"/>
    <col min="18" max="18" width="8.1640625" bestFit="1" customWidth="1"/>
    <col min="19" max="19" width="6.83203125" customWidth="1"/>
    <col min="20" max="20" width="9.6640625" bestFit="1" customWidth="1"/>
    <col min="21" max="21" width="11.6640625" bestFit="1" customWidth="1"/>
    <col min="22" max="22" width="11.6640625" customWidth="1"/>
    <col min="23" max="23" width="7" bestFit="1" customWidth="1"/>
    <col min="25" max="25" width="9" customWidth="1"/>
    <col min="26" max="27" width="6.33203125" bestFit="1" customWidth="1"/>
    <col min="28" max="28" width="8" bestFit="1" customWidth="1"/>
  </cols>
  <sheetData>
    <row r="1" spans="1:28" ht="28">
      <c r="A1" s="84" t="s">
        <v>66</v>
      </c>
      <c r="B1" s="84" t="s">
        <v>4</v>
      </c>
      <c r="C1" s="84" t="s">
        <v>36</v>
      </c>
      <c r="D1" s="84"/>
      <c r="E1" s="84" t="s">
        <v>8</v>
      </c>
      <c r="F1" s="84" t="s">
        <v>32</v>
      </c>
      <c r="G1" s="84" t="s">
        <v>33</v>
      </c>
      <c r="H1" s="84" t="s">
        <v>69</v>
      </c>
      <c r="I1" s="84" t="s">
        <v>34</v>
      </c>
      <c r="J1" s="84" t="s">
        <v>35</v>
      </c>
      <c r="K1" s="84" t="s">
        <v>37</v>
      </c>
      <c r="L1" s="84" t="s">
        <v>38</v>
      </c>
      <c r="M1" s="84" t="s">
        <v>0</v>
      </c>
      <c r="N1" s="84" t="s">
        <v>1</v>
      </c>
      <c r="O1" s="84" t="s">
        <v>2</v>
      </c>
      <c r="P1" s="84" t="s">
        <v>3</v>
      </c>
      <c r="Q1" s="84" t="s">
        <v>5</v>
      </c>
      <c r="R1" s="84" t="s">
        <v>7</v>
      </c>
      <c r="S1" s="84" t="s">
        <v>65</v>
      </c>
      <c r="T1" s="84" t="s">
        <v>45</v>
      </c>
      <c r="U1" s="84" t="s">
        <v>46</v>
      </c>
      <c r="V1" s="84" t="s">
        <v>64</v>
      </c>
      <c r="W1" s="84" t="s">
        <v>57</v>
      </c>
      <c r="X1" s="84" t="s">
        <v>55</v>
      </c>
      <c r="Y1" s="84" t="s">
        <v>63</v>
      </c>
      <c r="Z1" s="84" t="s">
        <v>67</v>
      </c>
      <c r="AA1" s="84" t="s">
        <v>68</v>
      </c>
      <c r="AB1" s="84" t="s">
        <v>6</v>
      </c>
    </row>
    <row r="2" spans="1:28">
      <c r="A2" s="126">
        <v>41276</v>
      </c>
      <c r="B2" s="83">
        <v>15.98</v>
      </c>
      <c r="C2" s="83"/>
      <c r="D2" s="85">
        <v>1</v>
      </c>
      <c r="E2" s="83">
        <v>6913565</v>
      </c>
      <c r="F2" s="83">
        <v>16.13</v>
      </c>
      <c r="G2" s="83">
        <v>15.65</v>
      </c>
      <c r="H2" s="83">
        <v>15.98</v>
      </c>
      <c r="I2" s="88">
        <v>1344.6344366666599</v>
      </c>
      <c r="J2" s="90"/>
      <c r="K2" s="90"/>
      <c r="L2" s="90"/>
      <c r="M2" s="86">
        <v>1000</v>
      </c>
      <c r="N2" s="83">
        <v>1000</v>
      </c>
      <c r="O2" s="86">
        <v>1000</v>
      </c>
      <c r="P2" s="83">
        <v>1000</v>
      </c>
      <c r="Q2" s="86">
        <v>0</v>
      </c>
      <c r="R2" s="90"/>
      <c r="S2" s="90"/>
      <c r="T2" s="90"/>
      <c r="U2" s="90"/>
      <c r="V2" s="90"/>
      <c r="W2" s="90"/>
      <c r="X2" s="90"/>
      <c r="Y2" s="90"/>
      <c r="AB2" s="83">
        <v>0</v>
      </c>
    </row>
    <row r="3" spans="1:28">
      <c r="A3" s="126">
        <v>41277</v>
      </c>
      <c r="B3" s="83">
        <v>15.92</v>
      </c>
      <c r="C3" s="87">
        <f t="shared" ref="C3:C66" si="0">IF(B3&gt;=B2,1,-1)</f>
        <v>-1</v>
      </c>
      <c r="D3" s="87">
        <v>-1</v>
      </c>
      <c r="E3" s="83">
        <v>3973499</v>
      </c>
      <c r="F3" s="83">
        <v>15.98</v>
      </c>
      <c r="G3" s="83">
        <v>15.8</v>
      </c>
      <c r="H3" s="83">
        <v>15.974</v>
      </c>
      <c r="I3" s="88">
        <v>1339.8484266666601</v>
      </c>
      <c r="J3" s="88">
        <v>5323.8863835115699</v>
      </c>
      <c r="K3" s="90"/>
      <c r="L3" s="90"/>
      <c r="M3" s="86">
        <v>1000</v>
      </c>
      <c r="N3" s="83">
        <v>1000</v>
      </c>
      <c r="O3" s="91">
        <v>999.62453066332898</v>
      </c>
      <c r="P3" s="88">
        <v>999.62453066332898</v>
      </c>
      <c r="Q3" s="86">
        <v>0</v>
      </c>
      <c r="R3" s="89">
        <v>-9296217579.1333809</v>
      </c>
      <c r="S3" s="90"/>
      <c r="T3" s="90"/>
      <c r="U3" s="90"/>
      <c r="V3" s="90"/>
      <c r="W3" s="83">
        <v>-6.0000000000000497E-2</v>
      </c>
      <c r="X3" s="90"/>
      <c r="Y3" s="90"/>
      <c r="AB3" s="88">
        <v>-6.0245725381683997</v>
      </c>
    </row>
    <row r="4" spans="1:28">
      <c r="A4" s="126">
        <v>41278</v>
      </c>
      <c r="B4" s="83">
        <v>16</v>
      </c>
      <c r="C4" s="87">
        <f t="shared" si="0"/>
        <v>1</v>
      </c>
      <c r="D4" s="87">
        <v>1</v>
      </c>
      <c r="E4" s="83">
        <v>3460607</v>
      </c>
      <c r="F4" s="83">
        <v>16.07</v>
      </c>
      <c r="G4" s="83">
        <v>15.9</v>
      </c>
      <c r="H4" s="83">
        <v>15.976599999999999</v>
      </c>
      <c r="I4" s="88">
        <v>1362.7360000000001</v>
      </c>
      <c r="J4" s="88">
        <v>4715.8937407519998</v>
      </c>
      <c r="K4" s="90"/>
      <c r="L4" s="90"/>
      <c r="M4" s="86">
        <v>1000</v>
      </c>
      <c r="N4" s="83">
        <v>1000</v>
      </c>
      <c r="O4" s="91">
        <v>1000.12704322614</v>
      </c>
      <c r="P4" s="88">
        <v>999.787234042553</v>
      </c>
      <c r="Q4" s="86">
        <v>0</v>
      </c>
      <c r="R4" s="89">
        <v>5323886383.51157</v>
      </c>
      <c r="S4" s="90"/>
      <c r="T4" s="90"/>
      <c r="U4" s="90"/>
      <c r="V4" s="90"/>
      <c r="W4" s="83">
        <v>0.08</v>
      </c>
      <c r="X4" s="90"/>
      <c r="Y4" s="90"/>
      <c r="AB4" s="88">
        <v>2.6106480998726802</v>
      </c>
    </row>
    <row r="5" spans="1:28">
      <c r="A5" s="126">
        <v>41281</v>
      </c>
      <c r="B5" s="83">
        <v>16</v>
      </c>
      <c r="C5" s="87">
        <f t="shared" si="0"/>
        <v>1</v>
      </c>
      <c r="D5" s="87">
        <v>1</v>
      </c>
      <c r="E5" s="83">
        <v>3909289</v>
      </c>
      <c r="F5" s="83">
        <v>16.09</v>
      </c>
      <c r="G5" s="83">
        <v>15.95</v>
      </c>
      <c r="H5" s="83">
        <v>15.97894</v>
      </c>
      <c r="I5" s="88">
        <v>1368.72266666666</v>
      </c>
      <c r="J5" s="88">
        <v>5350.7324648506601</v>
      </c>
      <c r="K5" s="90"/>
      <c r="L5" s="90"/>
      <c r="M5" s="86">
        <v>1000</v>
      </c>
      <c r="N5" s="83">
        <v>1000</v>
      </c>
      <c r="O5" s="91">
        <v>1000.12704322614</v>
      </c>
      <c r="P5" s="88">
        <v>999.93366708385395</v>
      </c>
      <c r="Q5" s="86">
        <v>0</v>
      </c>
      <c r="R5" s="89">
        <v>4715893740.7519999</v>
      </c>
      <c r="S5" s="90"/>
      <c r="T5" s="90"/>
      <c r="U5" s="90"/>
      <c r="V5" s="90"/>
      <c r="W5" s="83">
        <v>0</v>
      </c>
      <c r="X5" s="90"/>
      <c r="Y5" s="90"/>
      <c r="AB5" s="88">
        <v>2.3495832898853699</v>
      </c>
    </row>
    <row r="6" spans="1:28">
      <c r="A6" s="126">
        <v>41282</v>
      </c>
      <c r="B6" s="83">
        <v>16</v>
      </c>
      <c r="C6" s="87">
        <f t="shared" si="0"/>
        <v>1</v>
      </c>
      <c r="D6" s="87">
        <v>1</v>
      </c>
      <c r="E6" s="83">
        <v>5828471</v>
      </c>
      <c r="F6" s="83">
        <v>16.14</v>
      </c>
      <c r="G6" s="83">
        <v>15.86</v>
      </c>
      <c r="H6" s="83">
        <v>15.981045999999999</v>
      </c>
      <c r="I6" s="88">
        <v>1365.2288000000001</v>
      </c>
      <c r="J6" s="88">
        <v>7957.1964691648</v>
      </c>
      <c r="K6" s="90"/>
      <c r="L6" s="90"/>
      <c r="M6" s="86">
        <v>1000</v>
      </c>
      <c r="N6" s="83">
        <v>1000</v>
      </c>
      <c r="O6" s="91">
        <v>1000.12704322614</v>
      </c>
      <c r="P6" s="88">
        <v>1000.06545682102</v>
      </c>
      <c r="Q6" s="86">
        <v>0</v>
      </c>
      <c r="R6" s="89">
        <v>5350732464.8506603</v>
      </c>
      <c r="S6" s="90"/>
      <c r="T6" s="90"/>
      <c r="U6" s="90"/>
      <c r="V6" s="90"/>
      <c r="W6" s="83">
        <v>0</v>
      </c>
      <c r="X6" s="90"/>
      <c r="Y6" s="90"/>
      <c r="AB6" s="88">
        <v>2.1146249608967098</v>
      </c>
    </row>
    <row r="7" spans="1:28">
      <c r="A7" s="126">
        <v>41283</v>
      </c>
      <c r="B7" s="83">
        <v>16.215</v>
      </c>
      <c r="C7" s="87">
        <f t="shared" si="0"/>
        <v>1</v>
      </c>
      <c r="D7" s="87">
        <v>1</v>
      </c>
      <c r="E7" s="83">
        <v>5386137</v>
      </c>
      <c r="F7" s="83">
        <v>16.239999999999998</v>
      </c>
      <c r="G7" s="83">
        <v>16</v>
      </c>
      <c r="H7" s="83">
        <v>16.004441400000001</v>
      </c>
      <c r="I7" s="88">
        <v>1404.4351999999999</v>
      </c>
      <c r="J7" s="88">
        <v>7564.4803948223898</v>
      </c>
      <c r="K7" s="90"/>
      <c r="L7" s="90"/>
      <c r="M7" s="86">
        <v>1000</v>
      </c>
      <c r="N7" s="83">
        <v>1000</v>
      </c>
      <c r="O7" s="91">
        <v>1001.47079322614</v>
      </c>
      <c r="P7" s="88">
        <v>1001.52949937421</v>
      </c>
      <c r="Q7" s="86">
        <v>0</v>
      </c>
      <c r="R7" s="89">
        <v>7957196469.1647997</v>
      </c>
      <c r="S7" s="90"/>
      <c r="T7" s="90"/>
      <c r="U7" s="90"/>
      <c r="V7" s="90"/>
      <c r="W7" s="83">
        <v>0.214999999999999</v>
      </c>
      <c r="X7" s="90"/>
      <c r="Y7" s="90"/>
      <c r="AB7" s="88">
        <v>23.49121405991</v>
      </c>
    </row>
    <row r="8" spans="1:28">
      <c r="A8" s="126">
        <v>41284</v>
      </c>
      <c r="B8" s="83">
        <v>16.425000000000001</v>
      </c>
      <c r="C8" s="87">
        <f t="shared" si="0"/>
        <v>1</v>
      </c>
      <c r="D8" s="87">
        <v>1</v>
      </c>
      <c r="E8" s="83">
        <v>6083331</v>
      </c>
      <c r="F8" s="83">
        <v>16.504999999999999</v>
      </c>
      <c r="G8" s="83">
        <v>16.12</v>
      </c>
      <c r="H8" s="83">
        <v>16.046497259999999</v>
      </c>
      <c r="I8" s="88">
        <v>1456.681785</v>
      </c>
      <c r="J8" s="88">
        <v>8861.47745982583</v>
      </c>
      <c r="K8" s="90"/>
      <c r="L8" s="90"/>
      <c r="M8" s="91">
        <v>1001.29509713228</v>
      </c>
      <c r="N8" s="88">
        <v>1001.29509713228</v>
      </c>
      <c r="O8" s="91">
        <v>1001.47079322614</v>
      </c>
      <c r="P8" s="88">
        <v>1002.84713767209</v>
      </c>
      <c r="Q8" s="91">
        <v>9.1124336461711799</v>
      </c>
      <c r="R8" s="89">
        <v>7564480394.8223896</v>
      </c>
      <c r="S8" s="90"/>
      <c r="T8" s="90"/>
      <c r="U8" s="90"/>
      <c r="V8" s="90"/>
      <c r="W8" s="83">
        <v>0.21</v>
      </c>
      <c r="X8" s="90"/>
      <c r="Y8" s="90"/>
      <c r="AB8" s="88">
        <v>21.142092653918901</v>
      </c>
    </row>
    <row r="9" spans="1:28">
      <c r="A9" s="126">
        <v>41285</v>
      </c>
      <c r="B9" s="83">
        <v>16.53</v>
      </c>
      <c r="C9" s="87">
        <f t="shared" si="0"/>
        <v>1</v>
      </c>
      <c r="D9" s="87">
        <v>1</v>
      </c>
      <c r="E9" s="83">
        <v>4110391</v>
      </c>
      <c r="F9" s="83">
        <v>16.690000000000001</v>
      </c>
      <c r="G9" s="83">
        <v>16.38</v>
      </c>
      <c r="H9" s="83">
        <v>16.094847533999999</v>
      </c>
      <c r="I9" s="88">
        <v>1506.335922</v>
      </c>
      <c r="J9" s="88">
        <v>-6191.6296167655</v>
      </c>
      <c r="K9" s="90"/>
      <c r="L9" s="90"/>
      <c r="M9" s="91">
        <v>1001.29509713228</v>
      </c>
      <c r="N9" s="88">
        <v>1002.46068455134</v>
      </c>
      <c r="O9" s="91">
        <v>1002.11006263253</v>
      </c>
      <c r="P9" s="88">
        <v>1004.68168256725</v>
      </c>
      <c r="Q9" s="91">
        <v>8.2011902815546005</v>
      </c>
      <c r="R9" s="89">
        <v>8861477459.8258305</v>
      </c>
      <c r="S9" s="90"/>
      <c r="T9" s="90"/>
      <c r="U9" s="90"/>
      <c r="V9" s="90"/>
      <c r="W9" s="83">
        <v>0.105</v>
      </c>
      <c r="X9" s="90"/>
      <c r="Y9" s="90"/>
      <c r="AB9" s="88">
        <v>29.436088958463301</v>
      </c>
    </row>
    <row r="10" spans="1:28">
      <c r="A10" s="126">
        <v>41288</v>
      </c>
      <c r="B10" s="83">
        <v>16.420000000000002</v>
      </c>
      <c r="C10" s="87">
        <f t="shared" si="0"/>
        <v>-1</v>
      </c>
      <c r="D10" s="87">
        <v>-1</v>
      </c>
      <c r="E10" s="83">
        <v>6788369</v>
      </c>
      <c r="F10" s="83">
        <v>16.515000000000001</v>
      </c>
      <c r="G10" s="83">
        <v>16.25</v>
      </c>
      <c r="H10" s="83">
        <v>16.127362780599999</v>
      </c>
      <c r="I10" s="88">
        <v>1468.871625</v>
      </c>
      <c r="J10" s="88">
        <v>9971.2426041296203</v>
      </c>
      <c r="K10" s="90"/>
      <c r="L10" s="90"/>
      <c r="M10" s="91">
        <v>1000.62964038697</v>
      </c>
      <c r="N10" s="88">
        <v>1002.83563817195</v>
      </c>
      <c r="O10" s="91">
        <v>1002.11006263253</v>
      </c>
      <c r="P10" s="88">
        <v>1006.33277297289</v>
      </c>
      <c r="Q10" s="91">
        <v>2.6988506809930999</v>
      </c>
      <c r="R10" s="89">
        <v>-6191629616.7655001</v>
      </c>
      <c r="S10" s="90"/>
      <c r="T10" s="90"/>
      <c r="U10" s="90"/>
      <c r="V10" s="90"/>
      <c r="W10" s="83">
        <v>-0.109999999999999</v>
      </c>
      <c r="X10" s="90"/>
      <c r="Y10" s="90"/>
      <c r="AB10" s="88">
        <v>26.492480062616899</v>
      </c>
    </row>
    <row r="11" spans="1:28">
      <c r="A11" s="126">
        <v>41289</v>
      </c>
      <c r="B11" s="83">
        <v>16.684999999999999</v>
      </c>
      <c r="C11" s="87">
        <f t="shared" si="0"/>
        <v>1</v>
      </c>
      <c r="D11" s="87">
        <v>1</v>
      </c>
      <c r="E11" s="83">
        <v>7503130</v>
      </c>
      <c r="F11" s="83">
        <v>16.690000000000001</v>
      </c>
      <c r="G11" s="83">
        <v>16.36</v>
      </c>
      <c r="H11" s="83">
        <v>16.183126502539999</v>
      </c>
      <c r="I11" s="88">
        <v>1518.6041846666601</v>
      </c>
      <c r="J11" s="88">
        <v>-11394.284616098001</v>
      </c>
      <c r="K11" s="90"/>
      <c r="L11" s="90"/>
      <c r="M11" s="91">
        <v>1002.24352589245</v>
      </c>
      <c r="N11" s="88">
        <v>1004.79700452125</v>
      </c>
      <c r="O11" s="91">
        <v>1002.11006263253</v>
      </c>
      <c r="P11" s="88">
        <v>1007.8187543379699</v>
      </c>
      <c r="Q11" s="91">
        <v>13.784426307388401</v>
      </c>
      <c r="R11" s="89">
        <v>9971242604.1296196</v>
      </c>
      <c r="S11" s="90"/>
      <c r="T11" s="90"/>
      <c r="U11" s="90"/>
      <c r="V11" s="90"/>
      <c r="W11" s="83">
        <v>0.26499999999999702</v>
      </c>
      <c r="X11" s="90"/>
      <c r="Y11" s="90"/>
      <c r="AB11" s="88">
        <v>23.843232056355198</v>
      </c>
    </row>
    <row r="12" spans="1:28">
      <c r="A12" s="126">
        <v>41290</v>
      </c>
      <c r="B12" s="83">
        <v>16.68</v>
      </c>
      <c r="C12" s="87">
        <f t="shared" si="0"/>
        <v>-1</v>
      </c>
      <c r="D12" s="87">
        <v>-1</v>
      </c>
      <c r="E12" s="83">
        <v>3383301</v>
      </c>
      <c r="F12" s="83">
        <v>16.829999999999998</v>
      </c>
      <c r="G12" s="83">
        <v>16.555</v>
      </c>
      <c r="H12" s="83">
        <v>16.232813852286</v>
      </c>
      <c r="I12" s="88">
        <v>1549.1308139999901</v>
      </c>
      <c r="J12" s="88">
        <v>5241.1758321370098</v>
      </c>
      <c r="K12" s="90"/>
      <c r="L12" s="90"/>
      <c r="M12" s="91">
        <v>1002.24352589245</v>
      </c>
      <c r="N12" s="88">
        <v>1006.5622342356201</v>
      </c>
      <c r="O12" s="91">
        <v>1002.08009559627</v>
      </c>
      <c r="P12" s="88">
        <v>1009.12553545127</v>
      </c>
      <c r="Q12" s="91">
        <v>12.405983676649599</v>
      </c>
      <c r="R12" s="89">
        <v>-11394284616.098</v>
      </c>
      <c r="S12" s="90"/>
      <c r="T12" s="90"/>
      <c r="U12" s="90"/>
      <c r="V12" s="90"/>
      <c r="W12" s="83">
        <v>-4.999999999999E-3</v>
      </c>
      <c r="X12" s="90"/>
      <c r="Y12" s="90"/>
      <c r="AB12" s="88">
        <v>20.967884297525401</v>
      </c>
    </row>
    <row r="13" spans="1:28">
      <c r="A13" s="126">
        <v>41291</v>
      </c>
      <c r="B13" s="83">
        <v>16.895</v>
      </c>
      <c r="C13" s="87">
        <f t="shared" si="0"/>
        <v>1</v>
      </c>
      <c r="D13" s="87">
        <v>1</v>
      </c>
      <c r="E13" s="83">
        <v>4356514</v>
      </c>
      <c r="F13" s="83">
        <v>16.98</v>
      </c>
      <c r="G13" s="83">
        <v>16.72</v>
      </c>
      <c r="H13" s="83">
        <v>16.299032467057401</v>
      </c>
      <c r="I13" s="88">
        <v>1598.8617039999999</v>
      </c>
      <c r="J13" s="88">
        <v>-6965.4633975398501</v>
      </c>
      <c r="K13" s="90"/>
      <c r="L13" s="90"/>
      <c r="M13" s="91">
        <v>1003.53249471739</v>
      </c>
      <c r="N13" s="88">
        <v>1009.46884625348</v>
      </c>
      <c r="O13" s="91">
        <v>1002.08009559627</v>
      </c>
      <c r="P13" s="88">
        <v>1010.30163845324</v>
      </c>
      <c r="Q13" s="91">
        <v>20.234699568468901</v>
      </c>
      <c r="R13" s="89">
        <v>5241175832.1370096</v>
      </c>
      <c r="S13" s="90"/>
      <c r="T13" s="90"/>
      <c r="U13" s="90"/>
      <c r="V13" s="90"/>
      <c r="W13" s="83">
        <v>0.214999999999999</v>
      </c>
      <c r="X13" s="90"/>
      <c r="Y13" s="90"/>
      <c r="AB13" s="88">
        <v>18.871095867772901</v>
      </c>
    </row>
    <row r="14" spans="1:28">
      <c r="A14" s="126">
        <v>41292</v>
      </c>
      <c r="B14" s="83">
        <v>16.82</v>
      </c>
      <c r="C14" s="87">
        <f t="shared" si="0"/>
        <v>-1</v>
      </c>
      <c r="D14" s="87">
        <v>-1</v>
      </c>
      <c r="E14" s="83">
        <v>4386940</v>
      </c>
      <c r="F14" s="83">
        <v>17</v>
      </c>
      <c r="G14" s="83">
        <v>16.82</v>
      </c>
      <c r="H14" s="83">
        <v>16.351129220351599</v>
      </c>
      <c r="I14" s="88">
        <v>1603.1702666666599</v>
      </c>
      <c r="J14" s="88">
        <v>7033.0117696506604</v>
      </c>
      <c r="K14" s="90"/>
      <c r="L14" s="90"/>
      <c r="M14" s="91">
        <v>1003.08857639836</v>
      </c>
      <c r="N14" s="88">
        <v>1011.6250626713301</v>
      </c>
      <c r="O14" s="91">
        <v>1002.08009559627</v>
      </c>
      <c r="P14" s="88">
        <v>1011.36013115501</v>
      </c>
      <c r="Q14" s="91">
        <v>15.0877756824652</v>
      </c>
      <c r="R14" s="89">
        <v>-6965463397.5398502</v>
      </c>
      <c r="S14" s="90"/>
      <c r="T14" s="90"/>
      <c r="U14" s="90"/>
      <c r="V14" s="90"/>
      <c r="W14" s="83">
        <v>-7.4999999999999206E-2</v>
      </c>
      <c r="X14" s="90"/>
      <c r="Y14" s="90"/>
      <c r="AB14" s="88">
        <v>16.983986280995499</v>
      </c>
    </row>
    <row r="15" spans="1:28">
      <c r="A15" s="126">
        <v>41295</v>
      </c>
      <c r="B15" s="83">
        <v>17.13</v>
      </c>
      <c r="C15" s="87">
        <f t="shared" si="0"/>
        <v>1</v>
      </c>
      <c r="D15" s="87">
        <v>1</v>
      </c>
      <c r="E15" s="83">
        <v>3322710</v>
      </c>
      <c r="F15" s="83">
        <v>17.170000000000002</v>
      </c>
      <c r="G15" s="83">
        <v>16.88</v>
      </c>
      <c r="H15" s="83">
        <v>16.429016298316402</v>
      </c>
      <c r="I15" s="88">
        <v>1654.9270159999901</v>
      </c>
      <c r="J15" s="88">
        <v>-5498.8425453333502</v>
      </c>
      <c r="K15" s="90"/>
      <c r="L15" s="90"/>
      <c r="M15" s="91">
        <v>1003.08857639836</v>
      </c>
      <c r="N15" s="88">
        <v>1013.56565744739</v>
      </c>
      <c r="O15" s="91">
        <v>1003.92313959151</v>
      </c>
      <c r="P15" s="88">
        <v>1014.19431344092</v>
      </c>
      <c r="Q15" s="91">
        <v>13.578998114218299</v>
      </c>
      <c r="R15" s="89">
        <v>7033011769.6506596</v>
      </c>
      <c r="S15" s="90"/>
      <c r="T15" s="90"/>
      <c r="U15" s="90"/>
      <c r="V15" s="90"/>
      <c r="W15" s="83">
        <v>0.309999999999998</v>
      </c>
      <c r="X15" s="90"/>
      <c r="Y15" s="91">
        <v>97.368421052631405</v>
      </c>
      <c r="AB15" s="88">
        <v>45.475715591753797</v>
      </c>
    </row>
    <row r="16" spans="1:28">
      <c r="A16" s="126">
        <v>41296</v>
      </c>
      <c r="B16" s="83">
        <v>17.045000000000002</v>
      </c>
      <c r="C16" s="87">
        <f t="shared" si="0"/>
        <v>-1</v>
      </c>
      <c r="D16" s="87">
        <v>-1</v>
      </c>
      <c r="E16" s="83">
        <v>4821440</v>
      </c>
      <c r="F16" s="83">
        <v>17.32</v>
      </c>
      <c r="G16" s="83">
        <v>16.850000000000001</v>
      </c>
      <c r="H16" s="83">
        <v>16.490614668484799</v>
      </c>
      <c r="I16" s="88">
        <v>1658.1489633333299</v>
      </c>
      <c r="J16" s="88">
        <v>7994.6657377738602</v>
      </c>
      <c r="K16" s="88">
        <v>1.81363268353152</v>
      </c>
      <c r="L16" s="91">
        <v>64.458758037141706</v>
      </c>
      <c r="M16" s="91">
        <v>1002.5923709109099</v>
      </c>
      <c r="N16" s="88">
        <v>1014.80058950073</v>
      </c>
      <c r="O16" s="91">
        <v>1003.92313959151</v>
      </c>
      <c r="P16" s="88">
        <v>1016.74507749824</v>
      </c>
      <c r="Q16" s="91">
        <v>8.7297465991078091</v>
      </c>
      <c r="R16" s="89">
        <v>-5498842545.3333597</v>
      </c>
      <c r="S16" s="91">
        <v>64.458758037141706</v>
      </c>
      <c r="T16" s="90"/>
      <c r="U16" s="90"/>
      <c r="V16" s="90"/>
      <c r="W16" s="83">
        <v>-8.49999999999973E-2</v>
      </c>
      <c r="X16" s="91">
        <v>80.691642651297002</v>
      </c>
      <c r="Y16" s="91">
        <v>81.907894736842195</v>
      </c>
      <c r="AB16" s="88">
        <v>40.928144032578402</v>
      </c>
    </row>
    <row r="17" spans="1:28">
      <c r="A17" s="126">
        <v>41297</v>
      </c>
      <c r="B17" s="83">
        <v>17.074999999999999</v>
      </c>
      <c r="C17" s="87">
        <f t="shared" si="0"/>
        <v>1</v>
      </c>
      <c r="D17" s="87">
        <v>1</v>
      </c>
      <c r="E17" s="83">
        <v>6115548</v>
      </c>
      <c r="F17" s="83">
        <v>17.21</v>
      </c>
      <c r="G17" s="83">
        <v>16.95</v>
      </c>
      <c r="H17" s="83">
        <v>16.549053201636301</v>
      </c>
      <c r="I17" s="88">
        <v>1660.31323749999</v>
      </c>
      <c r="J17" s="88">
        <v>10153.725298966599</v>
      </c>
      <c r="K17" s="88">
        <v>2.4687000379604802</v>
      </c>
      <c r="L17" s="91">
        <v>71.170755929994499</v>
      </c>
      <c r="M17" s="91">
        <v>1002.76837560437</v>
      </c>
      <c r="N17" s="88">
        <v>1016.09259419996</v>
      </c>
      <c r="O17" s="91">
        <v>1003.92313959151</v>
      </c>
      <c r="P17" s="88">
        <v>1019.04076514983</v>
      </c>
      <c r="Q17" s="91">
        <v>9.0951586598327498</v>
      </c>
      <c r="R17" s="89">
        <v>7994665737.77386</v>
      </c>
      <c r="S17" s="91">
        <v>71.170755929994499</v>
      </c>
      <c r="T17" s="90"/>
      <c r="U17" s="90"/>
      <c r="V17" s="90"/>
      <c r="W17" s="83">
        <v>2.9999999999997501E-2</v>
      </c>
      <c r="X17" s="91">
        <v>81.044613710555097</v>
      </c>
      <c r="Y17" s="91">
        <v>83.219178082191704</v>
      </c>
      <c r="AB17" s="88">
        <v>36.835329629320597</v>
      </c>
    </row>
    <row r="18" spans="1:28">
      <c r="A18" s="126">
        <v>41298</v>
      </c>
      <c r="B18" s="83">
        <v>17.13</v>
      </c>
      <c r="C18" s="87">
        <f t="shared" si="0"/>
        <v>1</v>
      </c>
      <c r="D18" s="87">
        <v>1</v>
      </c>
      <c r="E18" s="83">
        <v>6163595</v>
      </c>
      <c r="F18" s="83">
        <v>17.170000000000002</v>
      </c>
      <c r="G18" s="83">
        <v>16.940000000000001</v>
      </c>
      <c r="H18" s="83">
        <v>16.607147881472699</v>
      </c>
      <c r="I18" s="88">
        <v>1660.8094579999999</v>
      </c>
      <c r="J18" s="88">
        <v>10236.5568712815</v>
      </c>
      <c r="K18" s="88">
        <v>2.6512610702009001</v>
      </c>
      <c r="L18" s="91">
        <v>72.6122021741661</v>
      </c>
      <c r="M18" s="91">
        <v>1003.0904839499</v>
      </c>
      <c r="N18" s="88">
        <v>1017.5864358231599</v>
      </c>
      <c r="O18" s="91">
        <v>1003.92313959151</v>
      </c>
      <c r="P18" s="88">
        <v>1021.10688403626</v>
      </c>
      <c r="Q18" s="91">
        <v>10.4520295013715</v>
      </c>
      <c r="R18" s="89">
        <v>10153725298.9666</v>
      </c>
      <c r="S18" s="91">
        <v>72.6122021741661</v>
      </c>
      <c r="T18" s="90"/>
      <c r="U18" s="90"/>
      <c r="V18" s="90"/>
      <c r="W18" s="83">
        <v>5.4999999999999702E-2</v>
      </c>
      <c r="X18" s="91">
        <v>81.704932865844896</v>
      </c>
      <c r="Y18" s="91">
        <v>86.9863013698629</v>
      </c>
      <c r="AB18" s="88">
        <v>33.1517966663884</v>
      </c>
    </row>
    <row r="19" spans="1:28">
      <c r="A19" s="126">
        <v>41299</v>
      </c>
      <c r="B19" s="83">
        <v>17.45</v>
      </c>
      <c r="C19" s="87">
        <f t="shared" si="0"/>
        <v>1</v>
      </c>
      <c r="D19" s="87">
        <v>1</v>
      </c>
      <c r="E19" s="83">
        <v>7452559</v>
      </c>
      <c r="F19" s="83">
        <v>17.47</v>
      </c>
      <c r="G19" s="83">
        <v>17.03</v>
      </c>
      <c r="H19" s="83">
        <v>16.691433093325401</v>
      </c>
      <c r="I19" s="88">
        <v>1730.54034833333</v>
      </c>
      <c r="J19" s="88">
        <v>-12896.954047834701</v>
      </c>
      <c r="K19" s="88">
        <v>2.9008046429804102</v>
      </c>
      <c r="L19" s="91">
        <v>74.364263491135802</v>
      </c>
      <c r="M19" s="91">
        <v>1004.95855166736</v>
      </c>
      <c r="N19" s="88">
        <v>1020.85692903032</v>
      </c>
      <c r="O19" s="91">
        <v>1003.92313959151</v>
      </c>
      <c r="P19" s="88">
        <v>1022.96639103405</v>
      </c>
      <c r="Q19" s="91">
        <v>22.550738847470502</v>
      </c>
      <c r="R19" s="89">
        <v>10236556871.2815</v>
      </c>
      <c r="S19" s="91">
        <v>74.364263491135802</v>
      </c>
      <c r="T19" s="90"/>
      <c r="U19" s="90"/>
      <c r="V19" s="90"/>
      <c r="W19" s="83">
        <v>0.32</v>
      </c>
      <c r="X19" s="91">
        <v>84.982743300085104</v>
      </c>
      <c r="Y19" s="91">
        <v>98.757763975155299</v>
      </c>
      <c r="AB19" s="88">
        <v>29.836616999749499</v>
      </c>
    </row>
    <row r="20" spans="1:28">
      <c r="A20" s="126">
        <v>41302</v>
      </c>
      <c r="B20" s="83">
        <v>17.28</v>
      </c>
      <c r="C20" s="87">
        <f t="shared" si="0"/>
        <v>-1</v>
      </c>
      <c r="D20" s="87">
        <v>-1</v>
      </c>
      <c r="E20" s="83">
        <v>3916340</v>
      </c>
      <c r="F20" s="83">
        <v>17.565000000000001</v>
      </c>
      <c r="G20" s="83">
        <v>17.25</v>
      </c>
      <c r="H20" s="83">
        <v>16.750289783992901</v>
      </c>
      <c r="I20" s="88">
        <v>1745.2583999999999</v>
      </c>
      <c r="J20" s="88">
        <v>-6835.0252822559996</v>
      </c>
      <c r="K20" s="88">
        <v>2.1513999580032399</v>
      </c>
      <c r="L20" s="91">
        <v>68.268070910503795</v>
      </c>
      <c r="M20" s="91">
        <v>1004.95855166736</v>
      </c>
      <c r="N20" s="88">
        <v>1023.80037291676</v>
      </c>
      <c r="O20" s="91">
        <v>1002.94892755713</v>
      </c>
      <c r="P20" s="88">
        <v>1023.62705717628</v>
      </c>
      <c r="Q20" s="91">
        <v>20.295664962722999</v>
      </c>
      <c r="R20" s="89">
        <v>-12896954047.8347</v>
      </c>
      <c r="S20" s="91">
        <v>68.268070910503795</v>
      </c>
      <c r="T20" s="90"/>
      <c r="U20" s="90"/>
      <c r="V20" s="90"/>
      <c r="W20" s="83">
        <v>-0.16999999999999801</v>
      </c>
      <c r="X20" s="91">
        <v>77.081695136735206</v>
      </c>
      <c r="Y20" s="91">
        <v>81.789137380191704</v>
      </c>
      <c r="AB20" s="88">
        <v>10.6006821560927</v>
      </c>
    </row>
    <row r="21" spans="1:28">
      <c r="A21" s="126">
        <v>41303</v>
      </c>
      <c r="B21" s="83">
        <v>17.14</v>
      </c>
      <c r="C21" s="87">
        <f t="shared" si="0"/>
        <v>-1</v>
      </c>
      <c r="D21" s="87">
        <v>-1</v>
      </c>
      <c r="E21" s="83">
        <v>7394785</v>
      </c>
      <c r="F21" s="83">
        <v>17.3</v>
      </c>
      <c r="G21" s="83">
        <v>17.024999999999999</v>
      </c>
      <c r="H21" s="83">
        <v>16.789260805593599</v>
      </c>
      <c r="I21" s="88">
        <v>1682.76235</v>
      </c>
      <c r="J21" s="88">
        <v>-12443.665784344699</v>
      </c>
      <c r="K21" s="88">
        <v>1.4580109532699099</v>
      </c>
      <c r="L21" s="91">
        <v>59.316698785670901</v>
      </c>
      <c r="M21" s="91">
        <v>1004.14836648217</v>
      </c>
      <c r="N21" s="88">
        <v>1025.5985419081601</v>
      </c>
      <c r="O21" s="91">
        <v>1002.94892755713</v>
      </c>
      <c r="P21" s="88">
        <v>1024.2216567042999</v>
      </c>
      <c r="Q21" s="91">
        <v>12.565554038492801</v>
      </c>
      <c r="R21" s="89">
        <v>-6835025282.2559996</v>
      </c>
      <c r="S21" s="91">
        <v>59.316698785670901</v>
      </c>
      <c r="T21" s="90"/>
      <c r="U21" s="90"/>
      <c r="V21" s="90"/>
      <c r="W21" s="83">
        <v>-0.14000000000000001</v>
      </c>
      <c r="X21" s="91">
        <v>71.210059356048205</v>
      </c>
      <c r="Y21" s="91">
        <v>70.588235294117595</v>
      </c>
      <c r="AB21" s="88">
        <v>9.5406139404834391</v>
      </c>
    </row>
    <row r="22" spans="1:28">
      <c r="A22" s="126">
        <v>41304</v>
      </c>
      <c r="B22" s="83">
        <v>17</v>
      </c>
      <c r="C22" s="87">
        <f t="shared" si="0"/>
        <v>-1</v>
      </c>
      <c r="D22" s="87">
        <v>-1</v>
      </c>
      <c r="E22" s="83">
        <v>4569926</v>
      </c>
      <c r="F22" s="83">
        <v>17.274999999999999</v>
      </c>
      <c r="G22" s="83">
        <v>16.920000000000002</v>
      </c>
      <c r="H22" s="83">
        <v>16.810334725034199</v>
      </c>
      <c r="I22" s="88">
        <v>1656.327</v>
      </c>
      <c r="J22" s="88">
        <v>-7569.2918218020004</v>
      </c>
      <c r="K22" s="88">
        <v>1.1094690465956301</v>
      </c>
      <c r="L22" s="91">
        <v>52.594706160118797</v>
      </c>
      <c r="M22" s="91">
        <v>1004.14836648217</v>
      </c>
      <c r="N22" s="88">
        <v>1027.2168940004201</v>
      </c>
      <c r="O22" s="91">
        <v>1002.13212475666</v>
      </c>
      <c r="P22" s="88">
        <v>1023.91583812697</v>
      </c>
      <c r="Q22" s="91">
        <v>11.308998634643499</v>
      </c>
      <c r="R22" s="89">
        <v>-12443665784.3447</v>
      </c>
      <c r="S22" s="91">
        <v>52.594706160118797</v>
      </c>
      <c r="T22" s="90"/>
      <c r="U22" s="90"/>
      <c r="V22" s="90"/>
      <c r="W22" s="83">
        <v>-0.14000000000000001</v>
      </c>
      <c r="X22" s="91">
        <v>65.811311088105597</v>
      </c>
      <c r="Y22" s="91">
        <v>57.034220532319303</v>
      </c>
      <c r="AB22" s="88">
        <v>-4.9069951195667603</v>
      </c>
    </row>
    <row r="23" spans="1:28">
      <c r="A23" s="126">
        <v>41305</v>
      </c>
      <c r="B23" s="83">
        <v>16.445</v>
      </c>
      <c r="C23" s="87">
        <f t="shared" si="0"/>
        <v>-1</v>
      </c>
      <c r="D23" s="87">
        <v>-1</v>
      </c>
      <c r="E23" s="83">
        <v>6687509</v>
      </c>
      <c r="F23" s="83">
        <v>16.995000000000001</v>
      </c>
      <c r="G23" s="83">
        <v>16.445</v>
      </c>
      <c r="H23" s="83">
        <v>16.773801252530799</v>
      </c>
      <c r="I23" s="88">
        <v>1532.0314116249999</v>
      </c>
      <c r="J23" s="88">
        <v>-10245.4738535248</v>
      </c>
      <c r="K23" s="88">
        <v>0.84869763287062305</v>
      </c>
      <c r="L23" s="91">
        <v>45.907866044745298</v>
      </c>
      <c r="M23" s="91">
        <v>1000.88366059982</v>
      </c>
      <c r="N23" s="88">
        <v>1025.2722988548101</v>
      </c>
      <c r="O23" s="91">
        <v>1002.13212475666</v>
      </c>
      <c r="P23" s="88">
        <v>1023.64060140739</v>
      </c>
      <c r="Q23" s="91">
        <v>-12.792700086756099</v>
      </c>
      <c r="R23" s="89">
        <v>-7569291821.802</v>
      </c>
      <c r="S23" s="91">
        <v>45.907866044745298</v>
      </c>
      <c r="T23" s="90"/>
      <c r="U23" s="90"/>
      <c r="V23" s="90"/>
      <c r="W23" s="83">
        <v>-0.55499999999999905</v>
      </c>
      <c r="X23" s="91">
        <v>49.718850897814498</v>
      </c>
      <c r="Y23" s="91">
        <v>14.828897338402999</v>
      </c>
      <c r="AB23" s="88">
        <v>-4.4162956076100004</v>
      </c>
    </row>
    <row r="24" spans="1:28">
      <c r="A24" s="126">
        <v>41306</v>
      </c>
      <c r="B24" s="83">
        <v>16.38</v>
      </c>
      <c r="C24" s="87">
        <f t="shared" si="0"/>
        <v>-1</v>
      </c>
      <c r="D24" s="87">
        <v>-1</v>
      </c>
      <c r="E24" s="83">
        <v>8304494</v>
      </c>
      <c r="F24" s="83">
        <v>16.565000000000001</v>
      </c>
      <c r="G24" s="83">
        <v>16.12</v>
      </c>
      <c r="H24" s="83">
        <v>16.734421127277699</v>
      </c>
      <c r="I24" s="88">
        <v>1457.9717880000001</v>
      </c>
      <c r="J24" s="88">
        <v>-12107.7179656152</v>
      </c>
      <c r="K24" s="88">
        <v>0.82259685771691504</v>
      </c>
      <c r="L24" s="91">
        <v>45.133231423834701</v>
      </c>
      <c r="M24" s="91">
        <v>1000.48840368282</v>
      </c>
      <c r="N24" s="88">
        <v>1023.12383478796</v>
      </c>
      <c r="O24" s="91">
        <v>1002.13212475666</v>
      </c>
      <c r="P24" s="88">
        <v>1023.39288835976</v>
      </c>
      <c r="Q24" s="91">
        <v>-14.294497489573599</v>
      </c>
      <c r="R24" s="89">
        <v>-10245473853.524799</v>
      </c>
      <c r="S24" s="91">
        <v>45.133231423834701</v>
      </c>
      <c r="T24" s="90"/>
      <c r="U24" s="90"/>
      <c r="V24" s="90"/>
      <c r="W24" s="83">
        <v>-6.5000000000001196E-2</v>
      </c>
      <c r="X24" s="91">
        <v>48.231352860880698</v>
      </c>
      <c r="Y24" s="91">
        <v>17.9930795847749</v>
      </c>
      <c r="AB24" s="88">
        <v>-3.9746660468490602</v>
      </c>
    </row>
    <row r="25" spans="1:28">
      <c r="A25" s="126">
        <v>41309</v>
      </c>
      <c r="B25" s="83">
        <v>15.625</v>
      </c>
      <c r="C25" s="87">
        <f t="shared" si="0"/>
        <v>-1</v>
      </c>
      <c r="D25" s="87">
        <v>-1</v>
      </c>
      <c r="E25" s="83">
        <v>7457657</v>
      </c>
      <c r="F25" s="83">
        <v>16.555</v>
      </c>
      <c r="G25" s="83">
        <v>15.625</v>
      </c>
      <c r="H25" s="83">
        <v>16.623479014549901</v>
      </c>
      <c r="I25" s="88">
        <v>1347.2493489583301</v>
      </c>
      <c r="J25" s="88">
        <v>10047.323538004501</v>
      </c>
      <c r="K25" s="88">
        <v>0.57536551770071498</v>
      </c>
      <c r="L25" s="91">
        <v>36.5226679926621</v>
      </c>
      <c r="M25" s="91">
        <v>1000.48840368282</v>
      </c>
      <c r="N25" s="88">
        <v>1021.1902171278</v>
      </c>
      <c r="O25" s="91">
        <v>997.52284514738903</v>
      </c>
      <c r="P25" s="88">
        <v>1018.46311865258</v>
      </c>
      <c r="Q25" s="91">
        <v>-12.865047740616699</v>
      </c>
      <c r="R25" s="89">
        <v>-12107717965.6152</v>
      </c>
      <c r="S25" s="91">
        <v>36.5226679926621</v>
      </c>
      <c r="T25" s="90"/>
      <c r="U25" s="90"/>
      <c r="V25" s="90"/>
      <c r="W25" s="83">
        <v>-0.75499999999999901</v>
      </c>
      <c r="X25" s="91">
        <v>35.096671804094697</v>
      </c>
      <c r="Y25" s="91">
        <v>0</v>
      </c>
      <c r="AB25" s="88">
        <v>-79.100348008853402</v>
      </c>
    </row>
    <row r="26" spans="1:28" s="125" customFormat="1">
      <c r="A26" s="127">
        <v>41310</v>
      </c>
      <c r="B26" s="120">
        <v>15.935</v>
      </c>
      <c r="C26" s="121">
        <f t="shared" si="0"/>
        <v>1</v>
      </c>
      <c r="D26" s="121">
        <v>1</v>
      </c>
      <c r="E26" s="120">
        <v>6369860</v>
      </c>
      <c r="F26" s="120">
        <v>16.035</v>
      </c>
      <c r="G26" s="120">
        <v>15.51</v>
      </c>
      <c r="H26" s="120">
        <v>16.554631113094899</v>
      </c>
      <c r="I26" s="122">
        <v>1321.0266382499999</v>
      </c>
      <c r="J26" s="122">
        <v>-8414.7547419231396</v>
      </c>
      <c r="K26" s="122">
        <v>0.72925532788636904</v>
      </c>
      <c r="L26" s="123">
        <v>42.171639787730001</v>
      </c>
      <c r="M26" s="123">
        <v>1000.48840368282</v>
      </c>
      <c r="N26" s="122">
        <v>1019.44996123366</v>
      </c>
      <c r="O26" s="123">
        <v>999.50684514738896</v>
      </c>
      <c r="P26" s="122">
        <v>1015.9589307756499</v>
      </c>
      <c r="Q26" s="123">
        <v>-11.578542966554799</v>
      </c>
      <c r="R26" s="124">
        <v>10047323538.004499</v>
      </c>
      <c r="S26" s="123">
        <v>42.171639787730001</v>
      </c>
      <c r="T26" s="122">
        <v>17.576481230609701</v>
      </c>
      <c r="U26" s="122">
        <v>15.559918769390199</v>
      </c>
      <c r="V26" s="123">
        <v>-31.399969610514599</v>
      </c>
      <c r="W26" s="120">
        <v>0.31</v>
      </c>
      <c r="X26" s="123">
        <v>42.072192112356703</v>
      </c>
      <c r="Y26" s="123">
        <v>20.681265206812601</v>
      </c>
      <c r="Z26" s="130">
        <v>29.868808679254801</v>
      </c>
      <c r="AA26" s="128">
        <v>18.290265712699998</v>
      </c>
      <c r="AB26" s="132">
        <v>-40.180808498466497</v>
      </c>
    </row>
    <row r="27" spans="1:28">
      <c r="A27" s="126">
        <v>41311</v>
      </c>
      <c r="B27" s="83">
        <v>15.76</v>
      </c>
      <c r="C27" s="87">
        <f t="shared" si="0"/>
        <v>-1</v>
      </c>
      <c r="D27" s="87">
        <v>-1</v>
      </c>
      <c r="E27" s="83">
        <v>5519733</v>
      </c>
      <c r="F27" s="83">
        <v>16.065000000000001</v>
      </c>
      <c r="G27" s="83">
        <v>15.74</v>
      </c>
      <c r="H27" s="83">
        <v>16.475168001785399</v>
      </c>
      <c r="I27" s="88">
        <v>1328.3741520000001</v>
      </c>
      <c r="J27" s="88">
        <v>-7332.2706431414099</v>
      </c>
      <c r="K27" s="88">
        <v>0.57838171892446699</v>
      </c>
      <c r="L27" s="91">
        <v>36.643969705793602</v>
      </c>
      <c r="M27" s="91">
        <v>1000.48840368282</v>
      </c>
      <c r="N27" s="88">
        <v>1017.88373092893</v>
      </c>
      <c r="O27" s="91">
        <v>998.40863366323401</v>
      </c>
      <c r="P27" s="88">
        <v>1012.61417507216</v>
      </c>
      <c r="Q27" s="91">
        <v>-10.4206886698994</v>
      </c>
      <c r="R27" s="89">
        <v>-8414754741.9231396</v>
      </c>
      <c r="S27" s="91">
        <v>36.643969705793602</v>
      </c>
      <c r="T27" s="88">
        <v>17.591618271491001</v>
      </c>
      <c r="U27" s="88">
        <v>15.5271817285089</v>
      </c>
      <c r="V27" s="91">
        <v>-38.722430230054101</v>
      </c>
      <c r="W27" s="83">
        <v>-0.17499999999999999</v>
      </c>
      <c r="X27" s="91">
        <v>39.491845167791503</v>
      </c>
      <c r="Y27" s="91">
        <v>12.1654501216544</v>
      </c>
      <c r="Z27" s="131">
        <v>20.7342673420412</v>
      </c>
      <c r="AA27" s="129">
        <v>10.3135786721418</v>
      </c>
      <c r="AB27" s="133">
        <v>-53.668093210435103</v>
      </c>
    </row>
    <row r="28" spans="1:28">
      <c r="A28" s="126">
        <v>41312</v>
      </c>
      <c r="B28" s="83">
        <v>15.734999999999999</v>
      </c>
      <c r="C28" s="87">
        <f t="shared" si="0"/>
        <v>-1</v>
      </c>
      <c r="D28" s="87">
        <v>-1</v>
      </c>
      <c r="E28" s="83">
        <v>5709738</v>
      </c>
      <c r="F28" s="83">
        <v>16.14</v>
      </c>
      <c r="G28" s="83">
        <v>15.734999999999999</v>
      </c>
      <c r="H28" s="83">
        <v>16.401151201606901</v>
      </c>
      <c r="I28" s="88">
        <v>1332.0354104999999</v>
      </c>
      <c r="J28" s="88">
        <v>7605.5732006774397</v>
      </c>
      <c r="K28" s="88">
        <v>0.57435208880160904</v>
      </c>
      <c r="L28" s="91">
        <v>36.481806889766503</v>
      </c>
      <c r="M28" s="91">
        <v>1000.3297742412</v>
      </c>
      <c r="N28" s="88">
        <v>1016.31489337895</v>
      </c>
      <c r="O28" s="91">
        <v>998.40863366323401</v>
      </c>
      <c r="P28" s="88">
        <v>1009.6038949390201</v>
      </c>
      <c r="Q28" s="91">
        <v>-10.4947525045398</v>
      </c>
      <c r="R28" s="89">
        <v>-7332270643.1414099</v>
      </c>
      <c r="S28" s="91">
        <v>36.481806889766503</v>
      </c>
      <c r="T28" s="88">
        <v>17.6048931569727</v>
      </c>
      <c r="U28" s="88">
        <v>15.499106843027199</v>
      </c>
      <c r="V28" s="91">
        <v>-38.797858766079898</v>
      </c>
      <c r="W28" s="83">
        <v>-2.50000000000003E-2</v>
      </c>
      <c r="X28" s="91">
        <v>39.1226989577968</v>
      </c>
      <c r="Y28" s="91">
        <v>10.948905109489001</v>
      </c>
      <c r="Z28" s="131">
        <v>20.228141058989799</v>
      </c>
      <c r="AA28" s="129">
        <v>9.7333885544500696</v>
      </c>
      <c r="AB28" s="133">
        <v>-48.301283889391499</v>
      </c>
    </row>
    <row r="29" spans="1:28">
      <c r="A29" s="126">
        <v>41313</v>
      </c>
      <c r="B29" s="83">
        <v>15.99</v>
      </c>
      <c r="C29" s="87">
        <f t="shared" si="0"/>
        <v>1</v>
      </c>
      <c r="D29" s="87">
        <v>1</v>
      </c>
      <c r="E29" s="83">
        <v>3845771</v>
      </c>
      <c r="F29" s="83">
        <v>16.100000000000001</v>
      </c>
      <c r="G29" s="83">
        <v>15.725</v>
      </c>
      <c r="H29" s="83">
        <v>16.3600360814462</v>
      </c>
      <c r="I29" s="88">
        <v>1349.4094250000001</v>
      </c>
      <c r="J29" s="88">
        <v>-5189.5196337916695</v>
      </c>
      <c r="K29" s="88">
        <v>0.57058816670184198</v>
      </c>
      <c r="L29" s="91">
        <v>36.329585234304197</v>
      </c>
      <c r="M29" s="91">
        <v>1000.3297742412</v>
      </c>
      <c r="N29" s="88">
        <v>1014.90293958396</v>
      </c>
      <c r="O29" s="91">
        <v>1000.02922470231</v>
      </c>
      <c r="P29" s="88">
        <v>1008.48689194728</v>
      </c>
      <c r="Q29" s="91">
        <v>-9.44527725408593</v>
      </c>
      <c r="R29" s="89">
        <v>7605573200.6774397</v>
      </c>
      <c r="S29" s="91">
        <v>36.329585234304197</v>
      </c>
      <c r="T29" s="88">
        <v>17.605338943002401</v>
      </c>
      <c r="U29" s="88">
        <v>15.4978610569975</v>
      </c>
      <c r="V29" s="91">
        <v>-26.6479664498207</v>
      </c>
      <c r="W29" s="83">
        <v>0.255</v>
      </c>
      <c r="X29" s="91">
        <v>44.791388447325801</v>
      </c>
      <c r="Y29" s="91">
        <v>23.3576642335766</v>
      </c>
      <c r="Z29" s="131">
        <v>31.129447654834099</v>
      </c>
      <c r="AA29" s="129">
        <v>21.684170400748201</v>
      </c>
      <c r="AB29" s="133">
        <v>-17.922809912427699</v>
      </c>
    </row>
    <row r="30" spans="1:28">
      <c r="A30" s="126">
        <v>41316</v>
      </c>
      <c r="B30" s="83">
        <v>15.725</v>
      </c>
      <c r="C30" s="87">
        <f t="shared" si="0"/>
        <v>-1</v>
      </c>
      <c r="D30" s="87">
        <v>-1</v>
      </c>
      <c r="E30" s="83">
        <v>3439957</v>
      </c>
      <c r="F30" s="83">
        <v>15.99</v>
      </c>
      <c r="G30" s="83">
        <v>15.625</v>
      </c>
      <c r="H30" s="83">
        <v>16.2965324733016</v>
      </c>
      <c r="I30" s="88">
        <v>1309.59765625</v>
      </c>
      <c r="J30" s="88">
        <v>4504.9596248007801</v>
      </c>
      <c r="K30" s="88">
        <v>0.59589191654400597</v>
      </c>
      <c r="L30" s="91">
        <v>37.339114909137699</v>
      </c>
      <c r="M30" s="91">
        <v>1000.3297742412</v>
      </c>
      <c r="N30" s="88">
        <v>1013.63218116848</v>
      </c>
      <c r="O30" s="91">
        <v>998.37193889869195</v>
      </c>
      <c r="P30" s="88">
        <v>1005.82689898435</v>
      </c>
      <c r="Q30" s="91">
        <v>-8.5007495286775097</v>
      </c>
      <c r="R30" s="89">
        <v>-5189519633.7916698</v>
      </c>
      <c r="S30" s="91">
        <v>37.339114909137699</v>
      </c>
      <c r="T30" s="88">
        <v>17.622506909119199</v>
      </c>
      <c r="U30" s="88">
        <v>15.458693090880701</v>
      </c>
      <c r="V30" s="91">
        <v>-37.692706882884501</v>
      </c>
      <c r="W30" s="83">
        <v>-0.26500000000000001</v>
      </c>
      <c r="X30" s="91">
        <v>40.564121003163599</v>
      </c>
      <c r="Y30" s="91">
        <v>10.462287104622799</v>
      </c>
      <c r="Z30" s="131">
        <v>21.8489790321455</v>
      </c>
      <c r="AA30" s="129">
        <v>13.348229503468</v>
      </c>
      <c r="AB30" s="133">
        <v>-42.680770414622202</v>
      </c>
    </row>
    <row r="31" spans="1:28">
      <c r="A31" s="126">
        <v>41317</v>
      </c>
      <c r="B31" s="83">
        <v>15.955</v>
      </c>
      <c r="C31" s="87">
        <f t="shared" si="0"/>
        <v>1</v>
      </c>
      <c r="D31" s="87">
        <v>1</v>
      </c>
      <c r="E31" s="83">
        <v>3837486</v>
      </c>
      <c r="F31" s="83">
        <v>16.03</v>
      </c>
      <c r="G31" s="83">
        <v>15.68</v>
      </c>
      <c r="H31" s="83">
        <v>16.262379225971401</v>
      </c>
      <c r="I31" s="88">
        <v>1336.7652106666601</v>
      </c>
      <c r="J31" s="88">
        <v>5129.8177812203803</v>
      </c>
      <c r="K31" s="88">
        <v>0.53204867836763403</v>
      </c>
      <c r="L31" s="91">
        <v>34.727922544505603</v>
      </c>
      <c r="M31" s="91">
        <v>1001.7924133509</v>
      </c>
      <c r="N31" s="88">
        <v>1013.95434871695</v>
      </c>
      <c r="O31" s="91">
        <v>998.37193889869195</v>
      </c>
      <c r="P31" s="88">
        <v>1003.43290531772</v>
      </c>
      <c r="Q31" s="91">
        <v>2.64060126996602</v>
      </c>
      <c r="R31" s="89">
        <v>4504959624.8007803</v>
      </c>
      <c r="S31" s="91">
        <v>34.727922544505603</v>
      </c>
      <c r="T31" s="88">
        <v>17.6244418562306</v>
      </c>
      <c r="U31" s="88">
        <v>15.453158143769301</v>
      </c>
      <c r="V31" s="91">
        <v>-26.887320005648</v>
      </c>
      <c r="W31" s="83">
        <v>0.23</v>
      </c>
      <c r="X31" s="91">
        <v>45.382119787574297</v>
      </c>
      <c r="Y31" s="91">
        <v>21.654501216545</v>
      </c>
      <c r="Z31" s="131">
        <v>30.2204446993067</v>
      </c>
      <c r="AA31" s="129">
        <v>32.861045969272801</v>
      </c>
      <c r="AB31" s="133">
        <v>-38.412693373160003</v>
      </c>
    </row>
    <row r="32" spans="1:28">
      <c r="A32" s="126">
        <v>41318</v>
      </c>
      <c r="B32" s="83">
        <v>16</v>
      </c>
      <c r="C32" s="87">
        <f t="shared" si="0"/>
        <v>1</v>
      </c>
      <c r="D32" s="87">
        <v>1</v>
      </c>
      <c r="E32" s="83">
        <v>5245289</v>
      </c>
      <c r="F32" s="83">
        <v>16.079999999999998</v>
      </c>
      <c r="G32" s="83">
        <v>15.91</v>
      </c>
      <c r="H32" s="83">
        <v>16.2361413033743</v>
      </c>
      <c r="I32" s="88">
        <v>1364.4415999999901</v>
      </c>
      <c r="J32" s="88">
        <v>-7156.89051562239</v>
      </c>
      <c r="K32" s="88">
        <v>0.49291263297794902</v>
      </c>
      <c r="L32" s="91">
        <v>33.016843858754399</v>
      </c>
      <c r="M32" s="88">
        <v>1002.07445659753</v>
      </c>
      <c r="N32" s="88">
        <v>1014.53109627365</v>
      </c>
      <c r="O32" s="88">
        <v>998.37193889869195</v>
      </c>
      <c r="P32" s="88">
        <v>1001.27831101774</v>
      </c>
      <c r="Q32" s="91">
        <v>4.3610257860184296</v>
      </c>
      <c r="R32" s="89">
        <v>5129817781.2203798</v>
      </c>
      <c r="S32" s="91">
        <v>33.016843858754399</v>
      </c>
      <c r="T32" s="88">
        <v>17.6292886406473</v>
      </c>
      <c r="U32" s="88">
        <v>15.431111359352601</v>
      </c>
      <c r="V32" s="91">
        <v>-24.119983611500501</v>
      </c>
      <c r="W32" s="83">
        <v>4.4999999999999901E-2</v>
      </c>
      <c r="X32" s="91">
        <v>46.299326220737299</v>
      </c>
      <c r="Y32" s="91">
        <v>23.844282238442801</v>
      </c>
      <c r="Z32" s="131">
        <v>31.5721402737361</v>
      </c>
      <c r="AA32" s="129">
        <v>35.933166059754498</v>
      </c>
      <c r="AB32" s="133">
        <v>-34.571424035843897</v>
      </c>
    </row>
    <row r="33" spans="1:28">
      <c r="A33" s="126">
        <v>41319</v>
      </c>
      <c r="B33" s="83">
        <v>15.8</v>
      </c>
      <c r="C33" s="87">
        <f t="shared" si="0"/>
        <v>-1</v>
      </c>
      <c r="D33" s="87">
        <v>-1</v>
      </c>
      <c r="E33" s="83">
        <v>5920722</v>
      </c>
      <c r="F33" s="83">
        <v>16.079999999999998</v>
      </c>
      <c r="G33" s="83">
        <v>15.664999999999999</v>
      </c>
      <c r="H33" s="83">
        <v>16.192527173036801</v>
      </c>
      <c r="I33" s="88">
        <v>1326.63752</v>
      </c>
      <c r="J33" s="88">
        <v>-7854.6519506894401</v>
      </c>
      <c r="K33" s="88">
        <v>0.299158788784264</v>
      </c>
      <c r="L33" s="91">
        <v>23.027115035276999</v>
      </c>
      <c r="M33" s="88">
        <v>1000.82445659753</v>
      </c>
      <c r="N33" s="88">
        <v>1013.77551679433</v>
      </c>
      <c r="O33" s="88">
        <v>998.37193889869195</v>
      </c>
      <c r="P33" s="88">
        <v>999.33917614777295</v>
      </c>
      <c r="Q33" s="91">
        <v>-4.8702024814328198</v>
      </c>
      <c r="R33" s="89">
        <v>-7156890515.6223898</v>
      </c>
      <c r="S33" s="91">
        <v>23.027115035276999</v>
      </c>
      <c r="T33" s="88">
        <v>17.640557142048198</v>
      </c>
      <c r="U33" s="88">
        <v>15.369842857951699</v>
      </c>
      <c r="V33" s="91">
        <v>-31.056307036910301</v>
      </c>
      <c r="W33" s="83">
        <v>-0.19999999999999901</v>
      </c>
      <c r="X33" s="91">
        <v>42.854767739946098</v>
      </c>
      <c r="Y33" s="91">
        <v>14.1119221411192</v>
      </c>
      <c r="Z33" s="131">
        <v>19.7647748926763</v>
      </c>
      <c r="AA33" s="129">
        <v>14.8945724112434</v>
      </c>
      <c r="AB33" s="133">
        <v>-31.114281632259601</v>
      </c>
    </row>
    <row r="34" spans="1:28">
      <c r="A34" s="126">
        <v>41320</v>
      </c>
      <c r="B34" s="83">
        <v>15.38</v>
      </c>
      <c r="C34" s="87">
        <f t="shared" si="0"/>
        <v>-1</v>
      </c>
      <c r="D34" s="87">
        <v>-1</v>
      </c>
      <c r="E34" s="83">
        <v>9590004</v>
      </c>
      <c r="F34" s="83">
        <v>15.734999999999999</v>
      </c>
      <c r="G34" s="83">
        <v>15.36</v>
      </c>
      <c r="H34" s="83">
        <v>16.111274455733099</v>
      </c>
      <c r="I34" s="88">
        <v>1256.78591999999</v>
      </c>
      <c r="J34" s="88">
        <v>-12052.581999943601</v>
      </c>
      <c r="K34" s="88">
        <v>0.28214899979984498</v>
      </c>
      <c r="L34" s="91">
        <v>22.005944694718899</v>
      </c>
      <c r="M34" s="88">
        <v>998.166228749433</v>
      </c>
      <c r="N34" s="88">
        <v>1010.41872547419</v>
      </c>
      <c r="O34" s="88">
        <v>998.37193889869195</v>
      </c>
      <c r="P34" s="88">
        <v>997.59395476479597</v>
      </c>
      <c r="Q34" s="91">
        <v>-23.0867406602096</v>
      </c>
      <c r="R34" s="89">
        <v>-7854651950.6894398</v>
      </c>
      <c r="S34" s="91">
        <v>22.037782091129898</v>
      </c>
      <c r="T34" s="88">
        <v>17.657329222713301</v>
      </c>
      <c r="U34" s="88">
        <v>15.2786707772866</v>
      </c>
      <c r="V34" s="91">
        <v>-44.309281939593397</v>
      </c>
      <c r="W34" s="83">
        <v>-0.41999999999999899</v>
      </c>
      <c r="X34" s="91">
        <v>36.682779316738397</v>
      </c>
      <c r="Y34" s="91">
        <v>1.03092783505161</v>
      </c>
      <c r="Z34" s="131">
        <v>7.3774610399793898</v>
      </c>
      <c r="AA34" s="129">
        <v>-15.7092796202303</v>
      </c>
      <c r="AB34" s="133">
        <v>-28.002853469033699</v>
      </c>
    </row>
    <row r="35" spans="1:28">
      <c r="A35" s="126">
        <v>41323</v>
      </c>
      <c r="B35" s="83">
        <v>15.45</v>
      </c>
      <c r="C35" s="87">
        <f t="shared" si="0"/>
        <v>1</v>
      </c>
      <c r="D35" s="87">
        <v>-1</v>
      </c>
      <c r="E35" s="83">
        <v>4318770</v>
      </c>
      <c r="F35" s="83">
        <v>15.52</v>
      </c>
      <c r="G35" s="83">
        <v>15.154999999999999</v>
      </c>
      <c r="H35" s="83">
        <v>16.045147010159798</v>
      </c>
      <c r="I35" s="88">
        <v>1211.3088399999999</v>
      </c>
      <c r="J35" s="88">
        <v>5231.3642789267997</v>
      </c>
      <c r="K35" s="88">
        <v>0.30621658775078597</v>
      </c>
      <c r="L35" s="91">
        <v>23.4430178442359</v>
      </c>
      <c r="M35" s="88">
        <v>998.166228749433</v>
      </c>
      <c r="N35" s="88">
        <v>1007.3976132860701</v>
      </c>
      <c r="O35" s="88">
        <v>998.82707543965398</v>
      </c>
      <c r="P35" s="88">
        <v>996.47014815576199</v>
      </c>
      <c r="Q35" s="91">
        <v>-20.778066594188299</v>
      </c>
      <c r="R35" s="89">
        <v>-12052581999.9436</v>
      </c>
      <c r="S35" s="91">
        <v>28.223198160100502</v>
      </c>
      <c r="T35" s="88">
        <v>17.683761851803201</v>
      </c>
      <c r="U35" s="88">
        <v>15.174638148196699</v>
      </c>
      <c r="V35" s="91">
        <v>-37.890811899119299</v>
      </c>
      <c r="W35" s="83">
        <v>6.9999999999998494E-2</v>
      </c>
      <c r="X35" s="91">
        <v>38.278281488393098</v>
      </c>
      <c r="Y35" s="91">
        <v>13.9150943396226</v>
      </c>
      <c r="Z35" s="131">
        <v>16.624516264624202</v>
      </c>
      <c r="AA35" s="129">
        <v>-4.1535503295640899</v>
      </c>
      <c r="AB35" s="133">
        <v>-18.031976978547601</v>
      </c>
    </row>
    <row r="36" spans="1:28">
      <c r="A36" s="126">
        <v>41324</v>
      </c>
      <c r="B36" s="83">
        <v>15.744999999999999</v>
      </c>
      <c r="C36" s="87">
        <f t="shared" si="0"/>
        <v>1</v>
      </c>
      <c r="D36" s="87">
        <v>1</v>
      </c>
      <c r="E36" s="83">
        <v>5380903</v>
      </c>
      <c r="F36" s="83">
        <v>15.744999999999999</v>
      </c>
      <c r="G36" s="83">
        <v>15.39</v>
      </c>
      <c r="H36" s="83">
        <v>16.015132309143802</v>
      </c>
      <c r="I36" s="88">
        <v>1271.7527782499999</v>
      </c>
      <c r="J36" s="88">
        <v>-6843.1783397437503</v>
      </c>
      <c r="K36" s="88">
        <v>0.42521883403834199</v>
      </c>
      <c r="L36" s="91">
        <v>29.835336432756002</v>
      </c>
      <c r="M36" s="88">
        <v>1000.0756138627</v>
      </c>
      <c r="N36" s="88">
        <v>1006.5502061229701</v>
      </c>
      <c r="O36" s="88">
        <v>998.82707543965398</v>
      </c>
      <c r="P36" s="88">
        <v>995.45872220763101</v>
      </c>
      <c r="Q36" s="91">
        <v>-5.2656342870782504</v>
      </c>
      <c r="R36" s="89">
        <v>5231364278.9267998</v>
      </c>
      <c r="S36" s="91">
        <v>34.657119966744098</v>
      </c>
      <c r="T36" s="88">
        <v>17.6693721862679</v>
      </c>
      <c r="U36" s="88">
        <v>15.113827813732</v>
      </c>
      <c r="V36" s="91">
        <v>-24.488316336727401</v>
      </c>
      <c r="W36" s="83">
        <v>0.29499999999999899</v>
      </c>
      <c r="X36" s="91">
        <v>44.6125384491381</v>
      </c>
      <c r="Y36" s="91">
        <v>32.065217391304301</v>
      </c>
      <c r="Z36" s="131">
        <v>32.734873938128104</v>
      </c>
      <c r="AA36" s="129">
        <v>27.469239651049801</v>
      </c>
      <c r="AB36" s="133">
        <v>-16.228779280693001</v>
      </c>
    </row>
    <row r="37" spans="1:28">
      <c r="A37" s="126">
        <v>41325</v>
      </c>
      <c r="B37" s="83">
        <v>15.57</v>
      </c>
      <c r="C37" s="87">
        <f t="shared" si="0"/>
        <v>-1</v>
      </c>
      <c r="D37" s="87">
        <v>-1</v>
      </c>
      <c r="E37" s="83">
        <v>2683203</v>
      </c>
      <c r="F37" s="83">
        <v>15.82</v>
      </c>
      <c r="G37" s="83">
        <v>15.55</v>
      </c>
      <c r="H37" s="83">
        <v>15.9706190782295</v>
      </c>
      <c r="I37" s="88">
        <v>1276.7451900000001</v>
      </c>
      <c r="J37" s="88">
        <v>-3425.7665240435699</v>
      </c>
      <c r="K37" s="88">
        <v>0.466549744373919</v>
      </c>
      <c r="L37" s="91">
        <v>31.812745947672699</v>
      </c>
      <c r="M37" s="88">
        <v>1000.0756138627</v>
      </c>
      <c r="N37" s="88">
        <v>1005.78753967619</v>
      </c>
      <c r="O37" s="88">
        <v>997.71561148284297</v>
      </c>
      <c r="P37" s="88">
        <v>993.45213983546296</v>
      </c>
      <c r="Q37" s="91">
        <v>-4.7390708583714902</v>
      </c>
      <c r="R37" s="89">
        <v>-6843178339.7437496</v>
      </c>
      <c r="S37" s="91">
        <v>36.957905535721601</v>
      </c>
      <c r="T37" s="88">
        <v>17.658501887438501</v>
      </c>
      <c r="U37" s="88">
        <v>15.0358981125614</v>
      </c>
      <c r="V37" s="91">
        <v>-28.800650194827998</v>
      </c>
      <c r="W37" s="83">
        <v>-0.17499999999999799</v>
      </c>
      <c r="X37" s="91">
        <v>41.867577225006897</v>
      </c>
      <c r="Y37" s="91">
        <v>29.4326241134752</v>
      </c>
      <c r="Z37" s="131">
        <v>29.917853635196099</v>
      </c>
      <c r="AA37" s="129">
        <v>25.178782776824601</v>
      </c>
      <c r="AB37" s="133">
        <v>-32.196506809650501</v>
      </c>
    </row>
    <row r="38" spans="1:28">
      <c r="A38" s="126">
        <v>41326</v>
      </c>
      <c r="B38" s="83">
        <v>15.145</v>
      </c>
      <c r="C38" s="87">
        <f t="shared" si="0"/>
        <v>-1</v>
      </c>
      <c r="D38" s="87">
        <v>-1</v>
      </c>
      <c r="E38" s="83">
        <v>7794091</v>
      </c>
      <c r="F38" s="83">
        <v>15.465</v>
      </c>
      <c r="G38" s="83">
        <v>15.135</v>
      </c>
      <c r="H38" s="83">
        <v>15.888057170406499</v>
      </c>
      <c r="I38" s="88">
        <v>1181.6269091249901</v>
      </c>
      <c r="J38" s="88">
        <v>9209.7076577689804</v>
      </c>
      <c r="K38" s="88">
        <v>0.48665057037076997</v>
      </c>
      <c r="L38" s="91">
        <v>32.734697720487198</v>
      </c>
      <c r="M38" s="88">
        <v>997.34600564176401</v>
      </c>
      <c r="N38" s="88">
        <v>1002.37446996269</v>
      </c>
      <c r="O38" s="88">
        <v>997.71561148284297</v>
      </c>
      <c r="P38" s="88">
        <v>991.64621570051099</v>
      </c>
      <c r="Q38" s="91">
        <v>-23.470961680104502</v>
      </c>
      <c r="R38" s="89">
        <v>-3425766524.04357</v>
      </c>
      <c r="S38" s="91">
        <v>38.030790646018502</v>
      </c>
      <c r="T38" s="88">
        <v>17.649477173168702</v>
      </c>
      <c r="U38" s="88">
        <v>14.9049228268312</v>
      </c>
      <c r="V38" s="91">
        <v>-40.345871995559897</v>
      </c>
      <c r="W38" s="83">
        <v>-0.42499999999999999</v>
      </c>
      <c r="X38" s="91">
        <v>36.064080920724699</v>
      </c>
      <c r="Y38" s="91">
        <v>0.70422535211266102</v>
      </c>
      <c r="Z38" s="131">
        <v>16.9918706776104</v>
      </c>
      <c r="AA38" s="129">
        <v>-6.4790910024941502</v>
      </c>
      <c r="AB38" s="133">
        <v>-28.976856128685501</v>
      </c>
    </row>
    <row r="39" spans="1:28">
      <c r="A39" s="126">
        <v>41327</v>
      </c>
      <c r="B39" s="83">
        <v>15.535</v>
      </c>
      <c r="C39" s="87">
        <f t="shared" si="0"/>
        <v>1</v>
      </c>
      <c r="D39" s="87">
        <v>1</v>
      </c>
      <c r="E39" s="83">
        <v>7379544</v>
      </c>
      <c r="F39" s="83">
        <v>15.535</v>
      </c>
      <c r="G39" s="83">
        <v>15.185</v>
      </c>
      <c r="H39" s="83">
        <v>15.8527514533658</v>
      </c>
      <c r="I39" s="88">
        <v>1221.5635255416601</v>
      </c>
      <c r="J39" s="88">
        <v>9014.5817855298501</v>
      </c>
      <c r="K39" s="88">
        <v>0.72965785278797601</v>
      </c>
      <c r="L39" s="91">
        <v>42.185097567814701</v>
      </c>
      <c r="M39" s="88">
        <v>997.34600564176401</v>
      </c>
      <c r="N39" s="88">
        <v>999.30270722054502</v>
      </c>
      <c r="O39" s="88">
        <v>1000.29071877898</v>
      </c>
      <c r="P39" s="88">
        <v>992.53262534854696</v>
      </c>
      <c r="Q39" s="91">
        <v>-21.123865512093801</v>
      </c>
      <c r="R39" s="89">
        <v>9209707657.76898</v>
      </c>
      <c r="S39" s="91">
        <v>47.552811084376302</v>
      </c>
      <c r="T39" s="88">
        <v>17.609119717201999</v>
      </c>
      <c r="U39" s="88">
        <v>14.842480282797901</v>
      </c>
      <c r="V39" s="91">
        <v>-24.325738246606601</v>
      </c>
      <c r="W39" s="83">
        <v>0.39</v>
      </c>
      <c r="X39" s="91">
        <v>43.7671273022574</v>
      </c>
      <c r="Y39" s="91">
        <v>39.800995024875597</v>
      </c>
      <c r="Z39" s="131">
        <v>40.1305992408262</v>
      </c>
      <c r="AA39" s="129">
        <v>19.0067337287323</v>
      </c>
      <c r="AB39" s="133">
        <v>14.2228371309143</v>
      </c>
    </row>
    <row r="40" spans="1:28">
      <c r="A40" s="126">
        <v>41330</v>
      </c>
      <c r="B40" s="83">
        <v>15.84</v>
      </c>
      <c r="C40" s="87">
        <f t="shared" si="0"/>
        <v>1</v>
      </c>
      <c r="D40" s="87">
        <v>1</v>
      </c>
      <c r="E40" s="83">
        <v>8321869</v>
      </c>
      <c r="F40" s="83">
        <v>16.114999999999998</v>
      </c>
      <c r="G40" s="83">
        <v>15.555</v>
      </c>
      <c r="H40" s="83">
        <v>15.8514763080293</v>
      </c>
      <c r="I40" s="88">
        <v>1323.5313959999901</v>
      </c>
      <c r="J40" s="88">
        <v>-11014.254894899101</v>
      </c>
      <c r="K40" s="88">
        <v>0.77509025560612799</v>
      </c>
      <c r="L40" s="91">
        <v>43.664836374275602</v>
      </c>
      <c r="M40" s="88">
        <v>999.309314299633</v>
      </c>
      <c r="N40" s="88">
        <v>998.44578304405002</v>
      </c>
      <c r="O40" s="88">
        <v>1000.29071877898</v>
      </c>
      <c r="P40" s="88">
        <v>993.33039403177895</v>
      </c>
      <c r="Q40" s="91">
        <v>-5.1974418313123802</v>
      </c>
      <c r="R40" s="89">
        <v>9014581785.52985</v>
      </c>
      <c r="S40" s="91">
        <v>48.897416623081298</v>
      </c>
      <c r="T40" s="88">
        <v>17.514321427334099</v>
      </c>
      <c r="U40" s="88">
        <v>14.834078572665801</v>
      </c>
      <c r="V40" s="91">
        <v>-11.982090827719199</v>
      </c>
      <c r="W40" s="83">
        <v>0.30499999999999899</v>
      </c>
      <c r="X40" s="91">
        <v>48.947429870992302</v>
      </c>
      <c r="Y40" s="91">
        <v>70.149253731343194</v>
      </c>
      <c r="Z40" s="131">
        <v>54.622920121734403</v>
      </c>
      <c r="AA40" s="129">
        <v>49.425478290421999</v>
      </c>
      <c r="AB40" s="133">
        <v>12.800553417822901</v>
      </c>
    </row>
    <row r="41" spans="1:28">
      <c r="A41" s="126">
        <v>41331</v>
      </c>
      <c r="B41" s="83">
        <v>15.46</v>
      </c>
      <c r="C41" s="87">
        <f t="shared" si="0"/>
        <v>-1</v>
      </c>
      <c r="D41" s="87">
        <v>-1</v>
      </c>
      <c r="E41" s="83">
        <v>9813368</v>
      </c>
      <c r="F41" s="83">
        <v>15.725</v>
      </c>
      <c r="G41" s="83">
        <v>15.17</v>
      </c>
      <c r="H41" s="83">
        <v>15.812328677226301</v>
      </c>
      <c r="I41" s="88">
        <v>1229.31864833333</v>
      </c>
      <c r="J41" s="88">
        <v>12063.7562853575</v>
      </c>
      <c r="K41" s="88">
        <v>0.71589049106502101</v>
      </c>
      <c r="L41" s="91">
        <v>41.721222583422602</v>
      </c>
      <c r="M41" s="88">
        <v>996.91032440064305</v>
      </c>
      <c r="N41" s="88">
        <v>995.29779170898598</v>
      </c>
      <c r="O41" s="88">
        <v>1000.29071877898</v>
      </c>
      <c r="P41" s="88">
        <v>994.04838584668801</v>
      </c>
      <c r="Q41" s="91">
        <v>-21.557231798497501</v>
      </c>
      <c r="R41" s="89">
        <v>-11014254894.899099</v>
      </c>
      <c r="S41" s="91">
        <v>46.717403746212099</v>
      </c>
      <c r="T41" s="88">
        <v>17.429941175159001</v>
      </c>
      <c r="U41" s="88">
        <v>14.7916588248409</v>
      </c>
      <c r="V41" s="91">
        <v>-24.036158904535998</v>
      </c>
      <c r="W41" s="83">
        <v>-0.37999999999999901</v>
      </c>
      <c r="X41" s="91">
        <v>43.562874736602197</v>
      </c>
      <c r="Y41" s="91">
        <v>32.338308457711499</v>
      </c>
      <c r="Z41" s="131">
        <v>38.511777865424399</v>
      </c>
      <c r="AA41" s="129">
        <v>16.954546066926799</v>
      </c>
      <c r="AB41" s="133">
        <v>11.520498076040299</v>
      </c>
    </row>
    <row r="42" spans="1:28">
      <c r="A42" s="126">
        <v>41332</v>
      </c>
      <c r="B42" s="83">
        <v>16.094999999999999</v>
      </c>
      <c r="C42" s="87">
        <f t="shared" si="0"/>
        <v>1</v>
      </c>
      <c r="D42" s="87">
        <v>1</v>
      </c>
      <c r="E42" s="89">
        <v>12304595</v>
      </c>
      <c r="F42" s="89">
        <v>16.094999999999999</v>
      </c>
      <c r="G42" s="89">
        <v>15.57</v>
      </c>
      <c r="H42" s="89">
        <v>15.8405958095037</v>
      </c>
      <c r="I42" s="88">
        <v>1344.4644397499901</v>
      </c>
      <c r="J42" s="88">
        <v>16543.090423025598</v>
      </c>
      <c r="K42" s="88">
        <v>1.1205043991036301</v>
      </c>
      <c r="L42" s="91">
        <v>52.841408844861903</v>
      </c>
      <c r="M42" s="88">
        <v>1001.01769826869</v>
      </c>
      <c r="N42" s="88">
        <v>996.43628985190003</v>
      </c>
      <c r="O42" s="88">
        <v>1000.29071877898</v>
      </c>
      <c r="P42" s="88">
        <v>994.69457848010495</v>
      </c>
      <c r="Q42" s="91">
        <v>9.4983869178027494</v>
      </c>
      <c r="R42" s="89">
        <v>12063756285.3575</v>
      </c>
      <c r="S42" s="91">
        <v>57.465942264478599</v>
      </c>
      <c r="T42" s="88">
        <v>17.3306781389572</v>
      </c>
      <c r="U42" s="88">
        <v>14.812521861042701</v>
      </c>
      <c r="V42" s="91">
        <v>1.2626333970608801</v>
      </c>
      <c r="W42" s="83">
        <v>0.63499999999999801</v>
      </c>
      <c r="X42" s="91">
        <v>52.889283693492501</v>
      </c>
      <c r="Y42" s="91">
        <v>97.959183673469397</v>
      </c>
      <c r="Z42" s="131">
        <v>72.1354602897609</v>
      </c>
      <c r="AA42" s="129">
        <v>81.633847207563605</v>
      </c>
      <c r="AB42" s="133">
        <v>10.368448268436399</v>
      </c>
    </row>
    <row r="43" spans="1:28">
      <c r="A43" s="126">
        <v>41333</v>
      </c>
      <c r="B43" s="83">
        <v>16.309999999999999</v>
      </c>
      <c r="C43" s="87">
        <f t="shared" si="0"/>
        <v>1</v>
      </c>
      <c r="D43" s="87">
        <v>1</v>
      </c>
      <c r="E43" s="89">
        <v>10917865</v>
      </c>
      <c r="F43" s="89">
        <v>16.399999999999999</v>
      </c>
      <c r="G43" s="89">
        <v>16</v>
      </c>
      <c r="H43" s="89">
        <v>15.8875362285533</v>
      </c>
      <c r="I43" s="88">
        <v>1426.5813333333299</v>
      </c>
      <c r="J43" s="88">
        <v>-15575.2224088533</v>
      </c>
      <c r="K43" s="88">
        <v>1.3116190455147101</v>
      </c>
      <c r="L43" s="91">
        <v>56.740276822847498</v>
      </c>
      <c r="M43" s="88">
        <v>1001.01769826869</v>
      </c>
      <c r="N43" s="88">
        <v>997.46093818052202</v>
      </c>
      <c r="O43" s="88">
        <v>1001.62653735617</v>
      </c>
      <c r="P43" s="88">
        <v>996.61265211187094</v>
      </c>
      <c r="Q43" s="91">
        <v>8.5485482260222891</v>
      </c>
      <c r="R43" s="89">
        <v>16543090423.0256</v>
      </c>
      <c r="S43" s="91">
        <v>60.987238414707903</v>
      </c>
      <c r="T43" s="88">
        <v>17.226585435169099</v>
      </c>
      <c r="U43" s="88">
        <v>14.8510145648308</v>
      </c>
      <c r="V43" s="91">
        <v>11.6297362808006</v>
      </c>
      <c r="W43" s="83">
        <v>0.214999999999999</v>
      </c>
      <c r="X43" s="91">
        <v>55.5666514709362</v>
      </c>
      <c r="Y43" s="91">
        <v>92.885375494071099</v>
      </c>
      <c r="Z43" s="131">
        <v>79.572708998900893</v>
      </c>
      <c r="AA43" s="129">
        <v>88.121257224923198</v>
      </c>
      <c r="AB43" s="133">
        <v>30.776344695887801</v>
      </c>
    </row>
    <row r="44" spans="1:28">
      <c r="A44" s="126">
        <v>41334</v>
      </c>
      <c r="B44" s="83">
        <v>16.29</v>
      </c>
      <c r="C44" s="87">
        <f t="shared" si="0"/>
        <v>-1</v>
      </c>
      <c r="D44" s="87">
        <v>-1</v>
      </c>
      <c r="E44" s="83">
        <v>6047608</v>
      </c>
      <c r="F44" s="83">
        <v>16.625</v>
      </c>
      <c r="G44" s="83">
        <v>16.125</v>
      </c>
      <c r="H44" s="83">
        <v>15.927782605698001</v>
      </c>
      <c r="I44" s="88">
        <v>1455.6642187499999</v>
      </c>
      <c r="J44" s="88">
        <v>8803.2865746262396</v>
      </c>
      <c r="K44" s="88">
        <v>1.21547886357663</v>
      </c>
      <c r="L44" s="91">
        <v>54.863031354511897</v>
      </c>
      <c r="M44" s="88">
        <v>1001.01769826869</v>
      </c>
      <c r="N44" s="88">
        <v>998.38312167628203</v>
      </c>
      <c r="O44" s="88">
        <v>1001.50391319921</v>
      </c>
      <c r="P44" s="88">
        <v>998.21459277472104</v>
      </c>
      <c r="Q44" s="91">
        <v>7.6936934034198803</v>
      </c>
      <c r="R44" s="89">
        <v>-15575222408.8533</v>
      </c>
      <c r="S44" s="91">
        <v>58.966839421276603</v>
      </c>
      <c r="T44" s="88">
        <v>17.038192025213402</v>
      </c>
      <c r="U44" s="88">
        <v>14.946607974786501</v>
      </c>
      <c r="V44" s="91">
        <v>14.419884329050999</v>
      </c>
      <c r="W44" s="83">
        <v>-1.9999999999999501E-2</v>
      </c>
      <c r="X44" s="91">
        <v>55.252084434678899</v>
      </c>
      <c r="Y44" s="91">
        <v>77.516778523489805</v>
      </c>
      <c r="Z44" s="131">
        <v>77.238867179751594</v>
      </c>
      <c r="AA44" s="129">
        <v>84.932560583171494</v>
      </c>
      <c r="AB44" s="133">
        <v>25.703850574736698</v>
      </c>
    </row>
    <row r="45" spans="1:28">
      <c r="A45" s="126">
        <v>41337</v>
      </c>
      <c r="B45" s="83">
        <v>16.695</v>
      </c>
      <c r="C45" s="87">
        <f t="shared" si="0"/>
        <v>1</v>
      </c>
      <c r="D45" s="87">
        <v>1</v>
      </c>
      <c r="E45" s="83">
        <v>7956940</v>
      </c>
      <c r="F45" s="83">
        <v>16.77</v>
      </c>
      <c r="G45" s="83">
        <v>16.41</v>
      </c>
      <c r="H45" s="83">
        <v>16.004504345128201</v>
      </c>
      <c r="I45" s="88">
        <v>1531.4640704999999</v>
      </c>
      <c r="J45" s="88">
        <v>12185.767721124201</v>
      </c>
      <c r="K45" s="88">
        <v>1.3358031430050299</v>
      </c>
      <c r="L45" s="91">
        <v>57.188173027565597</v>
      </c>
      <c r="M45" s="88">
        <v>1003.50388611399</v>
      </c>
      <c r="N45" s="88">
        <v>1001.71588929711</v>
      </c>
      <c r="O45" s="88">
        <v>1001.50391319921</v>
      </c>
      <c r="P45" s="88">
        <v>999.65633937128598</v>
      </c>
      <c r="Q45" s="91">
        <v>24.417391731506601</v>
      </c>
      <c r="R45" s="89">
        <v>8803286574.6262493</v>
      </c>
      <c r="S45" s="91">
        <v>61.083207757015302</v>
      </c>
      <c r="T45" s="88">
        <v>16.9204241956141</v>
      </c>
      <c r="U45" s="88">
        <v>15.0175758043858</v>
      </c>
      <c r="V45" s="91">
        <v>37.922266598859103</v>
      </c>
      <c r="W45" s="83">
        <v>0.40500000000000103</v>
      </c>
      <c r="X45" s="91">
        <v>60.169374441649801</v>
      </c>
      <c r="Y45" s="91">
        <v>95.412844036697194</v>
      </c>
      <c r="Z45" s="131">
        <v>95.489565071545002</v>
      </c>
      <c r="AA45" s="129">
        <v>119.906956803051</v>
      </c>
      <c r="AB45" s="133">
        <v>23.133465517263101</v>
      </c>
    </row>
    <row r="46" spans="1:28">
      <c r="A46" s="126">
        <v>41338</v>
      </c>
      <c r="B46" s="83">
        <v>17.010000000000002</v>
      </c>
      <c r="C46" s="87">
        <f t="shared" si="0"/>
        <v>1</v>
      </c>
      <c r="D46" s="87">
        <v>1</v>
      </c>
      <c r="E46" s="83">
        <v>6459599</v>
      </c>
      <c r="F46" s="83">
        <v>17.010000000000002</v>
      </c>
      <c r="G46" s="83">
        <v>16.73</v>
      </c>
      <c r="H46" s="83">
        <v>16.1050539106154</v>
      </c>
      <c r="I46" s="88">
        <v>1613.5532909999999</v>
      </c>
      <c r="J46" s="88">
        <v>-10422.9072249903</v>
      </c>
      <c r="K46" s="88">
        <v>1.3914981394977599</v>
      </c>
      <c r="L46" s="91">
        <v>58.185206859077503</v>
      </c>
      <c r="M46" s="88">
        <v>1003.50388611399</v>
      </c>
      <c r="N46" s="88">
        <v>1004.71538015587</v>
      </c>
      <c r="O46" s="88">
        <v>1003.39070565204</v>
      </c>
      <c r="P46" s="88">
        <v>1002.86453783412</v>
      </c>
      <c r="Q46" s="91">
        <v>21.975652558355002</v>
      </c>
      <c r="R46" s="89">
        <v>12185767721.124201</v>
      </c>
      <c r="S46" s="91">
        <v>61.990630913117599</v>
      </c>
      <c r="T46" s="88">
        <v>16.8906712100394</v>
      </c>
      <c r="U46" s="88">
        <v>15.0369287899605</v>
      </c>
      <c r="V46" s="91">
        <v>55.847910839643497</v>
      </c>
      <c r="W46" s="83">
        <v>0.315000000000001</v>
      </c>
      <c r="X46" s="91">
        <v>63.526521818062001</v>
      </c>
      <c r="Y46" s="91">
        <v>100</v>
      </c>
      <c r="Z46" s="131">
        <v>107.349198452078</v>
      </c>
      <c r="AA46" s="129">
        <v>129.32485101043301</v>
      </c>
      <c r="AB46" s="133">
        <v>51.476971535301303</v>
      </c>
    </row>
    <row r="47" spans="1:28">
      <c r="A47" s="126">
        <v>41339</v>
      </c>
      <c r="B47" s="83">
        <v>16.899999999999999</v>
      </c>
      <c r="C47" s="87">
        <f t="shared" si="0"/>
        <v>-1</v>
      </c>
      <c r="D47" s="87">
        <v>-1</v>
      </c>
      <c r="E47" s="83">
        <v>6262642</v>
      </c>
      <c r="F47" s="83">
        <v>17.18</v>
      </c>
      <c r="G47" s="83">
        <v>16.844999999999999</v>
      </c>
      <c r="H47" s="83">
        <v>16.1845485195538</v>
      </c>
      <c r="I47" s="88">
        <v>1630.2703299999901</v>
      </c>
      <c r="J47" s="88">
        <v>10209.7994400118</v>
      </c>
      <c r="K47" s="88">
        <v>1.3377705306032099</v>
      </c>
      <c r="L47" s="91">
        <v>57.224201994625602</v>
      </c>
      <c r="M47" s="88">
        <v>1003.50388611399</v>
      </c>
      <c r="N47" s="88">
        <v>1007.41492192875</v>
      </c>
      <c r="O47" s="88">
        <v>1002.74402722759</v>
      </c>
      <c r="P47" s="88">
        <v>1005.08471353685</v>
      </c>
      <c r="Q47" s="91">
        <v>19.778087302519399</v>
      </c>
      <c r="R47" s="89">
        <v>-10422907224.990299</v>
      </c>
      <c r="S47" s="91">
        <v>60.965552604156599</v>
      </c>
      <c r="T47" s="88">
        <v>16.869452593026502</v>
      </c>
      <c r="U47" s="88">
        <v>15.0501474069734</v>
      </c>
      <c r="V47" s="91">
        <v>51.159750732818601</v>
      </c>
      <c r="W47" s="83">
        <v>-0.110000000000002</v>
      </c>
      <c r="X47" s="91">
        <v>61.5747774048249</v>
      </c>
      <c r="Y47" s="91">
        <v>86.308068459657605</v>
      </c>
      <c r="Z47" s="131">
        <v>101.234718447509</v>
      </c>
      <c r="AA47" s="129">
        <v>121.012805750029</v>
      </c>
      <c r="AB47" s="133">
        <v>35.623706817726003</v>
      </c>
    </row>
    <row r="48" spans="1:28">
      <c r="A48" s="126">
        <v>41340</v>
      </c>
      <c r="B48" s="83">
        <v>16.899999999999999</v>
      </c>
      <c r="C48" s="87">
        <f t="shared" si="0"/>
        <v>1</v>
      </c>
      <c r="D48" s="87">
        <v>1</v>
      </c>
      <c r="E48" s="83">
        <v>4289442</v>
      </c>
      <c r="F48" s="83">
        <v>17.05</v>
      </c>
      <c r="G48" s="83">
        <v>16.809999999999999</v>
      </c>
      <c r="H48" s="83">
        <v>16.2560936675984</v>
      </c>
      <c r="I48" s="88">
        <v>1614.57248333333</v>
      </c>
      <c r="J48" s="88">
        <v>6925.6150220542904</v>
      </c>
      <c r="K48" s="88">
        <v>1.80870372731017</v>
      </c>
      <c r="L48" s="91">
        <v>64.396387191835402</v>
      </c>
      <c r="M48" s="88">
        <v>1003.50388611399</v>
      </c>
      <c r="N48" s="88">
        <v>1009.84450952434</v>
      </c>
      <c r="O48" s="88">
        <v>1002.74402722759</v>
      </c>
      <c r="P48" s="88">
        <v>1007.08287166931</v>
      </c>
      <c r="Q48" s="91">
        <v>17.800278572267199</v>
      </c>
      <c r="R48" s="89">
        <v>10209799440.011801</v>
      </c>
      <c r="S48" s="91">
        <v>68.201893139700204</v>
      </c>
      <c r="T48" s="88">
        <v>16.942319449145302</v>
      </c>
      <c r="U48" s="88">
        <v>15.0136805508546</v>
      </c>
      <c r="V48" s="91">
        <v>47.402085481636398</v>
      </c>
      <c r="W48" s="83">
        <v>0</v>
      </c>
      <c r="X48" s="91">
        <v>61.5747774048249</v>
      </c>
      <c r="Y48" s="91">
        <v>86.308068459657605</v>
      </c>
      <c r="Z48" s="131">
        <v>102.97405608969</v>
      </c>
      <c r="AA48" s="129">
        <v>120.774334661957</v>
      </c>
      <c r="AB48" s="133">
        <v>32.061336135953297</v>
      </c>
    </row>
    <row r="49" spans="1:28">
      <c r="A49" s="126">
        <v>41341</v>
      </c>
      <c r="B49" s="83">
        <v>17.454999999999998</v>
      </c>
      <c r="C49" s="87">
        <f t="shared" si="0"/>
        <v>1</v>
      </c>
      <c r="D49" s="87">
        <v>1</v>
      </c>
      <c r="E49" s="83">
        <v>6070602</v>
      </c>
      <c r="F49" s="83">
        <v>17.48</v>
      </c>
      <c r="G49" s="83">
        <v>17</v>
      </c>
      <c r="H49" s="83">
        <v>16.375984300838599</v>
      </c>
      <c r="I49" s="88">
        <v>1728.97593333333</v>
      </c>
      <c r="J49" s="88">
        <v>-10495.9247588452</v>
      </c>
      <c r="K49" s="88">
        <v>2.2652778564200502</v>
      </c>
      <c r="L49" s="91">
        <v>69.374734893269803</v>
      </c>
      <c r="M49" s="88">
        <v>1006.78790978263</v>
      </c>
      <c r="N49" s="88">
        <v>1015.41930103981</v>
      </c>
      <c r="O49" s="88">
        <v>1002.74402722759</v>
      </c>
      <c r="P49" s="88">
        <v>1008.88121398853</v>
      </c>
      <c r="Q49" s="91">
        <v>39.126971459707804</v>
      </c>
      <c r="R49" s="89">
        <v>6925615022.0542898</v>
      </c>
      <c r="S49" s="91">
        <v>69.374734893269803</v>
      </c>
      <c r="T49" s="88">
        <v>17.137111105580399</v>
      </c>
      <c r="U49" s="88">
        <v>14.9048888944195</v>
      </c>
      <c r="V49" s="91">
        <v>63.6943069805615</v>
      </c>
      <c r="W49" s="83">
        <v>0.55499999999999905</v>
      </c>
      <c r="X49" s="91">
        <v>67.430135767832695</v>
      </c>
      <c r="Y49" s="91">
        <v>98.933901918976403</v>
      </c>
      <c r="Z49" s="131">
        <v>116.738572473994</v>
      </c>
      <c r="AA49" s="129">
        <v>155.86554393370201</v>
      </c>
      <c r="AB49" s="133">
        <v>28.855202522357999</v>
      </c>
    </row>
    <row r="50" spans="1:28">
      <c r="A50" s="126">
        <v>41344</v>
      </c>
      <c r="B50" s="83">
        <v>17.135000000000002</v>
      </c>
      <c r="C50" s="87">
        <f t="shared" si="0"/>
        <v>-1</v>
      </c>
      <c r="D50" s="87">
        <v>-1</v>
      </c>
      <c r="E50" s="89">
        <v>38219930</v>
      </c>
      <c r="F50" s="89">
        <v>17.3</v>
      </c>
      <c r="G50" s="89">
        <v>17.02</v>
      </c>
      <c r="H50" s="89">
        <v>16.451885870754701</v>
      </c>
      <c r="I50" s="88">
        <v>1681.7774033333301</v>
      </c>
      <c r="J50" s="88">
        <v>-64277.414630981701</v>
      </c>
      <c r="K50" s="88">
        <v>0.85357527321785098</v>
      </c>
      <c r="L50" s="91">
        <v>46.050208240856797</v>
      </c>
      <c r="M50" s="88">
        <v>1004.95462419111</v>
      </c>
      <c r="N50" s="88">
        <v>1018.48307816514</v>
      </c>
      <c r="O50" s="88">
        <v>1002.74402722759</v>
      </c>
      <c r="P50" s="88">
        <v>1010.49972207582</v>
      </c>
      <c r="Q50" s="91">
        <v>22.315092552950802</v>
      </c>
      <c r="R50" s="89">
        <v>-10495924758.8452</v>
      </c>
      <c r="S50" s="91">
        <v>46.050208240856797</v>
      </c>
      <c r="T50" s="88">
        <v>17.266549847065701</v>
      </c>
      <c r="U50" s="88">
        <v>14.896250152934201</v>
      </c>
      <c r="V50" s="91">
        <v>44.176183430736302</v>
      </c>
      <c r="W50" s="83">
        <v>-0.31999999999999601</v>
      </c>
      <c r="X50" s="91">
        <v>61.601461537114197</v>
      </c>
      <c r="Y50" s="91">
        <v>85.287846481876301</v>
      </c>
      <c r="Z50" s="131">
        <v>90.128567684666393</v>
      </c>
      <c r="AA50" s="129">
        <v>112.443660237617</v>
      </c>
      <c r="AB50" s="133">
        <v>25.969682270122</v>
      </c>
    </row>
    <row r="51" spans="1:28">
      <c r="A51" s="126">
        <v>41345</v>
      </c>
      <c r="B51" s="83">
        <v>17.004999999999999</v>
      </c>
      <c r="C51" s="87">
        <f t="shared" si="0"/>
        <v>-1</v>
      </c>
      <c r="D51" s="87">
        <v>-1</v>
      </c>
      <c r="E51" s="83">
        <v>4394631</v>
      </c>
      <c r="F51" s="83">
        <v>17.305</v>
      </c>
      <c r="G51" s="83">
        <v>16.920000000000002</v>
      </c>
      <c r="H51" s="83">
        <v>16.507197283679201</v>
      </c>
      <c r="I51" s="88">
        <v>1659.691401</v>
      </c>
      <c r="J51" s="88">
        <v>-7293.7312812680302</v>
      </c>
      <c r="K51" s="88">
        <v>0.82405920774943997</v>
      </c>
      <c r="L51" s="91">
        <v>45.177218165312702</v>
      </c>
      <c r="M51" s="88">
        <v>1004.95462419111</v>
      </c>
      <c r="N51" s="88">
        <v>1021.2404775779401</v>
      </c>
      <c r="O51" s="88">
        <v>1001.98534616543</v>
      </c>
      <c r="P51" s="88">
        <v>1011.17868096902</v>
      </c>
      <c r="Q51" s="91">
        <v>20.083583297655199</v>
      </c>
      <c r="R51" s="89">
        <v>-64277414630.981697</v>
      </c>
      <c r="S51" s="91">
        <v>45.177218165312702</v>
      </c>
      <c r="T51" s="88">
        <v>17.361256765067701</v>
      </c>
      <c r="U51" s="88">
        <v>14.8871432349322</v>
      </c>
      <c r="V51" s="91">
        <v>35.446480789665102</v>
      </c>
      <c r="W51" s="83">
        <v>-0.130000000000002</v>
      </c>
      <c r="X51" s="91">
        <v>59.3567331606843</v>
      </c>
      <c r="Y51" s="91">
        <v>79.744136460554301</v>
      </c>
      <c r="Z51" s="131">
        <v>83.280905467923503</v>
      </c>
      <c r="AA51" s="129">
        <v>103.364488765578</v>
      </c>
      <c r="AB51" s="133">
        <v>10.8941974830616</v>
      </c>
    </row>
    <row r="52" spans="1:28">
      <c r="A52" s="126">
        <v>41346</v>
      </c>
      <c r="B52" s="83">
        <v>16.97</v>
      </c>
      <c r="C52" s="87">
        <f t="shared" si="0"/>
        <v>-1</v>
      </c>
      <c r="D52" s="87">
        <v>-1</v>
      </c>
      <c r="E52" s="83">
        <v>3925699</v>
      </c>
      <c r="F52" s="83">
        <v>17.074999999999999</v>
      </c>
      <c r="G52" s="83">
        <v>16.844999999999999</v>
      </c>
      <c r="H52" s="83">
        <v>16.5534775553113</v>
      </c>
      <c r="I52" s="88">
        <v>1627.0178412499899</v>
      </c>
      <c r="J52" s="88">
        <v>6387.1823123772801</v>
      </c>
      <c r="K52" s="88">
        <v>0.84539111367286801</v>
      </c>
      <c r="L52" s="91">
        <v>45.810945300928203</v>
      </c>
      <c r="M52" s="88">
        <v>1004.95462419111</v>
      </c>
      <c r="N52" s="88">
        <v>1023.72213704945</v>
      </c>
      <c r="O52" s="88">
        <v>1001.77952434832</v>
      </c>
      <c r="P52" s="88">
        <v>1011.58036363838</v>
      </c>
      <c r="Q52" s="91">
        <v>18.075224967889302</v>
      </c>
      <c r="R52" s="89">
        <v>-7293731281.2680302</v>
      </c>
      <c r="S52" s="91">
        <v>45.810945300928203</v>
      </c>
      <c r="T52" s="88">
        <v>17.443102640689801</v>
      </c>
      <c r="U52" s="88">
        <v>14.902097359310099</v>
      </c>
      <c r="V52" s="91">
        <v>31.268528827756398</v>
      </c>
      <c r="W52" s="83">
        <v>-3.50000000000001E-2</v>
      </c>
      <c r="X52" s="91">
        <v>58.736167469581197</v>
      </c>
      <c r="Y52" s="91">
        <v>77.922077922077804</v>
      </c>
      <c r="Z52" s="131">
        <v>80.894833786145895</v>
      </c>
      <c r="AA52" s="129">
        <v>98.970058754035307</v>
      </c>
      <c r="AB52" s="133">
        <v>6.4451771224348402</v>
      </c>
    </row>
    <row r="53" spans="1:28">
      <c r="A53" s="126">
        <v>41347</v>
      </c>
      <c r="B53" s="83">
        <v>17.36</v>
      </c>
      <c r="C53" s="87">
        <f t="shared" si="0"/>
        <v>1</v>
      </c>
      <c r="D53" s="87">
        <v>1</v>
      </c>
      <c r="E53" s="83">
        <v>6610539</v>
      </c>
      <c r="F53" s="83">
        <v>17.37</v>
      </c>
      <c r="G53" s="83">
        <v>17.059999999999999</v>
      </c>
      <c r="H53" s="83">
        <v>16.634129799780201</v>
      </c>
      <c r="I53" s="88">
        <v>1714.775664</v>
      </c>
      <c r="J53" s="88">
        <v>-11335.5914031228</v>
      </c>
      <c r="K53" s="88">
        <v>0.86667791137699901</v>
      </c>
      <c r="L53" s="91">
        <v>46.4288941383398</v>
      </c>
      <c r="M53" s="88">
        <v>1007.25279743801</v>
      </c>
      <c r="N53" s="88">
        <v>1028.3596509521001</v>
      </c>
      <c r="O53" s="88">
        <v>1001.77952434832</v>
      </c>
      <c r="P53" s="88">
        <v>1011.94187804081</v>
      </c>
      <c r="Q53" s="91">
        <v>32.437880520133398</v>
      </c>
      <c r="R53" s="89">
        <v>6387182312.3772802</v>
      </c>
      <c r="S53" s="91">
        <v>46.4288941383398</v>
      </c>
      <c r="T53" s="88">
        <v>17.576340064388798</v>
      </c>
      <c r="U53" s="88">
        <v>14.898859935611</v>
      </c>
      <c r="V53" s="91">
        <v>41.645168861181503</v>
      </c>
      <c r="W53" s="83">
        <v>0.39</v>
      </c>
      <c r="X53" s="91">
        <v>63.3359702694015</v>
      </c>
      <c r="Y53" s="91">
        <v>94.805194805194702</v>
      </c>
      <c r="Z53" s="131">
        <v>91.505882435327194</v>
      </c>
      <c r="AA53" s="129">
        <v>123.94376295546</v>
      </c>
      <c r="AB53" s="133">
        <v>5.8006594101914404</v>
      </c>
    </row>
    <row r="54" spans="1:28">
      <c r="A54" s="126">
        <v>41348</v>
      </c>
      <c r="B54" s="83">
        <v>17.16</v>
      </c>
      <c r="C54" s="87">
        <f t="shared" si="0"/>
        <v>-1</v>
      </c>
      <c r="D54" s="87">
        <v>-1</v>
      </c>
      <c r="E54" s="83">
        <v>8205550</v>
      </c>
      <c r="F54" s="83">
        <v>17.36</v>
      </c>
      <c r="G54" s="83">
        <v>16.93</v>
      </c>
      <c r="H54" s="83">
        <v>16.6867168198022</v>
      </c>
      <c r="I54" s="88">
        <v>1681.135456</v>
      </c>
      <c r="J54" s="88">
        <v>-13794.6410409808</v>
      </c>
      <c r="K54" s="88">
        <v>0.67967310132546199</v>
      </c>
      <c r="L54" s="91">
        <v>40.464605927731903</v>
      </c>
      <c r="M54" s="88">
        <v>1006.10072370529</v>
      </c>
      <c r="N54" s="88">
        <v>1031.3005825012599</v>
      </c>
      <c r="O54" s="88">
        <v>1001.77952434832</v>
      </c>
      <c r="P54" s="88">
        <v>1012.26724100299</v>
      </c>
      <c r="Q54" s="91">
        <v>21.087985842452301</v>
      </c>
      <c r="R54" s="89">
        <v>-11335591403.122801</v>
      </c>
      <c r="S54" s="91">
        <v>40.464605927731903</v>
      </c>
      <c r="T54" s="88">
        <v>17.666350274069199</v>
      </c>
      <c r="U54" s="88">
        <v>14.902449725930699</v>
      </c>
      <c r="V54" s="91">
        <v>31.542272512208399</v>
      </c>
      <c r="W54" s="83">
        <v>-0.19999999999999901</v>
      </c>
      <c r="X54" s="91">
        <v>59.662941068552897</v>
      </c>
      <c r="Y54" s="91">
        <v>86.147186147186105</v>
      </c>
      <c r="Z54" s="131">
        <v>80.192774112110996</v>
      </c>
      <c r="AA54" s="129">
        <v>101.280759954563</v>
      </c>
      <c r="AB54" s="133">
        <v>5.2205934691723304</v>
      </c>
    </row>
    <row r="55" spans="1:28">
      <c r="A55" s="126">
        <v>41351</v>
      </c>
      <c r="B55" s="83">
        <v>16.925000000000001</v>
      </c>
      <c r="C55" s="87">
        <f t="shared" si="0"/>
        <v>-1</v>
      </c>
      <c r="D55" s="87">
        <v>-1</v>
      </c>
      <c r="E55" s="83">
        <v>5936469</v>
      </c>
      <c r="F55" s="83">
        <v>16.98</v>
      </c>
      <c r="G55" s="83">
        <v>16.61</v>
      </c>
      <c r="H55" s="83">
        <v>16.710545137821899</v>
      </c>
      <c r="I55" s="88">
        <v>1591.1632549999999</v>
      </c>
      <c r="J55" s="88">
        <v>-9445.8913372465904</v>
      </c>
      <c r="K55" s="88">
        <v>0.69447439552457702</v>
      </c>
      <c r="L55" s="91">
        <v>40.9846497154996</v>
      </c>
      <c r="M55" s="88">
        <v>1006.10072370529</v>
      </c>
      <c r="N55" s="88">
        <v>1033.9474208955</v>
      </c>
      <c r="O55" s="88">
        <v>1000.41006047886</v>
      </c>
      <c r="P55" s="88">
        <v>1011.16979410077</v>
      </c>
      <c r="Q55" s="91">
        <v>18.979187258207599</v>
      </c>
      <c r="R55" s="89">
        <v>-13794641040.980801</v>
      </c>
      <c r="S55" s="91">
        <v>40.9846497154996</v>
      </c>
      <c r="T55" s="88">
        <v>17.716654658652001</v>
      </c>
      <c r="U55" s="88">
        <v>14.9481453413479</v>
      </c>
      <c r="V55" s="91">
        <v>21.396005916862201</v>
      </c>
      <c r="W55" s="83">
        <v>-0.23499999999999899</v>
      </c>
      <c r="X55" s="91">
        <v>55.584009896973903</v>
      </c>
      <c r="Y55" s="91">
        <v>70.9424083769633</v>
      </c>
      <c r="Z55" s="131">
        <v>70.806067494161695</v>
      </c>
      <c r="AA55" s="129">
        <v>89.785254752369397</v>
      </c>
      <c r="AB55" s="133">
        <v>-17.6090237563727</v>
      </c>
    </row>
    <row r="56" spans="1:28">
      <c r="A56" s="126">
        <v>41352</v>
      </c>
      <c r="B56" s="83">
        <v>16.614999999999998</v>
      </c>
      <c r="C56" s="87">
        <f t="shared" si="0"/>
        <v>-1</v>
      </c>
      <c r="D56" s="87">
        <v>-1</v>
      </c>
      <c r="E56" s="83">
        <v>5155852</v>
      </c>
      <c r="F56" s="83">
        <v>16.989999999999998</v>
      </c>
      <c r="G56" s="83">
        <v>16.5</v>
      </c>
      <c r="H56" s="83">
        <v>16.700990624039701</v>
      </c>
      <c r="I56" s="88">
        <v>1552.588675</v>
      </c>
      <c r="J56" s="88">
        <v>8004.9174251760996</v>
      </c>
      <c r="K56" s="88">
        <v>0.522092230525255</v>
      </c>
      <c r="L56" s="91">
        <v>34.300958907403903</v>
      </c>
      <c r="M56" s="88">
        <v>1006.10072370529</v>
      </c>
      <c r="N56" s="88">
        <v>1036.3295754503199</v>
      </c>
      <c r="O56" s="88">
        <v>998.57845043454995</v>
      </c>
      <c r="P56" s="88">
        <v>1008.34811399031</v>
      </c>
      <c r="Q56" s="91">
        <v>17.081268532386702</v>
      </c>
      <c r="R56" s="89">
        <v>-9445891337.2465897</v>
      </c>
      <c r="S56" s="91">
        <v>34.300958907403903</v>
      </c>
      <c r="T56" s="88">
        <v>17.738423948762801</v>
      </c>
      <c r="U56" s="88">
        <v>14.979176051237101</v>
      </c>
      <c r="V56" s="91">
        <v>9.4541231703694208</v>
      </c>
      <c r="W56" s="83">
        <v>-0.310000000000002</v>
      </c>
      <c r="X56" s="91">
        <v>50.663445129783803</v>
      </c>
      <c r="Y56" s="91">
        <v>41.5540540540539</v>
      </c>
      <c r="Z56" s="131">
        <v>54.134939279454201</v>
      </c>
      <c r="AA56" s="129">
        <v>71.216207811840903</v>
      </c>
      <c r="AB56" s="133">
        <v>-45.275112624883199</v>
      </c>
    </row>
    <row r="57" spans="1:28">
      <c r="A57" s="126">
        <v>41353</v>
      </c>
      <c r="B57" s="83">
        <v>16.72</v>
      </c>
      <c r="C57" s="87">
        <f t="shared" si="0"/>
        <v>1</v>
      </c>
      <c r="D57" s="87">
        <v>1</v>
      </c>
      <c r="E57" s="83">
        <v>5691775</v>
      </c>
      <c r="F57" s="83">
        <v>16.98</v>
      </c>
      <c r="G57" s="83">
        <v>16.565000000000001</v>
      </c>
      <c r="H57" s="83">
        <v>16.702891561635798</v>
      </c>
      <c r="I57" s="88">
        <v>1567.6320880000001</v>
      </c>
      <c r="J57" s="88">
        <v>8922.6091276761999</v>
      </c>
      <c r="K57" s="88">
        <v>0.47020659651877</v>
      </c>
      <c r="L57" s="91">
        <v>31.982348442195001</v>
      </c>
      <c r="M57" s="88">
        <v>1006.73268277842</v>
      </c>
      <c r="N57" s="88">
        <v>1039.14198124528</v>
      </c>
      <c r="O57" s="88">
        <v>998.57845043454995</v>
      </c>
      <c r="P57" s="88">
        <v>1005.8086018909</v>
      </c>
      <c r="Q57" s="91">
        <v>19.819669261833599</v>
      </c>
      <c r="R57" s="89">
        <v>8004917425.1760998</v>
      </c>
      <c r="S57" s="91">
        <v>31.982348442195001</v>
      </c>
      <c r="T57" s="88">
        <v>17.766121294721199</v>
      </c>
      <c r="U57" s="88">
        <v>15.0090787052787</v>
      </c>
      <c r="V57" s="91">
        <v>12.1757719816974</v>
      </c>
      <c r="W57" s="83">
        <v>0.105</v>
      </c>
      <c r="X57" s="91">
        <v>52.206723164787</v>
      </c>
      <c r="Y57" s="91">
        <v>43.911439114391001</v>
      </c>
      <c r="Z57" s="131">
        <v>55.500994980071603</v>
      </c>
      <c r="AA57" s="129">
        <v>75.320664241905206</v>
      </c>
      <c r="AB57" s="133">
        <v>-40.747601362394903</v>
      </c>
    </row>
    <row r="58" spans="1:28">
      <c r="A58" s="126">
        <v>41354</v>
      </c>
      <c r="B58" s="83">
        <v>16.75</v>
      </c>
      <c r="C58" s="87">
        <f t="shared" si="0"/>
        <v>1</v>
      </c>
      <c r="D58" s="87">
        <v>1</v>
      </c>
      <c r="E58" s="83">
        <v>5816958</v>
      </c>
      <c r="F58" s="83">
        <v>16.885000000000002</v>
      </c>
      <c r="G58" s="83">
        <v>16.5</v>
      </c>
      <c r="H58" s="83">
        <v>16.707602405472201</v>
      </c>
      <c r="I58" s="88">
        <v>1555.5306250000001</v>
      </c>
      <c r="J58" s="88">
        <v>-9048.4563133387492</v>
      </c>
      <c r="K58" s="88">
        <v>0.58064478965725497</v>
      </c>
      <c r="L58" s="91">
        <v>36.734679002937803</v>
      </c>
      <c r="M58" s="88">
        <v>1006.91210861574</v>
      </c>
      <c r="N58" s="88">
        <v>1041.8641369452</v>
      </c>
      <c r="O58" s="88">
        <v>998.57845043454995</v>
      </c>
      <c r="P58" s="88">
        <v>1003.52304100143</v>
      </c>
      <c r="Q58" s="91">
        <v>19.1001605684989</v>
      </c>
      <c r="R58" s="89">
        <v>8922609127.6762009</v>
      </c>
      <c r="S58" s="91">
        <v>36.734679002937803</v>
      </c>
      <c r="T58" s="88">
        <v>17.789533488114401</v>
      </c>
      <c r="U58" s="88">
        <v>15.0616665118855</v>
      </c>
      <c r="V58" s="91">
        <v>12.004978753698699</v>
      </c>
      <c r="W58" s="83">
        <v>3.0000000000001099E-2</v>
      </c>
      <c r="X58" s="91">
        <v>52.662338978844097</v>
      </c>
      <c r="Y58" s="91">
        <v>31.775700934579401</v>
      </c>
      <c r="Z58" s="131">
        <v>55.996948523503498</v>
      </c>
      <c r="AA58" s="129">
        <v>75.097109092002498</v>
      </c>
      <c r="AB58" s="133">
        <v>-36.672841226155597</v>
      </c>
    </row>
    <row r="59" spans="1:28">
      <c r="A59" s="126">
        <v>41355</v>
      </c>
      <c r="B59" s="83">
        <v>16.734999999999999</v>
      </c>
      <c r="C59" s="87">
        <f t="shared" si="0"/>
        <v>-1</v>
      </c>
      <c r="D59" s="87">
        <v>-1</v>
      </c>
      <c r="E59" s="83">
        <v>3775139</v>
      </c>
      <c r="F59" s="83">
        <v>16.925000000000001</v>
      </c>
      <c r="G59" s="83">
        <v>16.59</v>
      </c>
      <c r="H59" s="83">
        <v>16.710342164924999</v>
      </c>
      <c r="I59" s="88">
        <v>1565.3805562499999</v>
      </c>
      <c r="J59" s="88">
        <v>-5909.52918774107</v>
      </c>
      <c r="K59" s="88">
        <v>0.456030060019184</v>
      </c>
      <c r="L59" s="91">
        <v>31.320099257646898</v>
      </c>
      <c r="M59" s="88">
        <v>1006.91210861574</v>
      </c>
      <c r="N59" s="88">
        <v>1044.3140770751299</v>
      </c>
      <c r="O59" s="88">
        <v>998.48889819574401</v>
      </c>
      <c r="P59" s="88">
        <v>1001.37801055974</v>
      </c>
      <c r="Q59" s="91">
        <v>17.1901445116494</v>
      </c>
      <c r="R59" s="89">
        <v>-9048456313.3387508</v>
      </c>
      <c r="S59" s="91">
        <v>31.319492800689702</v>
      </c>
      <c r="T59" s="88">
        <v>17.7963068152498</v>
      </c>
      <c r="U59" s="88">
        <v>15.144893184750099</v>
      </c>
      <c r="V59" s="91">
        <v>9.9546039314709809</v>
      </c>
      <c r="W59" s="83">
        <v>-1.5000000000000501E-2</v>
      </c>
      <c r="X59" s="91">
        <v>52.393394146910197</v>
      </c>
      <c r="Y59" s="91">
        <v>23.979591836734599</v>
      </c>
      <c r="Z59" s="131">
        <v>50.830344078991203</v>
      </c>
      <c r="AA59" s="129">
        <v>68.020488590640596</v>
      </c>
      <c r="AB59" s="133">
        <v>-34.417967675099803</v>
      </c>
    </row>
    <row r="60" spans="1:28">
      <c r="A60" s="126">
        <v>41358</v>
      </c>
      <c r="B60" s="83">
        <v>16.114999999999998</v>
      </c>
      <c r="C60" s="87">
        <f t="shared" si="0"/>
        <v>-1</v>
      </c>
      <c r="D60" s="87">
        <v>-1</v>
      </c>
      <c r="E60" s="83">
        <v>6643399</v>
      </c>
      <c r="F60" s="83">
        <v>17.02</v>
      </c>
      <c r="G60" s="83">
        <v>16.100000000000001</v>
      </c>
      <c r="H60" s="83">
        <v>16.650807948432501</v>
      </c>
      <c r="I60" s="88">
        <v>1471.95484333333</v>
      </c>
      <c r="J60" s="88">
        <v>-9778.7833342458198</v>
      </c>
      <c r="K60" s="88">
        <v>0.34587374483425698</v>
      </c>
      <c r="L60" s="91">
        <v>25.698825477634301</v>
      </c>
      <c r="M60" s="88">
        <v>1003.20729833788</v>
      </c>
      <c r="N60" s="88">
        <v>1042.5683485956399</v>
      </c>
      <c r="O60" s="88">
        <v>998.48889819574401</v>
      </c>
      <c r="P60" s="88">
        <v>999.44748316222399</v>
      </c>
      <c r="Q60" s="91">
        <v>-10.596287577215501</v>
      </c>
      <c r="R60" s="89">
        <v>-5909529187.7410698</v>
      </c>
      <c r="S60" s="91">
        <v>25.698326103727599</v>
      </c>
      <c r="T60" s="88">
        <v>17.7653642795789</v>
      </c>
      <c r="U60" s="88">
        <v>15.229035720421001</v>
      </c>
      <c r="V60" s="91">
        <v>-15.0813068984673</v>
      </c>
      <c r="W60" s="83">
        <v>-0.62000000000000099</v>
      </c>
      <c r="X60" s="91">
        <v>42.689077793897702</v>
      </c>
      <c r="Y60" s="91">
        <v>1.0869565217389101</v>
      </c>
      <c r="Z60" s="131">
        <v>26.834207919868799</v>
      </c>
      <c r="AA60" s="129">
        <v>16.237920342653201</v>
      </c>
      <c r="AB60" s="133">
        <v>-30.9761709075898</v>
      </c>
    </row>
    <row r="61" spans="1:28">
      <c r="A61" s="126">
        <v>41359</v>
      </c>
      <c r="B61" s="83">
        <v>16.11</v>
      </c>
      <c r="C61" s="87">
        <f t="shared" si="0"/>
        <v>-1</v>
      </c>
      <c r="D61" s="87">
        <v>-1</v>
      </c>
      <c r="E61" s="83">
        <v>9083659</v>
      </c>
      <c r="F61" s="83">
        <v>16.260000000000002</v>
      </c>
      <c r="G61" s="83">
        <v>15.85</v>
      </c>
      <c r="H61" s="83">
        <v>16.5967271535892</v>
      </c>
      <c r="I61" s="88">
        <v>1383.9617699999999</v>
      </c>
      <c r="J61" s="88">
        <v>-12571.4367877164</v>
      </c>
      <c r="K61" s="88">
        <v>0.33993159880315599</v>
      </c>
      <c r="L61" s="91">
        <v>25.369324755590998</v>
      </c>
      <c r="M61" s="88">
        <v>1003.1762713444</v>
      </c>
      <c r="N61" s="88">
        <v>1040.9653326850901</v>
      </c>
      <c r="O61" s="88">
        <v>998.48889819574401</v>
      </c>
      <c r="P61" s="88">
        <v>997.71000850445705</v>
      </c>
      <c r="Q61" s="91">
        <v>-9.7549678654477301</v>
      </c>
      <c r="R61" s="89">
        <v>-9778783334.2458191</v>
      </c>
      <c r="S61" s="91">
        <v>25.3688381050397</v>
      </c>
      <c r="T61" s="88">
        <v>17.7531085998252</v>
      </c>
      <c r="U61" s="88">
        <v>15.2704914001748</v>
      </c>
      <c r="V61" s="91">
        <v>-16.196978952251001</v>
      </c>
      <c r="W61" s="83">
        <v>-4.999999999999E-3</v>
      </c>
      <c r="X61" s="91">
        <v>42.620517900623398</v>
      </c>
      <c r="Y61" s="91">
        <v>15.9509202453987</v>
      </c>
      <c r="Z61" s="131">
        <v>28.554675234272501</v>
      </c>
      <c r="AA61" s="129">
        <v>18.799707368824699</v>
      </c>
      <c r="AB61" s="133">
        <v>-27.878553816830902</v>
      </c>
    </row>
    <row r="62" spans="1:28">
      <c r="A62" s="126">
        <v>41360</v>
      </c>
      <c r="B62" s="83">
        <v>15.855</v>
      </c>
      <c r="C62" s="87">
        <f t="shared" si="0"/>
        <v>-1</v>
      </c>
      <c r="D62" s="87">
        <v>-1</v>
      </c>
      <c r="E62" s="83">
        <v>7063830</v>
      </c>
      <c r="F62" s="83">
        <v>16.2</v>
      </c>
      <c r="G62" s="83">
        <v>15.685</v>
      </c>
      <c r="H62" s="83">
        <v>16.522554438230301</v>
      </c>
      <c r="I62" s="88">
        <v>1342.9026449999999</v>
      </c>
      <c r="J62" s="88">
        <v>-9486.0359908303399</v>
      </c>
      <c r="K62" s="88">
        <v>0.27085879468718399</v>
      </c>
      <c r="L62" s="91">
        <v>21.313051915720902</v>
      </c>
      <c r="M62" s="88">
        <v>1003.1762713444</v>
      </c>
      <c r="N62" s="88">
        <v>1039.5226183656</v>
      </c>
      <c r="O62" s="88">
        <v>996.90603041175905</v>
      </c>
      <c r="P62" s="88">
        <v>994.59179001619702</v>
      </c>
      <c r="Q62" s="91">
        <v>-8.7794710789028692</v>
      </c>
      <c r="R62" s="89">
        <v>-12571436787.7164</v>
      </c>
      <c r="S62" s="91">
        <v>21.312648680384701</v>
      </c>
      <c r="T62" s="88">
        <v>17.734575680786101</v>
      </c>
      <c r="U62" s="88">
        <v>15.3118243192138</v>
      </c>
      <c r="V62" s="91">
        <v>-27.590509273229301</v>
      </c>
      <c r="W62" s="83">
        <v>-0.25499999999999901</v>
      </c>
      <c r="X62" s="91">
        <v>39.165780767408798</v>
      </c>
      <c r="Y62" s="91">
        <v>9.4707520891364805</v>
      </c>
      <c r="Z62" s="131">
        <v>18.022418768804801</v>
      </c>
      <c r="AA62" s="129">
        <v>9.2429476899020102</v>
      </c>
      <c r="AB62" s="133">
        <v>-50.033202814776402</v>
      </c>
    </row>
    <row r="63" spans="1:28">
      <c r="A63" s="126">
        <v>41361</v>
      </c>
      <c r="B63" s="83">
        <v>15.85</v>
      </c>
      <c r="C63" s="87">
        <f t="shared" si="0"/>
        <v>-1</v>
      </c>
      <c r="D63" s="87">
        <v>-1</v>
      </c>
      <c r="E63" s="83">
        <v>5465073</v>
      </c>
      <c r="F63" s="83">
        <v>16.055</v>
      </c>
      <c r="G63" s="83">
        <v>15.715</v>
      </c>
      <c r="H63" s="83">
        <v>16.455298994407201</v>
      </c>
      <c r="I63" s="88">
        <v>1333.0078504166599</v>
      </c>
      <c r="J63" s="88">
        <v>7284.9852121001604</v>
      </c>
      <c r="K63" s="88">
        <v>0.19001356778640899</v>
      </c>
      <c r="L63" s="91">
        <v>15.9673446530413</v>
      </c>
      <c r="M63" s="88">
        <v>1003.1762713444</v>
      </c>
      <c r="N63" s="88">
        <v>1038.22417547806</v>
      </c>
      <c r="O63" s="88">
        <v>996.874494618634</v>
      </c>
      <c r="P63" s="88">
        <v>991.75491315526699</v>
      </c>
      <c r="Q63" s="91">
        <v>-7.9015239710124003</v>
      </c>
      <c r="R63" s="89">
        <v>-9486035990.8303394</v>
      </c>
      <c r="S63" s="91">
        <v>15.9670372716903</v>
      </c>
      <c r="T63" s="88">
        <v>17.661738759118101</v>
      </c>
      <c r="U63" s="88">
        <v>15.441061240881799</v>
      </c>
      <c r="V63" s="91">
        <v>-31.595653316589502</v>
      </c>
      <c r="W63" s="83">
        <v>-5.0000000000007799E-3</v>
      </c>
      <c r="X63" s="91">
        <v>39.098857850235397</v>
      </c>
      <c r="Y63" s="91">
        <v>9.7922848664687798</v>
      </c>
      <c r="Z63" s="131">
        <v>13.367168380412901</v>
      </c>
      <c r="AA63" s="129">
        <v>5.4656444094005003</v>
      </c>
      <c r="AB63" s="133">
        <v>-45.518951246624802</v>
      </c>
    </row>
    <row r="64" spans="1:28">
      <c r="A64" s="126">
        <v>41366</v>
      </c>
      <c r="B64" s="83">
        <v>16.25</v>
      </c>
      <c r="C64" s="87">
        <f t="shared" si="0"/>
        <v>1</v>
      </c>
      <c r="D64" s="87">
        <v>1</v>
      </c>
      <c r="E64" s="83">
        <v>6218338</v>
      </c>
      <c r="F64" s="83">
        <v>16.25</v>
      </c>
      <c r="G64" s="83">
        <v>15.824999999999999</v>
      </c>
      <c r="H64" s="83">
        <v>16.434769094966502</v>
      </c>
      <c r="I64" s="88">
        <v>1392.9296875</v>
      </c>
      <c r="J64" s="88">
        <v>-8661.7076071093707</v>
      </c>
      <c r="K64" s="88">
        <v>0.42207174463080999</v>
      </c>
      <c r="L64" s="91">
        <v>29.680059829919902</v>
      </c>
      <c r="M64" s="88">
        <v>1005.69993065039</v>
      </c>
      <c r="N64" s="88">
        <v>1039.6462095341401</v>
      </c>
      <c r="O64" s="88">
        <v>996.874494618634</v>
      </c>
      <c r="P64" s="88">
        <v>989.20172398043098</v>
      </c>
      <c r="Q64" s="91">
        <v>10.6453490597269</v>
      </c>
      <c r="R64" s="89">
        <v>7284985212.1001596</v>
      </c>
      <c r="S64" s="91">
        <v>29.679240078052</v>
      </c>
      <c r="T64" s="88">
        <v>17.618664527169301</v>
      </c>
      <c r="U64" s="88">
        <v>15.5413354728306</v>
      </c>
      <c r="V64" s="91">
        <v>-15.901506769382999</v>
      </c>
      <c r="W64" s="83">
        <v>0.4</v>
      </c>
      <c r="X64" s="91">
        <v>46.913778304062397</v>
      </c>
      <c r="Y64" s="91">
        <v>33.531157270029603</v>
      </c>
      <c r="Z64" s="131">
        <v>35.934282018037301</v>
      </c>
      <c r="AA64" s="129">
        <v>46.579631077764198</v>
      </c>
      <c r="AB64" s="133">
        <v>-40.967056121962401</v>
      </c>
    </row>
    <row r="65" spans="1:28">
      <c r="A65" s="126">
        <v>41367</v>
      </c>
      <c r="B65" s="83">
        <v>15.86</v>
      </c>
      <c r="C65" s="87">
        <f t="shared" si="0"/>
        <v>-1</v>
      </c>
      <c r="D65" s="87">
        <v>-1</v>
      </c>
      <c r="E65" s="83">
        <v>3309850</v>
      </c>
      <c r="F65" s="83">
        <v>16.28</v>
      </c>
      <c r="G65" s="83">
        <v>15.85</v>
      </c>
      <c r="H65" s="83">
        <v>16.377292185469901</v>
      </c>
      <c r="I65" s="88">
        <v>1364.16089333333</v>
      </c>
      <c r="J65" s="88">
        <v>-4515.1679327993297</v>
      </c>
      <c r="K65" s="88">
        <v>0.43552405375340503</v>
      </c>
      <c r="L65" s="91">
        <v>30.3390286365915</v>
      </c>
      <c r="M65" s="88">
        <v>1005.69993065039</v>
      </c>
      <c r="N65" s="88">
        <v>1040.92604018461</v>
      </c>
      <c r="O65" s="88">
        <v>994.47449461863403</v>
      </c>
      <c r="P65" s="88">
        <v>984.58491847170103</v>
      </c>
      <c r="Q65" s="91">
        <v>9.5808141537539608</v>
      </c>
      <c r="R65" s="89">
        <v>-8661707607.1093693</v>
      </c>
      <c r="S65" s="91">
        <v>30.338172080223401</v>
      </c>
      <c r="T65" s="88">
        <v>17.617211810044601</v>
      </c>
      <c r="U65" s="88">
        <v>15.544388189955299</v>
      </c>
      <c r="V65" s="91">
        <v>-34.785400019302699</v>
      </c>
      <c r="W65" s="83">
        <v>-0.39</v>
      </c>
      <c r="X65" s="91">
        <v>41.343287847785497</v>
      </c>
      <c r="Y65" s="91">
        <v>10.385756676557699</v>
      </c>
      <c r="Z65" s="131">
        <v>20.178989400446099</v>
      </c>
      <c r="AA65" s="129">
        <v>29.759803554200101</v>
      </c>
      <c r="AB65" s="133">
        <v>-74.078698219612207</v>
      </c>
    </row>
    <row r="66" spans="1:28">
      <c r="A66" s="126">
        <v>41368</v>
      </c>
      <c r="B66" s="83">
        <v>15.85</v>
      </c>
      <c r="C66" s="87">
        <f t="shared" si="0"/>
        <v>-1</v>
      </c>
      <c r="D66" s="87">
        <v>-1</v>
      </c>
      <c r="E66" s="83">
        <v>5118400</v>
      </c>
      <c r="F66" s="83">
        <v>16.175000000000001</v>
      </c>
      <c r="G66" s="83">
        <v>15.765000000000001</v>
      </c>
      <c r="H66" s="83">
        <v>16.324562966922901</v>
      </c>
      <c r="I66" s="88">
        <v>1347.2440562500001</v>
      </c>
      <c r="J66" s="88">
        <v>6895.7339775099999</v>
      </c>
      <c r="K66" s="88">
        <v>0.43299818134342999</v>
      </c>
      <c r="L66" s="91">
        <v>30.2162408145903</v>
      </c>
      <c r="M66" s="88">
        <v>1005.63687894799</v>
      </c>
      <c r="N66" s="88">
        <v>1042.0115293516201</v>
      </c>
      <c r="O66" s="88">
        <v>994.47449461863403</v>
      </c>
      <c r="P66" s="88">
        <v>980.42979351384395</v>
      </c>
      <c r="Q66" s="91">
        <v>8.1790946204037809</v>
      </c>
      <c r="R66" s="89">
        <v>-4515167932.7993298</v>
      </c>
      <c r="S66" s="91">
        <v>30.215391177388199</v>
      </c>
      <c r="T66" s="88">
        <v>17.574988861575601</v>
      </c>
      <c r="U66" s="88">
        <v>15.617811138424299</v>
      </c>
      <c r="V66" s="91">
        <v>-38.148482808191801</v>
      </c>
      <c r="W66" s="83">
        <v>-9.9999999999997799E-3</v>
      </c>
      <c r="X66" s="91">
        <v>41.208175051753898</v>
      </c>
      <c r="Y66" s="91">
        <v>9.7922848664687798</v>
      </c>
      <c r="Z66" s="131">
        <v>18.2695891882199</v>
      </c>
      <c r="AA66" s="129">
        <v>26.448683808623699</v>
      </c>
      <c r="AB66" s="133">
        <v>-66.670828397651107</v>
      </c>
    </row>
    <row r="67" spans="1:28">
      <c r="A67" s="126">
        <v>41369</v>
      </c>
      <c r="B67" s="83">
        <v>15.96</v>
      </c>
      <c r="C67" s="87">
        <f t="shared" ref="C67:C130" si="1">IF(B67&gt;=B66,1,-1)</f>
        <v>1</v>
      </c>
      <c r="D67" s="87">
        <v>1</v>
      </c>
      <c r="E67" s="83">
        <v>6126100</v>
      </c>
      <c r="F67" s="83">
        <v>16.2</v>
      </c>
      <c r="G67" s="83">
        <v>15.78</v>
      </c>
      <c r="H67" s="83">
        <v>16.288106670230601</v>
      </c>
      <c r="I67" s="88">
        <v>1359.98352</v>
      </c>
      <c r="J67" s="88">
        <v>8331.3950418719996</v>
      </c>
      <c r="K67" s="88">
        <v>0.39873777588165499</v>
      </c>
      <c r="L67" s="91">
        <v>28.5069712677433</v>
      </c>
      <c r="M67" s="88">
        <v>1006.33088525714</v>
      </c>
      <c r="N67" s="88">
        <v>1043.71841220448</v>
      </c>
      <c r="O67" s="88">
        <v>994.47449461863403</v>
      </c>
      <c r="P67" s="88">
        <v>976.69018105177304</v>
      </c>
      <c r="Q67" s="91">
        <v>12.2442833326132</v>
      </c>
      <c r="R67" s="89">
        <v>6895733977.5100002</v>
      </c>
      <c r="S67" s="91">
        <v>28.5061500596873</v>
      </c>
      <c r="T67" s="88">
        <v>17.582007568084101</v>
      </c>
      <c r="U67" s="88">
        <v>15.599992431915799</v>
      </c>
      <c r="V67" s="91">
        <v>-31.8492658955726</v>
      </c>
      <c r="W67" s="83">
        <v>0.110000000000001</v>
      </c>
      <c r="X67" s="91">
        <v>43.399414134167301</v>
      </c>
      <c r="Y67" s="91">
        <v>16.417910447761201</v>
      </c>
      <c r="Z67" s="131">
        <v>22.764467557101099</v>
      </c>
      <c r="AA67" s="129">
        <v>35.0087508897143</v>
      </c>
      <c r="AB67" s="133">
        <v>-60.0037455578859</v>
      </c>
    </row>
    <row r="68" spans="1:28">
      <c r="A68" s="126">
        <v>41372</v>
      </c>
      <c r="B68" s="83">
        <v>16.045000000000002</v>
      </c>
      <c r="C68" s="87">
        <f t="shared" si="1"/>
        <v>1</v>
      </c>
      <c r="D68" s="87">
        <v>1</v>
      </c>
      <c r="E68" s="83">
        <v>4311080</v>
      </c>
      <c r="F68" s="83">
        <v>16.175000000000001</v>
      </c>
      <c r="G68" s="83">
        <v>15.98</v>
      </c>
      <c r="H68" s="83">
        <v>16.263796003207499</v>
      </c>
      <c r="I68" s="88">
        <v>1382.41848083333</v>
      </c>
      <c r="J68" s="88">
        <v>5959.7166643509599</v>
      </c>
      <c r="K68" s="88">
        <v>0.55383016103744098</v>
      </c>
      <c r="L68" s="91">
        <v>35.642901967333799</v>
      </c>
      <c r="M68" s="88">
        <v>1006.33088525714</v>
      </c>
      <c r="N68" s="88">
        <v>1045.25460677206</v>
      </c>
      <c r="O68" s="88">
        <v>995.00707607226798</v>
      </c>
      <c r="P68" s="88">
        <v>973.826772078114</v>
      </c>
      <c r="Q68" s="91">
        <v>11.019854999351599</v>
      </c>
      <c r="R68" s="89">
        <v>8331395041.8719997</v>
      </c>
      <c r="S68" s="91">
        <v>35.641805128925</v>
      </c>
      <c r="T68" s="88">
        <v>17.588721059980401</v>
      </c>
      <c r="U68" s="88">
        <v>15.572078940019599</v>
      </c>
      <c r="V68" s="91">
        <v>-26.5626739938577</v>
      </c>
      <c r="W68" s="83">
        <v>8.5000000000000797E-2</v>
      </c>
      <c r="X68" s="91">
        <v>45.102118818592999</v>
      </c>
      <c r="Y68" s="91">
        <v>26.966292134831502</v>
      </c>
      <c r="Z68" s="131">
        <v>31.585006999301999</v>
      </c>
      <c r="AA68" s="129">
        <v>42.604861998653597</v>
      </c>
      <c r="AB68" s="133">
        <v>-45.9446707984402</v>
      </c>
    </row>
    <row r="69" spans="1:28">
      <c r="A69" s="126">
        <v>41373</v>
      </c>
      <c r="B69" s="83">
        <v>16.53</v>
      </c>
      <c r="C69" s="87">
        <f t="shared" si="1"/>
        <v>1</v>
      </c>
      <c r="D69" s="87">
        <v>1</v>
      </c>
      <c r="E69" s="83">
        <v>6295594</v>
      </c>
      <c r="F69" s="83">
        <v>16.579999999999998</v>
      </c>
      <c r="G69" s="83">
        <v>16.155000000000001</v>
      </c>
      <c r="H69" s="83">
        <v>16.290416402886802</v>
      </c>
      <c r="I69" s="88">
        <v>1475.8529489999901</v>
      </c>
      <c r="J69" s="88">
        <v>9291.3709706067002</v>
      </c>
      <c r="K69" s="88">
        <v>0.779176304646931</v>
      </c>
      <c r="L69" s="91">
        <v>43.794215481166397</v>
      </c>
      <c r="M69" s="88">
        <v>1009.35363377693</v>
      </c>
      <c r="N69" s="88">
        <v>1049.83851546699</v>
      </c>
      <c r="O69" s="88">
        <v>995.00707607226798</v>
      </c>
      <c r="P69" s="88">
        <v>971.24970400182099</v>
      </c>
      <c r="Q69" s="91">
        <v>31.1862320252716</v>
      </c>
      <c r="R69" s="89">
        <v>5959716664.3509598</v>
      </c>
      <c r="S69" s="91">
        <v>43.792865986427003</v>
      </c>
      <c r="T69" s="88">
        <v>17.591626676960999</v>
      </c>
      <c r="U69" s="88">
        <v>15.588373323038899</v>
      </c>
      <c r="V69" s="91">
        <v>-3.0144234107170198</v>
      </c>
      <c r="W69" s="83">
        <v>0.48499999999999899</v>
      </c>
      <c r="X69" s="91">
        <v>53.666916431264802</v>
      </c>
      <c r="Y69" s="91">
        <v>63.295880149812803</v>
      </c>
      <c r="Z69" s="131">
        <v>57.771992861789499</v>
      </c>
      <c r="AA69" s="129">
        <v>88.958224887061206</v>
      </c>
      <c r="AB69" s="133">
        <v>-41.350203718596198</v>
      </c>
    </row>
    <row r="70" spans="1:28">
      <c r="A70" s="126">
        <v>41374</v>
      </c>
      <c r="B70" s="83">
        <v>16.93</v>
      </c>
      <c r="C70" s="87">
        <f t="shared" si="1"/>
        <v>1</v>
      </c>
      <c r="D70" s="87">
        <v>1</v>
      </c>
      <c r="E70" s="83">
        <v>5982924</v>
      </c>
      <c r="F70" s="83">
        <v>17.004999999999999</v>
      </c>
      <c r="G70" s="83">
        <v>16.52</v>
      </c>
      <c r="H70" s="83">
        <v>16.354374762598098</v>
      </c>
      <c r="I70" s="88">
        <v>1585.3398726666601</v>
      </c>
      <c r="J70" s="88">
        <v>9484.9679723343397</v>
      </c>
      <c r="K70" s="88">
        <v>1.0577330744193201</v>
      </c>
      <c r="L70" s="91">
        <v>51.402831959524697</v>
      </c>
      <c r="M70" s="88">
        <v>1009.35363377693</v>
      </c>
      <c r="N70" s="88">
        <v>1053.96403329243</v>
      </c>
      <c r="O70" s="88">
        <v>997.42691878249195</v>
      </c>
      <c r="P70" s="88">
        <v>971.22448935461</v>
      </c>
      <c r="Q70" s="91">
        <v>28.0676088227445</v>
      </c>
      <c r="R70" s="89">
        <v>9291370970.6067009</v>
      </c>
      <c r="S70" s="91">
        <v>51.4012681938433</v>
      </c>
      <c r="T70" s="88">
        <v>17.6091695578695</v>
      </c>
      <c r="U70" s="88">
        <v>15.5896304421304</v>
      </c>
      <c r="V70" s="91">
        <v>16.346920535724401</v>
      </c>
      <c r="W70" s="83">
        <v>0.39999999999999802</v>
      </c>
      <c r="X70" s="91">
        <v>59.305843858809503</v>
      </c>
      <c r="Y70" s="91">
        <v>93.258426966292106</v>
      </c>
      <c r="Z70" s="131">
        <v>79.070087455237299</v>
      </c>
      <c r="AA70" s="129">
        <v>107.13769627798099</v>
      </c>
      <c r="AB70" s="133">
        <v>-0.40458023149444</v>
      </c>
    </row>
    <row r="71" spans="1:28">
      <c r="A71" s="126">
        <v>41375</v>
      </c>
      <c r="B71" s="83">
        <v>16.97</v>
      </c>
      <c r="C71" s="87">
        <f t="shared" si="1"/>
        <v>1</v>
      </c>
      <c r="D71" s="87">
        <v>1</v>
      </c>
      <c r="E71" s="83">
        <v>3312513</v>
      </c>
      <c r="F71" s="83">
        <v>17.09</v>
      </c>
      <c r="G71" s="83">
        <v>16.815000000000001</v>
      </c>
      <c r="H71" s="83">
        <v>16.415937286338298</v>
      </c>
      <c r="I71" s="88">
        <v>1625.5469665000001</v>
      </c>
      <c r="J71" s="88">
        <v>-5384.6454586418104</v>
      </c>
      <c r="K71" s="88">
        <v>0.99504953728876999</v>
      </c>
      <c r="L71" s="91">
        <v>49.875931333565802</v>
      </c>
      <c r="M71" s="88">
        <v>1009.35363377693</v>
      </c>
      <c r="N71" s="88">
        <v>1057.67699933533</v>
      </c>
      <c r="O71" s="88">
        <v>997.66318576418098</v>
      </c>
      <c r="P71" s="88">
        <v>971.43121083426502</v>
      </c>
      <c r="Q71" s="91">
        <v>25.2608479404701</v>
      </c>
      <c r="R71" s="89">
        <v>9484967972.3343391</v>
      </c>
      <c r="S71" s="91">
        <v>49.874366347089399</v>
      </c>
      <c r="T71" s="88">
        <v>17.605085778714201</v>
      </c>
      <c r="U71" s="88">
        <v>15.5905142212857</v>
      </c>
      <c r="V71" s="91">
        <v>18.451696613124099</v>
      </c>
      <c r="W71" s="83">
        <v>3.9999999999999099E-2</v>
      </c>
      <c r="X71" s="91">
        <v>59.832305686952502</v>
      </c>
      <c r="Y71" s="91">
        <v>91.459074733096003</v>
      </c>
      <c r="Z71" s="131">
        <v>79.322363445765703</v>
      </c>
      <c r="AA71" s="129">
        <v>104.58321138623501</v>
      </c>
      <c r="AB71" s="133">
        <v>3.31693810317917</v>
      </c>
    </row>
    <row r="72" spans="1:28">
      <c r="A72" s="126">
        <v>41376</v>
      </c>
      <c r="B72" s="83">
        <v>16.87</v>
      </c>
      <c r="C72" s="87">
        <f t="shared" si="1"/>
        <v>-1</v>
      </c>
      <c r="D72" s="87">
        <v>-1</v>
      </c>
      <c r="E72" s="83">
        <v>3032481</v>
      </c>
      <c r="F72" s="83">
        <v>17.079999999999998</v>
      </c>
      <c r="G72" s="83">
        <v>16.795000000000002</v>
      </c>
      <c r="H72" s="83">
        <v>16.461343557704399</v>
      </c>
      <c r="I72" s="88">
        <v>1613.1015273333301</v>
      </c>
      <c r="J72" s="88">
        <v>-4891.6997327093104</v>
      </c>
      <c r="K72" s="88">
        <v>0.76815935695414295</v>
      </c>
      <c r="L72" s="91">
        <v>43.444011645951697</v>
      </c>
      <c r="M72" s="88">
        <v>1009.35363377693</v>
      </c>
      <c r="N72" s="88">
        <v>1061.0186687739299</v>
      </c>
      <c r="O72" s="88">
        <v>997.07391057266602</v>
      </c>
      <c r="P72" s="88">
        <v>971.04372351059203</v>
      </c>
      <c r="Q72" s="91">
        <v>22.734763146423401</v>
      </c>
      <c r="R72" s="89">
        <v>-5384645458.6418104</v>
      </c>
      <c r="S72" s="91">
        <v>43.442596229365201</v>
      </c>
      <c r="T72" s="88">
        <v>17.602513395874599</v>
      </c>
      <c r="U72" s="88">
        <v>15.590686604125301</v>
      </c>
      <c r="V72" s="91">
        <v>13.566899474985201</v>
      </c>
      <c r="W72" s="83">
        <v>-9.9999999999997799E-2</v>
      </c>
      <c r="X72" s="91">
        <v>57.818460612764298</v>
      </c>
      <c r="Y72" s="91">
        <v>84.341637010676195</v>
      </c>
      <c r="Z72" s="131">
        <v>71.470917660336696</v>
      </c>
      <c r="AA72" s="129">
        <v>94.205680806760199</v>
      </c>
      <c r="AB72" s="133">
        <v>-6.2174064859493097</v>
      </c>
    </row>
    <row r="73" spans="1:28">
      <c r="A73" s="126">
        <v>41379</v>
      </c>
      <c r="B73" s="83">
        <v>16.63</v>
      </c>
      <c r="C73" s="87">
        <f t="shared" si="1"/>
        <v>-1</v>
      </c>
      <c r="D73" s="87">
        <v>-1</v>
      </c>
      <c r="E73" s="83">
        <v>4787570</v>
      </c>
      <c r="F73" s="83">
        <v>16.995000000000001</v>
      </c>
      <c r="G73" s="83">
        <v>16.454999999999998</v>
      </c>
      <c r="H73" s="83">
        <v>16.478209201934</v>
      </c>
      <c r="I73" s="88">
        <v>1550.2082722499999</v>
      </c>
      <c r="J73" s="88">
        <v>-7421.7306179759298</v>
      </c>
      <c r="K73" s="88">
        <v>0.74967576913794098</v>
      </c>
      <c r="L73" s="91">
        <v>42.8465537650615</v>
      </c>
      <c r="M73" s="88">
        <v>1007.93099003064</v>
      </c>
      <c r="N73" s="88">
        <v>1062.47393364869</v>
      </c>
      <c r="O73" s="88">
        <v>997.07391057266602</v>
      </c>
      <c r="P73" s="88">
        <v>970.69498491928505</v>
      </c>
      <c r="Q73" s="91">
        <v>10.451422384483999</v>
      </c>
      <c r="R73" s="89">
        <v>-4891699732.7093096</v>
      </c>
      <c r="S73" s="91">
        <v>42.8465537650615</v>
      </c>
      <c r="T73" s="88">
        <v>17.584221474128</v>
      </c>
      <c r="U73" s="88">
        <v>15.5873785258719</v>
      </c>
      <c r="V73" s="91">
        <v>2.19295563988066</v>
      </c>
      <c r="W73" s="83">
        <v>-0.24000000000000199</v>
      </c>
      <c r="X73" s="91">
        <v>53.191179699097198</v>
      </c>
      <c r="Y73" s="91">
        <v>67.2597864768682</v>
      </c>
      <c r="Z73" s="131">
        <v>60.325308964831102</v>
      </c>
      <c r="AA73" s="129">
        <v>70.776731349315099</v>
      </c>
      <c r="AB73" s="133">
        <v>-5.5956658373544803</v>
      </c>
    </row>
    <row r="74" spans="1:28">
      <c r="A74" s="126">
        <v>41380</v>
      </c>
      <c r="B74" s="83">
        <v>16.484999999999999</v>
      </c>
      <c r="C74" s="87">
        <f t="shared" si="1"/>
        <v>-1</v>
      </c>
      <c r="D74" s="87">
        <v>-1</v>
      </c>
      <c r="E74" s="83">
        <v>2937329</v>
      </c>
      <c r="F74" s="83">
        <v>16.739999999999998</v>
      </c>
      <c r="G74" s="83">
        <v>16.46</v>
      </c>
      <c r="H74" s="83">
        <v>16.478888281740598</v>
      </c>
      <c r="I74" s="88">
        <v>1514.0944979999899</v>
      </c>
      <c r="J74" s="88">
        <v>-4447.3936777158397</v>
      </c>
      <c r="K74" s="88">
        <v>0.81916842935272105</v>
      </c>
      <c r="L74" s="91">
        <v>45.0298288017338</v>
      </c>
      <c r="M74" s="88">
        <v>1007.93099003064</v>
      </c>
      <c r="N74" s="88">
        <v>1063.7836720359601</v>
      </c>
      <c r="O74" s="88">
        <v>996.20199235258201</v>
      </c>
      <c r="P74" s="88">
        <v>969.53749018740098</v>
      </c>
      <c r="Q74" s="91">
        <v>9.4062801460355505</v>
      </c>
      <c r="R74" s="89">
        <v>-7421730617.9759302</v>
      </c>
      <c r="S74" s="91">
        <v>45.0298288017338</v>
      </c>
      <c r="T74" s="88">
        <v>17.480578063152699</v>
      </c>
      <c r="U74" s="88">
        <v>15.6134219368472</v>
      </c>
      <c r="V74" s="91">
        <v>-3.3408599056292601</v>
      </c>
      <c r="W74" s="83">
        <v>-0.14499999999999899</v>
      </c>
      <c r="X74" s="91">
        <v>50.558517626888801</v>
      </c>
      <c r="Y74" s="91">
        <v>56.939501779359297</v>
      </c>
      <c r="Z74" s="131">
        <v>55.613660224723297</v>
      </c>
      <c r="AA74" s="129">
        <v>65.019940370758803</v>
      </c>
      <c r="AB74" s="133">
        <v>-18.572517896185101</v>
      </c>
    </row>
    <row r="75" spans="1:28">
      <c r="A75" s="126">
        <v>41381</v>
      </c>
      <c r="B75" s="83">
        <v>16.079999999999998</v>
      </c>
      <c r="C75" s="87">
        <f t="shared" si="1"/>
        <v>-1</v>
      </c>
      <c r="D75" s="87">
        <v>-1</v>
      </c>
      <c r="E75" s="83">
        <v>5792160</v>
      </c>
      <c r="F75" s="83">
        <v>16.635000000000002</v>
      </c>
      <c r="G75" s="83">
        <v>15.9</v>
      </c>
      <c r="H75" s="83">
        <v>16.438999453566499</v>
      </c>
      <c r="I75" s="88">
        <v>1417.7012400000001</v>
      </c>
      <c r="J75" s="88">
        <v>8211.5524142783997</v>
      </c>
      <c r="K75" s="88">
        <v>0.88635922415552804</v>
      </c>
      <c r="L75" s="91">
        <v>46.987827811658001</v>
      </c>
      <c r="M75" s="88">
        <v>1005.47421114074</v>
      </c>
      <c r="N75" s="88">
        <v>1062.31999567704</v>
      </c>
      <c r="O75" s="88">
        <v>996.20199235258201</v>
      </c>
      <c r="P75" s="88">
        <v>968.49574492870397</v>
      </c>
      <c r="Q75" s="91">
        <v>-8.8204911696729305</v>
      </c>
      <c r="R75" s="89">
        <v>-4447393677.7158403</v>
      </c>
      <c r="S75" s="91">
        <v>46.987827811658001</v>
      </c>
      <c r="T75" s="88">
        <v>17.4235055240935</v>
      </c>
      <c r="U75" s="88">
        <v>15.5860944759064</v>
      </c>
      <c r="V75" s="91">
        <v>-23.131392167528301</v>
      </c>
      <c r="W75" s="83">
        <v>-0.40500000000000103</v>
      </c>
      <c r="X75" s="91">
        <v>44.006907452751598</v>
      </c>
      <c r="Y75" s="91">
        <v>28.113879003558498</v>
      </c>
      <c r="Z75" s="131">
        <v>38.617318049033699</v>
      </c>
      <c r="AA75" s="129">
        <v>29.7968268793608</v>
      </c>
      <c r="AB75" s="133">
        <v>-16.715266106566599</v>
      </c>
    </row>
    <row r="76" spans="1:28">
      <c r="A76" s="126">
        <v>41382</v>
      </c>
      <c r="B76" s="83">
        <v>16.204999999999998</v>
      </c>
      <c r="C76" s="87">
        <f t="shared" si="1"/>
        <v>1</v>
      </c>
      <c r="D76" s="87">
        <v>1</v>
      </c>
      <c r="E76" s="83">
        <v>3922956</v>
      </c>
      <c r="F76" s="83">
        <v>16.34</v>
      </c>
      <c r="G76" s="83">
        <v>16.015000000000001</v>
      </c>
      <c r="H76" s="83">
        <v>16.415599508209901</v>
      </c>
      <c r="I76" s="88">
        <v>1413.53568183333</v>
      </c>
      <c r="J76" s="88">
        <v>5545.2382842621601</v>
      </c>
      <c r="K76" s="88">
        <v>1.20588815996054</v>
      </c>
      <c r="L76" s="91">
        <v>54.666786007052799</v>
      </c>
      <c r="M76" s="88">
        <v>1005.47421114074</v>
      </c>
      <c r="N76" s="88">
        <v>1061.00268695401</v>
      </c>
      <c r="O76" s="88">
        <v>996.97935553666196</v>
      </c>
      <c r="P76" s="88">
        <v>968.30375880222095</v>
      </c>
      <c r="Q76" s="91">
        <v>-7.9384420527052804</v>
      </c>
      <c r="R76" s="89">
        <v>8211552414.2784004</v>
      </c>
      <c r="S76" s="91">
        <v>54.666786007052799</v>
      </c>
      <c r="T76" s="88">
        <v>17.3751705668958</v>
      </c>
      <c r="U76" s="88">
        <v>15.570429433104101</v>
      </c>
      <c r="V76" s="91">
        <v>-14.853358136404401</v>
      </c>
      <c r="W76" s="83">
        <v>0.125</v>
      </c>
      <c r="X76" s="91">
        <v>46.319044780327197</v>
      </c>
      <c r="Y76" s="91">
        <v>35.636363636363498</v>
      </c>
      <c r="Z76" s="131">
        <v>49.005630264881702</v>
      </c>
      <c r="AA76" s="129">
        <v>41.067188212176397</v>
      </c>
      <c r="AB76" s="133">
        <v>-3.08050280636721</v>
      </c>
    </row>
    <row r="77" spans="1:28">
      <c r="A77" s="126">
        <v>41383</v>
      </c>
      <c r="B77" s="83">
        <v>16.309999999999999</v>
      </c>
      <c r="C77" s="87">
        <f t="shared" si="1"/>
        <v>1</v>
      </c>
      <c r="D77" s="87">
        <v>1</v>
      </c>
      <c r="E77" s="83">
        <v>7859524</v>
      </c>
      <c r="F77" s="83">
        <v>16.45</v>
      </c>
      <c r="G77" s="83">
        <v>16.135000000000002</v>
      </c>
      <c r="H77" s="83">
        <v>16.4050395573889</v>
      </c>
      <c r="I77" s="88">
        <v>1443.0041441666599</v>
      </c>
      <c r="J77" s="88">
        <v>11341.325703177299</v>
      </c>
      <c r="K77" s="88">
        <v>1.7590599473039801</v>
      </c>
      <c r="L77" s="91">
        <v>63.755771201087903</v>
      </c>
      <c r="M77" s="88">
        <v>1006.12215930488</v>
      </c>
      <c r="N77" s="88">
        <v>1060.4969019165401</v>
      </c>
      <c r="O77" s="88">
        <v>996.97935553666196</v>
      </c>
      <c r="P77" s="88">
        <v>968.13097128838604</v>
      </c>
      <c r="Q77" s="91">
        <v>-2.5855694126104298</v>
      </c>
      <c r="R77" s="89">
        <v>5545238284.2621603</v>
      </c>
      <c r="S77" s="91">
        <v>63.755771201087903</v>
      </c>
      <c r="T77" s="88">
        <v>17.327406333688899</v>
      </c>
      <c r="U77" s="88">
        <v>15.565393666311</v>
      </c>
      <c r="V77" s="91">
        <v>-7.7593171658943803</v>
      </c>
      <c r="W77" s="83">
        <v>0.105</v>
      </c>
      <c r="X77" s="91">
        <v>48.252064000428</v>
      </c>
      <c r="Y77" s="91">
        <v>41.132075471698002</v>
      </c>
      <c r="Z77" s="131">
        <v>58.979604929760399</v>
      </c>
      <c r="AA77" s="129">
        <v>56.394035517150002</v>
      </c>
      <c r="AB77" s="133">
        <v>-2.7724525257304502</v>
      </c>
    </row>
    <row r="78" spans="1:28">
      <c r="A78" s="126">
        <v>41386</v>
      </c>
      <c r="B78" s="83">
        <v>16.73</v>
      </c>
      <c r="C78" s="87">
        <f t="shared" si="1"/>
        <v>1</v>
      </c>
      <c r="D78" s="87">
        <v>1</v>
      </c>
      <c r="E78" s="83">
        <v>3924448</v>
      </c>
      <c r="F78" s="83">
        <v>16.760000000000002</v>
      </c>
      <c r="G78" s="83">
        <v>16.38</v>
      </c>
      <c r="H78" s="83">
        <v>16.437535601650001</v>
      </c>
      <c r="I78" s="88">
        <v>1530.955608</v>
      </c>
      <c r="J78" s="88">
        <v>6008.1556739043799</v>
      </c>
      <c r="K78" s="88">
        <v>1.6861266643969199</v>
      </c>
      <c r="L78" s="91">
        <v>62.771673679635803</v>
      </c>
      <c r="M78" s="88">
        <v>1006.12215930488</v>
      </c>
      <c r="N78" s="88">
        <v>1060.0416953828101</v>
      </c>
      <c r="O78" s="88">
        <v>999.554462832799</v>
      </c>
      <c r="P78" s="88">
        <v>970.46449913622803</v>
      </c>
      <c r="Q78" s="91">
        <v>-2.3270124713496498</v>
      </c>
      <c r="R78" s="89">
        <v>11341325703.177299</v>
      </c>
      <c r="S78" s="91">
        <v>62.771673679635803</v>
      </c>
      <c r="T78" s="88">
        <v>17.229255839654599</v>
      </c>
      <c r="U78" s="88">
        <v>15.6131441603453</v>
      </c>
      <c r="V78" s="91">
        <v>19.068425650784</v>
      </c>
      <c r="W78" s="83">
        <v>0.42000000000000098</v>
      </c>
      <c r="X78" s="91">
        <v>55.2011471049086</v>
      </c>
      <c r="Y78" s="91">
        <v>72.830188679245296</v>
      </c>
      <c r="Z78" s="131">
        <v>80.658987997538404</v>
      </c>
      <c r="AA78" s="129">
        <v>78.3319755261887</v>
      </c>
      <c r="AB78" s="133">
        <v>37.4424924117953</v>
      </c>
    </row>
    <row r="79" spans="1:28">
      <c r="A79" s="126">
        <v>41387</v>
      </c>
      <c r="B79" s="83">
        <v>17.010000000000002</v>
      </c>
      <c r="C79" s="87">
        <f t="shared" si="1"/>
        <v>1</v>
      </c>
      <c r="D79" s="87">
        <v>1</v>
      </c>
      <c r="E79" s="83">
        <v>7360675</v>
      </c>
      <c r="F79" s="83">
        <v>17.09</v>
      </c>
      <c r="G79" s="83">
        <v>16.704999999999998</v>
      </c>
      <c r="H79" s="83">
        <v>16.494782041484999</v>
      </c>
      <c r="I79" s="88">
        <v>1618.7195115</v>
      </c>
      <c r="J79" s="88">
        <v>11914.868240310199</v>
      </c>
      <c r="K79" s="88">
        <v>2.2989026661287801</v>
      </c>
      <c r="L79" s="91">
        <v>69.686889817410503</v>
      </c>
      <c r="M79" s="88">
        <v>1007.79579947225</v>
      </c>
      <c r="N79" s="88">
        <v>1061.3992811954699</v>
      </c>
      <c r="O79" s="88">
        <v>999.554462832799</v>
      </c>
      <c r="P79" s="88">
        <v>972.56467419928595</v>
      </c>
      <c r="Q79" s="91">
        <v>9.6815892796827807</v>
      </c>
      <c r="R79" s="89">
        <v>6008155673.9043798</v>
      </c>
      <c r="S79" s="91">
        <v>69.686889817410503</v>
      </c>
      <c r="T79" s="88">
        <v>17.203202436544402</v>
      </c>
      <c r="U79" s="88">
        <v>15.6271975634555</v>
      </c>
      <c r="V79" s="91">
        <v>37.685083070686296</v>
      </c>
      <c r="W79" s="83">
        <v>0.28000000000000103</v>
      </c>
      <c r="X79" s="91">
        <v>59.140467385609497</v>
      </c>
      <c r="Y79" s="91">
        <v>93.962264150943497</v>
      </c>
      <c r="Z79" s="131">
        <v>98.916597495343794</v>
      </c>
      <c r="AA79" s="129">
        <v>108.59818677502599</v>
      </c>
      <c r="AB79" s="133">
        <v>33.698243170615697</v>
      </c>
    </row>
    <row r="80" spans="1:28">
      <c r="A80" s="126">
        <v>41388</v>
      </c>
      <c r="B80" s="83">
        <v>17.46</v>
      </c>
      <c r="C80" s="87">
        <f t="shared" si="1"/>
        <v>1</v>
      </c>
      <c r="D80" s="87">
        <v>1</v>
      </c>
      <c r="E80" s="83">
        <v>6302738</v>
      </c>
      <c r="F80" s="83">
        <v>17.52</v>
      </c>
      <c r="G80" s="83">
        <v>17.07</v>
      </c>
      <c r="H80" s="83">
        <v>16.5913038373365</v>
      </c>
      <c r="I80" s="88">
        <v>1740.566448</v>
      </c>
      <c r="J80" s="88">
        <v>-10970.334293334599</v>
      </c>
      <c r="K80" s="88">
        <v>3.37300771098566</v>
      </c>
      <c r="L80" s="91">
        <v>77.132443707157194</v>
      </c>
      <c r="M80" s="88">
        <v>1007.79579947225</v>
      </c>
      <c r="N80" s="88">
        <v>1062.62110842687</v>
      </c>
      <c r="O80" s="88">
        <v>1002.1999654783</v>
      </c>
      <c r="P80" s="88">
        <v>977.07775834272297</v>
      </c>
      <c r="Q80" s="91">
        <v>8.7134303517134306</v>
      </c>
      <c r="R80" s="89">
        <v>11914868240.3102</v>
      </c>
      <c r="S80" s="91">
        <v>77.132443707157194</v>
      </c>
      <c r="T80" s="88">
        <v>17.303888740847</v>
      </c>
      <c r="U80" s="88">
        <v>15.569311259152901</v>
      </c>
      <c r="V80" s="91">
        <v>58.940150564919399</v>
      </c>
      <c r="W80" s="83">
        <v>0.44999999999999901</v>
      </c>
      <c r="X80" s="91">
        <v>64.537584886640303</v>
      </c>
      <c r="Y80" s="91">
        <v>96.551724137931103</v>
      </c>
      <c r="Z80" s="131">
        <v>116.397043602347</v>
      </c>
      <c r="AA80" s="129">
        <v>125.11047395406</v>
      </c>
      <c r="AB80" s="133">
        <v>72.414442772000598</v>
      </c>
    </row>
    <row r="81" spans="1:28">
      <c r="A81" s="126">
        <v>41389</v>
      </c>
      <c r="B81" s="83">
        <v>17.45</v>
      </c>
      <c r="C81" s="87">
        <f t="shared" si="1"/>
        <v>-1</v>
      </c>
      <c r="D81" s="87">
        <v>-1</v>
      </c>
      <c r="E81" s="83">
        <v>4005643</v>
      </c>
      <c r="F81" s="83">
        <v>17.54</v>
      </c>
      <c r="G81" s="83">
        <v>17.170000000000002</v>
      </c>
      <c r="H81" s="83">
        <v>16.677173453602801</v>
      </c>
      <c r="I81" s="88">
        <v>1751.75780333333</v>
      </c>
      <c r="J81" s="88">
        <v>-7016.91638261754</v>
      </c>
      <c r="K81" s="88">
        <v>2.3726883765589402</v>
      </c>
      <c r="L81" s="91">
        <v>70.350062373083105</v>
      </c>
      <c r="M81" s="88">
        <v>1007.79579947225</v>
      </c>
      <c r="N81" s="88">
        <v>1063.7207529351299</v>
      </c>
      <c r="O81" s="88">
        <v>1002.14269170968</v>
      </c>
      <c r="P81" s="88">
        <v>981.08124681433401</v>
      </c>
      <c r="Q81" s="91">
        <v>7.84208731654138</v>
      </c>
      <c r="R81" s="89">
        <v>-10970334293.3346</v>
      </c>
      <c r="S81" s="91">
        <v>70.350062373083105</v>
      </c>
      <c r="T81" s="88">
        <v>17.422340275321702</v>
      </c>
      <c r="U81" s="88">
        <v>15.5176597246782</v>
      </c>
      <c r="V81" s="91">
        <v>51.407640593982599</v>
      </c>
      <c r="W81" s="83">
        <v>-1.0000000000001501E-2</v>
      </c>
      <c r="X81" s="91">
        <v>64.334216863518094</v>
      </c>
      <c r="Y81" s="91">
        <v>94.512195121951194</v>
      </c>
      <c r="Z81" s="131">
        <v>108.797992435617</v>
      </c>
      <c r="AA81" s="129">
        <v>116.640079752158</v>
      </c>
      <c r="AB81" s="133">
        <v>64.237753518834793</v>
      </c>
    </row>
    <row r="82" spans="1:28">
      <c r="A82" s="126">
        <v>41390</v>
      </c>
      <c r="B82" s="83">
        <v>17.315000000000001</v>
      </c>
      <c r="C82" s="87">
        <f t="shared" si="1"/>
        <v>-1</v>
      </c>
      <c r="D82" s="87">
        <v>-1</v>
      </c>
      <c r="E82" s="83">
        <v>5032097</v>
      </c>
      <c r="F82" s="83">
        <v>17.395</v>
      </c>
      <c r="G82" s="83">
        <v>17.155000000000001</v>
      </c>
      <c r="H82" s="83">
        <v>16.7409561082425</v>
      </c>
      <c r="I82" s="88">
        <v>1722.33012029166</v>
      </c>
      <c r="J82" s="88">
        <v>8666.9322313293305</v>
      </c>
      <c r="K82" s="88">
        <v>1.7203000647294999</v>
      </c>
      <c r="L82" s="91">
        <v>63.239349475976397</v>
      </c>
      <c r="M82" s="88">
        <v>1007.02216050377</v>
      </c>
      <c r="N82" s="88">
        <v>1063.8798406159201</v>
      </c>
      <c r="O82" s="88">
        <v>1002.14269170968</v>
      </c>
      <c r="P82" s="88">
        <v>984.68438643878403</v>
      </c>
      <c r="Q82" s="91">
        <v>1.6144770124190699</v>
      </c>
      <c r="R82" s="89">
        <v>-7016916382.6175404</v>
      </c>
      <c r="S82" s="91">
        <v>63.239349475976397</v>
      </c>
      <c r="T82" s="88">
        <v>17.498255195616</v>
      </c>
      <c r="U82" s="88">
        <v>15.489344804383901</v>
      </c>
      <c r="V82" s="91">
        <v>40.842686917938302</v>
      </c>
      <c r="W82" s="83">
        <v>-0.13499999999999801</v>
      </c>
      <c r="X82" s="91">
        <v>61.515987040598098</v>
      </c>
      <c r="Y82" s="91">
        <v>86.280487804878106</v>
      </c>
      <c r="Z82" s="131">
        <v>97.179093018069395</v>
      </c>
      <c r="AA82" s="129">
        <v>98.793570030488496</v>
      </c>
      <c r="AB82" s="133">
        <v>57.813978166951202</v>
      </c>
    </row>
    <row r="83" spans="1:28">
      <c r="A83" s="126">
        <v>41393</v>
      </c>
      <c r="B83" s="83">
        <v>17.754999999999999</v>
      </c>
      <c r="C83" s="87">
        <f t="shared" si="1"/>
        <v>1</v>
      </c>
      <c r="D83" s="87">
        <v>1</v>
      </c>
      <c r="E83" s="83">
        <v>5557178</v>
      </c>
      <c r="F83" s="83">
        <v>17.829999999999998</v>
      </c>
      <c r="G83" s="83">
        <v>17.434999999999999</v>
      </c>
      <c r="H83" s="83">
        <v>16.842360497418301</v>
      </c>
      <c r="I83" s="88">
        <v>1839.80890591666</v>
      </c>
      <c r="J83" s="88">
        <v>10224.145576164099</v>
      </c>
      <c r="K83" s="88">
        <v>1.7432430360520501</v>
      </c>
      <c r="L83" s="91">
        <v>63.546795276325497</v>
      </c>
      <c r="M83" s="88">
        <v>1009.56330979629</v>
      </c>
      <c r="N83" s="88">
        <v>1066.73013542287</v>
      </c>
      <c r="O83" s="88">
        <v>1002.14269170968</v>
      </c>
      <c r="P83" s="88">
        <v>987.92721210078901</v>
      </c>
      <c r="Q83" s="91">
        <v>19.332811248657901</v>
      </c>
      <c r="R83" s="89">
        <v>8666932231.3293304</v>
      </c>
      <c r="S83" s="91">
        <v>63.546795276325497</v>
      </c>
      <c r="T83" s="88">
        <v>17.6504515215628</v>
      </c>
      <c r="U83" s="88">
        <v>15.4175484784371</v>
      </c>
      <c r="V83" s="91">
        <v>54.6505294931127</v>
      </c>
      <c r="W83" s="83">
        <v>0.439999999999997</v>
      </c>
      <c r="X83" s="91">
        <v>66.644643057102101</v>
      </c>
      <c r="Y83" s="91">
        <v>96.113989637305707</v>
      </c>
      <c r="Z83" s="131">
        <v>108.439982186154</v>
      </c>
      <c r="AA83" s="129">
        <v>127.772793434812</v>
      </c>
      <c r="AB83" s="133">
        <v>52.032580350256097</v>
      </c>
    </row>
    <row r="84" spans="1:28">
      <c r="A84" s="126">
        <v>41394</v>
      </c>
      <c r="B84" s="83">
        <v>17.8</v>
      </c>
      <c r="C84" s="87">
        <f t="shared" si="1"/>
        <v>1</v>
      </c>
      <c r="D84" s="87">
        <v>1</v>
      </c>
      <c r="E84" s="83">
        <v>6221368</v>
      </c>
      <c r="F84" s="83">
        <v>17.965</v>
      </c>
      <c r="G84" s="83">
        <v>17.57</v>
      </c>
      <c r="H84" s="83">
        <v>16.938124447676401</v>
      </c>
      <c r="I84" s="88">
        <v>1872.82729666666</v>
      </c>
      <c r="J84" s="88">
        <v>-11651.547813008499</v>
      </c>
      <c r="K84" s="88">
        <v>1.7965332723604299</v>
      </c>
      <c r="L84" s="91">
        <v>64.241441005422303</v>
      </c>
      <c r="M84" s="88">
        <v>1009.81675952876</v>
      </c>
      <c r="N84" s="88">
        <v>1069.5722648746701</v>
      </c>
      <c r="O84" s="88">
        <v>1002.14269170968</v>
      </c>
      <c r="P84" s="88">
        <v>990.84575519659302</v>
      </c>
      <c r="Q84" s="91">
        <v>19.182827926093601</v>
      </c>
      <c r="R84" s="89">
        <v>10224145576.164101</v>
      </c>
      <c r="S84" s="91">
        <v>64.241441005422303</v>
      </c>
      <c r="T84" s="88">
        <v>17.797521200143599</v>
      </c>
      <c r="U84" s="88">
        <v>15.356478799856299</v>
      </c>
      <c r="V84" s="91">
        <v>50.101546775922401</v>
      </c>
      <c r="W84" s="83">
        <v>4.5000000000001698E-2</v>
      </c>
      <c r="X84" s="91">
        <v>67.127151676491707</v>
      </c>
      <c r="Y84" s="91">
        <v>92.009685230024203</v>
      </c>
      <c r="Z84" s="131">
        <v>106.070017267255</v>
      </c>
      <c r="AA84" s="129">
        <v>125.252845193349</v>
      </c>
      <c r="AB84" s="133">
        <v>46.8293223152303</v>
      </c>
    </row>
    <row r="85" spans="1:28">
      <c r="A85" s="126">
        <v>41396</v>
      </c>
      <c r="B85" s="83">
        <v>17.704999999999998</v>
      </c>
      <c r="C85" s="87">
        <f t="shared" si="1"/>
        <v>-1</v>
      </c>
      <c r="D85" s="87">
        <v>-1</v>
      </c>
      <c r="E85" s="83">
        <v>7035663</v>
      </c>
      <c r="F85" s="83">
        <v>18.010000000000002</v>
      </c>
      <c r="G85" s="83">
        <v>17.29</v>
      </c>
      <c r="H85" s="83">
        <v>17.014812002908801</v>
      </c>
      <c r="I85" s="88">
        <v>1837.73709816666</v>
      </c>
      <c r="J85" s="88">
        <v>12929.698905298501</v>
      </c>
      <c r="K85" s="88">
        <v>1.2625631991011901</v>
      </c>
      <c r="L85" s="91">
        <v>55.802339559078398</v>
      </c>
      <c r="M85" s="88">
        <v>1009.28305166359</v>
      </c>
      <c r="N85" s="88">
        <v>1071.54569044958</v>
      </c>
      <c r="O85" s="88">
        <v>1002.14269170968</v>
      </c>
      <c r="P85" s="88">
        <v>993.47244398281805</v>
      </c>
      <c r="Q85" s="91">
        <v>13.509322929255999</v>
      </c>
      <c r="R85" s="89">
        <v>-11651547813.008499</v>
      </c>
      <c r="S85" s="91">
        <v>55.802339559078398</v>
      </c>
      <c r="T85" s="88">
        <v>17.922365407553102</v>
      </c>
      <c r="U85" s="88">
        <v>15.358834592446801</v>
      </c>
      <c r="V85" s="91">
        <v>41.520858408555199</v>
      </c>
      <c r="W85" s="83">
        <v>-9.5000000000002402E-2</v>
      </c>
      <c r="X85" s="91">
        <v>64.989778689432498</v>
      </c>
      <c r="Y85" s="91">
        <v>85.545023696682307</v>
      </c>
      <c r="Z85" s="131">
        <v>95.4139922779801</v>
      </c>
      <c r="AA85" s="129">
        <v>108.923315207236</v>
      </c>
      <c r="AB85" s="133">
        <v>42.146390083706997</v>
      </c>
    </row>
    <row r="86" spans="1:28">
      <c r="A86" s="126">
        <v>41397</v>
      </c>
      <c r="B86" s="83">
        <v>18.05</v>
      </c>
      <c r="C86" s="87">
        <f t="shared" si="1"/>
        <v>1</v>
      </c>
      <c r="D86" s="87">
        <v>1</v>
      </c>
      <c r="E86" s="83">
        <v>7046631</v>
      </c>
      <c r="F86" s="83">
        <v>18.29</v>
      </c>
      <c r="G86" s="83">
        <v>17.734999999999999</v>
      </c>
      <c r="H86" s="83">
        <v>17.118330802617901</v>
      </c>
      <c r="I86" s="88">
        <v>1951.6451191666599</v>
      </c>
      <c r="J86" s="88">
        <v>-13752.522997718501</v>
      </c>
      <c r="K86" s="88">
        <v>1.6718232987688999</v>
      </c>
      <c r="L86" s="91">
        <v>62.572375184362997</v>
      </c>
      <c r="M86" s="88">
        <v>1011.23165375339</v>
      </c>
      <c r="N86" s="88">
        <v>1075.4443984295201</v>
      </c>
      <c r="O86" s="88">
        <v>1002.14269170968</v>
      </c>
      <c r="P86" s="88">
        <v>995.83646389041905</v>
      </c>
      <c r="Q86" s="91">
        <v>25.868950874242699</v>
      </c>
      <c r="R86" s="89">
        <v>12929698905.2985</v>
      </c>
      <c r="S86" s="91">
        <v>62.572375184362997</v>
      </c>
      <c r="T86" s="88">
        <v>18.0935599674267</v>
      </c>
      <c r="U86" s="88">
        <v>15.3428400325732</v>
      </c>
      <c r="V86" s="91">
        <v>48.416415758115797</v>
      </c>
      <c r="W86" s="83">
        <v>0.34500000000000203</v>
      </c>
      <c r="X86" s="91">
        <v>68.866703493102804</v>
      </c>
      <c r="Y86" s="91">
        <v>89.958158995815893</v>
      </c>
      <c r="Z86" s="131">
        <v>104.920773717093</v>
      </c>
      <c r="AA86" s="129">
        <v>130.78972459133601</v>
      </c>
      <c r="AB86" s="133">
        <v>37.931751075336201</v>
      </c>
    </row>
    <row r="87" spans="1:28">
      <c r="A87" s="126">
        <v>41400</v>
      </c>
      <c r="B87" s="83">
        <v>17.995000000000001</v>
      </c>
      <c r="C87" s="87">
        <f t="shared" si="1"/>
        <v>-1</v>
      </c>
      <c r="D87" s="87">
        <v>-1</v>
      </c>
      <c r="E87" s="83">
        <v>2012544</v>
      </c>
      <c r="F87" s="83">
        <v>18.125</v>
      </c>
      <c r="G87" s="83">
        <v>17.89</v>
      </c>
      <c r="H87" s="83">
        <v>17.205997722356098</v>
      </c>
      <c r="I87" s="88">
        <v>1944.99707291666</v>
      </c>
      <c r="J87" s="88">
        <v>3914.3921891159998</v>
      </c>
      <c r="K87" s="88">
        <v>1.8015877204186299</v>
      </c>
      <c r="L87" s="91">
        <v>64.305954344682306</v>
      </c>
      <c r="M87" s="88">
        <v>1011.23165375339</v>
      </c>
      <c r="N87" s="88">
        <v>1078.9532356114701</v>
      </c>
      <c r="O87" s="88">
        <v>1001.83798256841</v>
      </c>
      <c r="P87" s="88">
        <v>997.65415828721495</v>
      </c>
      <c r="Q87" s="91">
        <v>23.282055786819001</v>
      </c>
      <c r="R87" s="89">
        <v>-13752522997.7185</v>
      </c>
      <c r="S87" s="91">
        <v>64.305954344682306</v>
      </c>
      <c r="T87" s="88">
        <v>18.219399604407901</v>
      </c>
      <c r="U87" s="88">
        <v>15.388200395591999</v>
      </c>
      <c r="V87" s="91">
        <v>42.074043970158598</v>
      </c>
      <c r="W87" s="83">
        <v>-5.4999999999999702E-2</v>
      </c>
      <c r="X87" s="91">
        <v>67.581857938186801</v>
      </c>
      <c r="Y87" s="91">
        <v>87.656903765690402</v>
      </c>
      <c r="Z87" s="131">
        <v>101.590412087462</v>
      </c>
      <c r="AA87" s="129">
        <v>124.872467874281</v>
      </c>
      <c r="AB87" s="133">
        <v>29.165715216096899</v>
      </c>
    </row>
    <row r="88" spans="1:28">
      <c r="A88" s="126">
        <v>41401</v>
      </c>
      <c r="B88" s="83">
        <v>18.11</v>
      </c>
      <c r="C88" s="87">
        <f t="shared" si="1"/>
        <v>1</v>
      </c>
      <c r="D88" s="87">
        <v>1</v>
      </c>
      <c r="E88" s="83">
        <v>5988258</v>
      </c>
      <c r="F88" s="83">
        <v>18.190000000000001</v>
      </c>
      <c r="G88" s="83">
        <v>17.934999999999999</v>
      </c>
      <c r="H88" s="83">
        <v>17.2963979501205</v>
      </c>
      <c r="I88" s="88">
        <v>1969.3879471666601</v>
      </c>
      <c r="J88" s="88">
        <v>11793.203129724299</v>
      </c>
      <c r="K88" s="88">
        <v>2.2877394109635998</v>
      </c>
      <c r="L88" s="91">
        <v>69.583964085921494</v>
      </c>
      <c r="M88" s="88">
        <v>1011.87072016073</v>
      </c>
      <c r="N88" s="88">
        <v>1082.82089326294</v>
      </c>
      <c r="O88" s="88">
        <v>1001.83798256841</v>
      </c>
      <c r="P88" s="88">
        <v>999.29008324433096</v>
      </c>
      <c r="Q88" s="91">
        <v>25.4503857089645</v>
      </c>
      <c r="R88" s="89">
        <v>3914392189.1160002</v>
      </c>
      <c r="S88" s="91">
        <v>69.583964085921494</v>
      </c>
      <c r="T88" s="88">
        <v>18.342875753921401</v>
      </c>
      <c r="U88" s="88">
        <v>15.4455242460785</v>
      </c>
      <c r="V88" s="91">
        <v>41.962461120402203</v>
      </c>
      <c r="W88" s="83">
        <v>0.11499999999999801</v>
      </c>
      <c r="X88" s="91">
        <v>68.888863230048798</v>
      </c>
      <c r="Y88" s="91">
        <v>92.468619246861905</v>
      </c>
      <c r="Z88" s="131">
        <v>105.62908075932999</v>
      </c>
      <c r="AA88" s="129">
        <v>131.07946646829399</v>
      </c>
      <c r="AB88" s="133">
        <v>26.249143694487199</v>
      </c>
    </row>
    <row r="89" spans="1:28">
      <c r="A89" s="126">
        <v>41402</v>
      </c>
      <c r="B89" s="83">
        <v>18.2</v>
      </c>
      <c r="C89" s="87">
        <f t="shared" si="1"/>
        <v>1</v>
      </c>
      <c r="D89" s="87">
        <v>1</v>
      </c>
      <c r="E89" s="83">
        <v>4986053</v>
      </c>
      <c r="F89" s="83">
        <v>18.254999999999999</v>
      </c>
      <c r="G89" s="83">
        <v>17.98</v>
      </c>
      <c r="H89" s="83">
        <v>17.386758155108399</v>
      </c>
      <c r="I89" s="88">
        <v>1991.2310600000001</v>
      </c>
      <c r="J89" s="88">
        <v>9928.3836004061795</v>
      </c>
      <c r="K89" s="88">
        <v>3.1704966941235599</v>
      </c>
      <c r="L89" s="91">
        <v>76.022040698196605</v>
      </c>
      <c r="M89" s="88">
        <v>1011.87072016073</v>
      </c>
      <c r="N89" s="88">
        <v>1086.30178514926</v>
      </c>
      <c r="O89" s="88">
        <v>1002.33494557227</v>
      </c>
      <c r="P89" s="88">
        <v>1001.26634285486</v>
      </c>
      <c r="Q89" s="91">
        <v>22.905347138067601</v>
      </c>
      <c r="R89" s="89">
        <v>11793203129.7243</v>
      </c>
      <c r="S89" s="91">
        <v>76.022040698196605</v>
      </c>
      <c r="T89" s="88">
        <v>18.482413441868399</v>
      </c>
      <c r="U89" s="88">
        <v>15.4619865581315</v>
      </c>
      <c r="V89" s="91">
        <v>40.6498831874055</v>
      </c>
      <c r="W89" s="83">
        <v>8.9999999999999802E-2</v>
      </c>
      <c r="X89" s="91">
        <v>69.911267081181606</v>
      </c>
      <c r="Y89" s="91">
        <v>96.043956043956001</v>
      </c>
      <c r="Z89" s="131">
        <v>109.29892149071701</v>
      </c>
      <c r="AA89" s="129">
        <v>132.204268628785</v>
      </c>
      <c r="AB89" s="133">
        <v>31.709964609838298</v>
      </c>
    </row>
    <row r="90" spans="1:28">
      <c r="A90" s="126">
        <v>41403</v>
      </c>
      <c r="B90" s="83">
        <v>18.3</v>
      </c>
      <c r="C90" s="87">
        <f t="shared" si="1"/>
        <v>1</v>
      </c>
      <c r="D90" s="87">
        <v>1</v>
      </c>
      <c r="E90" s="83">
        <v>7030733</v>
      </c>
      <c r="F90" s="83">
        <v>18.55</v>
      </c>
      <c r="G90" s="83">
        <v>18.22</v>
      </c>
      <c r="H90" s="83">
        <v>17.478082339597599</v>
      </c>
      <c r="I90" s="88">
        <v>2061.6840999999999</v>
      </c>
      <c r="J90" s="88">
        <v>-14495.1504374453</v>
      </c>
      <c r="K90" s="88">
        <v>3.4456420686362401</v>
      </c>
      <c r="L90" s="91">
        <v>77.506061339149497</v>
      </c>
      <c r="M90" s="88">
        <v>1012.4201707101799</v>
      </c>
      <c r="N90" s="88">
        <v>1090.0486701612999</v>
      </c>
      <c r="O90" s="88">
        <v>1002.33494557227</v>
      </c>
      <c r="P90" s="88">
        <v>1003.04497650434</v>
      </c>
      <c r="Q90" s="91">
        <v>24.480801738039901</v>
      </c>
      <c r="R90" s="89">
        <v>9928383600.4061794</v>
      </c>
      <c r="S90" s="91">
        <v>77.506061339149497</v>
      </c>
      <c r="T90" s="88">
        <v>18.5951890782354</v>
      </c>
      <c r="U90" s="88">
        <v>15.5444109217645</v>
      </c>
      <c r="V90" s="91">
        <v>40.324138200303601</v>
      </c>
      <c r="W90" s="83">
        <v>0.100000000000001</v>
      </c>
      <c r="X90" s="91">
        <v>71.049685860271197</v>
      </c>
      <c r="Y90" s="91">
        <v>89.648033126293996</v>
      </c>
      <c r="Z90" s="131">
        <v>109.381281554244</v>
      </c>
      <c r="AA90" s="129">
        <v>133.86208329228401</v>
      </c>
      <c r="AB90" s="133">
        <v>28.538968148854298</v>
      </c>
    </row>
    <row r="91" spans="1:28">
      <c r="A91" s="126">
        <v>41404</v>
      </c>
      <c r="B91" s="83">
        <v>18.074999999999999</v>
      </c>
      <c r="C91" s="87">
        <f t="shared" si="1"/>
        <v>-1</v>
      </c>
      <c r="D91" s="87">
        <v>-1</v>
      </c>
      <c r="E91" s="83">
        <v>7336307</v>
      </c>
      <c r="F91" s="83">
        <v>18.5</v>
      </c>
      <c r="G91" s="83">
        <v>17.95</v>
      </c>
      <c r="H91" s="83">
        <v>17.537774105637801</v>
      </c>
      <c r="I91" s="88">
        <v>2000.7518749999999</v>
      </c>
      <c r="J91" s="88">
        <v>-14678.129985825601</v>
      </c>
      <c r="K91" s="88">
        <v>2.13401184243095</v>
      </c>
      <c r="L91" s="91">
        <v>68.092015911965007</v>
      </c>
      <c r="M91" s="88">
        <v>1011.19066251346</v>
      </c>
      <c r="N91" s="88">
        <v>1092.0391814648401</v>
      </c>
      <c r="O91" s="88">
        <v>1002.33494557227</v>
      </c>
      <c r="P91" s="88">
        <v>1004.64574678887</v>
      </c>
      <c r="Q91" s="91">
        <v>13.381778263727901</v>
      </c>
      <c r="R91" s="89">
        <v>-14495150437.445299</v>
      </c>
      <c r="S91" s="91">
        <v>68.092015911965007</v>
      </c>
      <c r="T91" s="88">
        <v>18.6483402780724</v>
      </c>
      <c r="U91" s="88">
        <v>15.669259721927601</v>
      </c>
      <c r="V91" s="91">
        <v>30.754455367452199</v>
      </c>
      <c r="W91" s="83">
        <v>-0.225000000000001</v>
      </c>
      <c r="X91" s="91">
        <v>65.083003227762106</v>
      </c>
      <c r="Y91" s="91">
        <v>78.110599078340897</v>
      </c>
      <c r="Z91" s="131">
        <v>94.983170433313205</v>
      </c>
      <c r="AA91" s="129">
        <v>108.364948697041</v>
      </c>
      <c r="AB91" s="133">
        <v>25.6850713339687</v>
      </c>
    </row>
    <row r="92" spans="1:28">
      <c r="A92" s="126">
        <v>41407</v>
      </c>
      <c r="B92" s="83">
        <v>18.065000000000001</v>
      </c>
      <c r="C92" s="87">
        <f t="shared" si="1"/>
        <v>-1</v>
      </c>
      <c r="D92" s="87">
        <v>-1</v>
      </c>
      <c r="E92" s="83">
        <v>3073905</v>
      </c>
      <c r="F92" s="83">
        <v>18.190000000000001</v>
      </c>
      <c r="G92" s="83">
        <v>17.835000000000001</v>
      </c>
      <c r="H92" s="83">
        <v>17.590496695073998</v>
      </c>
      <c r="I92" s="88">
        <v>1953.54097075</v>
      </c>
      <c r="J92" s="88">
        <v>6004.9993576932802</v>
      </c>
      <c r="K92" s="88">
        <v>1.7802716197216499</v>
      </c>
      <c r="L92" s="91">
        <v>64.032291201098005</v>
      </c>
      <c r="M92" s="88">
        <v>1011.19066251346</v>
      </c>
      <c r="N92" s="88">
        <v>1093.8306416380301</v>
      </c>
      <c r="O92" s="88">
        <v>1002.2796205377</v>
      </c>
      <c r="P92" s="88">
        <v>1006.03006092023</v>
      </c>
      <c r="Q92" s="91">
        <v>12.0436004373547</v>
      </c>
      <c r="R92" s="89">
        <v>-14678129985.8256</v>
      </c>
      <c r="S92" s="91">
        <v>64.032291201098005</v>
      </c>
      <c r="T92" s="88">
        <v>18.6893139354925</v>
      </c>
      <c r="U92" s="88">
        <v>15.7966860645074</v>
      </c>
      <c r="V92" s="91">
        <v>28.417066994519899</v>
      </c>
      <c r="W92" s="83">
        <v>-9.9999999999980105E-3</v>
      </c>
      <c r="X92" s="91">
        <v>64.822448849529593</v>
      </c>
      <c r="Y92" s="91">
        <v>73.712737127371298</v>
      </c>
      <c r="Z92" s="131">
        <v>90.921359710469005</v>
      </c>
      <c r="AA92" s="129">
        <v>102.96496014782301</v>
      </c>
      <c r="AB92" s="133">
        <v>22.2119360635911</v>
      </c>
    </row>
    <row r="93" spans="1:28">
      <c r="A93" s="126">
        <v>41408</v>
      </c>
      <c r="B93" s="83">
        <v>18.23</v>
      </c>
      <c r="C93" s="87">
        <f t="shared" si="1"/>
        <v>1</v>
      </c>
      <c r="D93" s="87">
        <v>1</v>
      </c>
      <c r="E93" s="83">
        <v>5126104</v>
      </c>
      <c r="F93" s="83">
        <v>18.28</v>
      </c>
      <c r="G93" s="83">
        <v>17.844999999999999</v>
      </c>
      <c r="H93" s="83">
        <v>17.654447025566601</v>
      </c>
      <c r="I93" s="88">
        <v>1982.24877266666</v>
      </c>
      <c r="J93" s="88">
        <v>10161.213362561601</v>
      </c>
      <c r="K93" s="88">
        <v>1.74731503927711</v>
      </c>
      <c r="L93" s="91">
        <v>63.600825325692298</v>
      </c>
      <c r="M93" s="88">
        <v>1012.10403090538</v>
      </c>
      <c r="N93" s="88">
        <v>1096.45675249596</v>
      </c>
      <c r="O93" s="88">
        <v>1002.2796205377</v>
      </c>
      <c r="P93" s="88">
        <v>1007.27594363845</v>
      </c>
      <c r="Q93" s="91">
        <v>17.2657922393321</v>
      </c>
      <c r="R93" s="89">
        <v>6004999357.6932802</v>
      </c>
      <c r="S93" s="91">
        <v>63.600825325692298</v>
      </c>
      <c r="T93" s="88">
        <v>18.740188409655801</v>
      </c>
      <c r="U93" s="88">
        <v>15.9206115903441</v>
      </c>
      <c r="V93" s="91">
        <v>31.9054970887297</v>
      </c>
      <c r="W93" s="83">
        <v>0.16499999999999901</v>
      </c>
      <c r="X93" s="91">
        <v>67.158701152813705</v>
      </c>
      <c r="Y93" s="91">
        <v>78.378378378378301</v>
      </c>
      <c r="Z93" s="131">
        <v>94.395574846680901</v>
      </c>
      <c r="AA93" s="129">
        <v>111.661367086013</v>
      </c>
      <c r="AB93" s="133">
        <v>19.990742457231899</v>
      </c>
    </row>
    <row r="94" spans="1:28">
      <c r="A94" s="126">
        <v>41409</v>
      </c>
      <c r="B94" s="83">
        <v>18.414999999999999</v>
      </c>
      <c r="C94" s="87">
        <f t="shared" si="1"/>
        <v>1</v>
      </c>
      <c r="D94" s="87">
        <v>1</v>
      </c>
      <c r="E94" s="83">
        <v>5259078</v>
      </c>
      <c r="F94" s="83">
        <v>18.5</v>
      </c>
      <c r="G94" s="83">
        <v>18.149999999999999</v>
      </c>
      <c r="H94" s="83">
        <v>17.730502323010001</v>
      </c>
      <c r="I94" s="88">
        <v>2061.0988750000001</v>
      </c>
      <c r="J94" s="88">
        <v>10839.479749337201</v>
      </c>
      <c r="K94" s="88">
        <v>1.7448558790623401</v>
      </c>
      <c r="L94" s="91">
        <v>63.568214723841699</v>
      </c>
      <c r="M94" s="88">
        <v>1013.11884165688</v>
      </c>
      <c r="N94" s="88">
        <v>1099.95693341889</v>
      </c>
      <c r="O94" s="88">
        <v>1002.2796205377</v>
      </c>
      <c r="P94" s="88">
        <v>1008.39723808485</v>
      </c>
      <c r="Q94" s="91">
        <v>22.679523503329101</v>
      </c>
      <c r="R94" s="89">
        <v>10161213362.5616</v>
      </c>
      <c r="S94" s="91">
        <v>63.568214723841699</v>
      </c>
      <c r="T94" s="88">
        <v>18.837748825901201</v>
      </c>
      <c r="U94" s="88">
        <v>15.9738511740987</v>
      </c>
      <c r="V94" s="91">
        <v>35.238689461015099</v>
      </c>
      <c r="W94" s="83">
        <v>0.184999999999998</v>
      </c>
      <c r="X94" s="91">
        <v>69.596771905334407</v>
      </c>
      <c r="Y94" s="91">
        <v>90.322580645161096</v>
      </c>
      <c r="Z94" s="131">
        <v>99.255601485955907</v>
      </c>
      <c r="AA94" s="129">
        <v>121.935124989285</v>
      </c>
      <c r="AB94" s="133">
        <v>17.991668211508699</v>
      </c>
    </row>
    <row r="95" spans="1:28">
      <c r="A95" s="126">
        <v>41410</v>
      </c>
      <c r="B95" s="83">
        <v>18.43</v>
      </c>
      <c r="C95" s="87">
        <f t="shared" si="1"/>
        <v>1</v>
      </c>
      <c r="D95" s="87">
        <v>1</v>
      </c>
      <c r="E95" s="83">
        <v>4471833</v>
      </c>
      <c r="F95" s="83">
        <v>18.465</v>
      </c>
      <c r="G95" s="83">
        <v>18.285</v>
      </c>
      <c r="H95" s="83">
        <v>17.800452090709001</v>
      </c>
      <c r="I95" s="88">
        <v>2074.1891452499999</v>
      </c>
      <c r="J95" s="88">
        <v>9275.4274679707396</v>
      </c>
      <c r="K95" s="88">
        <v>2.2106926576940298</v>
      </c>
      <c r="L95" s="91">
        <v>68.854072730891204</v>
      </c>
      <c r="M95" s="88">
        <v>1013.11884165688</v>
      </c>
      <c r="N95" s="88">
        <v>1103.1070962495301</v>
      </c>
      <c r="O95" s="88">
        <v>1002.36107587302</v>
      </c>
      <c r="P95" s="88">
        <v>1009.48936444051</v>
      </c>
      <c r="Q95" s="91">
        <v>20.411571152996</v>
      </c>
      <c r="R95" s="89">
        <v>10839479749.3372</v>
      </c>
      <c r="S95" s="91">
        <v>68.854072730891204</v>
      </c>
      <c r="T95" s="88">
        <v>18.938108880636101</v>
      </c>
      <c r="U95" s="88">
        <v>15.993491119363799</v>
      </c>
      <c r="V95" s="91">
        <v>32.744487677864299</v>
      </c>
      <c r="W95" s="83">
        <v>1.5000000000000501E-2</v>
      </c>
      <c r="X95" s="91">
        <v>69.792585907076202</v>
      </c>
      <c r="Y95" s="91">
        <v>91.3978494623655</v>
      </c>
      <c r="Z95" s="131">
        <v>100.92854806830999</v>
      </c>
      <c r="AA95" s="129">
        <v>121.340119221306</v>
      </c>
      <c r="AB95" s="133">
        <v>17.5236532199443</v>
      </c>
    </row>
    <row r="96" spans="1:28">
      <c r="A96" s="126">
        <v>41411</v>
      </c>
      <c r="B96" s="83">
        <v>18.495000000000001</v>
      </c>
      <c r="C96" s="87">
        <f t="shared" si="1"/>
        <v>1</v>
      </c>
      <c r="D96" s="87">
        <v>1</v>
      </c>
      <c r="E96" s="89">
        <v>12786071</v>
      </c>
      <c r="F96" s="89">
        <v>18.495000000000001</v>
      </c>
      <c r="G96" s="89">
        <v>18.324999999999999</v>
      </c>
      <c r="H96" s="89">
        <v>17.869906881638101</v>
      </c>
      <c r="I96" s="88">
        <v>2089.447194375</v>
      </c>
      <c r="J96" s="88">
        <v>-26715.820178029498</v>
      </c>
      <c r="K96" s="88">
        <v>3.4331584596160098</v>
      </c>
      <c r="L96" s="91">
        <v>77.442719246119196</v>
      </c>
      <c r="M96" s="88">
        <v>1013.47152749519</v>
      </c>
      <c r="N96" s="88">
        <v>1106.3412922084599</v>
      </c>
      <c r="O96" s="88">
        <v>1002.36107587302</v>
      </c>
      <c r="P96" s="88">
        <v>1010.47227816061</v>
      </c>
      <c r="Q96" s="91">
        <v>20.851947058966498</v>
      </c>
      <c r="R96" s="89">
        <v>9275427467.9707394</v>
      </c>
      <c r="S96" s="91">
        <v>77.442719246119196</v>
      </c>
      <c r="T96" s="88">
        <v>19.037746405402899</v>
      </c>
      <c r="U96" s="88">
        <v>16.015853594597001</v>
      </c>
      <c r="V96" s="91">
        <v>32.039521605063499</v>
      </c>
      <c r="W96" s="83">
        <v>6.5000000000001196E-2</v>
      </c>
      <c r="X96" s="91">
        <v>70.674007223674707</v>
      </c>
      <c r="Y96" s="91">
        <v>95.634920634920604</v>
      </c>
      <c r="Z96" s="131">
        <v>106.017277476582</v>
      </c>
      <c r="AA96" s="129">
        <v>126.869224535548</v>
      </c>
      <c r="AB96" s="133">
        <v>15.7712878979499</v>
      </c>
    </row>
    <row r="97" spans="1:28">
      <c r="A97" s="126">
        <v>41414</v>
      </c>
      <c r="B97" s="83">
        <v>18.329999999999998</v>
      </c>
      <c r="C97" s="87">
        <f t="shared" si="1"/>
        <v>-1</v>
      </c>
      <c r="D97" s="87">
        <v>-1</v>
      </c>
      <c r="E97" s="83">
        <v>3831323</v>
      </c>
      <c r="F97" s="83">
        <v>18.54</v>
      </c>
      <c r="G97" s="83">
        <v>18.14</v>
      </c>
      <c r="H97" s="83">
        <v>17.915916193474299</v>
      </c>
      <c r="I97" s="88">
        <v>2054.888316</v>
      </c>
      <c r="J97" s="88">
        <v>-7872.9408675220602</v>
      </c>
      <c r="K97" s="88">
        <v>2.6126063283821099</v>
      </c>
      <c r="L97" s="91">
        <v>72.319153843484401</v>
      </c>
      <c r="M97" s="88">
        <v>1013.47152749519</v>
      </c>
      <c r="N97" s="88">
        <v>1109.2520685714901</v>
      </c>
      <c r="O97" s="88">
        <v>1001.4689428641</v>
      </c>
      <c r="P97" s="88">
        <v>1010.44753282678</v>
      </c>
      <c r="Q97" s="91">
        <v>18.766752353070199</v>
      </c>
      <c r="R97" s="89">
        <v>-26715820178.029499</v>
      </c>
      <c r="S97" s="91">
        <v>72.319153843484401</v>
      </c>
      <c r="T97" s="88">
        <v>19.102933784298099</v>
      </c>
      <c r="U97" s="88">
        <v>16.067466215701799</v>
      </c>
      <c r="V97" s="91">
        <v>24.5365823606679</v>
      </c>
      <c r="W97" s="83">
        <v>-0.16500000000000201</v>
      </c>
      <c r="X97" s="91">
        <v>65.452994052467801</v>
      </c>
      <c r="Y97" s="91">
        <v>82.539682539682303</v>
      </c>
      <c r="Z97" s="131">
        <v>94.910978884923793</v>
      </c>
      <c r="AA97" s="129">
        <v>113.677731237994</v>
      </c>
      <c r="AB97" s="133">
        <v>-0.39704988952597903</v>
      </c>
    </row>
    <row r="98" spans="1:28">
      <c r="A98" s="126">
        <v>41415</v>
      </c>
      <c r="B98" s="83">
        <v>18.3</v>
      </c>
      <c r="C98" s="87">
        <f t="shared" si="1"/>
        <v>-1</v>
      </c>
      <c r="D98" s="87">
        <v>-1</v>
      </c>
      <c r="E98" s="83">
        <v>7429695</v>
      </c>
      <c r="F98" s="83">
        <v>18.41</v>
      </c>
      <c r="G98" s="83">
        <v>18.11</v>
      </c>
      <c r="H98" s="83">
        <v>17.954324574126801</v>
      </c>
      <c r="I98" s="88">
        <v>2033.7711099999999</v>
      </c>
      <c r="J98" s="88">
        <v>-15110.299047111401</v>
      </c>
      <c r="K98" s="88">
        <v>1.76764811075604</v>
      </c>
      <c r="L98" s="91">
        <v>63.8682390252701</v>
      </c>
      <c r="M98" s="88">
        <v>1013.3078613740799</v>
      </c>
      <c r="N98" s="88">
        <v>1111.6859327555301</v>
      </c>
      <c r="O98" s="88">
        <v>1001.4689428641</v>
      </c>
      <c r="P98" s="88">
        <v>1010.42526202633</v>
      </c>
      <c r="Q98" s="91">
        <v>15.7385058328078</v>
      </c>
      <c r="R98" s="89">
        <v>-7872940867.5220604</v>
      </c>
      <c r="S98" s="91">
        <v>63.8682390252701</v>
      </c>
      <c r="T98" s="88">
        <v>19.142446912841901</v>
      </c>
      <c r="U98" s="88">
        <v>16.161553087158001</v>
      </c>
      <c r="V98" s="91">
        <v>21.738446180696901</v>
      </c>
      <c r="W98" s="83">
        <v>-2.9999999999997501E-2</v>
      </c>
      <c r="X98" s="91">
        <v>64.519719261371193</v>
      </c>
      <c r="Y98" s="91">
        <v>80.158730158730094</v>
      </c>
      <c r="Z98" s="131">
        <v>88.422990593457499</v>
      </c>
      <c r="AA98" s="129">
        <v>104.161496426265</v>
      </c>
      <c r="AB98" s="133">
        <v>-0.35734490057340101</v>
      </c>
    </row>
    <row r="99" spans="1:28">
      <c r="A99" s="126">
        <v>41416</v>
      </c>
      <c r="B99" s="83">
        <v>18.21</v>
      </c>
      <c r="C99" s="87">
        <f t="shared" si="1"/>
        <v>-1</v>
      </c>
      <c r="D99" s="87">
        <v>-1</v>
      </c>
      <c r="E99" s="83">
        <v>2909278</v>
      </c>
      <c r="F99" s="83">
        <v>18.38</v>
      </c>
      <c r="G99" s="83">
        <v>18.079999999999998</v>
      </c>
      <c r="H99" s="83">
        <v>17.979892116714101</v>
      </c>
      <c r="I99" s="88">
        <v>2017.1241279999899</v>
      </c>
      <c r="J99" s="88">
        <v>-5868.3748488595802</v>
      </c>
      <c r="K99" s="88">
        <v>2.0011773498188798</v>
      </c>
      <c r="L99" s="91">
        <v>66.679743199436402</v>
      </c>
      <c r="M99" s="88">
        <v>1013.3078613740799</v>
      </c>
      <c r="N99" s="88">
        <v>1113.8764105211701</v>
      </c>
      <c r="O99" s="88">
        <v>1000.97713958541</v>
      </c>
      <c r="P99" s="88">
        <v>1009.9083864248699</v>
      </c>
      <c r="Q99" s="91">
        <v>14.164655249526801</v>
      </c>
      <c r="R99" s="89">
        <v>-15110299047.111401</v>
      </c>
      <c r="S99" s="91">
        <v>66.679743199436402</v>
      </c>
      <c r="T99" s="88">
        <v>19.147290293032899</v>
      </c>
      <c r="U99" s="88">
        <v>16.294709706967001</v>
      </c>
      <c r="V99" s="91">
        <v>17.142372853150299</v>
      </c>
      <c r="W99" s="83">
        <v>-8.9999999999999802E-2</v>
      </c>
      <c r="X99" s="91">
        <v>61.678406132602397</v>
      </c>
      <c r="Y99" s="91">
        <v>58.282208588957097</v>
      </c>
      <c r="Z99" s="131">
        <v>82.463962524087407</v>
      </c>
      <c r="AA99" s="129">
        <v>96.628617773614295</v>
      </c>
      <c r="AB99" s="133">
        <v>-8.2934989627510998</v>
      </c>
    </row>
    <row r="100" spans="1:28">
      <c r="A100" s="126">
        <v>41417</v>
      </c>
      <c r="B100" s="83">
        <v>18.04</v>
      </c>
      <c r="C100" s="87">
        <f t="shared" si="1"/>
        <v>-1</v>
      </c>
      <c r="D100" s="87">
        <v>-1</v>
      </c>
      <c r="E100" s="83">
        <v>7002363</v>
      </c>
      <c r="F100" s="83">
        <v>18.135000000000002</v>
      </c>
      <c r="G100" s="83">
        <v>17.66</v>
      </c>
      <c r="H100" s="83">
        <v>17.9859029050427</v>
      </c>
      <c r="I100" s="88">
        <v>1925.8547879999901</v>
      </c>
      <c r="J100" s="88">
        <v>-13485.534310864001</v>
      </c>
      <c r="K100" s="88">
        <v>1.3925321075045101</v>
      </c>
      <c r="L100" s="91">
        <v>58.203277738118501</v>
      </c>
      <c r="M100" s="88">
        <v>1012.37430838122</v>
      </c>
      <c r="N100" s="88">
        <v>1114.78957350986</v>
      </c>
      <c r="O100" s="88">
        <v>1000.97713958541</v>
      </c>
      <c r="P100" s="88">
        <v>1009.44319838355</v>
      </c>
      <c r="Q100" s="91">
        <v>6.1796169970430403</v>
      </c>
      <c r="R100" s="89">
        <v>-5868374848.85958</v>
      </c>
      <c r="S100" s="91">
        <v>58.203277738118501</v>
      </c>
      <c r="T100" s="88">
        <v>19.0623879492695</v>
      </c>
      <c r="U100" s="88">
        <v>16.536412050730402</v>
      </c>
      <c r="V100" s="91">
        <v>9.5250314992774108</v>
      </c>
      <c r="W100" s="83">
        <v>-0.17000000000000101</v>
      </c>
      <c r="X100" s="91">
        <v>56.607434328580602</v>
      </c>
      <c r="Y100" s="91">
        <v>42.696629213483</v>
      </c>
      <c r="Z100" s="131">
        <v>69.283976651902094</v>
      </c>
      <c r="AA100" s="129">
        <v>75.463593648945107</v>
      </c>
      <c r="AB100" s="133">
        <v>-7.46414906647599</v>
      </c>
    </row>
    <row r="101" spans="1:28">
      <c r="A101" s="126">
        <v>41418</v>
      </c>
      <c r="B101" s="83">
        <v>17.725000000000001</v>
      </c>
      <c r="C101" s="87">
        <f t="shared" si="1"/>
        <v>-1</v>
      </c>
      <c r="D101" s="87">
        <v>-1</v>
      </c>
      <c r="E101" s="83">
        <v>5739608</v>
      </c>
      <c r="F101" s="83">
        <v>18.13</v>
      </c>
      <c r="G101" s="83">
        <v>17.600000000000001</v>
      </c>
      <c r="H101" s="83">
        <v>17.9598126145384</v>
      </c>
      <c r="I101" s="88">
        <v>1885.2782666666601</v>
      </c>
      <c r="J101" s="88">
        <v>10820.7582215861</v>
      </c>
      <c r="K101" s="88">
        <v>1.2622883178167901</v>
      </c>
      <c r="L101" s="91">
        <v>55.796969284399403</v>
      </c>
      <c r="M101" s="88">
        <v>1012.37430838122</v>
      </c>
      <c r="N101" s="88">
        <v>1115.61142019968</v>
      </c>
      <c r="O101" s="88">
        <v>999.23101985149106</v>
      </c>
      <c r="P101" s="88">
        <v>1007.26923092356</v>
      </c>
      <c r="Q101" s="91">
        <v>5.5616552973378504</v>
      </c>
      <c r="R101" s="89">
        <v>-13485534310.864</v>
      </c>
      <c r="S101" s="91">
        <v>55.796969284399403</v>
      </c>
      <c r="T101" s="88">
        <v>18.943943438273099</v>
      </c>
      <c r="U101" s="88">
        <v>16.776456561726899</v>
      </c>
      <c r="V101" s="91">
        <v>-6.2376386894409501</v>
      </c>
      <c r="W101" s="83">
        <v>-0.314999999999997</v>
      </c>
      <c r="X101" s="91">
        <v>48.629283539665998</v>
      </c>
      <c r="Y101" s="91">
        <v>13.157894736842101</v>
      </c>
      <c r="Z101" s="131">
        <v>51.2872895234526</v>
      </c>
      <c r="AA101" s="129">
        <v>56.8489448207904</v>
      </c>
      <c r="AB101" s="133">
        <v>-34.882275006651703</v>
      </c>
    </row>
    <row r="102" spans="1:28">
      <c r="A102" s="126">
        <v>41421</v>
      </c>
      <c r="B102" s="83">
        <v>17.940000000000001</v>
      </c>
      <c r="C102" s="87">
        <f t="shared" si="1"/>
        <v>1</v>
      </c>
      <c r="D102" s="87">
        <v>1</v>
      </c>
      <c r="E102" s="83">
        <v>2792664</v>
      </c>
      <c r="F102" s="83">
        <v>17.96</v>
      </c>
      <c r="G102" s="83">
        <v>17.760000000000002</v>
      </c>
      <c r="H102" s="83">
        <v>17.9578313530846</v>
      </c>
      <c r="I102" s="88">
        <v>1907.438208</v>
      </c>
      <c r="J102" s="88">
        <v>5326.8340157061102</v>
      </c>
      <c r="K102" s="88">
        <v>1.1747168344207599</v>
      </c>
      <c r="L102" s="91">
        <v>54.017001929984602</v>
      </c>
      <c r="M102" s="88">
        <v>1012.37430838122</v>
      </c>
      <c r="N102" s="88">
        <v>1116.3510822205101</v>
      </c>
      <c r="O102" s="88">
        <v>1000.44399587405</v>
      </c>
      <c r="P102" s="88">
        <v>1006.51072090133</v>
      </c>
      <c r="Q102" s="91">
        <v>5.0054897676035299</v>
      </c>
      <c r="R102" s="89">
        <v>10820758221.5861</v>
      </c>
      <c r="S102" s="91">
        <v>54.017001929984602</v>
      </c>
      <c r="T102" s="88">
        <v>18.805181427401099</v>
      </c>
      <c r="U102" s="88">
        <v>17.045618572598801</v>
      </c>
      <c r="V102" s="91">
        <v>0.82975154653616701</v>
      </c>
      <c r="W102" s="83">
        <v>0.214999999999999</v>
      </c>
      <c r="X102" s="91">
        <v>53.4515035003893</v>
      </c>
      <c r="Y102" s="91">
        <v>35.789473684210499</v>
      </c>
      <c r="Z102" s="131">
        <v>60.114040769156802</v>
      </c>
      <c r="AA102" s="129">
        <v>65.119530536760294</v>
      </c>
      <c r="AB102" s="133">
        <v>-12.1706307375196</v>
      </c>
    </row>
    <row r="103" spans="1:28">
      <c r="A103" s="126">
        <v>41422</v>
      </c>
      <c r="B103" s="83">
        <v>18.305</v>
      </c>
      <c r="C103" s="87">
        <f t="shared" si="1"/>
        <v>1</v>
      </c>
      <c r="D103" s="87">
        <v>1</v>
      </c>
      <c r="E103" s="89">
        <v>10957688</v>
      </c>
      <c r="F103" s="89">
        <v>18.445</v>
      </c>
      <c r="G103" s="89">
        <v>18.004999999999999</v>
      </c>
      <c r="H103" s="89">
        <v>17.9925482177761</v>
      </c>
      <c r="I103" s="88">
        <v>2026.37707620833</v>
      </c>
      <c r="J103" s="88">
        <v>-22204.407771443101</v>
      </c>
      <c r="K103" s="88">
        <v>1.34096618206977</v>
      </c>
      <c r="L103" s="91">
        <v>57.282595209647702</v>
      </c>
      <c r="M103" s="88">
        <v>1014.4088680244701</v>
      </c>
      <c r="N103" s="88">
        <v>1119.30160487733</v>
      </c>
      <c r="O103" s="88">
        <v>1000.44399587405</v>
      </c>
      <c r="P103" s="88">
        <v>1005.82806188132</v>
      </c>
      <c r="Q103" s="91">
        <v>18.820307017954601</v>
      </c>
      <c r="R103" s="89">
        <v>5326834015.70611</v>
      </c>
      <c r="S103" s="91">
        <v>57.282595209647702</v>
      </c>
      <c r="T103" s="88">
        <v>18.731742289930999</v>
      </c>
      <c r="U103" s="88">
        <v>17.245057710068899</v>
      </c>
      <c r="V103" s="91">
        <v>21.2957075285832</v>
      </c>
      <c r="W103" s="83">
        <v>0.36499999999999799</v>
      </c>
      <c r="X103" s="91">
        <v>60.270005690762801</v>
      </c>
      <c r="Y103" s="91">
        <v>74.210526315789295</v>
      </c>
      <c r="Z103" s="131">
        <v>81.792575267128399</v>
      </c>
      <c r="AA103" s="129">
        <v>100.612882285083</v>
      </c>
      <c r="AB103" s="133">
        <v>-10.9535676637677</v>
      </c>
    </row>
    <row r="104" spans="1:28">
      <c r="A104" s="126">
        <v>41423</v>
      </c>
      <c r="B104" s="83">
        <v>18.135000000000002</v>
      </c>
      <c r="C104" s="87">
        <f t="shared" si="1"/>
        <v>-1</v>
      </c>
      <c r="D104" s="87">
        <v>-1</v>
      </c>
      <c r="E104" s="83">
        <v>5747015</v>
      </c>
      <c r="F104" s="83">
        <v>18.39</v>
      </c>
      <c r="G104" s="83">
        <v>18.09</v>
      </c>
      <c r="H104" s="83">
        <v>18.0067933959985</v>
      </c>
      <c r="I104" s="88">
        <v>2011.0209795000001</v>
      </c>
      <c r="J104" s="88">
        <v>-11557.3677345011</v>
      </c>
      <c r="K104" s="88">
        <v>0.98975130934434896</v>
      </c>
      <c r="L104" s="91">
        <v>49.742463025215201</v>
      </c>
      <c r="M104" s="88">
        <v>1014.4088680244701</v>
      </c>
      <c r="N104" s="88">
        <v>1121.9570752684699</v>
      </c>
      <c r="O104" s="88">
        <v>999.51528787077996</v>
      </c>
      <c r="P104" s="88">
        <v>1004.28525411038</v>
      </c>
      <c r="Q104" s="91">
        <v>16.938276316158699</v>
      </c>
      <c r="R104" s="89">
        <v>-22204407771.4431</v>
      </c>
      <c r="S104" s="91">
        <v>49.742463025215201</v>
      </c>
      <c r="T104" s="88">
        <v>18.661678409624201</v>
      </c>
      <c r="U104" s="88">
        <v>17.4051215903757</v>
      </c>
      <c r="V104" s="91">
        <v>8.0855874118578601</v>
      </c>
      <c r="W104" s="83">
        <v>-0.16999999999999801</v>
      </c>
      <c r="X104" s="91">
        <v>56.144906202044702</v>
      </c>
      <c r="Y104" s="91">
        <v>56.914893617021399</v>
      </c>
      <c r="Z104" s="131">
        <v>66.472293922395806</v>
      </c>
      <c r="AA104" s="129">
        <v>83.410570238554499</v>
      </c>
      <c r="AB104" s="133">
        <v>-24.755037018216999</v>
      </c>
    </row>
    <row r="105" spans="1:28">
      <c r="A105" s="126">
        <v>41424</v>
      </c>
      <c r="B105" s="83">
        <v>18.074999999999999</v>
      </c>
      <c r="C105" s="87">
        <f t="shared" si="1"/>
        <v>-1</v>
      </c>
      <c r="D105" s="87">
        <v>-1</v>
      </c>
      <c r="E105" s="83">
        <v>5358275</v>
      </c>
      <c r="F105" s="83">
        <v>18.2</v>
      </c>
      <c r="G105" s="83">
        <v>17.984999999999999</v>
      </c>
      <c r="H105" s="83">
        <v>18.013614056398701</v>
      </c>
      <c r="I105" s="88">
        <v>1972.1451749999901</v>
      </c>
      <c r="J105" s="88">
        <v>-10567.2961875731</v>
      </c>
      <c r="K105" s="88">
        <v>1.0398045106579199</v>
      </c>
      <c r="L105" s="91">
        <v>50.975694250354501</v>
      </c>
      <c r="M105" s="88">
        <v>1014.4088680244701</v>
      </c>
      <c r="N105" s="88">
        <v>1124.34699862049</v>
      </c>
      <c r="O105" s="88">
        <v>999.18443592702499</v>
      </c>
      <c r="P105" s="88">
        <v>1002.56905135667</v>
      </c>
      <c r="Q105" s="91">
        <v>15.244448684542199</v>
      </c>
      <c r="R105" s="89">
        <v>-11557367734.501101</v>
      </c>
      <c r="S105" s="91">
        <v>50.975694250354501</v>
      </c>
      <c r="T105" s="88">
        <v>18.641081469436301</v>
      </c>
      <c r="U105" s="88">
        <v>17.474918530563599</v>
      </c>
      <c r="V105" s="91">
        <v>1.4577722746389301</v>
      </c>
      <c r="W105" s="83">
        <v>-6.0000000000002197E-2</v>
      </c>
      <c r="X105" s="91">
        <v>54.721342356594697</v>
      </c>
      <c r="Y105" s="91">
        <v>50.5319148936169</v>
      </c>
      <c r="Z105" s="131">
        <v>61.9993902563969</v>
      </c>
      <c r="AA105" s="129">
        <v>77.243838940939099</v>
      </c>
      <c r="AB105" s="133">
        <v>-27.537236653157699</v>
      </c>
    </row>
    <row r="106" spans="1:28">
      <c r="A106" s="126">
        <v>41425</v>
      </c>
      <c r="B106" s="83">
        <v>17.63</v>
      </c>
      <c r="C106" s="87">
        <f t="shared" si="1"/>
        <v>-1</v>
      </c>
      <c r="D106" s="87">
        <v>-1</v>
      </c>
      <c r="E106" s="83">
        <v>8635669</v>
      </c>
      <c r="F106" s="83">
        <v>18.149999999999999</v>
      </c>
      <c r="G106" s="83">
        <v>17.63</v>
      </c>
      <c r="H106" s="83">
        <v>17.975252650758801</v>
      </c>
      <c r="I106" s="88">
        <v>1880.44224499999</v>
      </c>
      <c r="J106" s="88">
        <v>16238.8768014369</v>
      </c>
      <c r="K106" s="88">
        <v>0.923534148269612</v>
      </c>
      <c r="L106" s="91">
        <v>48.012360430430199</v>
      </c>
      <c r="M106" s="88">
        <v>1011.9469039857401</v>
      </c>
      <c r="N106" s="88">
        <v>1123.6768726115299</v>
      </c>
      <c r="O106" s="88">
        <v>999.18443592702499</v>
      </c>
      <c r="P106" s="88">
        <v>1001.02446887833</v>
      </c>
      <c r="Q106" s="91">
        <v>-3.6026227135400499</v>
      </c>
      <c r="R106" s="89">
        <v>-10567296187.573099</v>
      </c>
      <c r="S106" s="91">
        <v>48.012360430430199</v>
      </c>
      <c r="T106" s="88">
        <v>18.621922408386801</v>
      </c>
      <c r="U106" s="88">
        <v>17.5084775916132</v>
      </c>
      <c r="V106" s="91">
        <v>-39.0859064988123</v>
      </c>
      <c r="W106" s="83">
        <v>-0.44500000000000001</v>
      </c>
      <c r="X106" s="91">
        <v>45.5056961152479</v>
      </c>
      <c r="Y106" s="91">
        <v>3.19148936170187</v>
      </c>
      <c r="Z106" s="131">
        <v>27.7479899170499</v>
      </c>
      <c r="AA106" s="129">
        <v>24.145367203509799</v>
      </c>
      <c r="AB106" s="133">
        <v>-24.783512987841799</v>
      </c>
    </row>
    <row r="107" spans="1:28">
      <c r="A107" s="126">
        <v>41428</v>
      </c>
      <c r="B107" s="83">
        <v>17.66</v>
      </c>
      <c r="C107" s="87">
        <f t="shared" si="1"/>
        <v>1</v>
      </c>
      <c r="D107" s="87">
        <v>1</v>
      </c>
      <c r="E107" s="83">
        <v>6210579</v>
      </c>
      <c r="F107" s="83">
        <v>17.829999999999998</v>
      </c>
      <c r="G107" s="83">
        <v>17.3</v>
      </c>
      <c r="H107" s="83">
        <v>17.943727385682902</v>
      </c>
      <c r="I107" s="88">
        <v>1815.7953133333299</v>
      </c>
      <c r="J107" s="88">
        <v>11277.140241286401</v>
      </c>
      <c r="K107" s="88">
        <v>0.93572721233135503</v>
      </c>
      <c r="L107" s="91">
        <v>48.339828379246697</v>
      </c>
      <c r="M107" s="88">
        <v>1011.9469039857401</v>
      </c>
      <c r="N107" s="88">
        <v>1123.07375920346</v>
      </c>
      <c r="O107" s="88">
        <v>999.35460041936801</v>
      </c>
      <c r="P107" s="88">
        <v>999.80231797056501</v>
      </c>
      <c r="Q107" s="91">
        <v>-3.2423604421862202</v>
      </c>
      <c r="R107" s="89">
        <v>16238876801.436899</v>
      </c>
      <c r="S107" s="91">
        <v>48.339828379246697</v>
      </c>
      <c r="T107" s="88">
        <v>18.574378643060001</v>
      </c>
      <c r="U107" s="88">
        <v>17.583621356939901</v>
      </c>
      <c r="V107" s="91">
        <v>-42.290882526926303</v>
      </c>
      <c r="W107" s="83">
        <v>3.0000000000001099E-2</v>
      </c>
      <c r="X107" s="91">
        <v>46.163942119234903</v>
      </c>
      <c r="Y107" s="91">
        <v>29.0322580645161</v>
      </c>
      <c r="Z107" s="131">
        <v>30.945153663197001</v>
      </c>
      <c r="AA107" s="129">
        <v>27.702793221010701</v>
      </c>
      <c r="AB107" s="133">
        <v>-19.6099550012535</v>
      </c>
    </row>
    <row r="108" spans="1:28">
      <c r="A108" s="126">
        <v>41429</v>
      </c>
      <c r="B108" s="83">
        <v>17.675000000000001</v>
      </c>
      <c r="C108" s="87">
        <f t="shared" si="1"/>
        <v>1</v>
      </c>
      <c r="D108" s="87">
        <v>1</v>
      </c>
      <c r="E108" s="83">
        <v>4786661</v>
      </c>
      <c r="F108" s="83">
        <v>17.885000000000002</v>
      </c>
      <c r="G108" s="83">
        <v>17.614999999999998</v>
      </c>
      <c r="H108" s="83">
        <v>17.916854647114601</v>
      </c>
      <c r="I108" s="88">
        <v>1856.13585354166</v>
      </c>
      <c r="J108" s="88">
        <v>-8884.6931008495994</v>
      </c>
      <c r="K108" s="88">
        <v>0.91436843041968596</v>
      </c>
      <c r="L108" s="91">
        <v>47.763451166985099</v>
      </c>
      <c r="M108" s="88">
        <v>1011.9469039857401</v>
      </c>
      <c r="N108" s="88">
        <v>1122.5309571362</v>
      </c>
      <c r="O108" s="88">
        <v>999.43953813171197</v>
      </c>
      <c r="P108" s="88">
        <v>998.78636881493503</v>
      </c>
      <c r="Q108" s="91">
        <v>-2.91812439796804</v>
      </c>
      <c r="R108" s="89">
        <v>11277140241.2864</v>
      </c>
      <c r="S108" s="91">
        <v>47.763451166985099</v>
      </c>
      <c r="T108" s="88">
        <v>18.580455763862801</v>
      </c>
      <c r="U108" s="88">
        <v>17.571144236137101</v>
      </c>
      <c r="V108" s="91">
        <v>-39.710237026929299</v>
      </c>
      <c r="W108" s="83">
        <v>1.5000000000000501E-2</v>
      </c>
      <c r="X108" s="91">
        <v>46.5118381574583</v>
      </c>
      <c r="Y108" s="91">
        <v>30.241935483871</v>
      </c>
      <c r="Z108" s="131">
        <v>32.322848729402097</v>
      </c>
      <c r="AA108" s="129">
        <v>29.4047243314341</v>
      </c>
      <c r="AB108" s="133">
        <v>-16.301356157226</v>
      </c>
    </row>
    <row r="109" spans="1:28">
      <c r="A109" s="126">
        <v>41430</v>
      </c>
      <c r="B109" s="83">
        <v>17.34</v>
      </c>
      <c r="C109" s="87">
        <f t="shared" si="1"/>
        <v>-1</v>
      </c>
      <c r="D109" s="87">
        <v>-1</v>
      </c>
      <c r="E109" s="83">
        <v>5566690</v>
      </c>
      <c r="F109" s="83">
        <v>17.765000000000001</v>
      </c>
      <c r="G109" s="83">
        <v>17.305</v>
      </c>
      <c r="H109" s="83">
        <v>17.8591691824031</v>
      </c>
      <c r="I109" s="88">
        <v>1776.9068184999901</v>
      </c>
      <c r="J109" s="88">
        <v>-9891.4894174757592</v>
      </c>
      <c r="K109" s="88">
        <v>0.73372192136324299</v>
      </c>
      <c r="L109" s="91">
        <v>42.320623181963903</v>
      </c>
      <c r="M109" s="88">
        <v>1010.05157159536</v>
      </c>
      <c r="N109" s="88">
        <v>1119.92412510645</v>
      </c>
      <c r="O109" s="88">
        <v>999.43953813171197</v>
      </c>
      <c r="P109" s="88">
        <v>997.87201457486697</v>
      </c>
      <c r="Q109" s="91">
        <v>-15.9620612346156</v>
      </c>
      <c r="R109" s="89">
        <v>-8884693100.8495998</v>
      </c>
      <c r="S109" s="91">
        <v>42.320623181963903</v>
      </c>
      <c r="T109" s="88">
        <v>18.629918087050498</v>
      </c>
      <c r="U109" s="88">
        <v>17.484881912949401</v>
      </c>
      <c r="V109" s="91">
        <v>-62.6530424301408</v>
      </c>
      <c r="W109" s="83">
        <v>-0.33500000000000002</v>
      </c>
      <c r="X109" s="91">
        <v>40.255257195547898</v>
      </c>
      <c r="Y109" s="91">
        <v>3.2258064516128302</v>
      </c>
      <c r="Z109" s="131">
        <v>10.499053382287601</v>
      </c>
      <c r="AA109" s="129">
        <v>-5.4630078523279897</v>
      </c>
      <c r="AB109" s="133">
        <v>-14.6712205415034</v>
      </c>
    </row>
    <row r="110" spans="1:28">
      <c r="A110" s="126">
        <v>41431</v>
      </c>
      <c r="B110" s="83">
        <v>17.175000000000001</v>
      </c>
      <c r="C110" s="87">
        <f t="shared" si="1"/>
        <v>-1</v>
      </c>
      <c r="D110" s="87">
        <v>-1</v>
      </c>
      <c r="E110" s="83">
        <v>6364656</v>
      </c>
      <c r="F110" s="83">
        <v>17.690000000000001</v>
      </c>
      <c r="G110" s="83">
        <v>17.175000000000001</v>
      </c>
      <c r="H110" s="83">
        <v>17.790752264162801</v>
      </c>
      <c r="I110" s="88">
        <v>1739.4024187499999</v>
      </c>
      <c r="J110" s="88">
        <v>11070.6980409117</v>
      </c>
      <c r="K110" s="88">
        <v>0.42400012167707901</v>
      </c>
      <c r="L110" s="91">
        <v>29.775286899394601</v>
      </c>
      <c r="M110" s="88">
        <v>1009.10001450194</v>
      </c>
      <c r="N110" s="88">
        <v>1116.5346294799201</v>
      </c>
      <c r="O110" s="88">
        <v>999.43953813171197</v>
      </c>
      <c r="P110" s="88">
        <v>997.04909575880595</v>
      </c>
      <c r="Q110" s="91">
        <v>-21.061106500589201</v>
      </c>
      <c r="R110" s="89">
        <v>-9891489417.4757595</v>
      </c>
      <c r="S110" s="91">
        <v>29.775286899394601</v>
      </c>
      <c r="T110" s="88">
        <v>18.6924699444588</v>
      </c>
      <c r="U110" s="88">
        <v>17.379930055541099</v>
      </c>
      <c r="V110" s="91">
        <v>-65.613244006637501</v>
      </c>
      <c r="W110" s="83">
        <v>-0.16499999999999901</v>
      </c>
      <c r="X110" s="91">
        <v>37.5743091926403</v>
      </c>
      <c r="Y110" s="91">
        <v>0</v>
      </c>
      <c r="Z110" s="131">
        <v>0.86817604269872795</v>
      </c>
      <c r="AA110" s="129">
        <v>-20.192930457890501</v>
      </c>
      <c r="AB110" s="133">
        <v>-13.2040984873532</v>
      </c>
    </row>
    <row r="111" spans="1:28">
      <c r="A111" s="126">
        <v>41432</v>
      </c>
      <c r="B111" s="83">
        <v>17.375</v>
      </c>
      <c r="C111" s="87">
        <f t="shared" si="1"/>
        <v>1</v>
      </c>
      <c r="D111" s="87">
        <v>1</v>
      </c>
      <c r="E111" s="83">
        <v>6677001</v>
      </c>
      <c r="F111" s="83">
        <v>17.484999999999999</v>
      </c>
      <c r="G111" s="83">
        <v>17.059999999999999</v>
      </c>
      <c r="H111" s="83">
        <v>17.749177037746499</v>
      </c>
      <c r="I111" s="88">
        <v>1727.61999583333</v>
      </c>
      <c r="J111" s="88">
        <v>11535.320439799099</v>
      </c>
      <c r="K111" s="88">
        <v>0.56617916351395203</v>
      </c>
      <c r="L111" s="91">
        <v>36.1503445265895</v>
      </c>
      <c r="M111" s="88">
        <v>1010.26449776249</v>
      </c>
      <c r="N111" s="88">
        <v>1114.7487462036299</v>
      </c>
      <c r="O111" s="88">
        <v>999.43953813171197</v>
      </c>
      <c r="P111" s="88">
        <v>996.30846882435105</v>
      </c>
      <c r="Q111" s="91">
        <v>-10.7615745392304</v>
      </c>
      <c r="R111" s="89">
        <v>11070698040.911699</v>
      </c>
      <c r="S111" s="91">
        <v>36.1503445265895</v>
      </c>
      <c r="T111" s="88">
        <v>18.714673911636702</v>
      </c>
      <c r="U111" s="88">
        <v>17.303726088363199</v>
      </c>
      <c r="V111" s="91">
        <v>-44.948508338788201</v>
      </c>
      <c r="W111" s="83">
        <v>0.19999999999999901</v>
      </c>
      <c r="X111" s="91">
        <v>42.567246977884203</v>
      </c>
      <c r="Y111" s="91">
        <v>22.7436823104693</v>
      </c>
      <c r="Z111" s="131">
        <v>20.6751553012543</v>
      </c>
      <c r="AA111" s="129">
        <v>9.9135807620238499</v>
      </c>
      <c r="AB111" s="133">
        <v>-11.883688638618001</v>
      </c>
    </row>
    <row r="112" spans="1:28">
      <c r="A112" s="126">
        <v>41435</v>
      </c>
      <c r="B112" s="83">
        <v>17.425000000000001</v>
      </c>
      <c r="C112" s="87">
        <f t="shared" si="1"/>
        <v>1</v>
      </c>
      <c r="D112" s="87">
        <v>1</v>
      </c>
      <c r="E112" s="83">
        <v>6018080</v>
      </c>
      <c r="F112" s="83">
        <v>17.52</v>
      </c>
      <c r="G112" s="83">
        <v>17.329999999999998</v>
      </c>
      <c r="H112" s="83">
        <v>17.716759333971901</v>
      </c>
      <c r="I112" s="88">
        <v>1763.5354599999901</v>
      </c>
      <c r="J112" s="88">
        <v>-10613.0974811167</v>
      </c>
      <c r="K112" s="88">
        <v>0.78034842874941901</v>
      </c>
      <c r="L112" s="91">
        <v>43.831219560631901</v>
      </c>
      <c r="M112" s="88">
        <v>1010.26449776249</v>
      </c>
      <c r="N112" s="88">
        <v>1113.14145125497</v>
      </c>
      <c r="O112" s="88">
        <v>999.72730791588504</v>
      </c>
      <c r="P112" s="88">
        <v>995.92669388590696</v>
      </c>
      <c r="Q112" s="91">
        <v>-9.6854170853076091</v>
      </c>
      <c r="R112" s="89">
        <v>11535320439.799101</v>
      </c>
      <c r="S112" s="91">
        <v>43.831219560631901</v>
      </c>
      <c r="T112" s="88">
        <v>18.7281466953077</v>
      </c>
      <c r="U112" s="88">
        <v>17.2446533046922</v>
      </c>
      <c r="V112" s="91">
        <v>-37.843107596661497</v>
      </c>
      <c r="W112" s="83">
        <v>5.0000000000000697E-2</v>
      </c>
      <c r="X112" s="91">
        <v>43.777913268920997</v>
      </c>
      <c r="Y112" s="91">
        <v>26.353790613718498</v>
      </c>
      <c r="Z112" s="131">
        <v>29.275311052065401</v>
      </c>
      <c r="AA112" s="129">
        <v>19.589893966757799</v>
      </c>
      <c r="AB112" s="133">
        <v>-6.1257487237308199</v>
      </c>
    </row>
    <row r="113" spans="1:28">
      <c r="A113" s="126">
        <v>41436</v>
      </c>
      <c r="B113" s="83">
        <v>17.315000000000001</v>
      </c>
      <c r="C113" s="87">
        <f t="shared" si="1"/>
        <v>-1</v>
      </c>
      <c r="D113" s="87">
        <v>-1</v>
      </c>
      <c r="E113" s="89">
        <v>10403487</v>
      </c>
      <c r="F113" s="89">
        <v>17.399999999999999</v>
      </c>
      <c r="G113" s="89">
        <v>17.059999999999999</v>
      </c>
      <c r="H113" s="89">
        <v>17.6765834005747</v>
      </c>
      <c r="I113" s="88">
        <v>1713.2846199999999</v>
      </c>
      <c r="J113" s="88">
        <v>17824.134271469899</v>
      </c>
      <c r="K113" s="88">
        <v>0.68839089220327099</v>
      </c>
      <c r="L113" s="91">
        <v>40.772009336354103</v>
      </c>
      <c r="M113" s="88">
        <v>1009.63322086149</v>
      </c>
      <c r="N113" s="88">
        <v>1111.00131714901</v>
      </c>
      <c r="O113" s="88">
        <v>999.72730791588504</v>
      </c>
      <c r="P113" s="88">
        <v>995.58309644130702</v>
      </c>
      <c r="Q113" s="91">
        <v>-13.1586031278174</v>
      </c>
      <c r="R113" s="89">
        <v>-10613097481.116699</v>
      </c>
      <c r="S113" s="91">
        <v>40.772009336354103</v>
      </c>
      <c r="T113" s="88">
        <v>18.739344136645801</v>
      </c>
      <c r="U113" s="88">
        <v>17.169855863354101</v>
      </c>
      <c r="V113" s="91">
        <v>-40.752136278060902</v>
      </c>
      <c r="W113" s="83">
        <v>-0.109999999999999</v>
      </c>
      <c r="X113" s="91">
        <v>41.695525374358603</v>
      </c>
      <c r="Y113" s="91">
        <v>18.411552346570499</v>
      </c>
      <c r="Z113" s="131">
        <v>23.9262912740876</v>
      </c>
      <c r="AA113" s="129">
        <v>10.767688146270199</v>
      </c>
      <c r="AB113" s="133">
        <v>-5.5131738513577604</v>
      </c>
    </row>
    <row r="114" spans="1:28">
      <c r="A114" s="126">
        <v>41437</v>
      </c>
      <c r="B114" s="83">
        <v>17.36</v>
      </c>
      <c r="C114" s="87">
        <f t="shared" si="1"/>
        <v>1</v>
      </c>
      <c r="D114" s="87">
        <v>1</v>
      </c>
      <c r="E114" s="89">
        <v>13181566</v>
      </c>
      <c r="F114" s="89">
        <v>17.585000000000001</v>
      </c>
      <c r="G114" s="89">
        <v>17.274999999999999</v>
      </c>
      <c r="H114" s="89">
        <v>17.644925060517199</v>
      </c>
      <c r="I114" s="88">
        <v>1757.87866333333</v>
      </c>
      <c r="J114" s="88">
        <v>-23171.593620720101</v>
      </c>
      <c r="K114" s="88">
        <v>1.05731988654028</v>
      </c>
      <c r="L114" s="91">
        <v>51.393071804615502</v>
      </c>
      <c r="M114" s="88">
        <v>1009.89311113004</v>
      </c>
      <c r="N114" s="88">
        <v>1109.35892908408</v>
      </c>
      <c r="O114" s="88">
        <v>999.72730791588504</v>
      </c>
      <c r="P114" s="88">
        <v>995.27385874116806</v>
      </c>
      <c r="Q114" s="91">
        <v>-10.014128753248601</v>
      </c>
      <c r="R114" s="89">
        <v>17824134271.469898</v>
      </c>
      <c r="S114" s="91">
        <v>51.393071804615502</v>
      </c>
      <c r="T114" s="88">
        <v>18.732319912241699</v>
      </c>
      <c r="U114" s="88">
        <v>17.1096800877582</v>
      </c>
      <c r="V114" s="91">
        <v>-34.573291714848501</v>
      </c>
      <c r="W114" s="83">
        <v>4.4999999999998097E-2</v>
      </c>
      <c r="X114" s="91">
        <v>42.892282139410597</v>
      </c>
      <c r="Y114" s="91">
        <v>21.660649819494601</v>
      </c>
      <c r="Z114" s="131">
        <v>33.466139417837901</v>
      </c>
      <c r="AA114" s="129">
        <v>23.452010664589199</v>
      </c>
      <c r="AB114" s="133">
        <v>-4.9618564662219597</v>
      </c>
    </row>
    <row r="115" spans="1:28">
      <c r="A115" s="126">
        <v>41438</v>
      </c>
      <c r="B115" s="83">
        <v>17.254999999999999</v>
      </c>
      <c r="C115" s="87">
        <f t="shared" si="1"/>
        <v>-1</v>
      </c>
      <c r="D115" s="87">
        <v>-1</v>
      </c>
      <c r="E115" s="83">
        <v>7173493</v>
      </c>
      <c r="F115" s="83">
        <v>17.440000000000001</v>
      </c>
      <c r="G115" s="83">
        <v>17.16</v>
      </c>
      <c r="H115" s="83">
        <v>17.6059325544655</v>
      </c>
      <c r="I115" s="88">
        <v>1721.303584</v>
      </c>
      <c r="J115" s="88">
        <v>12347.7592106989</v>
      </c>
      <c r="K115" s="88">
        <v>1.03927998243404</v>
      </c>
      <c r="L115" s="91">
        <v>50.9630845880016</v>
      </c>
      <c r="M115" s="88">
        <v>1009.89311113004</v>
      </c>
      <c r="N115" s="88">
        <v>1107.88077982564</v>
      </c>
      <c r="O115" s="88">
        <v>999.12246920620703</v>
      </c>
      <c r="P115" s="88">
        <v>994.39524800492904</v>
      </c>
      <c r="Q115" s="91">
        <v>-9.0127158779238101</v>
      </c>
      <c r="R115" s="89">
        <v>-23171593620.7201</v>
      </c>
      <c r="S115" s="91">
        <v>50.9630845880016</v>
      </c>
      <c r="T115" s="88">
        <v>18.715404185591002</v>
      </c>
      <c r="U115" s="88">
        <v>17.042995814408901</v>
      </c>
      <c r="V115" s="91">
        <v>-37.323419970614097</v>
      </c>
      <c r="W115" s="83">
        <v>-0.105</v>
      </c>
      <c r="X115" s="91">
        <v>40.788488740901101</v>
      </c>
      <c r="Y115" s="91">
        <v>14.0794223826714</v>
      </c>
      <c r="Z115" s="131">
        <v>29.560647076256199</v>
      </c>
      <c r="AA115" s="129">
        <v>20.5479311983324</v>
      </c>
      <c r="AB115" s="133">
        <v>-14.0977001217106</v>
      </c>
    </row>
    <row r="116" spans="1:28">
      <c r="A116" s="126">
        <v>41439</v>
      </c>
      <c r="B116" s="83">
        <v>17.385000000000002</v>
      </c>
      <c r="C116" s="87">
        <f t="shared" si="1"/>
        <v>1</v>
      </c>
      <c r="D116" s="87">
        <v>1</v>
      </c>
      <c r="E116" s="83">
        <v>3380103</v>
      </c>
      <c r="F116" s="83">
        <v>17.5</v>
      </c>
      <c r="G116" s="83">
        <v>17.29</v>
      </c>
      <c r="H116" s="83">
        <v>17.583839299018901</v>
      </c>
      <c r="I116" s="88">
        <v>1753.4221250000001</v>
      </c>
      <c r="J116" s="88">
        <v>5926.7473849788703</v>
      </c>
      <c r="K116" s="88">
        <v>1.0459831032334399</v>
      </c>
      <c r="L116" s="91">
        <v>51.123741030919803</v>
      </c>
      <c r="M116" s="88">
        <v>1009.89311113004</v>
      </c>
      <c r="N116" s="88">
        <v>1106.5504454930499</v>
      </c>
      <c r="O116" s="88">
        <v>999.87587401640701</v>
      </c>
      <c r="P116" s="88">
        <v>994.34772295940604</v>
      </c>
      <c r="Q116" s="91">
        <v>-8.1114442901312493</v>
      </c>
      <c r="R116" s="89">
        <v>12347759210.6989</v>
      </c>
      <c r="S116" s="91">
        <v>51.123741030919803</v>
      </c>
      <c r="T116" s="88">
        <v>18.705493295441499</v>
      </c>
      <c r="U116" s="88">
        <v>16.9977067045584</v>
      </c>
      <c r="V116" s="91">
        <v>-27.321914956524399</v>
      </c>
      <c r="W116" s="83">
        <v>0.130000000000002</v>
      </c>
      <c r="X116" s="91">
        <v>44.423092315683</v>
      </c>
      <c r="Y116" s="91">
        <v>23.4657039711193</v>
      </c>
      <c r="Z116" s="131">
        <v>38.0234098568924</v>
      </c>
      <c r="AA116" s="129">
        <v>29.911965566761101</v>
      </c>
      <c r="AB116" s="133">
        <v>-0.76256049740210197</v>
      </c>
    </row>
    <row r="117" spans="1:28">
      <c r="A117" s="126">
        <v>41442</v>
      </c>
      <c r="B117" s="83">
        <v>17.48</v>
      </c>
      <c r="C117" s="87">
        <f t="shared" si="1"/>
        <v>1</v>
      </c>
      <c r="D117" s="87">
        <v>1</v>
      </c>
      <c r="E117" s="83">
        <v>8978576</v>
      </c>
      <c r="F117" s="83">
        <v>17.684999999999999</v>
      </c>
      <c r="G117" s="83">
        <v>17.355</v>
      </c>
      <c r="H117" s="83">
        <v>17.573455369116999</v>
      </c>
      <c r="I117" s="88">
        <v>1788.339033</v>
      </c>
      <c r="J117" s="88">
        <v>16056.737921557</v>
      </c>
      <c r="K117" s="88">
        <v>0.97729222926852899</v>
      </c>
      <c r="L117" s="91">
        <v>49.425786173754602</v>
      </c>
      <c r="M117" s="88">
        <v>1010.43955921747</v>
      </c>
      <c r="N117" s="88">
        <v>1105.95127434044</v>
      </c>
      <c r="O117" s="88">
        <v>999.87587401640701</v>
      </c>
      <c r="P117" s="88">
        <v>994.30495041843596</v>
      </c>
      <c r="Q117" s="91">
        <v>-3.4554361720042599</v>
      </c>
      <c r="R117" s="89">
        <v>5926747384.9788704</v>
      </c>
      <c r="S117" s="91">
        <v>49.425786173754602</v>
      </c>
      <c r="T117" s="88">
        <v>18.689449696661701</v>
      </c>
      <c r="U117" s="88">
        <v>16.966950303338201</v>
      </c>
      <c r="V117" s="91">
        <v>-20.214811183657201</v>
      </c>
      <c r="W117" s="83">
        <v>9.4999999999998794E-2</v>
      </c>
      <c r="X117" s="91">
        <v>46.984162422693402</v>
      </c>
      <c r="Y117" s="91">
        <v>31.578947368421101</v>
      </c>
      <c r="Z117" s="131">
        <v>43.3607266011322</v>
      </c>
      <c r="AA117" s="129">
        <v>39.905290429127902</v>
      </c>
      <c r="AB117" s="133">
        <v>-0.68630444766183096</v>
      </c>
    </row>
    <row r="118" spans="1:28">
      <c r="A118" s="126">
        <v>41443</v>
      </c>
      <c r="B118" s="83">
        <v>17.579999999999998</v>
      </c>
      <c r="C118" s="87">
        <f t="shared" si="1"/>
        <v>1</v>
      </c>
      <c r="D118" s="87">
        <v>1</v>
      </c>
      <c r="E118" s="83">
        <v>8539115</v>
      </c>
      <c r="F118" s="83">
        <v>17.62</v>
      </c>
      <c r="G118" s="83">
        <v>17.38</v>
      </c>
      <c r="H118" s="83">
        <v>17.574109832205298</v>
      </c>
      <c r="I118" s="88">
        <v>1794.54061599999</v>
      </c>
      <c r="J118" s="88">
        <v>-15323.788692194799</v>
      </c>
      <c r="K118" s="88">
        <v>1.3188193994773401</v>
      </c>
      <c r="L118" s="91">
        <v>56.874606093713197</v>
      </c>
      <c r="M118" s="88">
        <v>1010.43955921747</v>
      </c>
      <c r="N118" s="88">
        <v>1105.41202030309</v>
      </c>
      <c r="O118" s="88">
        <v>1000.44795639627</v>
      </c>
      <c r="P118" s="88">
        <v>994.83505924915403</v>
      </c>
      <c r="Q118" s="91">
        <v>-3.1098925548043601</v>
      </c>
      <c r="R118" s="89">
        <v>16056737921.556999</v>
      </c>
      <c r="S118" s="91">
        <v>56.874606093713197</v>
      </c>
      <c r="T118" s="88">
        <v>18.652536780340501</v>
      </c>
      <c r="U118" s="88">
        <v>16.951863219659401</v>
      </c>
      <c r="V118" s="91">
        <v>-13.065411560288</v>
      </c>
      <c r="W118" s="83">
        <v>9.9999999999997799E-2</v>
      </c>
      <c r="X118" s="91">
        <v>49.616125127748397</v>
      </c>
      <c r="Y118" s="91">
        <v>45.614035087719202</v>
      </c>
      <c r="Z118" s="131">
        <v>54.314999011873297</v>
      </c>
      <c r="AA118" s="129">
        <v>51.205106457069</v>
      </c>
      <c r="AB118" s="133">
        <v>8.50583201307861</v>
      </c>
    </row>
    <row r="119" spans="1:28">
      <c r="A119" s="126">
        <v>41444</v>
      </c>
      <c r="B119" s="83">
        <v>17.46</v>
      </c>
      <c r="C119" s="87">
        <f t="shared" si="1"/>
        <v>-1</v>
      </c>
      <c r="D119" s="87">
        <v>-1</v>
      </c>
      <c r="E119" s="83">
        <v>5284736</v>
      </c>
      <c r="F119" s="83">
        <v>17.635000000000002</v>
      </c>
      <c r="G119" s="83">
        <v>17.395</v>
      </c>
      <c r="H119" s="83">
        <v>17.562698848984802</v>
      </c>
      <c r="I119" s="88">
        <v>1785.3480015</v>
      </c>
      <c r="J119" s="88">
        <v>-9435.0928560551001</v>
      </c>
      <c r="K119" s="88">
        <v>1.33825970171302</v>
      </c>
      <c r="L119" s="91">
        <v>57.233150822921999</v>
      </c>
      <c r="M119" s="88">
        <v>1010.43955921747</v>
      </c>
      <c r="N119" s="88">
        <v>1104.9266916694701</v>
      </c>
      <c r="O119" s="88">
        <v>999.76536253961399</v>
      </c>
      <c r="P119" s="88">
        <v>994.62983225569099</v>
      </c>
      <c r="Q119" s="91">
        <v>-2.7989032993248202</v>
      </c>
      <c r="R119" s="89">
        <v>-15323788692.194799</v>
      </c>
      <c r="S119" s="91">
        <v>57.233150822921999</v>
      </c>
      <c r="T119" s="88">
        <v>18.5861240782266</v>
      </c>
      <c r="U119" s="88">
        <v>16.941875921773299</v>
      </c>
      <c r="V119" s="91">
        <v>-18.488693376779601</v>
      </c>
      <c r="W119" s="83">
        <v>-0.119999999999997</v>
      </c>
      <c r="X119" s="91">
        <v>46.624842743421098</v>
      </c>
      <c r="Y119" s="91">
        <v>36.697247706422203</v>
      </c>
      <c r="Z119" s="131">
        <v>48.800858045852102</v>
      </c>
      <c r="AA119" s="129">
        <v>46.001954746527304</v>
      </c>
      <c r="AB119" s="133">
        <v>-3.2929584073985398</v>
      </c>
    </row>
    <row r="120" spans="1:28">
      <c r="A120" s="126">
        <v>41445</v>
      </c>
      <c r="B120" s="83">
        <v>16.36</v>
      </c>
      <c r="C120" s="87">
        <f t="shared" si="1"/>
        <v>-1</v>
      </c>
      <c r="D120" s="87">
        <v>-1</v>
      </c>
      <c r="E120" s="89">
        <v>14589197</v>
      </c>
      <c r="F120" s="89">
        <v>17.03</v>
      </c>
      <c r="G120" s="89">
        <v>16.315000000000001</v>
      </c>
      <c r="H120" s="89">
        <v>17.4424289640863</v>
      </c>
      <c r="I120" s="88">
        <v>1515.1784006666601</v>
      </c>
      <c r="J120" s="88">
        <v>-22105.236177470899</v>
      </c>
      <c r="K120" s="88">
        <v>1.2433003019280799</v>
      </c>
      <c r="L120" s="91">
        <v>55.422820603174898</v>
      </c>
      <c r="M120" s="88">
        <v>1004.13944466993</v>
      </c>
      <c r="N120" s="88">
        <v>1097.55624980893</v>
      </c>
      <c r="O120" s="88">
        <v>999.76536253961399</v>
      </c>
      <c r="P120" s="88">
        <v>994.44512796157403</v>
      </c>
      <c r="Q120" s="91">
        <v>-46.847252409180101</v>
      </c>
      <c r="R120" s="89">
        <v>-9435092856.0550995</v>
      </c>
      <c r="S120" s="91">
        <v>55.422820603174898</v>
      </c>
      <c r="T120" s="88">
        <v>18.6261286957225</v>
      </c>
      <c r="U120" s="88">
        <v>16.736271304277398</v>
      </c>
      <c r="V120" s="91">
        <v>-69.9100369149903</v>
      </c>
      <c r="W120" s="83">
        <v>-1.1000000000000001</v>
      </c>
      <c r="X120" s="91">
        <v>29.2290206914459</v>
      </c>
      <c r="Y120" s="91">
        <v>2.86624203821644</v>
      </c>
      <c r="Z120" s="131">
        <v>7.84860919618467</v>
      </c>
      <c r="AA120" s="129">
        <v>-38.998643212995397</v>
      </c>
      <c r="AB120" s="133">
        <v>-2.96366256665871</v>
      </c>
    </row>
    <row r="121" spans="1:28">
      <c r="A121" s="126">
        <v>41446</v>
      </c>
      <c r="B121" s="83">
        <v>16.14</v>
      </c>
      <c r="C121" s="87">
        <f t="shared" si="1"/>
        <v>-1</v>
      </c>
      <c r="D121" s="87">
        <v>-1</v>
      </c>
      <c r="E121" s="89">
        <v>12098601</v>
      </c>
      <c r="F121" s="89">
        <v>16.625</v>
      </c>
      <c r="G121" s="89">
        <v>16.14</v>
      </c>
      <c r="H121" s="89">
        <v>17.3121860676777</v>
      </c>
      <c r="I121" s="88">
        <v>1443.60195</v>
      </c>
      <c r="J121" s="88">
        <v>-17465.5639958719</v>
      </c>
      <c r="K121" s="88">
        <v>0.91384064737897097</v>
      </c>
      <c r="L121" s="91">
        <v>47.7490458064253</v>
      </c>
      <c r="M121" s="88">
        <v>1004.13944466993</v>
      </c>
      <c r="N121" s="88">
        <v>1090.9228521344501</v>
      </c>
      <c r="O121" s="88">
        <v>998.42061926333099</v>
      </c>
      <c r="P121" s="88">
        <v>992.94385611612699</v>
      </c>
      <c r="Q121" s="91">
        <v>-42.162527168261697</v>
      </c>
      <c r="R121" s="89">
        <v>-22105236177.470901</v>
      </c>
      <c r="S121" s="91">
        <v>47.7490458064253</v>
      </c>
      <c r="T121" s="88">
        <v>18.6507104869277</v>
      </c>
      <c r="U121" s="88">
        <v>16.5232895130722</v>
      </c>
      <c r="V121" s="91">
        <v>-68.016627540230601</v>
      </c>
      <c r="W121" s="83">
        <v>-0.219999999999998</v>
      </c>
      <c r="X121" s="91">
        <v>27.054878966452002</v>
      </c>
      <c r="Y121" s="91">
        <v>0</v>
      </c>
      <c r="Z121" s="131">
        <v>3.3936486163233601</v>
      </c>
      <c r="AA121" s="129">
        <v>-38.7688785519383</v>
      </c>
      <c r="AB121" s="133">
        <v>-24.088574615959502</v>
      </c>
    </row>
    <row r="122" spans="1:28">
      <c r="A122" s="126">
        <v>41449</v>
      </c>
      <c r="B122" s="83">
        <v>15.755000000000001</v>
      </c>
      <c r="C122" s="87">
        <f t="shared" si="1"/>
        <v>-1</v>
      </c>
      <c r="D122" s="87">
        <v>-1</v>
      </c>
      <c r="E122" s="83">
        <v>9872449</v>
      </c>
      <c r="F122" s="83">
        <v>16.245000000000001</v>
      </c>
      <c r="G122" s="83">
        <v>15.7</v>
      </c>
      <c r="H122" s="83">
        <v>17.156467460909901</v>
      </c>
      <c r="I122" s="88">
        <v>1339.4192025</v>
      </c>
      <c r="J122" s="88">
        <v>13223.3477663019</v>
      </c>
      <c r="K122" s="88">
        <v>0.72887142221010504</v>
      </c>
      <c r="L122" s="91">
        <v>42.158798673318898</v>
      </c>
      <c r="M122" s="88">
        <v>1004.13944466993</v>
      </c>
      <c r="N122" s="88">
        <v>1084.9527942274101</v>
      </c>
      <c r="O122" s="88">
        <v>996.03524132033203</v>
      </c>
      <c r="P122" s="88">
        <v>989.25639498892997</v>
      </c>
      <c r="Q122" s="91">
        <v>-37.946274451435002</v>
      </c>
      <c r="R122" s="89">
        <v>-17465563995.871899</v>
      </c>
      <c r="S122" s="91">
        <v>42.158798673318898</v>
      </c>
      <c r="T122" s="88">
        <v>18.724045160467899</v>
      </c>
      <c r="U122" s="88">
        <v>16.243954839532002</v>
      </c>
      <c r="V122" s="91">
        <v>-69.715202926461401</v>
      </c>
      <c r="W122" s="83">
        <v>-0.38499999999999901</v>
      </c>
      <c r="X122" s="91">
        <v>23.728534410692198</v>
      </c>
      <c r="Y122" s="91">
        <v>2.6634382566586599</v>
      </c>
      <c r="Z122" s="131">
        <v>-1.4700285451152899</v>
      </c>
      <c r="AA122" s="129">
        <v>-39.4163029965503</v>
      </c>
      <c r="AB122" s="133">
        <v>-59.166954189805402</v>
      </c>
    </row>
    <row r="123" spans="1:28">
      <c r="A123" s="126">
        <v>41450</v>
      </c>
      <c r="B123" s="83">
        <v>15.824999999999999</v>
      </c>
      <c r="C123" s="87">
        <f t="shared" si="1"/>
        <v>1</v>
      </c>
      <c r="D123" s="87">
        <v>1</v>
      </c>
      <c r="E123" s="89">
        <v>11018304</v>
      </c>
      <c r="F123" s="89">
        <v>16.05</v>
      </c>
      <c r="G123" s="89">
        <v>15.744999999999999</v>
      </c>
      <c r="H123" s="89">
        <v>17.023320714818901</v>
      </c>
      <c r="I123" s="88">
        <v>1333.0307437499901</v>
      </c>
      <c r="J123" s="88">
        <v>14687.7379759835</v>
      </c>
      <c r="K123" s="88">
        <v>0.94049773098187806</v>
      </c>
      <c r="L123" s="91">
        <v>48.466829719300499</v>
      </c>
      <c r="M123" s="88">
        <v>1004.58374806568</v>
      </c>
      <c r="N123" s="88">
        <v>1080.03791766877</v>
      </c>
      <c r="O123" s="88">
        <v>996.03524132033203</v>
      </c>
      <c r="P123" s="88">
        <v>985.93767997445104</v>
      </c>
      <c r="Q123" s="91">
        <v>-31.0254836386273</v>
      </c>
      <c r="R123" s="89">
        <v>13223347766.301901</v>
      </c>
      <c r="S123" s="91">
        <v>48.466829719300499</v>
      </c>
      <c r="T123" s="88">
        <v>18.738638060930601</v>
      </c>
      <c r="U123" s="88">
        <v>16.031361939069299</v>
      </c>
      <c r="V123" s="91">
        <v>-57.622493228637197</v>
      </c>
      <c r="W123" s="83">
        <v>6.9999999999998494E-2</v>
      </c>
      <c r="X123" s="91">
        <v>25.521510474925201</v>
      </c>
      <c r="Y123" s="91">
        <v>6.28140703517587</v>
      </c>
      <c r="Z123" s="131">
        <v>9.2298246553236005</v>
      </c>
      <c r="AA123" s="129">
        <v>-21.795658983303699</v>
      </c>
      <c r="AB123" s="133">
        <v>-53.2502587708249</v>
      </c>
    </row>
    <row r="124" spans="1:28">
      <c r="A124" s="126">
        <v>41451</v>
      </c>
      <c r="B124" s="83">
        <v>16.12</v>
      </c>
      <c r="C124" s="87">
        <f t="shared" si="1"/>
        <v>1</v>
      </c>
      <c r="D124" s="87">
        <v>1</v>
      </c>
      <c r="E124" s="89">
        <v>10938225</v>
      </c>
      <c r="F124" s="89">
        <v>16.23</v>
      </c>
      <c r="G124" s="89">
        <v>15.57</v>
      </c>
      <c r="H124" s="89">
        <v>16.932988643337001</v>
      </c>
      <c r="I124" s="88">
        <v>1357.847244</v>
      </c>
      <c r="J124" s="88">
        <v>14852.438670501901</v>
      </c>
      <c r="K124" s="88">
        <v>1.2139186717074499</v>
      </c>
      <c r="L124" s="91">
        <v>54.831222448258899</v>
      </c>
      <c r="M124" s="88">
        <v>1004.58374806568</v>
      </c>
      <c r="N124" s="88">
        <v>1075.6145287659899</v>
      </c>
      <c r="O124" s="88">
        <v>997.89938034086902</v>
      </c>
      <c r="P124" s="88">
        <v>984.73308244707096</v>
      </c>
      <c r="Q124" s="91">
        <v>-27.922935274765099</v>
      </c>
      <c r="R124" s="89">
        <v>14687737975.9835</v>
      </c>
      <c r="S124" s="91">
        <v>54.831222448258899</v>
      </c>
      <c r="T124" s="88">
        <v>18.6983667712583</v>
      </c>
      <c r="U124" s="88">
        <v>15.904433228741601</v>
      </c>
      <c r="V124" s="91">
        <v>-42.2844703362492</v>
      </c>
      <c r="W124" s="83">
        <v>0.29500000000000098</v>
      </c>
      <c r="X124" s="91">
        <v>32.701539339632802</v>
      </c>
      <c r="Y124" s="91">
        <v>26.004728132387701</v>
      </c>
      <c r="Z124" s="131">
        <v>26.958267081219201</v>
      </c>
      <c r="AA124" s="129">
        <v>-0.96466819354593902</v>
      </c>
      <c r="AB124" s="133">
        <v>-19.328303204068501</v>
      </c>
    </row>
    <row r="125" spans="1:28">
      <c r="A125" s="126">
        <v>41452</v>
      </c>
      <c r="B125" s="83">
        <v>16.399999999999999</v>
      </c>
      <c r="C125" s="87">
        <f t="shared" si="1"/>
        <v>1</v>
      </c>
      <c r="D125" s="87">
        <v>1</v>
      </c>
      <c r="E125" s="89">
        <v>11013724</v>
      </c>
      <c r="F125" s="89">
        <v>16.43</v>
      </c>
      <c r="G125" s="89">
        <v>15.895</v>
      </c>
      <c r="H125" s="89">
        <v>16.8796897790033</v>
      </c>
      <c r="I125" s="88">
        <v>1427.6465133333299</v>
      </c>
      <c r="J125" s="88">
        <v>-15723.704667415601</v>
      </c>
      <c r="K125" s="88">
        <v>1.2592469489017599</v>
      </c>
      <c r="L125" s="91">
        <v>55.737463738255499</v>
      </c>
      <c r="M125" s="88">
        <v>1006.3207207704</v>
      </c>
      <c r="N125" s="88">
        <v>1073.4326420786799</v>
      </c>
      <c r="O125" s="88">
        <v>997.89938034086902</v>
      </c>
      <c r="P125" s="88">
        <v>983.648944672428</v>
      </c>
      <c r="Q125" s="91">
        <v>-12.9091271424368</v>
      </c>
      <c r="R125" s="89">
        <v>14852438670.5019</v>
      </c>
      <c r="S125" s="91">
        <v>55.737463738255499</v>
      </c>
      <c r="T125" s="88">
        <v>18.641865944399399</v>
      </c>
      <c r="U125" s="88">
        <v>15.8297340556005</v>
      </c>
      <c r="V125" s="91">
        <v>-29.721223365414801</v>
      </c>
      <c r="W125" s="83">
        <v>0.27999999999999697</v>
      </c>
      <c r="X125" s="91">
        <v>38.738314110307599</v>
      </c>
      <c r="Y125" s="91">
        <v>39.243498817966803</v>
      </c>
      <c r="Z125" s="131">
        <v>38.917860377901903</v>
      </c>
      <c r="AA125" s="129">
        <v>26.008733235465002</v>
      </c>
      <c r="AB125" s="133">
        <v>-17.3954728836618</v>
      </c>
    </row>
    <row r="126" spans="1:28">
      <c r="A126" s="126">
        <v>41453</v>
      </c>
      <c r="B126" s="83">
        <v>16.21</v>
      </c>
      <c r="C126" s="87">
        <f t="shared" si="1"/>
        <v>-1</v>
      </c>
      <c r="D126" s="87">
        <v>-1</v>
      </c>
      <c r="E126" s="83">
        <v>7190881</v>
      </c>
      <c r="F126" s="83">
        <v>16.555</v>
      </c>
      <c r="G126" s="83">
        <v>16.114999999999998</v>
      </c>
      <c r="H126" s="83">
        <v>16.812720801103001</v>
      </c>
      <c r="I126" s="88">
        <v>1441.5219344166601</v>
      </c>
      <c r="J126" s="88">
        <v>10365.812689279999</v>
      </c>
      <c r="K126" s="88">
        <v>1.02895680035288</v>
      </c>
      <c r="L126" s="91">
        <v>50.713588390542498</v>
      </c>
      <c r="M126" s="88">
        <v>1006.3207207704</v>
      </c>
      <c r="N126" s="88">
        <v>1071.4689440600901</v>
      </c>
      <c r="O126" s="88">
        <v>996.74084375550296</v>
      </c>
      <c r="P126" s="88">
        <v>981.54493150516896</v>
      </c>
      <c r="Q126" s="91">
        <v>-11.6182144281936</v>
      </c>
      <c r="R126" s="89">
        <v>-15723704667.4156</v>
      </c>
      <c r="S126" s="91">
        <v>50.713588390542498</v>
      </c>
      <c r="T126" s="88">
        <v>18.6217143760087</v>
      </c>
      <c r="U126" s="88">
        <v>15.728685623991201</v>
      </c>
      <c r="V126" s="91">
        <v>-33.3629591246507</v>
      </c>
      <c r="W126" s="83">
        <v>-0.189999999999997</v>
      </c>
      <c r="X126" s="91">
        <v>36.355190754705497</v>
      </c>
      <c r="Y126" s="91">
        <v>30.260047281323899</v>
      </c>
      <c r="Z126" s="131">
        <v>31.896251223852701</v>
      </c>
      <c r="AA126" s="129">
        <v>20.278036795658998</v>
      </c>
      <c r="AB126" s="133">
        <v>-33.759827259936202</v>
      </c>
    </row>
    <row r="127" spans="1:28">
      <c r="A127" s="126">
        <v>41456</v>
      </c>
      <c r="B127" s="83">
        <v>16.54</v>
      </c>
      <c r="C127" s="87">
        <f t="shared" si="1"/>
        <v>1</v>
      </c>
      <c r="D127" s="87">
        <v>1</v>
      </c>
      <c r="E127" s="83">
        <v>6976329</v>
      </c>
      <c r="F127" s="83">
        <v>16.594999999999999</v>
      </c>
      <c r="G127" s="83">
        <v>16.329999999999998</v>
      </c>
      <c r="H127" s="83">
        <v>16.785448720992701</v>
      </c>
      <c r="I127" s="88">
        <v>1494.09320966666</v>
      </c>
      <c r="J127" s="88">
        <v>-10423.2857873006</v>
      </c>
      <c r="K127" s="88">
        <v>1.3675793281867801</v>
      </c>
      <c r="L127" s="91">
        <v>57.762766886216603</v>
      </c>
      <c r="M127" s="88">
        <v>1006.3207207704</v>
      </c>
      <c r="N127" s="88">
        <v>1069.7016158433701</v>
      </c>
      <c r="O127" s="88">
        <v>998.77662413798305</v>
      </c>
      <c r="P127" s="88">
        <v>981.61097979214401</v>
      </c>
      <c r="Q127" s="91">
        <v>-10.4563929853747</v>
      </c>
      <c r="R127" s="89">
        <v>10365812689.280001</v>
      </c>
      <c r="S127" s="91">
        <v>57.762766886216603</v>
      </c>
      <c r="T127" s="88">
        <v>18.551271730046999</v>
      </c>
      <c r="U127" s="88">
        <v>15.6871282699529</v>
      </c>
      <c r="V127" s="91">
        <v>-20.222450728112701</v>
      </c>
      <c r="W127" s="83">
        <v>0.32999999999999802</v>
      </c>
      <c r="X127" s="91">
        <v>42.922883859943099</v>
      </c>
      <c r="Y127" s="91">
        <v>45.862884160756401</v>
      </c>
      <c r="Z127" s="131">
        <v>47.875414035816199</v>
      </c>
      <c r="AA127" s="129">
        <v>37.419021050441401</v>
      </c>
      <c r="AB127" s="133">
        <v>1.05977414674933</v>
      </c>
    </row>
    <row r="128" spans="1:28">
      <c r="A128" s="126">
        <v>41457</v>
      </c>
      <c r="B128" s="83">
        <v>16.434999999999999</v>
      </c>
      <c r="C128" s="87">
        <f t="shared" si="1"/>
        <v>-1</v>
      </c>
      <c r="D128" s="87">
        <v>-1</v>
      </c>
      <c r="E128" s="89">
        <v>10263398</v>
      </c>
      <c r="F128" s="89">
        <v>16.54</v>
      </c>
      <c r="G128" s="89">
        <v>16.36</v>
      </c>
      <c r="H128" s="89">
        <v>16.750403848893399</v>
      </c>
      <c r="I128" s="88">
        <v>1482.40632133333</v>
      </c>
      <c r="J128" s="88">
        <v>-15214.5260735598</v>
      </c>
      <c r="K128" s="88">
        <v>0.92848354641481101</v>
      </c>
      <c r="L128" s="91">
        <v>48.145785228031997</v>
      </c>
      <c r="M128" s="88">
        <v>1005.68589610292</v>
      </c>
      <c r="N128" s="88">
        <v>1067.44204496767</v>
      </c>
      <c r="O128" s="88">
        <v>998.77662413798305</v>
      </c>
      <c r="P128" s="88">
        <v>981.67042325042098</v>
      </c>
      <c r="Q128" s="91">
        <v>-13.8774438794815</v>
      </c>
      <c r="R128" s="89">
        <v>-10423285787.3006</v>
      </c>
      <c r="S128" s="91">
        <v>48.145785228031997</v>
      </c>
      <c r="T128" s="88">
        <v>18.4149365956442</v>
      </c>
      <c r="U128" s="88">
        <v>15.6738634043557</v>
      </c>
      <c r="V128" s="91">
        <v>-22.232168113451898</v>
      </c>
      <c r="W128" s="83">
        <v>-0.105</v>
      </c>
      <c r="X128" s="91">
        <v>41.4569732257578</v>
      </c>
      <c r="Y128" s="91">
        <v>40.898345153664202</v>
      </c>
      <c r="Z128" s="131">
        <v>40.501686029113003</v>
      </c>
      <c r="AA128" s="129">
        <v>26.624242149631399</v>
      </c>
      <c r="AB128" s="133">
        <v>0.95379673207445903</v>
      </c>
    </row>
    <row r="129" spans="1:28">
      <c r="A129" s="126">
        <v>41458</v>
      </c>
      <c r="B129" s="83">
        <v>16.239999999999998</v>
      </c>
      <c r="C129" s="87">
        <f t="shared" si="1"/>
        <v>-1</v>
      </c>
      <c r="D129" s="87">
        <v>-1</v>
      </c>
      <c r="E129" s="83">
        <v>6306942</v>
      </c>
      <c r="F129" s="83">
        <v>16.3</v>
      </c>
      <c r="G129" s="83">
        <v>15.92</v>
      </c>
      <c r="H129" s="83">
        <v>16.699363464004101</v>
      </c>
      <c r="I129" s="88">
        <v>1404.7383466666599</v>
      </c>
      <c r="J129" s="88">
        <v>8859.6032776025604</v>
      </c>
      <c r="K129" s="88">
        <v>0.96198641978345101</v>
      </c>
      <c r="L129" s="91">
        <v>49.031247621460402</v>
      </c>
      <c r="M129" s="88">
        <v>1005.68589610292</v>
      </c>
      <c r="N129" s="88">
        <v>1065.40843117954</v>
      </c>
      <c r="O129" s="88">
        <v>997.59013189581697</v>
      </c>
      <c r="P129" s="88">
        <v>980.558543258501</v>
      </c>
      <c r="Q129" s="91">
        <v>-12.4896994915331</v>
      </c>
      <c r="R129" s="89">
        <v>-15214526073.559799</v>
      </c>
      <c r="S129" s="91">
        <v>49.031247621460402</v>
      </c>
      <c r="T129" s="88">
        <v>18.298491785071199</v>
      </c>
      <c r="U129" s="88">
        <v>15.6387082149287</v>
      </c>
      <c r="V129" s="91">
        <v>-27.393206281102</v>
      </c>
      <c r="W129" s="83">
        <v>-0.19500000000000001</v>
      </c>
      <c r="X129" s="91">
        <v>38.806330603905998</v>
      </c>
      <c r="Y129" s="91">
        <v>31.678486997635801</v>
      </c>
      <c r="Z129" s="131">
        <v>35.501933805071502</v>
      </c>
      <c r="AA129" s="129">
        <v>23.0122343135384</v>
      </c>
      <c r="AB129" s="133">
        <v>-17.840609101274701</v>
      </c>
    </row>
    <row r="130" spans="1:28">
      <c r="A130" s="126">
        <v>41459</v>
      </c>
      <c r="B130" s="83">
        <v>16.855</v>
      </c>
      <c r="C130" s="87">
        <f t="shared" si="1"/>
        <v>1</v>
      </c>
      <c r="D130" s="87">
        <v>1</v>
      </c>
      <c r="E130" s="83">
        <v>9219888</v>
      </c>
      <c r="F130" s="83">
        <v>16.895</v>
      </c>
      <c r="G130" s="83">
        <v>16.274999999999999</v>
      </c>
      <c r="H130" s="83">
        <v>16.714927117603601</v>
      </c>
      <c r="I130" s="88">
        <v>1544.85134562499</v>
      </c>
      <c r="J130" s="88">
        <v>-14243.3563833117</v>
      </c>
      <c r="K130" s="88">
        <v>1.04801806662616</v>
      </c>
      <c r="L130" s="91">
        <v>51.172305738134199</v>
      </c>
      <c r="M130" s="88">
        <v>1009.47284191573</v>
      </c>
      <c r="N130" s="88">
        <v>1067.5435121006301</v>
      </c>
      <c r="O130" s="88">
        <v>997.59013189581697</v>
      </c>
      <c r="P130" s="88">
        <v>979.55785126577302</v>
      </c>
      <c r="Q130" s="91">
        <v>15.4046019780245</v>
      </c>
      <c r="R130" s="89">
        <v>8859603277.60256</v>
      </c>
      <c r="S130" s="91">
        <v>51.172305738134199</v>
      </c>
      <c r="T130" s="88">
        <v>18.1709162376054</v>
      </c>
      <c r="U130" s="88">
        <v>15.668683762394499</v>
      </c>
      <c r="V130" s="91">
        <v>-2.5896874347990702</v>
      </c>
      <c r="W130" s="83">
        <v>0.61500000000000199</v>
      </c>
      <c r="X130" s="91">
        <v>49.7241972922561</v>
      </c>
      <c r="Y130" s="91">
        <v>60.756501182033098</v>
      </c>
      <c r="Z130" s="131">
        <v>59.279491328134498</v>
      </c>
      <c r="AA130" s="129">
        <v>74.684093306158999</v>
      </c>
      <c r="AB130" s="133">
        <v>-16.0565481911473</v>
      </c>
    </row>
    <row r="131" spans="1:28">
      <c r="A131" s="126">
        <v>41460</v>
      </c>
      <c r="B131" s="83">
        <v>16.62</v>
      </c>
      <c r="C131" s="87">
        <f t="shared" ref="C131:C194" si="2">IF(B131&gt;=B130,1,-1)</f>
        <v>-1</v>
      </c>
      <c r="D131" s="87">
        <v>-1</v>
      </c>
      <c r="E131" s="83">
        <v>6466935</v>
      </c>
      <c r="F131" s="83">
        <v>16.954999999999998</v>
      </c>
      <c r="G131" s="83">
        <v>16.535</v>
      </c>
      <c r="H131" s="83">
        <v>16.705434405843299</v>
      </c>
      <c r="I131" s="88">
        <v>1553.1441244999901</v>
      </c>
      <c r="J131" s="88">
        <v>10044.082098773401</v>
      </c>
      <c r="K131" s="88">
        <v>0.798910165748417</v>
      </c>
      <c r="L131" s="91">
        <v>44.410787206599501</v>
      </c>
      <c r="M131" s="88">
        <v>1009.47284191573</v>
      </c>
      <c r="N131" s="88">
        <v>1069.4650849296099</v>
      </c>
      <c r="O131" s="88">
        <v>996.19588686466898</v>
      </c>
      <c r="P131" s="88">
        <v>977.30404169401595</v>
      </c>
      <c r="Q131" s="91">
        <v>13.8641417802218</v>
      </c>
      <c r="R131" s="89">
        <v>-14243356383.311701</v>
      </c>
      <c r="S131" s="91">
        <v>44.410787206599501</v>
      </c>
      <c r="T131" s="88">
        <v>18.101055663433801</v>
      </c>
      <c r="U131" s="88">
        <v>15.6577443365661</v>
      </c>
      <c r="V131" s="91">
        <v>-10.6167395512607</v>
      </c>
      <c r="W131" s="83">
        <v>-0.23499999999999899</v>
      </c>
      <c r="X131" s="91">
        <v>46.323192794373199</v>
      </c>
      <c r="Y131" s="91">
        <v>50.847457627118601</v>
      </c>
      <c r="Z131" s="131">
        <v>48.5331964960424</v>
      </c>
      <c r="AA131" s="129">
        <v>62.3973382762643</v>
      </c>
      <c r="AB131" s="133">
        <v>-36.163377208546301</v>
      </c>
    </row>
    <row r="132" spans="1:28">
      <c r="A132" s="126">
        <v>41463</v>
      </c>
      <c r="B132" s="83">
        <v>16.989999999999998</v>
      </c>
      <c r="C132" s="87">
        <f t="shared" si="2"/>
        <v>1</v>
      </c>
      <c r="D132" s="87">
        <v>1</v>
      </c>
      <c r="E132" s="83">
        <v>5570389</v>
      </c>
      <c r="F132" s="83">
        <v>17.059999999999999</v>
      </c>
      <c r="G132" s="83">
        <v>16.73</v>
      </c>
      <c r="H132" s="83">
        <v>16.733890965258901</v>
      </c>
      <c r="I132" s="88">
        <v>1616.3934873333301</v>
      </c>
      <c r="J132" s="88">
        <v>-9003.9405015132306</v>
      </c>
      <c r="K132" s="88">
        <v>0.73968746091846005</v>
      </c>
      <c r="L132" s="91">
        <v>42.518410779827398</v>
      </c>
      <c r="M132" s="88">
        <v>1009.47284191573</v>
      </c>
      <c r="N132" s="88">
        <v>1071.1945004756999</v>
      </c>
      <c r="O132" s="88">
        <v>998.42212031834003</v>
      </c>
      <c r="P132" s="88">
        <v>977.40616247505898</v>
      </c>
      <c r="Q132" s="91">
        <v>12.4777276021993</v>
      </c>
      <c r="R132" s="89">
        <v>10044082098.773399</v>
      </c>
      <c r="S132" s="91">
        <v>42.518410779827398</v>
      </c>
      <c r="T132" s="88">
        <v>18.033291729453499</v>
      </c>
      <c r="U132" s="88">
        <v>15.6719082705464</v>
      </c>
      <c r="V132" s="91">
        <v>5.81862295518882</v>
      </c>
      <c r="W132" s="83">
        <v>0.369999999999997</v>
      </c>
      <c r="X132" s="91">
        <v>51.901351243368303</v>
      </c>
      <c r="Y132" s="91">
        <v>68.765133171912694</v>
      </c>
      <c r="Z132" s="131">
        <v>61.580048017844398</v>
      </c>
      <c r="AA132" s="129">
        <v>74.057775620043799</v>
      </c>
      <c r="AB132" s="133">
        <v>1.6385733612864599</v>
      </c>
    </row>
    <row r="133" spans="1:28">
      <c r="A133" s="126">
        <v>41464</v>
      </c>
      <c r="B133" s="83">
        <v>16.594999999999999</v>
      </c>
      <c r="C133" s="87">
        <f t="shared" si="2"/>
        <v>-1</v>
      </c>
      <c r="D133" s="87">
        <v>-1</v>
      </c>
      <c r="E133" s="83">
        <v>8930738</v>
      </c>
      <c r="F133" s="83">
        <v>17.2</v>
      </c>
      <c r="G133" s="83">
        <v>16.399999999999999</v>
      </c>
      <c r="H133" s="83">
        <v>16.720001868733</v>
      </c>
      <c r="I133" s="88">
        <v>1560.37253333333</v>
      </c>
      <c r="J133" s="88">
        <v>13935.2782775962</v>
      </c>
      <c r="K133" s="88">
        <v>0.70975645241676399</v>
      </c>
      <c r="L133" s="91">
        <v>41.512137673966002</v>
      </c>
      <c r="M133" s="88">
        <v>1007.1479449175</v>
      </c>
      <c r="N133" s="88">
        <v>1070.22437117138</v>
      </c>
      <c r="O133" s="88">
        <v>998.42212031834003</v>
      </c>
      <c r="P133" s="88">
        <v>977.49807117799799</v>
      </c>
      <c r="Q133" s="91">
        <v>-5.1282542084987801</v>
      </c>
      <c r="R133" s="89">
        <v>-9003940501.5132294</v>
      </c>
      <c r="S133" s="91">
        <v>41.512137673966002</v>
      </c>
      <c r="T133" s="88">
        <v>17.944728393021101</v>
      </c>
      <c r="U133" s="88">
        <v>15.674071606978799</v>
      </c>
      <c r="V133" s="91">
        <v>-9.4422019795291998</v>
      </c>
      <c r="W133" s="83">
        <v>-0.39499999999999902</v>
      </c>
      <c r="X133" s="91">
        <v>46.362142593868597</v>
      </c>
      <c r="Y133" s="91">
        <v>62.883435582822003</v>
      </c>
      <c r="Z133" s="131">
        <v>49.696611741289701</v>
      </c>
      <c r="AA133" s="129">
        <v>44.568357532790898</v>
      </c>
      <c r="AB133" s="133">
        <v>1.4747160251576701</v>
      </c>
    </row>
    <row r="134" spans="1:28">
      <c r="A134" s="126">
        <v>41465</v>
      </c>
      <c r="B134" s="83">
        <v>16.809999999999999</v>
      </c>
      <c r="C134" s="87">
        <f t="shared" si="2"/>
        <v>1</v>
      </c>
      <c r="D134" s="87">
        <v>1</v>
      </c>
      <c r="E134" s="83">
        <v>6205647</v>
      </c>
      <c r="F134" s="83">
        <v>16.864999999999998</v>
      </c>
      <c r="G134" s="83">
        <v>16.475000000000001</v>
      </c>
      <c r="H134" s="83">
        <v>16.7290016818597</v>
      </c>
      <c r="I134" s="88">
        <v>1556.8910695833299</v>
      </c>
      <c r="J134" s="88">
        <v>9661.5163952866005</v>
      </c>
      <c r="K134" s="88">
        <v>0.99425155354764805</v>
      </c>
      <c r="L134" s="91">
        <v>49.855874590090501</v>
      </c>
      <c r="M134" s="88">
        <v>1007.1479449175</v>
      </c>
      <c r="N134" s="88">
        <v>1069.3512547974999</v>
      </c>
      <c r="O134" s="88">
        <v>999.71769127344703</v>
      </c>
      <c r="P134" s="88">
        <v>978.84827878854901</v>
      </c>
      <c r="Q134" s="91">
        <v>-4.6154287876487201</v>
      </c>
      <c r="R134" s="89">
        <v>13935278277.596201</v>
      </c>
      <c r="S134" s="91">
        <v>49.855874590090501</v>
      </c>
      <c r="T134" s="88">
        <v>17.902707532500301</v>
      </c>
      <c r="U134" s="88">
        <v>15.673692467499601</v>
      </c>
      <c r="V134" s="91">
        <v>0.97801043798652998</v>
      </c>
      <c r="W134" s="83">
        <v>0.214999999999999</v>
      </c>
      <c r="X134" s="91">
        <v>49.520150128579203</v>
      </c>
      <c r="Y134" s="91">
        <v>76.073619631901707</v>
      </c>
      <c r="Z134" s="131">
        <v>62.855954183645103</v>
      </c>
      <c r="AA134" s="129">
        <v>58.2405253959964</v>
      </c>
      <c r="AB134" s="133">
        <v>21.6646817646273</v>
      </c>
    </row>
    <row r="135" spans="1:28">
      <c r="A135" s="126">
        <v>41466</v>
      </c>
      <c r="B135" s="83">
        <v>16.88</v>
      </c>
      <c r="C135" s="87">
        <f t="shared" si="2"/>
        <v>1</v>
      </c>
      <c r="D135" s="87">
        <v>1</v>
      </c>
      <c r="E135" s="83">
        <v>4258110</v>
      </c>
      <c r="F135" s="83">
        <v>17.09</v>
      </c>
      <c r="G135" s="83">
        <v>16.765000000000001</v>
      </c>
      <c r="H135" s="83">
        <v>16.744101513673801</v>
      </c>
      <c r="I135" s="88">
        <v>1612.11792933333</v>
      </c>
      <c r="J135" s="88">
        <v>-6864.5754760735599</v>
      </c>
      <c r="K135" s="88">
        <v>1.33245427986535</v>
      </c>
      <c r="L135" s="91">
        <v>57.126705177786903</v>
      </c>
      <c r="M135" s="88">
        <v>1007.1479449175</v>
      </c>
      <c r="N135" s="88">
        <v>1068.5654500610101</v>
      </c>
      <c r="O135" s="88">
        <v>1000.13411007178</v>
      </c>
      <c r="P135" s="88">
        <v>980.47613672852594</v>
      </c>
      <c r="Q135" s="91">
        <v>-4.1538859088842104</v>
      </c>
      <c r="R135" s="89">
        <v>9661516395.2866001</v>
      </c>
      <c r="S135" s="91">
        <v>57.126705177786903</v>
      </c>
      <c r="T135" s="88">
        <v>17.880474345322799</v>
      </c>
      <c r="U135" s="88">
        <v>15.672325654677101</v>
      </c>
      <c r="V135" s="91">
        <v>4.69171303720971</v>
      </c>
      <c r="W135" s="83">
        <v>7.0000000000000201E-2</v>
      </c>
      <c r="X135" s="91">
        <v>50.541159975153001</v>
      </c>
      <c r="Y135" s="91">
        <v>80.368098159509103</v>
      </c>
      <c r="Z135" s="131">
        <v>69.574472121659696</v>
      </c>
      <c r="AA135" s="129">
        <v>65.420586212775504</v>
      </c>
      <c r="AB135" s="133">
        <v>26.119704815787699</v>
      </c>
    </row>
    <row r="136" spans="1:28">
      <c r="A136" s="126">
        <v>41467</v>
      </c>
      <c r="B136" s="83">
        <v>16.52</v>
      </c>
      <c r="C136" s="87">
        <f t="shared" si="2"/>
        <v>-1</v>
      </c>
      <c r="D136" s="87">
        <v>-1</v>
      </c>
      <c r="E136" s="83">
        <v>6638902</v>
      </c>
      <c r="F136" s="83">
        <v>16.97</v>
      </c>
      <c r="G136" s="83">
        <v>16.47</v>
      </c>
      <c r="H136" s="83">
        <v>16.721691362306402</v>
      </c>
      <c r="I136" s="88">
        <v>1539.0907559999901</v>
      </c>
      <c r="J136" s="88">
        <v>10217.8726981899</v>
      </c>
      <c r="K136" s="88">
        <v>1.39079960236478</v>
      </c>
      <c r="L136" s="91">
        <v>58.172989529909501</v>
      </c>
      <c r="M136" s="88">
        <v>1005.0152434957</v>
      </c>
      <c r="N136" s="88">
        <v>1065.5943777254499</v>
      </c>
      <c r="O136" s="88">
        <v>1000.13411007178</v>
      </c>
      <c r="P136" s="88">
        <v>981.94120887450401</v>
      </c>
      <c r="Q136" s="91">
        <v>-18.744398967217201</v>
      </c>
      <c r="R136" s="89">
        <v>-6864575476.0735598</v>
      </c>
      <c r="S136" s="91">
        <v>58.172989529909501</v>
      </c>
      <c r="T136" s="88">
        <v>17.8227038824548</v>
      </c>
      <c r="U136" s="88">
        <v>15.6616961175451</v>
      </c>
      <c r="V136" s="91">
        <v>-10.282239777573601</v>
      </c>
      <c r="W136" s="83">
        <v>-0.35999999999999899</v>
      </c>
      <c r="X136" s="91">
        <v>45.449808515298898</v>
      </c>
      <c r="Y136" s="91">
        <v>58.282208588956998</v>
      </c>
      <c r="Z136" s="131">
        <v>56.383980565310203</v>
      </c>
      <c r="AA136" s="129">
        <v>37.639581598092903</v>
      </c>
      <c r="AB136" s="133">
        <v>23.507734334209001</v>
      </c>
    </row>
    <row r="137" spans="1:28">
      <c r="A137" s="126">
        <v>41470</v>
      </c>
      <c r="B137" s="83">
        <v>16.649999999999999</v>
      </c>
      <c r="C137" s="87">
        <f t="shared" si="2"/>
        <v>1</v>
      </c>
      <c r="D137" s="87">
        <v>1</v>
      </c>
      <c r="E137" s="83">
        <v>4111499</v>
      </c>
      <c r="F137" s="83">
        <v>16.8</v>
      </c>
      <c r="G137" s="83">
        <v>16.510000000000002</v>
      </c>
      <c r="H137" s="83">
        <v>16.714522226075701</v>
      </c>
      <c r="I137" s="88">
        <v>1539.3924</v>
      </c>
      <c r="J137" s="88">
        <v>-6329.2103132075999</v>
      </c>
      <c r="K137" s="88">
        <v>1.2690211689025701</v>
      </c>
      <c r="L137" s="91">
        <v>55.928132636873798</v>
      </c>
      <c r="M137" s="88">
        <v>1005.0152434957</v>
      </c>
      <c r="N137" s="88">
        <v>1062.9204126234399</v>
      </c>
      <c r="O137" s="88">
        <v>1000.92103501124</v>
      </c>
      <c r="P137" s="88">
        <v>984.04286394852795</v>
      </c>
      <c r="Q137" s="91">
        <v>-16.8699590704956</v>
      </c>
      <c r="R137" s="89">
        <v>10217872698.189899</v>
      </c>
      <c r="S137" s="91">
        <v>55.928132636873798</v>
      </c>
      <c r="T137" s="88">
        <v>17.755427101736</v>
      </c>
      <c r="U137" s="88">
        <v>15.6669728982639</v>
      </c>
      <c r="V137" s="91">
        <v>-2.9303970323244402</v>
      </c>
      <c r="W137" s="83">
        <v>0.12999999999999901</v>
      </c>
      <c r="X137" s="91">
        <v>47.506271187059198</v>
      </c>
      <c r="Y137" s="91">
        <v>66.257668711656294</v>
      </c>
      <c r="Z137" s="131">
        <v>61.294948181080301</v>
      </c>
      <c r="AA137" s="129">
        <v>44.424989110584697</v>
      </c>
      <c r="AB137" s="133">
        <v>33.721990604952801</v>
      </c>
    </row>
    <row r="138" spans="1:28">
      <c r="A138" s="126">
        <v>41471</v>
      </c>
      <c r="B138" s="83">
        <v>16.414999999999999</v>
      </c>
      <c r="C138" s="87">
        <f t="shared" si="2"/>
        <v>-1</v>
      </c>
      <c r="D138" s="87">
        <v>-1</v>
      </c>
      <c r="E138" s="83">
        <v>6456444</v>
      </c>
      <c r="F138" s="83">
        <v>16.704999999999998</v>
      </c>
      <c r="G138" s="83">
        <v>16.39</v>
      </c>
      <c r="H138" s="83">
        <v>16.684570003468199</v>
      </c>
      <c r="I138" s="88">
        <v>1498.11470141666</v>
      </c>
      <c r="J138" s="88">
        <v>9672.4936752734193</v>
      </c>
      <c r="K138" s="88">
        <v>0.92261390758277595</v>
      </c>
      <c r="L138" s="91">
        <v>47.9874770459109</v>
      </c>
      <c r="M138" s="88">
        <v>1003.60383208428</v>
      </c>
      <c r="N138" s="88">
        <v>1059.04759261556</v>
      </c>
      <c r="O138" s="88">
        <v>1000.92103501124</v>
      </c>
      <c r="P138" s="88">
        <v>985.93435351514802</v>
      </c>
      <c r="Q138" s="91">
        <v>-25.113795773077001</v>
      </c>
      <c r="R138" s="89">
        <v>-6329210313.2075996</v>
      </c>
      <c r="S138" s="91">
        <v>47.9874770459109</v>
      </c>
      <c r="T138" s="88">
        <v>17.6954606725734</v>
      </c>
      <c r="U138" s="88">
        <v>15.654939327426501</v>
      </c>
      <c r="V138" s="91">
        <v>-12.7516431336949</v>
      </c>
      <c r="W138" s="83">
        <v>-0.23499999999999899</v>
      </c>
      <c r="X138" s="91">
        <v>44.2581863943348</v>
      </c>
      <c r="Y138" s="91">
        <v>39.846743295019103</v>
      </c>
      <c r="Z138" s="131">
        <v>46.388134035778599</v>
      </c>
      <c r="AA138" s="129">
        <v>21.274338262701601</v>
      </c>
      <c r="AB138" s="133">
        <v>30.3497915444574</v>
      </c>
    </row>
    <row r="139" spans="1:28">
      <c r="A139" s="126">
        <v>41472</v>
      </c>
      <c r="B139" s="83">
        <v>16.440000000000001</v>
      </c>
      <c r="C139" s="87">
        <f t="shared" si="2"/>
        <v>1</v>
      </c>
      <c r="D139" s="87">
        <v>1</v>
      </c>
      <c r="E139" s="83">
        <v>6853036</v>
      </c>
      <c r="F139" s="83">
        <v>16.664999999999999</v>
      </c>
      <c r="G139" s="83">
        <v>16.23</v>
      </c>
      <c r="H139" s="83">
        <v>16.6601130031213</v>
      </c>
      <c r="I139" s="88">
        <v>1482.1917659999999</v>
      </c>
      <c r="J139" s="88">
        <v>10157.5135313015</v>
      </c>
      <c r="K139" s="88">
        <v>0.85153467532320504</v>
      </c>
      <c r="L139" s="91">
        <v>45.990749548050502</v>
      </c>
      <c r="M139" s="88">
        <v>1003.75613181014</v>
      </c>
      <c r="N139" s="88">
        <v>1055.71803880166</v>
      </c>
      <c r="O139" s="88">
        <v>1000.92103501124</v>
      </c>
      <c r="P139" s="88">
        <v>987.63669412510706</v>
      </c>
      <c r="Q139" s="91">
        <v>-21.530820010712599</v>
      </c>
      <c r="R139" s="89">
        <v>9672493675.2734203</v>
      </c>
      <c r="S139" s="91">
        <v>45.990749548050502</v>
      </c>
      <c r="T139" s="88">
        <v>17.622947489966801</v>
      </c>
      <c r="U139" s="88">
        <v>15.653852510033101</v>
      </c>
      <c r="V139" s="91">
        <v>-10.075694774595499</v>
      </c>
      <c r="W139" s="83">
        <v>2.50000000000021E-2</v>
      </c>
      <c r="X139" s="91">
        <v>44.691423578787898</v>
      </c>
      <c r="Y139" s="91">
        <v>40.625000000000099</v>
      </c>
      <c r="Z139" s="131">
        <v>47.074072509454801</v>
      </c>
      <c r="AA139" s="129">
        <v>25.543252498742099</v>
      </c>
      <c r="AB139" s="133">
        <v>27.3148123900115</v>
      </c>
    </row>
    <row r="140" spans="1:28">
      <c r="A140" s="126">
        <v>41473</v>
      </c>
      <c r="B140" s="83">
        <v>16.809999999999999</v>
      </c>
      <c r="C140" s="87">
        <f t="shared" si="2"/>
        <v>1</v>
      </c>
      <c r="D140" s="87">
        <v>1</v>
      </c>
      <c r="E140" s="83">
        <v>5048229</v>
      </c>
      <c r="F140" s="83">
        <v>16.809999999999999</v>
      </c>
      <c r="G140" s="83">
        <v>16.38</v>
      </c>
      <c r="H140" s="83">
        <v>16.675101702809201</v>
      </c>
      <c r="I140" s="88">
        <v>1542.8655059999901</v>
      </c>
      <c r="J140" s="88">
        <v>-7788.7383904888702</v>
      </c>
      <c r="K140" s="88">
        <v>1.09608345849232</v>
      </c>
      <c r="L140" s="91">
        <v>52.291975973166501</v>
      </c>
      <c r="M140" s="88">
        <v>1003.75613181014</v>
      </c>
      <c r="N140" s="88">
        <v>1052.7214403691601</v>
      </c>
      <c r="O140" s="88">
        <v>1003.17164328375</v>
      </c>
      <c r="P140" s="88">
        <v>991.42606570483304</v>
      </c>
      <c r="Q140" s="91">
        <v>-19.377738009641099</v>
      </c>
      <c r="R140" s="89">
        <v>10157513531.3015</v>
      </c>
      <c r="S140" s="91">
        <v>52.291975973166501</v>
      </c>
      <c r="T140" s="88">
        <v>17.5755589310541</v>
      </c>
      <c r="U140" s="88">
        <v>15.665641068945799</v>
      </c>
      <c r="V140" s="91">
        <v>9.9166568237094292</v>
      </c>
      <c r="W140" s="83">
        <v>0.369999999999997</v>
      </c>
      <c r="X140" s="91">
        <v>50.787700509226703</v>
      </c>
      <c r="Y140" s="91">
        <v>69.531249999999901</v>
      </c>
      <c r="Z140" s="131">
        <v>68.086708319717999</v>
      </c>
      <c r="AA140" s="129">
        <v>48.7089703100769</v>
      </c>
      <c r="AB140" s="133">
        <v>60.802152736499202</v>
      </c>
    </row>
    <row r="141" spans="1:28">
      <c r="A141" s="126">
        <v>41474</v>
      </c>
      <c r="B141" s="83">
        <v>16.690000000000001</v>
      </c>
      <c r="C141" s="87">
        <f t="shared" si="2"/>
        <v>-1</v>
      </c>
      <c r="D141" s="87">
        <v>-1</v>
      </c>
      <c r="E141" s="83">
        <v>4463239</v>
      </c>
      <c r="F141" s="83">
        <v>16.84</v>
      </c>
      <c r="G141" s="83">
        <v>16.559999999999999</v>
      </c>
      <c r="H141" s="83">
        <v>16.676591532528299</v>
      </c>
      <c r="I141" s="88">
        <v>1551.4489920000001</v>
      </c>
      <c r="J141" s="88">
        <v>6924.4876476050804</v>
      </c>
      <c r="K141" s="88">
        <v>0.85548641500942002</v>
      </c>
      <c r="L141" s="91">
        <v>46.105776258409101</v>
      </c>
      <c r="M141" s="88">
        <v>1003.75613181014</v>
      </c>
      <c r="N141" s="88">
        <v>1050.02450177991</v>
      </c>
      <c r="O141" s="88">
        <v>1002.45778248661</v>
      </c>
      <c r="P141" s="88">
        <v>994.10441417066295</v>
      </c>
      <c r="Q141" s="91">
        <v>-17.439964208677399</v>
      </c>
      <c r="R141" s="89">
        <v>-7788738390.4888697</v>
      </c>
      <c r="S141" s="91">
        <v>46.105776258409101</v>
      </c>
      <c r="T141" s="88">
        <v>17.496202811596199</v>
      </c>
      <c r="U141" s="88">
        <v>15.689397188403699</v>
      </c>
      <c r="V141" s="91">
        <v>5.3796600338367204</v>
      </c>
      <c r="W141" s="83">
        <v>-0.119999999999997</v>
      </c>
      <c r="X141" s="91">
        <v>48.904964787747701</v>
      </c>
      <c r="Y141" s="91">
        <v>60.156250000000099</v>
      </c>
      <c r="Z141" s="131">
        <v>60.221242206663398</v>
      </c>
      <c r="AA141" s="129">
        <v>42.781277997986003</v>
      </c>
      <c r="AB141" s="133">
        <v>42.975292624312502</v>
      </c>
    </row>
    <row r="142" spans="1:28">
      <c r="A142" s="126">
        <v>41477</v>
      </c>
      <c r="B142" s="83">
        <v>16.87</v>
      </c>
      <c r="C142" s="87">
        <f t="shared" si="2"/>
        <v>1</v>
      </c>
      <c r="D142" s="87">
        <v>1</v>
      </c>
      <c r="E142" s="83">
        <v>3673866</v>
      </c>
      <c r="F142" s="83">
        <v>16.87</v>
      </c>
      <c r="G142" s="83">
        <v>16.635000000000002</v>
      </c>
      <c r="H142" s="83">
        <v>16.695932379275401</v>
      </c>
      <c r="I142" s="88">
        <v>1578.0898105000001</v>
      </c>
      <c r="J142" s="88">
        <v>5797.6904997423899</v>
      </c>
      <c r="K142" s="88">
        <v>1.17086456849097</v>
      </c>
      <c r="L142" s="91">
        <v>53.935403685955002</v>
      </c>
      <c r="M142" s="88">
        <v>1003.75613181014</v>
      </c>
      <c r="N142" s="88">
        <v>1047.5972570495801</v>
      </c>
      <c r="O142" s="88">
        <v>1003.53627260045</v>
      </c>
      <c r="P142" s="88">
        <v>997.61305672379501</v>
      </c>
      <c r="Q142" s="91">
        <v>-15.6959677878097</v>
      </c>
      <c r="R142" s="89">
        <v>6924487647.6050797</v>
      </c>
      <c r="S142" s="91">
        <v>53.935403685955002</v>
      </c>
      <c r="T142" s="88">
        <v>17.405125618109</v>
      </c>
      <c r="U142" s="88">
        <v>15.731674381890899</v>
      </c>
      <c r="V142" s="91">
        <v>18.022634509601399</v>
      </c>
      <c r="W142" s="83">
        <v>0.17999999999999899</v>
      </c>
      <c r="X142" s="91">
        <v>51.791835605658498</v>
      </c>
      <c r="Y142" s="91">
        <v>74.218750000000099</v>
      </c>
      <c r="Z142" s="131">
        <v>74.244728567274095</v>
      </c>
      <c r="AA142" s="129">
        <v>58.548760779464303</v>
      </c>
      <c r="AB142" s="133">
        <v>56.297730619686902</v>
      </c>
    </row>
    <row r="143" spans="1:28">
      <c r="A143" s="126">
        <v>41478</v>
      </c>
      <c r="B143" s="83">
        <v>17.074999999999999</v>
      </c>
      <c r="C143" s="87">
        <f t="shared" si="2"/>
        <v>1</v>
      </c>
      <c r="D143" s="87">
        <v>1</v>
      </c>
      <c r="E143" s="83">
        <v>5954967</v>
      </c>
      <c r="F143" s="83">
        <v>17.184999999999999</v>
      </c>
      <c r="G143" s="83">
        <v>16.8</v>
      </c>
      <c r="H143" s="83">
        <v>16.7338391413479</v>
      </c>
      <c r="I143" s="88">
        <v>1643.2296999999901</v>
      </c>
      <c r="J143" s="88">
        <v>9785.3786369198897</v>
      </c>
      <c r="K143" s="88">
        <v>1.5677360319970199</v>
      </c>
      <c r="L143" s="91">
        <v>61.055186844020497</v>
      </c>
      <c r="M143" s="88">
        <v>1004.97130667677</v>
      </c>
      <c r="N143" s="88">
        <v>1046.6592049082799</v>
      </c>
      <c r="O143" s="88">
        <v>1003.53627260045</v>
      </c>
      <c r="P143" s="88">
        <v>1000.77083502161</v>
      </c>
      <c r="Q143" s="91">
        <v>-5.5762784602957298</v>
      </c>
      <c r="R143" s="89">
        <v>5797690499.7423897</v>
      </c>
      <c r="S143" s="91">
        <v>61.055186844020497</v>
      </c>
      <c r="T143" s="88">
        <v>17.307019504229999</v>
      </c>
      <c r="U143" s="88">
        <v>15.789380495769899</v>
      </c>
      <c r="V143" s="91">
        <v>34.711812035887299</v>
      </c>
      <c r="W143" s="83">
        <v>0.20499999999999799</v>
      </c>
      <c r="X143" s="91">
        <v>54.916021861665101</v>
      </c>
      <c r="Y143" s="91">
        <v>87.113402061855595</v>
      </c>
      <c r="Z143" s="131">
        <v>89.860410714429094</v>
      </c>
      <c r="AA143" s="129">
        <v>84.284132254133397</v>
      </c>
      <c r="AB143" s="133">
        <v>50.667957557718204</v>
      </c>
    </row>
    <row r="144" spans="1:28">
      <c r="A144" s="126">
        <v>41479</v>
      </c>
      <c r="B144" s="83">
        <v>17.344999999999999</v>
      </c>
      <c r="C144" s="87">
        <f t="shared" si="2"/>
        <v>1</v>
      </c>
      <c r="D144" s="87">
        <v>1</v>
      </c>
      <c r="E144" s="89">
        <v>15093412</v>
      </c>
      <c r="F144" s="89">
        <v>17.37</v>
      </c>
      <c r="G144" s="89">
        <v>17.125</v>
      </c>
      <c r="H144" s="89">
        <v>16.794955227213102</v>
      </c>
      <c r="I144" s="88">
        <v>1719.8217937500001</v>
      </c>
      <c r="J144" s="88">
        <v>25957.9788996477</v>
      </c>
      <c r="K144" s="88">
        <v>1.79836510373883</v>
      </c>
      <c r="L144" s="91">
        <v>64.264848833916602</v>
      </c>
      <c r="M144" s="88">
        <v>1006.55256582758</v>
      </c>
      <c r="N144" s="88">
        <v>1047.4566476948501</v>
      </c>
      <c r="O144" s="88">
        <v>1003.53627260045</v>
      </c>
      <c r="P144" s="88">
        <v>1003.61283548965</v>
      </c>
      <c r="Q144" s="91">
        <v>6.1072477681135897</v>
      </c>
      <c r="R144" s="89">
        <v>9785378636.9198895</v>
      </c>
      <c r="S144" s="91">
        <v>64.264848833916602</v>
      </c>
      <c r="T144" s="88">
        <v>17.281356165680702</v>
      </c>
      <c r="U144" s="88">
        <v>15.8058438343192</v>
      </c>
      <c r="V144" s="91">
        <v>54.313338015988897</v>
      </c>
      <c r="W144" s="83">
        <v>0.26999999999999902</v>
      </c>
      <c r="X144" s="91">
        <v>58.711288066311297</v>
      </c>
      <c r="Y144" s="91">
        <v>97.807017543859402</v>
      </c>
      <c r="Z144" s="131">
        <v>104.945907048751</v>
      </c>
      <c r="AA144" s="129">
        <v>111.053154816865</v>
      </c>
      <c r="AB144" s="133">
        <v>45.601161801946297</v>
      </c>
    </row>
    <row r="145" spans="1:28">
      <c r="A145" s="126">
        <v>41480</v>
      </c>
      <c r="B145" s="83">
        <v>17.484999999999999</v>
      </c>
      <c r="C145" s="87">
        <f t="shared" si="2"/>
        <v>1</v>
      </c>
      <c r="D145" s="87">
        <v>1</v>
      </c>
      <c r="E145" s="83">
        <v>6528326</v>
      </c>
      <c r="F145" s="83">
        <v>17.484999999999999</v>
      </c>
      <c r="G145" s="83">
        <v>17.135000000000002</v>
      </c>
      <c r="H145" s="83">
        <v>16.863959704491801</v>
      </c>
      <c r="I145" s="88">
        <v>1746.2005767916601</v>
      </c>
      <c r="J145" s="88">
        <v>11399.766626684001</v>
      </c>
      <c r="K145" s="88">
        <v>2.5213736367239301</v>
      </c>
      <c r="L145" s="91">
        <v>71.601991064761293</v>
      </c>
      <c r="M145" s="88">
        <v>1006.55256582758</v>
      </c>
      <c r="N145" s="88">
        <v>1048.17434620276</v>
      </c>
      <c r="O145" s="88">
        <v>1004.34342163475</v>
      </c>
      <c r="P145" s="88">
        <v>1007.00134630326</v>
      </c>
      <c r="Q145" s="91">
        <v>5.4965229913022302</v>
      </c>
      <c r="R145" s="89">
        <v>25957978899.647701</v>
      </c>
      <c r="S145" s="91">
        <v>71.601991064761293</v>
      </c>
      <c r="T145" s="88">
        <v>17.4087147236819</v>
      </c>
      <c r="U145" s="88">
        <v>15.768485276318</v>
      </c>
      <c r="V145" s="91">
        <v>54.650890547087798</v>
      </c>
      <c r="W145" s="83">
        <v>0.14000000000000001</v>
      </c>
      <c r="X145" s="91">
        <v>60.565034925268101</v>
      </c>
      <c r="Y145" s="91">
        <v>100</v>
      </c>
      <c r="Z145" s="131">
        <v>110.07562493522499</v>
      </c>
      <c r="AA145" s="129">
        <v>115.57214792652699</v>
      </c>
      <c r="AB145" s="133">
        <v>54.370163417301299</v>
      </c>
    </row>
    <row r="146" spans="1:28">
      <c r="A146" s="126">
        <v>41481</v>
      </c>
      <c r="B146" s="83">
        <v>17.649999999999999</v>
      </c>
      <c r="C146" s="87">
        <f t="shared" si="2"/>
        <v>1</v>
      </c>
      <c r="D146" s="87">
        <v>1</v>
      </c>
      <c r="E146" s="83">
        <v>6496600</v>
      </c>
      <c r="F146" s="83">
        <v>17.73</v>
      </c>
      <c r="G146" s="83">
        <v>17.484999999999999</v>
      </c>
      <c r="H146" s="83">
        <v>16.942563734042601</v>
      </c>
      <c r="I146" s="88">
        <v>1823.8865774999899</v>
      </c>
      <c r="J146" s="88">
        <v>11849.061539386399</v>
      </c>
      <c r="K146" s="88">
        <v>2.5911923312258498</v>
      </c>
      <c r="L146" s="91">
        <v>72.154095137013996</v>
      </c>
      <c r="M146" s="88">
        <v>1006.55256582758</v>
      </c>
      <c r="N146" s="88">
        <v>1048.8202748598801</v>
      </c>
      <c r="O146" s="88">
        <v>1005.28708763418</v>
      </c>
      <c r="P146" s="88">
        <v>1011.03005756939</v>
      </c>
      <c r="Q146" s="91">
        <v>4.9468706921718297</v>
      </c>
      <c r="R146" s="89">
        <v>11399766626.684</v>
      </c>
      <c r="S146" s="91">
        <v>72.154095137013996</v>
      </c>
      <c r="T146" s="88">
        <v>17.5468017598557</v>
      </c>
      <c r="U146" s="88">
        <v>15.7511982401442</v>
      </c>
      <c r="V146" s="91">
        <v>55.747273215463501</v>
      </c>
      <c r="W146" s="83">
        <v>0.16499999999999901</v>
      </c>
      <c r="X146" s="91">
        <v>62.691079514180799</v>
      </c>
      <c r="Y146" s="91">
        <v>94.666666666666501</v>
      </c>
      <c r="Z146" s="131">
        <v>111.07400171110601</v>
      </c>
      <c r="AA146" s="129">
        <v>116.02087240327801</v>
      </c>
      <c r="AB146" s="133">
        <v>64.642464477468707</v>
      </c>
    </row>
    <row r="147" spans="1:28">
      <c r="A147" s="126">
        <v>41484</v>
      </c>
      <c r="B147" s="83">
        <v>17.71</v>
      </c>
      <c r="C147" s="87">
        <f t="shared" si="2"/>
        <v>1</v>
      </c>
      <c r="D147" s="87">
        <v>1</v>
      </c>
      <c r="E147" s="83">
        <v>5974679</v>
      </c>
      <c r="F147" s="83">
        <v>17.84</v>
      </c>
      <c r="G147" s="83">
        <v>17.59</v>
      </c>
      <c r="H147" s="83">
        <v>17.019307360638301</v>
      </c>
      <c r="I147" s="88">
        <v>1852.4990586666599</v>
      </c>
      <c r="J147" s="88">
        <v>11068.0872233355</v>
      </c>
      <c r="K147" s="88">
        <v>4.3505557569105102</v>
      </c>
      <c r="L147" s="91">
        <v>81.310352691709596</v>
      </c>
      <c r="M147" s="88">
        <v>1006.55256582758</v>
      </c>
      <c r="N147" s="88">
        <v>1049.40161065129</v>
      </c>
      <c r="O147" s="88">
        <v>1005.62703097695</v>
      </c>
      <c r="P147" s="88">
        <v>1015.01191644849</v>
      </c>
      <c r="Q147" s="91">
        <v>4.4521836229543803</v>
      </c>
      <c r="R147" s="89">
        <v>11849061539.3864</v>
      </c>
      <c r="S147" s="91">
        <v>81.310352691709596</v>
      </c>
      <c r="T147" s="88">
        <v>17.640339989267801</v>
      </c>
      <c r="U147" s="88">
        <v>15.814060010732099</v>
      </c>
      <c r="V147" s="91">
        <v>53.8143116910286</v>
      </c>
      <c r="W147" s="83">
        <v>6.0000000000002197E-2</v>
      </c>
      <c r="X147" s="91">
        <v>63.462483575825203</v>
      </c>
      <c r="Y147" s="91">
        <v>91.925465838509297</v>
      </c>
      <c r="Z147" s="131">
        <v>114.614484952366</v>
      </c>
      <c r="AA147" s="129">
        <v>119.066668575321</v>
      </c>
      <c r="AB147" s="133">
        <v>63.890697084957502</v>
      </c>
    </row>
    <row r="148" spans="1:28">
      <c r="A148" s="126">
        <v>41485</v>
      </c>
      <c r="B148" s="83">
        <v>17.905000000000001</v>
      </c>
      <c r="C148" s="87">
        <f t="shared" si="2"/>
        <v>1</v>
      </c>
      <c r="D148" s="87">
        <v>1</v>
      </c>
      <c r="E148" s="83">
        <v>6229089</v>
      </c>
      <c r="F148" s="83">
        <v>17.965</v>
      </c>
      <c r="G148" s="83">
        <v>17.675000000000001</v>
      </c>
      <c r="H148" s="83">
        <v>17.107876624574502</v>
      </c>
      <c r="I148" s="88">
        <v>1895.13308979166</v>
      </c>
      <c r="J148" s="88">
        <v>11804.9526831572</v>
      </c>
      <c r="K148" s="88">
        <v>4.4304904187284198</v>
      </c>
      <c r="L148" s="91">
        <v>81.585456876026399</v>
      </c>
      <c r="M148" s="88">
        <v>1007.65363866778</v>
      </c>
      <c r="N148" s="88">
        <v>1051.0860413129799</v>
      </c>
      <c r="O148" s="88">
        <v>1005.62703097695</v>
      </c>
      <c r="P148" s="88">
        <v>1018.59558943969</v>
      </c>
      <c r="Q148" s="91">
        <v>11.754224478391</v>
      </c>
      <c r="R148" s="89">
        <v>11068087223.335501</v>
      </c>
      <c r="S148" s="91">
        <v>81.585456876026399</v>
      </c>
      <c r="T148" s="88">
        <v>17.757952299348101</v>
      </c>
      <c r="U148" s="88">
        <v>15.8628477006518</v>
      </c>
      <c r="V148" s="91">
        <v>57.759344827350802</v>
      </c>
      <c r="W148" s="83">
        <v>0.19500000000000001</v>
      </c>
      <c r="X148" s="91">
        <v>65.928142991747805</v>
      </c>
      <c r="Y148" s="91">
        <v>96.5417867435159</v>
      </c>
      <c r="Z148" s="131">
        <v>118.726770138148</v>
      </c>
      <c r="AA148" s="129">
        <v>130.48099461653899</v>
      </c>
      <c r="AB148" s="133">
        <v>57.501627376461798</v>
      </c>
    </row>
    <row r="149" spans="1:28">
      <c r="A149" s="126">
        <v>41486</v>
      </c>
      <c r="B149" s="83">
        <v>17.989999999999998</v>
      </c>
      <c r="C149" s="87">
        <f t="shared" si="2"/>
        <v>1</v>
      </c>
      <c r="D149" s="87">
        <v>1</v>
      </c>
      <c r="E149" s="83">
        <v>5926958</v>
      </c>
      <c r="F149" s="83">
        <v>18.035</v>
      </c>
      <c r="G149" s="83">
        <v>17.835000000000001</v>
      </c>
      <c r="H149" s="83">
        <v>17.196088962117098</v>
      </c>
      <c r="I149" s="88">
        <v>1928.8531692499901</v>
      </c>
      <c r="J149" s="88">
        <v>11432.231722311601</v>
      </c>
      <c r="K149" s="88">
        <v>4.6008309412854098</v>
      </c>
      <c r="L149" s="91">
        <v>82.145506434970201</v>
      </c>
      <c r="M149" s="88">
        <v>1007.65363866778</v>
      </c>
      <c r="N149" s="88">
        <v>1052.60202890849</v>
      </c>
      <c r="O149" s="88">
        <v>1006.10175870664</v>
      </c>
      <c r="P149" s="88">
        <v>1022.31976212389</v>
      </c>
      <c r="Q149" s="91">
        <v>10.578802030551101</v>
      </c>
      <c r="R149" s="89">
        <v>11804952683.1572</v>
      </c>
      <c r="S149" s="91">
        <v>82.145506434970201</v>
      </c>
      <c r="T149" s="88">
        <v>17.8960629185008</v>
      </c>
      <c r="U149" s="88">
        <v>15.8743370814991</v>
      </c>
      <c r="V149" s="91">
        <v>54.646380818800303</v>
      </c>
      <c r="W149" s="83">
        <v>8.49999999999973E-2</v>
      </c>
      <c r="X149" s="91">
        <v>66.974342551541099</v>
      </c>
      <c r="Y149" s="91">
        <v>97.506925207756098</v>
      </c>
      <c r="Z149" s="131">
        <v>118.134269103948</v>
      </c>
      <c r="AA149" s="129">
        <v>128.71307113449899</v>
      </c>
      <c r="AB149" s="133">
        <v>59.756007453484401</v>
      </c>
    </row>
    <row r="150" spans="1:28">
      <c r="A150" s="126">
        <v>41487</v>
      </c>
      <c r="B150" s="83">
        <v>18.225000000000001</v>
      </c>
      <c r="C150" s="87">
        <f t="shared" si="2"/>
        <v>1</v>
      </c>
      <c r="D150" s="87">
        <v>1</v>
      </c>
      <c r="E150" s="83">
        <v>5922503</v>
      </c>
      <c r="F150" s="83">
        <v>18.239999999999998</v>
      </c>
      <c r="G150" s="83">
        <v>17.995000000000001</v>
      </c>
      <c r="H150" s="83">
        <v>17.298980065905301</v>
      </c>
      <c r="I150" s="88">
        <v>1993.9899599999901</v>
      </c>
      <c r="J150" s="88">
        <v>11809.4115200698</v>
      </c>
      <c r="K150" s="88">
        <v>8.1448559202697108</v>
      </c>
      <c r="L150" s="91">
        <v>89.064890592934503</v>
      </c>
      <c r="M150" s="88">
        <v>1007.65363866778</v>
      </c>
      <c r="N150" s="88">
        <v>1053.9664177444499</v>
      </c>
      <c r="O150" s="88">
        <v>1007.40803997401</v>
      </c>
      <c r="P150" s="88">
        <v>1027.05073804733</v>
      </c>
      <c r="Q150" s="91">
        <v>9.5209218274960694</v>
      </c>
      <c r="R150" s="89">
        <v>11432231722.3116</v>
      </c>
      <c r="S150" s="91">
        <v>89.064890592934503</v>
      </c>
      <c r="T150" s="88">
        <v>18.076265758352299</v>
      </c>
      <c r="U150" s="88">
        <v>15.840134241647601</v>
      </c>
      <c r="V150" s="91">
        <v>56.651408494382302</v>
      </c>
      <c r="W150" s="83">
        <v>0.23500000000000201</v>
      </c>
      <c r="X150" s="91">
        <v>69.740717098980099</v>
      </c>
      <c r="Y150" s="91">
        <v>99.253731343283704</v>
      </c>
      <c r="Z150" s="131">
        <v>124.270796650362</v>
      </c>
      <c r="AA150" s="129">
        <v>133.79171847785801</v>
      </c>
      <c r="AB150" s="133">
        <v>75.910613313396993</v>
      </c>
    </row>
    <row r="151" spans="1:28">
      <c r="A151" s="126">
        <v>41488</v>
      </c>
      <c r="B151" s="83">
        <v>18.260000000000002</v>
      </c>
      <c r="C151" s="87">
        <f t="shared" si="2"/>
        <v>1</v>
      </c>
      <c r="D151" s="87">
        <v>1</v>
      </c>
      <c r="E151" s="83">
        <v>5234648</v>
      </c>
      <c r="F151" s="83">
        <v>18.3</v>
      </c>
      <c r="G151" s="83">
        <v>18.14</v>
      </c>
      <c r="H151" s="83">
        <v>17.395082059314799</v>
      </c>
      <c r="I151" s="88">
        <v>2020.54204</v>
      </c>
      <c r="J151" s="88">
        <v>10576.8263486019</v>
      </c>
      <c r="K151" s="88">
        <v>8.4007829441520094</v>
      </c>
      <c r="L151" s="91">
        <v>89.362588138234997</v>
      </c>
      <c r="M151" s="88">
        <v>1007.65363866778</v>
      </c>
      <c r="N151" s="88">
        <v>1055.1943676968201</v>
      </c>
      <c r="O151" s="88">
        <v>1007.6000838697601</v>
      </c>
      <c r="P151" s="88">
        <v>1031.5140321987101</v>
      </c>
      <c r="Q151" s="91">
        <v>8.5688296447457493</v>
      </c>
      <c r="R151" s="89">
        <v>11809411520.069799</v>
      </c>
      <c r="S151" s="91">
        <v>89.362588138234997</v>
      </c>
      <c r="T151" s="88">
        <v>18.225423961958199</v>
      </c>
      <c r="U151" s="88">
        <v>15.8549760380417</v>
      </c>
      <c r="V151" s="91">
        <v>51.4586288816093</v>
      </c>
      <c r="W151" s="83">
        <v>3.50000000000001E-2</v>
      </c>
      <c r="X151" s="91">
        <v>70.141867303028803</v>
      </c>
      <c r="Y151" s="91">
        <v>98.067632850241594</v>
      </c>
      <c r="Z151" s="131">
        <v>121.82614763647599</v>
      </c>
      <c r="AA151" s="129">
        <v>130.394977281222</v>
      </c>
      <c r="AB151" s="133">
        <v>71.615540199861897</v>
      </c>
    </row>
    <row r="152" spans="1:28">
      <c r="A152" s="126">
        <v>41491</v>
      </c>
      <c r="B152" s="83">
        <v>18.329999999999998</v>
      </c>
      <c r="C152" s="87">
        <f t="shared" si="2"/>
        <v>1</v>
      </c>
      <c r="D152" s="87">
        <v>1</v>
      </c>
      <c r="E152" s="83">
        <v>3733900</v>
      </c>
      <c r="F152" s="83">
        <v>18.399999999999999</v>
      </c>
      <c r="G152" s="83">
        <v>18.22</v>
      </c>
      <c r="H152" s="83">
        <v>17.488573853383301</v>
      </c>
      <c r="I152" s="88">
        <v>2048.36527999999</v>
      </c>
      <c r="J152" s="88">
        <v>-7648.39111899199</v>
      </c>
      <c r="K152" s="88">
        <v>21.239987162300299</v>
      </c>
      <c r="L152" s="91">
        <v>95.503594526820905</v>
      </c>
      <c r="M152" s="88">
        <v>1007.65363866778</v>
      </c>
      <c r="N152" s="88">
        <v>1056.2995226539499</v>
      </c>
      <c r="O152" s="88">
        <v>1007.98343545793</v>
      </c>
      <c r="P152" s="88">
        <v>1035.9418285755301</v>
      </c>
      <c r="Q152" s="91">
        <v>7.7119466802710903</v>
      </c>
      <c r="R152" s="89">
        <v>10576826348.6019</v>
      </c>
      <c r="S152" s="91">
        <v>95.503594526820905</v>
      </c>
      <c r="T152" s="88">
        <v>18.380811836036202</v>
      </c>
      <c r="U152" s="88">
        <v>15.8427881639637</v>
      </c>
      <c r="V152" s="91">
        <v>47.997976275976598</v>
      </c>
      <c r="W152" s="83">
        <v>6.9999999999996704E-2</v>
      </c>
      <c r="X152" s="91">
        <v>70.970760774644603</v>
      </c>
      <c r="Y152" s="91">
        <v>96.774193548387004</v>
      </c>
      <c r="Z152" s="131">
        <v>123.365198046785</v>
      </c>
      <c r="AA152" s="129">
        <v>131.07714472705601</v>
      </c>
      <c r="AB152" s="133">
        <v>71.045962615485294</v>
      </c>
    </row>
    <row r="153" spans="1:28">
      <c r="A153" s="126">
        <v>41492</v>
      </c>
      <c r="B153" s="83">
        <v>18.079999999999998</v>
      </c>
      <c r="C153" s="87">
        <f t="shared" si="2"/>
        <v>-1</v>
      </c>
      <c r="D153" s="87">
        <v>-1</v>
      </c>
      <c r="E153" s="83">
        <v>5473332</v>
      </c>
      <c r="F153" s="83">
        <v>18.41</v>
      </c>
      <c r="G153" s="83">
        <v>17.965</v>
      </c>
      <c r="H153" s="83">
        <v>17.547716468045</v>
      </c>
      <c r="I153" s="88">
        <v>1993.2335173333299</v>
      </c>
      <c r="J153" s="88">
        <v>10909.628793893</v>
      </c>
      <c r="K153" s="88">
        <v>7.6773366181877201</v>
      </c>
      <c r="L153" s="91">
        <v>88.475726550656105</v>
      </c>
      <c r="M153" s="88">
        <v>1006.28975432517</v>
      </c>
      <c r="N153" s="88">
        <v>1055.83992600343</v>
      </c>
      <c r="O153" s="88">
        <v>1007.98343545793</v>
      </c>
      <c r="P153" s="88">
        <v>1039.9268453146601</v>
      </c>
      <c r="Q153" s="91">
        <v>-2.65567536238702</v>
      </c>
      <c r="R153" s="89">
        <v>-7648391118.9919901</v>
      </c>
      <c r="S153" s="91">
        <v>88.475726550656105</v>
      </c>
      <c r="T153" s="88">
        <v>18.4697954031801</v>
      </c>
      <c r="U153" s="88">
        <v>15.8854045968198</v>
      </c>
      <c r="V153" s="91">
        <v>34.9173196940311</v>
      </c>
      <c r="W153" s="83">
        <v>-0.25</v>
      </c>
      <c r="X153" s="91">
        <v>64.124025940628002</v>
      </c>
      <c r="Y153" s="91">
        <v>83.743842364531901</v>
      </c>
      <c r="Z153" s="131">
        <v>107.715843153412</v>
      </c>
      <c r="AA153" s="129">
        <v>105.06016779102499</v>
      </c>
      <c r="AB153" s="133">
        <v>63.941366353936701</v>
      </c>
    </row>
    <row r="154" spans="1:28">
      <c r="A154" s="126">
        <v>41493</v>
      </c>
      <c r="B154" s="83">
        <v>18.125</v>
      </c>
      <c r="C154" s="87">
        <f t="shared" si="2"/>
        <v>1</v>
      </c>
      <c r="D154" s="87">
        <v>1</v>
      </c>
      <c r="E154" s="83">
        <v>3619166</v>
      </c>
      <c r="F154" s="83">
        <v>18.149999999999999</v>
      </c>
      <c r="G154" s="83">
        <v>17.82</v>
      </c>
      <c r="H154" s="83">
        <v>17.6054448212405</v>
      </c>
      <c r="I154" s="88">
        <v>1954.0743749999999</v>
      </c>
      <c r="J154" s="88">
        <v>-7072.1195394712504</v>
      </c>
      <c r="K154" s="88">
        <v>7.6371541480682499</v>
      </c>
      <c r="L154" s="91">
        <v>88.422112389603896</v>
      </c>
      <c r="M154" s="88">
        <v>1006.28975432517</v>
      </c>
      <c r="N154" s="88">
        <v>1055.42628901797</v>
      </c>
      <c r="O154" s="88">
        <v>1008.23232926324</v>
      </c>
      <c r="P154" s="88">
        <v>1043.7811183434801</v>
      </c>
      <c r="Q154" s="91">
        <v>-2.3901078261485802</v>
      </c>
      <c r="R154" s="89">
        <v>10909628793.893</v>
      </c>
      <c r="S154" s="91">
        <v>88.422112389603896</v>
      </c>
      <c r="T154" s="88">
        <v>18.537517029859799</v>
      </c>
      <c r="U154" s="88">
        <v>15.9684829701401</v>
      </c>
      <c r="V154" s="91">
        <v>33.942718536598001</v>
      </c>
      <c r="W154" s="83">
        <v>4.5000000000001698E-2</v>
      </c>
      <c r="X154" s="91">
        <v>64.782620700744602</v>
      </c>
      <c r="Y154" s="91">
        <v>84.594594594594597</v>
      </c>
      <c r="Z154" s="131">
        <v>107.672824912572</v>
      </c>
      <c r="AA154" s="129">
        <v>105.28271708642301</v>
      </c>
      <c r="AB154" s="133">
        <v>61.843525359276597</v>
      </c>
    </row>
    <row r="155" spans="1:28">
      <c r="A155" s="126">
        <v>41494</v>
      </c>
      <c r="B155" s="83">
        <v>18.059999999999999</v>
      </c>
      <c r="C155" s="87">
        <f t="shared" si="2"/>
        <v>-1</v>
      </c>
      <c r="D155" s="87">
        <v>-1</v>
      </c>
      <c r="E155" s="83">
        <v>3933247</v>
      </c>
      <c r="F155" s="83">
        <v>18.274999999999999</v>
      </c>
      <c r="G155" s="83">
        <v>18.02</v>
      </c>
      <c r="H155" s="83">
        <v>17.650900339116401</v>
      </c>
      <c r="I155" s="88">
        <v>1982.4793099999899</v>
      </c>
      <c r="J155" s="88">
        <v>7797.5807986195596</v>
      </c>
      <c r="K155" s="88">
        <v>7.2807168639856004</v>
      </c>
      <c r="L155" s="91">
        <v>87.923750848804005</v>
      </c>
      <c r="M155" s="88">
        <v>1005.93113363552</v>
      </c>
      <c r="N155" s="88">
        <v>1054.67685307643</v>
      </c>
      <c r="O155" s="88">
        <v>1008.23232926324</v>
      </c>
      <c r="P155" s="88">
        <v>1047.24996406942</v>
      </c>
      <c r="Q155" s="91">
        <v>-4.6743882756445396</v>
      </c>
      <c r="R155" s="89">
        <v>-7072119539.4712496</v>
      </c>
      <c r="S155" s="91">
        <v>87.923750848804005</v>
      </c>
      <c r="T155" s="88">
        <v>18.612514699071099</v>
      </c>
      <c r="U155" s="88">
        <v>15.989885300928799</v>
      </c>
      <c r="V155" s="91">
        <v>28.932795481416399</v>
      </c>
      <c r="W155" s="83">
        <v>-6.5000000000001196E-2</v>
      </c>
      <c r="X155" s="91">
        <v>62.984037257073098</v>
      </c>
      <c r="Y155" s="91">
        <v>80.281690140844901</v>
      </c>
      <c r="Z155" s="131">
        <v>103.30057348378701</v>
      </c>
      <c r="AA155" s="129">
        <v>98.626185208143099</v>
      </c>
      <c r="AB155" s="133">
        <v>55.659172823348797</v>
      </c>
    </row>
    <row r="156" spans="1:28">
      <c r="A156" s="126">
        <v>41495</v>
      </c>
      <c r="B156" s="83">
        <v>18.170000000000002</v>
      </c>
      <c r="C156" s="87">
        <f t="shared" si="2"/>
        <v>1</v>
      </c>
      <c r="D156" s="87">
        <v>1</v>
      </c>
      <c r="E156" s="83">
        <v>3344528</v>
      </c>
      <c r="F156" s="83">
        <v>18.22</v>
      </c>
      <c r="G156" s="83">
        <v>17.95</v>
      </c>
      <c r="H156" s="83">
        <v>17.7028103052048</v>
      </c>
      <c r="I156" s="88">
        <v>1980.82677666666</v>
      </c>
      <c r="J156" s="88">
        <v>-6624.9306177114104</v>
      </c>
      <c r="K156" s="88">
        <v>7.3249372547327098</v>
      </c>
      <c r="L156" s="91">
        <v>87.987897453142907</v>
      </c>
      <c r="M156" s="88">
        <v>1005.93113363552</v>
      </c>
      <c r="N156" s="88">
        <v>1054.00236072905</v>
      </c>
      <c r="O156" s="88">
        <v>1008.84141010488</v>
      </c>
      <c r="P156" s="88">
        <v>1051.0288003795499</v>
      </c>
      <c r="Q156" s="91">
        <v>-4.2069494480802598</v>
      </c>
      <c r="R156" s="89">
        <v>7797580798.6195602</v>
      </c>
      <c r="S156" s="91">
        <v>87.987897453142907</v>
      </c>
      <c r="T156" s="88">
        <v>18.686338329880801</v>
      </c>
      <c r="U156" s="88">
        <v>16.040061670119101</v>
      </c>
      <c r="V156" s="91">
        <v>30.488119865464999</v>
      </c>
      <c r="W156" s="83">
        <v>0.110000000000002</v>
      </c>
      <c r="X156" s="91">
        <v>64.766779018209206</v>
      </c>
      <c r="Y156" s="91">
        <v>85.093167701863393</v>
      </c>
      <c r="Z156" s="131">
        <v>105.80359278538501</v>
      </c>
      <c r="AA156" s="129">
        <v>101.596643337305</v>
      </c>
      <c r="AB156" s="133">
        <v>60.633109649187901</v>
      </c>
    </row>
    <row r="157" spans="1:28">
      <c r="A157" s="126">
        <v>41498</v>
      </c>
      <c r="B157" s="83">
        <v>18.125</v>
      </c>
      <c r="C157" s="87">
        <f t="shared" si="2"/>
        <v>-1</v>
      </c>
      <c r="D157" s="87">
        <v>-1</v>
      </c>
      <c r="E157" s="83">
        <v>3019131</v>
      </c>
      <c r="F157" s="83">
        <v>18.29</v>
      </c>
      <c r="G157" s="83">
        <v>18.074999999999999</v>
      </c>
      <c r="H157" s="83">
        <v>17.745029274684299</v>
      </c>
      <c r="I157" s="88">
        <v>1997.32515624999</v>
      </c>
      <c r="J157" s="88">
        <v>6030.1862963142103</v>
      </c>
      <c r="K157" s="88">
        <v>5.1437814396963804</v>
      </c>
      <c r="L157" s="91">
        <v>83.723379325658101</v>
      </c>
      <c r="M157" s="88">
        <v>1005.93113363552</v>
      </c>
      <c r="N157" s="88">
        <v>1053.3953176164</v>
      </c>
      <c r="O157" s="88">
        <v>1008.59374912524</v>
      </c>
      <c r="P157" s="88">
        <v>1054.16103140363</v>
      </c>
      <c r="Q157" s="91">
        <v>-3.78625450327206</v>
      </c>
      <c r="R157" s="89">
        <v>-6624930617.7114096</v>
      </c>
      <c r="S157" s="91">
        <v>83.723379325658101</v>
      </c>
      <c r="T157" s="88">
        <v>18.755084370499699</v>
      </c>
      <c r="U157" s="88">
        <v>16.062115629500202</v>
      </c>
      <c r="V157" s="91">
        <v>26.602611054970001</v>
      </c>
      <c r="W157" s="83">
        <v>-4.5000000000001698E-2</v>
      </c>
      <c r="X157" s="91">
        <v>63.4211115599715</v>
      </c>
      <c r="Y157" s="91">
        <v>77.821011673151702</v>
      </c>
      <c r="Z157" s="131">
        <v>99.843719582491801</v>
      </c>
      <c r="AA157" s="129">
        <v>96.057465079219696</v>
      </c>
      <c r="AB157" s="133">
        <v>50.258040185470399</v>
      </c>
    </row>
    <row r="158" spans="1:28">
      <c r="A158" s="126">
        <v>41499</v>
      </c>
      <c r="B158" s="83">
        <v>18.22</v>
      </c>
      <c r="C158" s="87">
        <f t="shared" si="2"/>
        <v>1</v>
      </c>
      <c r="D158" s="87">
        <v>1</v>
      </c>
      <c r="E158" s="83">
        <v>3144510</v>
      </c>
      <c r="F158" s="83">
        <v>18.225000000000001</v>
      </c>
      <c r="G158" s="83">
        <v>18.024999999999999</v>
      </c>
      <c r="H158" s="83">
        <v>17.792526347215901</v>
      </c>
      <c r="I158" s="88">
        <v>1995.1241625</v>
      </c>
      <c r="J158" s="88">
        <v>-6273.6878802228703</v>
      </c>
      <c r="K158" s="88">
        <v>4.3480513188748997</v>
      </c>
      <c r="L158" s="91">
        <v>81.3016005199745</v>
      </c>
      <c r="M158" s="88">
        <v>1006.45527156655</v>
      </c>
      <c r="N158" s="88">
        <v>1053.3982396884701</v>
      </c>
      <c r="O158" s="88">
        <v>1008.59374912524</v>
      </c>
      <c r="P158" s="88">
        <v>1056.9800393252899</v>
      </c>
      <c r="Q158" s="91">
        <v>0.28025813244810499</v>
      </c>
      <c r="R158" s="89">
        <v>6030186296.3142099</v>
      </c>
      <c r="S158" s="91">
        <v>81.3016005199745</v>
      </c>
      <c r="T158" s="88">
        <v>18.8135806565768</v>
      </c>
      <c r="U158" s="88">
        <v>16.133619343423099</v>
      </c>
      <c r="V158" s="91">
        <v>27.851148310856999</v>
      </c>
      <c r="W158" s="83">
        <v>9.4999999999998794E-2</v>
      </c>
      <c r="X158" s="91">
        <v>65.071046428468605</v>
      </c>
      <c r="Y158" s="91">
        <v>85.0980392156861</v>
      </c>
      <c r="Z158" s="131">
        <v>101.294904165597</v>
      </c>
      <c r="AA158" s="129">
        <v>101.575162298045</v>
      </c>
      <c r="AB158" s="133">
        <v>45.2322361669234</v>
      </c>
    </row>
    <row r="159" spans="1:28">
      <c r="A159" s="126">
        <v>41500</v>
      </c>
      <c r="B159" s="83">
        <v>18.05</v>
      </c>
      <c r="C159" s="87">
        <f t="shared" si="2"/>
        <v>-1</v>
      </c>
      <c r="D159" s="87">
        <v>-1</v>
      </c>
      <c r="E159" s="83">
        <v>5655864</v>
      </c>
      <c r="F159" s="83">
        <v>18.14</v>
      </c>
      <c r="G159" s="83">
        <v>17.87</v>
      </c>
      <c r="H159" s="83">
        <v>17.8182737124943</v>
      </c>
      <c r="I159" s="88">
        <v>1950.37349666666</v>
      </c>
      <c r="J159" s="88">
        <v>-11031.0472463511</v>
      </c>
      <c r="K159" s="88">
        <v>2.6883949024520901</v>
      </c>
      <c r="L159" s="91">
        <v>72.887935634679806</v>
      </c>
      <c r="M159" s="88">
        <v>1005.52223095184</v>
      </c>
      <c r="N159" s="88">
        <v>1052.41798167453</v>
      </c>
      <c r="O159" s="88">
        <v>1008.59374912524</v>
      </c>
      <c r="P159" s="88">
        <v>1059.51714645479</v>
      </c>
      <c r="Q159" s="91">
        <v>-6.3127352641301098</v>
      </c>
      <c r="R159" s="89">
        <v>-6273687880.2228699</v>
      </c>
      <c r="S159" s="91">
        <v>72.887935634679806</v>
      </c>
      <c r="T159" s="88">
        <v>18.8530146637783</v>
      </c>
      <c r="U159" s="88">
        <v>16.193385336221599</v>
      </c>
      <c r="V159" s="91">
        <v>19.807271432216499</v>
      </c>
      <c r="W159" s="83">
        <v>-0.16999999999999801</v>
      </c>
      <c r="X159" s="91">
        <v>59.867081256442503</v>
      </c>
      <c r="Y159" s="91">
        <v>61.081081081081102</v>
      </c>
      <c r="Z159" s="131">
        <v>86.461324341849604</v>
      </c>
      <c r="AA159" s="129">
        <v>80.148589077719507</v>
      </c>
      <c r="AB159" s="133">
        <v>40.709012550230703</v>
      </c>
    </row>
    <row r="160" spans="1:28">
      <c r="A160" s="126">
        <v>41501</v>
      </c>
      <c r="B160" s="83">
        <v>18.015000000000001</v>
      </c>
      <c r="C160" s="87">
        <f t="shared" si="2"/>
        <v>-1</v>
      </c>
      <c r="D160" s="87">
        <v>-1</v>
      </c>
      <c r="E160" s="83">
        <v>2970203</v>
      </c>
      <c r="F160" s="83">
        <v>18.07</v>
      </c>
      <c r="G160" s="83">
        <v>17.75</v>
      </c>
      <c r="H160" s="83">
        <v>17.837946341244798</v>
      </c>
      <c r="I160" s="88">
        <v>1926.0587125</v>
      </c>
      <c r="J160" s="88">
        <v>5720.7853660436303</v>
      </c>
      <c r="K160" s="88">
        <v>2.0321090967355802</v>
      </c>
      <c r="L160" s="91">
        <v>67.019656348229105</v>
      </c>
      <c r="M160" s="88">
        <v>1005.52223095184</v>
      </c>
      <c r="N160" s="88">
        <v>1051.53574946199</v>
      </c>
      <c r="O160" s="88">
        <v>1008.39984330807</v>
      </c>
      <c r="P160" s="88">
        <v>1061.5906686947601</v>
      </c>
      <c r="Q160" s="91">
        <v>-5.6814617377168304</v>
      </c>
      <c r="R160" s="89">
        <v>-11031047246.351101</v>
      </c>
      <c r="S160" s="91">
        <v>67.019656348229105</v>
      </c>
      <c r="T160" s="88">
        <v>18.8849085352606</v>
      </c>
      <c r="U160" s="88">
        <v>16.252291464739301</v>
      </c>
      <c r="V160" s="91">
        <v>16.956510880316099</v>
      </c>
      <c r="W160" s="83">
        <v>-3.50000000000001E-2</v>
      </c>
      <c r="X160" s="91">
        <v>58.824031130931999</v>
      </c>
      <c r="Y160" s="91">
        <v>51.829268292682997</v>
      </c>
      <c r="Z160" s="131">
        <v>80.038310561852498</v>
      </c>
      <c r="AA160" s="129">
        <v>74.356848824135696</v>
      </c>
      <c r="AB160" s="133">
        <v>33.270586767445103</v>
      </c>
    </row>
    <row r="161" spans="1:28">
      <c r="A161" s="126">
        <v>41502</v>
      </c>
      <c r="B161" s="83">
        <v>18</v>
      </c>
      <c r="C161" s="87">
        <f t="shared" si="2"/>
        <v>-1</v>
      </c>
      <c r="D161" s="87">
        <v>1</v>
      </c>
      <c r="E161" s="83">
        <v>5235925</v>
      </c>
      <c r="F161" s="83">
        <v>18.155000000000001</v>
      </c>
      <c r="G161" s="83">
        <v>17.95</v>
      </c>
      <c r="H161" s="83">
        <v>17.854151707120401</v>
      </c>
      <c r="I161" s="88">
        <v>1965.6131045833299</v>
      </c>
      <c r="J161" s="88">
        <v>-10291.8027946154</v>
      </c>
      <c r="K161" s="88">
        <v>2.0133985914607702</v>
      </c>
      <c r="L161" s="91">
        <v>66.814877964244303</v>
      </c>
      <c r="M161" s="88">
        <v>1005.4389670051301</v>
      </c>
      <c r="N161" s="88">
        <v>1050.6548465773101</v>
      </c>
      <c r="O161" s="88">
        <v>1008.39984330807</v>
      </c>
      <c r="P161" s="88">
        <v>1063.4568387107299</v>
      </c>
      <c r="Q161" s="91">
        <v>-5.6991690652836899</v>
      </c>
      <c r="R161" s="89">
        <v>5720785366.0436296</v>
      </c>
      <c r="S161" s="91">
        <v>58.608318106927598</v>
      </c>
      <c r="T161" s="88">
        <v>18.8906463692811</v>
      </c>
      <c r="U161" s="88">
        <v>16.372553630718802</v>
      </c>
      <c r="V161" s="91">
        <v>14.8406017219963</v>
      </c>
      <c r="W161" s="83">
        <v>-1.5000000000000501E-2</v>
      </c>
      <c r="X161" s="91">
        <v>58.354784179555899</v>
      </c>
      <c r="Y161" s="91">
        <v>44.217687074829797</v>
      </c>
      <c r="Z161" s="131">
        <v>73.271466516711598</v>
      </c>
      <c r="AA161" s="129">
        <v>67.5722974514279</v>
      </c>
      <c r="AB161" s="133">
        <v>29.943528090700799</v>
      </c>
    </row>
    <row r="162" spans="1:28">
      <c r="A162" s="126">
        <v>41505</v>
      </c>
      <c r="B162" s="83">
        <v>17.64</v>
      </c>
      <c r="C162" s="87">
        <f t="shared" si="2"/>
        <v>-1</v>
      </c>
      <c r="D162" s="87">
        <v>-1</v>
      </c>
      <c r="E162" s="83">
        <v>5467162</v>
      </c>
      <c r="F162" s="83">
        <v>18.100000000000001</v>
      </c>
      <c r="G162" s="83">
        <v>17.625</v>
      </c>
      <c r="H162" s="83">
        <v>17.832736536408301</v>
      </c>
      <c r="I162" s="88">
        <v>1875.7935</v>
      </c>
      <c r="J162" s="88">
        <v>-10255.266943047</v>
      </c>
      <c r="K162" s="88">
        <v>1.38622284218139</v>
      </c>
      <c r="L162" s="91">
        <v>58.092765590751</v>
      </c>
      <c r="M162" s="88">
        <v>1003.4389670051301</v>
      </c>
      <c r="N162" s="88">
        <v>1047.7765805398701</v>
      </c>
      <c r="O162" s="88">
        <v>1008.39984330807</v>
      </c>
      <c r="P162" s="88">
        <v>1065.1363917251099</v>
      </c>
      <c r="Q162" s="91">
        <v>-19.201453260913802</v>
      </c>
      <c r="R162" s="89">
        <v>-10291802794.6154</v>
      </c>
      <c r="S162" s="91">
        <v>49.779343941545598</v>
      </c>
      <c r="T162" s="88">
        <v>18.864837398877899</v>
      </c>
      <c r="U162" s="88">
        <v>16.477562601122099</v>
      </c>
      <c r="V162" s="91">
        <v>-1.1524113906898299</v>
      </c>
      <c r="W162" s="83">
        <v>-0.35999999999999899</v>
      </c>
      <c r="X162" s="91">
        <v>48.379905585257902</v>
      </c>
      <c r="Y162" s="91">
        <v>1.9108280254777701</v>
      </c>
      <c r="Z162" s="131">
        <v>48.821890405636502</v>
      </c>
      <c r="AA162" s="129">
        <v>29.620437144722601</v>
      </c>
      <c r="AB162" s="133">
        <v>26.949175281630598</v>
      </c>
    </row>
    <row r="163" spans="1:28">
      <c r="A163" s="126">
        <v>41506</v>
      </c>
      <c r="B163" s="83">
        <v>17.43</v>
      </c>
      <c r="C163" s="87">
        <f t="shared" si="2"/>
        <v>-1</v>
      </c>
      <c r="D163" s="87">
        <v>-1</v>
      </c>
      <c r="E163" s="83">
        <v>8127801</v>
      </c>
      <c r="F163" s="83">
        <v>17.614999999999998</v>
      </c>
      <c r="G163" s="83">
        <v>17.28</v>
      </c>
      <c r="H163" s="83">
        <v>17.792462882767499</v>
      </c>
      <c r="I163" s="88">
        <v>1768.48963199999</v>
      </c>
      <c r="J163" s="88">
        <v>-14373.9317994592</v>
      </c>
      <c r="K163" s="88">
        <v>0.91195710989033996</v>
      </c>
      <c r="L163" s="91">
        <v>47.6975715183613</v>
      </c>
      <c r="M163" s="88">
        <v>1002.24849081466</v>
      </c>
      <c r="N163" s="88">
        <v>1043.96962659879</v>
      </c>
      <c r="O163" s="88">
        <v>1008.39984330807</v>
      </c>
      <c r="P163" s="88">
        <v>1066.64798943805</v>
      </c>
      <c r="Q163" s="91">
        <v>-25.657618114678399</v>
      </c>
      <c r="R163" s="89">
        <v>-10255266943.047001</v>
      </c>
      <c r="S163" s="91">
        <v>39.573241489485099</v>
      </c>
      <c r="T163" s="88">
        <v>18.795773726618801</v>
      </c>
      <c r="U163" s="88">
        <v>16.6278262733811</v>
      </c>
      <c r="V163" s="91">
        <v>-12.879560715932801</v>
      </c>
      <c r="W163" s="83">
        <v>-0.21</v>
      </c>
      <c r="X163" s="91">
        <v>43.688531390774202</v>
      </c>
      <c r="Y163" s="91">
        <v>13.274336283185701</v>
      </c>
      <c r="Z163" s="131">
        <v>37.403495462694202</v>
      </c>
      <c r="AA163" s="129">
        <v>11.7458773480157</v>
      </c>
      <c r="AB163" s="133">
        <v>24.2542577534674</v>
      </c>
    </row>
    <row r="164" spans="1:28">
      <c r="A164" s="126">
        <v>41507</v>
      </c>
      <c r="B164" s="83">
        <v>17.315000000000001</v>
      </c>
      <c r="C164" s="87">
        <f t="shared" si="2"/>
        <v>-1</v>
      </c>
      <c r="D164" s="87">
        <v>-1</v>
      </c>
      <c r="E164" s="83">
        <v>4054256</v>
      </c>
      <c r="F164" s="83">
        <v>17.52</v>
      </c>
      <c r="G164" s="83">
        <v>17.184999999999999</v>
      </c>
      <c r="H164" s="83">
        <v>17.744716594490701</v>
      </c>
      <c r="I164" s="88">
        <v>1737.7403260000001</v>
      </c>
      <c r="J164" s="88">
        <v>7045.2441431274501</v>
      </c>
      <c r="K164" s="88">
        <v>0.66272997760369801</v>
      </c>
      <c r="L164" s="91">
        <v>39.857943654736701</v>
      </c>
      <c r="M164" s="88">
        <v>1002.24849081466</v>
      </c>
      <c r="N164" s="88">
        <v>1040.5433680518199</v>
      </c>
      <c r="O164" s="88">
        <v>1007.74006132298</v>
      </c>
      <c r="P164" s="88">
        <v>1067.29569632739</v>
      </c>
      <c r="Q164" s="91">
        <v>-23.091856303210101</v>
      </c>
      <c r="R164" s="89">
        <v>-14373931799.4592</v>
      </c>
      <c r="S164" s="91">
        <v>31.411820025714601</v>
      </c>
      <c r="T164" s="88">
        <v>18.714526738289202</v>
      </c>
      <c r="U164" s="88">
        <v>16.7790732617107</v>
      </c>
      <c r="V164" s="91">
        <v>-22.2230969107232</v>
      </c>
      <c r="W164" s="83">
        <v>-0.11499999999999801</v>
      </c>
      <c r="X164" s="91">
        <v>41.3252585369572</v>
      </c>
      <c r="Y164" s="91">
        <v>10.6122448979593</v>
      </c>
      <c r="Z164" s="131">
        <v>27.025698308967499</v>
      </c>
      <c r="AA164" s="129">
        <v>3.93384200575735</v>
      </c>
      <c r="AB164" s="133">
        <v>10.3927451782203</v>
      </c>
    </row>
    <row r="165" spans="1:28">
      <c r="A165" s="126">
        <v>41508</v>
      </c>
      <c r="B165" s="83">
        <v>17.61</v>
      </c>
      <c r="C165" s="87">
        <f t="shared" si="2"/>
        <v>1</v>
      </c>
      <c r="D165" s="87">
        <v>1</v>
      </c>
      <c r="E165" s="83">
        <v>5327163</v>
      </c>
      <c r="F165" s="83">
        <v>17.715</v>
      </c>
      <c r="G165" s="83">
        <v>17.375</v>
      </c>
      <c r="H165" s="83">
        <v>17.731244935041602</v>
      </c>
      <c r="I165" s="88">
        <v>1806.77499375</v>
      </c>
      <c r="J165" s="88">
        <v>9624.9848960302297</v>
      </c>
      <c r="K165" s="88">
        <v>0.64972022242699501</v>
      </c>
      <c r="L165" s="91">
        <v>39.383661156262903</v>
      </c>
      <c r="M165" s="88">
        <v>1003.9522159085</v>
      </c>
      <c r="N165" s="88">
        <v>1039.17999858296</v>
      </c>
      <c r="O165" s="88">
        <v>1007.74006132298</v>
      </c>
      <c r="P165" s="88">
        <v>1067.8786325277899</v>
      </c>
      <c r="Q165" s="91">
        <v>-8.7950896011690993</v>
      </c>
      <c r="R165" s="89">
        <v>7045244143.12745</v>
      </c>
      <c r="S165" s="91">
        <v>30.870688837301699</v>
      </c>
      <c r="T165" s="88">
        <v>18.670415522520699</v>
      </c>
      <c r="U165" s="88">
        <v>16.887184477479199</v>
      </c>
      <c r="V165" s="91">
        <v>-9.3011151429528809</v>
      </c>
      <c r="W165" s="83">
        <v>0.29499999999999799</v>
      </c>
      <c r="X165" s="91">
        <v>48.953451373026297</v>
      </c>
      <c r="Y165" s="91">
        <v>34.6938775510204</v>
      </c>
      <c r="Z165" s="131">
        <v>41.043825458857597</v>
      </c>
      <c r="AA165" s="129">
        <v>32.248735857688501</v>
      </c>
      <c r="AB165" s="133">
        <v>9.3534706603984308</v>
      </c>
    </row>
    <row r="166" spans="1:28">
      <c r="A166" s="126">
        <v>41509</v>
      </c>
      <c r="B166" s="83">
        <v>17.87</v>
      </c>
      <c r="C166" s="87">
        <f t="shared" si="2"/>
        <v>1</v>
      </c>
      <c r="D166" s="87">
        <v>1</v>
      </c>
      <c r="E166" s="83">
        <v>3753587</v>
      </c>
      <c r="F166" s="83">
        <v>17.89</v>
      </c>
      <c r="G166" s="83">
        <v>17.46</v>
      </c>
      <c r="H166" s="83">
        <v>17.745120441537502</v>
      </c>
      <c r="I166" s="88">
        <v>1860.6208260000001</v>
      </c>
      <c r="J166" s="88">
        <v>-6984.0021444028598</v>
      </c>
      <c r="K166" s="88">
        <v>0.64063936355270301</v>
      </c>
      <c r="L166" s="91">
        <v>39.048152676614897</v>
      </c>
      <c r="M166" s="88">
        <v>1003.9522159085</v>
      </c>
      <c r="N166" s="88">
        <v>1037.9529660609801</v>
      </c>
      <c r="O166" s="88">
        <v>1009.21649516739</v>
      </c>
      <c r="P166" s="88">
        <v>1069.9876732635501</v>
      </c>
      <c r="Q166" s="91">
        <v>-7.9155806410520997</v>
      </c>
      <c r="R166" s="89">
        <v>9624984896.0302296</v>
      </c>
      <c r="S166" s="91">
        <v>30.487889157441899</v>
      </c>
      <c r="T166" s="88">
        <v>18.5991235347601</v>
      </c>
      <c r="U166" s="88">
        <v>17.052876465239802</v>
      </c>
      <c r="V166" s="91">
        <v>3.1090691497491698</v>
      </c>
      <c r="W166" s="83">
        <v>0.26000000000000101</v>
      </c>
      <c r="X166" s="91">
        <v>54.560565683924601</v>
      </c>
      <c r="Y166" s="91">
        <v>55.918367346938801</v>
      </c>
      <c r="Z166" s="131">
        <v>53.398489886714302</v>
      </c>
      <c r="AA166" s="129">
        <v>45.482909245662199</v>
      </c>
      <c r="AB166" s="133">
        <v>33.840496833116497</v>
      </c>
    </row>
    <row r="167" spans="1:28">
      <c r="A167" s="126">
        <v>41512</v>
      </c>
      <c r="B167" s="83">
        <v>17.824999999999999</v>
      </c>
      <c r="C167" s="87">
        <f t="shared" si="2"/>
        <v>-1</v>
      </c>
      <c r="D167" s="87">
        <v>-1</v>
      </c>
      <c r="E167" s="83">
        <v>1475710</v>
      </c>
      <c r="F167" s="83">
        <v>17.945</v>
      </c>
      <c r="G167" s="83">
        <v>17.664999999999999</v>
      </c>
      <c r="H167" s="83">
        <v>17.753108397383699</v>
      </c>
      <c r="I167" s="88">
        <v>1883.49897520833</v>
      </c>
      <c r="J167" s="88">
        <v>-2779.4982727046799</v>
      </c>
      <c r="K167" s="88">
        <v>0.72072852329033998</v>
      </c>
      <c r="L167" s="91">
        <v>41.885080274730299</v>
      </c>
      <c r="M167" s="88">
        <v>1003.9522159085</v>
      </c>
      <c r="N167" s="88">
        <v>1036.8486367912001</v>
      </c>
      <c r="O167" s="88">
        <v>1008.9646764768499</v>
      </c>
      <c r="P167" s="88">
        <v>1071.6115871680699</v>
      </c>
      <c r="Q167" s="91">
        <v>-7.12402257694698</v>
      </c>
      <c r="R167" s="89">
        <v>-6984002144.4028597</v>
      </c>
      <c r="S167" s="91">
        <v>32.703966244354604</v>
      </c>
      <c r="T167" s="88">
        <v>18.531772797528401</v>
      </c>
      <c r="U167" s="88">
        <v>17.1966272024715</v>
      </c>
      <c r="V167" s="91">
        <v>-2.6683045690955902</v>
      </c>
      <c r="W167" s="83">
        <v>-4.5000000000001698E-2</v>
      </c>
      <c r="X167" s="91">
        <v>53.465919133925297</v>
      </c>
      <c r="Y167" s="91">
        <v>57.918552036199102</v>
      </c>
      <c r="Z167" s="131">
        <v>51.4038824106253</v>
      </c>
      <c r="AA167" s="129">
        <v>44.279859833678302</v>
      </c>
      <c r="AB167" s="133">
        <v>26.0564210123271</v>
      </c>
    </row>
    <row r="168" spans="1:28">
      <c r="A168" s="126">
        <v>41513</v>
      </c>
      <c r="B168" s="83">
        <v>17.55</v>
      </c>
      <c r="C168" s="87">
        <f t="shared" si="2"/>
        <v>-1</v>
      </c>
      <c r="D168" s="87">
        <v>-1</v>
      </c>
      <c r="E168" s="83">
        <v>6133341</v>
      </c>
      <c r="F168" s="83">
        <v>17.855</v>
      </c>
      <c r="G168" s="83">
        <v>17.41</v>
      </c>
      <c r="H168" s="83">
        <v>17.732797557645299</v>
      </c>
      <c r="I168" s="88">
        <v>1818.5049675</v>
      </c>
      <c r="J168" s="88">
        <v>11153.5110758714</v>
      </c>
      <c r="K168" s="88">
        <v>0.52239071231582301</v>
      </c>
      <c r="L168" s="91">
        <v>34.313839941993301</v>
      </c>
      <c r="M168" s="88">
        <v>1002.40943890991</v>
      </c>
      <c r="N168" s="88">
        <v>1034.2704478246901</v>
      </c>
      <c r="O168" s="88">
        <v>1008.9646764768499</v>
      </c>
      <c r="P168" s="88">
        <v>1073.0731096821301</v>
      </c>
      <c r="Q168" s="91">
        <v>-17.266754409276601</v>
      </c>
      <c r="R168" s="89">
        <v>-2779498272.70468</v>
      </c>
      <c r="S168" s="91">
        <v>25.452417541413599</v>
      </c>
      <c r="T168" s="88">
        <v>18.483492462054901</v>
      </c>
      <c r="U168" s="88">
        <v>17.282907537945</v>
      </c>
      <c r="V168" s="91">
        <v>-27.631017346830401</v>
      </c>
      <c r="W168" s="83">
        <v>-0.27499999999999802</v>
      </c>
      <c r="X168" s="91">
        <v>47.229779516752799</v>
      </c>
      <c r="Y168" s="91">
        <v>33.031674208144899</v>
      </c>
      <c r="Z168" s="131">
        <v>28.0308688903588</v>
      </c>
      <c r="AA168" s="129">
        <v>10.7641144810821</v>
      </c>
      <c r="AB168" s="133">
        <v>23.450778911094599</v>
      </c>
    </row>
    <row r="169" spans="1:28">
      <c r="A169" s="126">
        <v>41514</v>
      </c>
      <c r="B169" s="83">
        <v>18.11</v>
      </c>
      <c r="C169" s="87">
        <f t="shared" si="2"/>
        <v>1</v>
      </c>
      <c r="D169" s="87">
        <v>1</v>
      </c>
      <c r="E169" s="89">
        <v>12920465</v>
      </c>
      <c r="F169" s="89">
        <v>18.195</v>
      </c>
      <c r="G169" s="89">
        <v>17.504999999999999</v>
      </c>
      <c r="H169" s="89">
        <v>17.7705178018808</v>
      </c>
      <c r="I169" s="88">
        <v>1922.69931074999</v>
      </c>
      <c r="J169" s="88">
        <v>-24842.1691500694</v>
      </c>
      <c r="K169" s="88">
        <v>0.94519779730370801</v>
      </c>
      <c r="L169" s="91">
        <v>48.591346268943497</v>
      </c>
      <c r="M169" s="88">
        <v>1005.60032210079</v>
      </c>
      <c r="N169" s="88">
        <v>1035.1762736431001</v>
      </c>
      <c r="O169" s="88">
        <v>1008.9646764768499</v>
      </c>
      <c r="P169" s="88">
        <v>1074.3884799447901</v>
      </c>
      <c r="Q169" s="91">
        <v>6.9112960094533804</v>
      </c>
      <c r="R169" s="89">
        <v>11153511075.871401</v>
      </c>
      <c r="S169" s="91">
        <v>40.871555358658597</v>
      </c>
      <c r="T169" s="88">
        <v>18.478149395321701</v>
      </c>
      <c r="U169" s="88">
        <v>17.3494506046782</v>
      </c>
      <c r="V169" s="91">
        <v>17.835317047979601</v>
      </c>
      <c r="W169" s="83">
        <v>0.55999999999999805</v>
      </c>
      <c r="X169" s="91">
        <v>57.978373682667197</v>
      </c>
      <c r="Y169" s="91">
        <v>83.710407239819006</v>
      </c>
      <c r="Z169" s="131">
        <v>72.294357584622603</v>
      </c>
      <c r="AA169" s="129">
        <v>79.205653594075997</v>
      </c>
      <c r="AB169" s="133">
        <v>21.105701019984799</v>
      </c>
    </row>
    <row r="170" spans="1:28">
      <c r="A170" s="126">
        <v>41515</v>
      </c>
      <c r="B170" s="83">
        <v>17.989999999999998</v>
      </c>
      <c r="C170" s="87">
        <f t="shared" si="2"/>
        <v>-1</v>
      </c>
      <c r="D170" s="87">
        <v>-1</v>
      </c>
      <c r="E170" s="83">
        <v>4710253</v>
      </c>
      <c r="F170" s="83">
        <v>18.149999999999999</v>
      </c>
      <c r="G170" s="83">
        <v>17.82</v>
      </c>
      <c r="H170" s="83">
        <v>17.7924660216927</v>
      </c>
      <c r="I170" s="88">
        <v>1939.51988999999</v>
      </c>
      <c r="J170" s="88">
        <v>-9135.6293804321595</v>
      </c>
      <c r="K170" s="88">
        <v>0.74835951806171497</v>
      </c>
      <c r="L170" s="91">
        <v>42.8035258384024</v>
      </c>
      <c r="M170" s="88">
        <v>1005.60032210079</v>
      </c>
      <c r="N170" s="88">
        <v>1035.9915168796699</v>
      </c>
      <c r="O170" s="88">
        <v>1008.3020591383601</v>
      </c>
      <c r="P170" s="88">
        <v>1074.8525604618201</v>
      </c>
      <c r="Q170" s="91">
        <v>6.22016640850795</v>
      </c>
      <c r="R170" s="89">
        <v>-24842169150.069401</v>
      </c>
      <c r="S170" s="91">
        <v>35.224480811265501</v>
      </c>
      <c r="T170" s="88">
        <v>18.470999068900401</v>
      </c>
      <c r="U170" s="88">
        <v>17.397000931099502</v>
      </c>
      <c r="V170" s="91">
        <v>5.6021608645364704</v>
      </c>
      <c r="W170" s="83">
        <v>-0.12000000000000099</v>
      </c>
      <c r="X170" s="91">
        <v>55.375470076118397</v>
      </c>
      <c r="Y170" s="91">
        <v>72.8506787330316</v>
      </c>
      <c r="Z170" s="131">
        <v>60.242835664798797</v>
      </c>
      <c r="AA170" s="129">
        <v>66.463002073306797</v>
      </c>
      <c r="AB170" s="133">
        <v>7.4463783465843099</v>
      </c>
    </row>
    <row r="171" spans="1:28">
      <c r="A171" s="126">
        <v>41516</v>
      </c>
      <c r="B171" s="83">
        <v>17.555</v>
      </c>
      <c r="C171" s="87">
        <f t="shared" si="2"/>
        <v>-1</v>
      </c>
      <c r="D171" s="87">
        <v>-1</v>
      </c>
      <c r="E171" s="83">
        <v>6031619</v>
      </c>
      <c r="F171" s="83">
        <v>17.975000000000001</v>
      </c>
      <c r="G171" s="83">
        <v>17.48</v>
      </c>
      <c r="H171" s="83">
        <v>17.7687194195234</v>
      </c>
      <c r="I171" s="88">
        <v>1838.61122166666</v>
      </c>
      <c r="J171" s="88">
        <v>11089.802378217801</v>
      </c>
      <c r="K171" s="88">
        <v>0.70251069750174</v>
      </c>
      <c r="L171" s="91">
        <v>41.263217818989403</v>
      </c>
      <c r="M171" s="88">
        <v>1003.18231209523</v>
      </c>
      <c r="N171" s="88">
        <v>1034.2024565423701</v>
      </c>
      <c r="O171" s="88">
        <v>1008.3020591383601</v>
      </c>
      <c r="P171" s="88">
        <v>1075.2702329271499</v>
      </c>
      <c r="Q171" s="91">
        <v>-11.4152117649685</v>
      </c>
      <c r="R171" s="89">
        <v>-9135629380.4321594</v>
      </c>
      <c r="S171" s="91">
        <v>33.956421513509298</v>
      </c>
      <c r="T171" s="88">
        <v>18.476448881005702</v>
      </c>
      <c r="U171" s="88">
        <v>17.383951118994201</v>
      </c>
      <c r="V171" s="91">
        <v>-34.203816293339401</v>
      </c>
      <c r="W171" s="83">
        <v>-0.434999999999998</v>
      </c>
      <c r="X171" s="91">
        <v>47.117602173616199</v>
      </c>
      <c r="Y171" s="91">
        <v>35.576923076923002</v>
      </c>
      <c r="Z171" s="131">
        <v>29.364590876380198</v>
      </c>
      <c r="AA171" s="129">
        <v>17.949379111411599</v>
      </c>
      <c r="AB171" s="133">
        <v>6.7017405119257898</v>
      </c>
    </row>
    <row r="172" spans="1:28">
      <c r="A172" s="126">
        <v>41519</v>
      </c>
      <c r="B172" s="83">
        <v>17.86</v>
      </c>
      <c r="C172" s="87">
        <f t="shared" si="2"/>
        <v>1</v>
      </c>
      <c r="D172" s="87">
        <v>1</v>
      </c>
      <c r="E172" s="83">
        <v>5437480</v>
      </c>
      <c r="F172" s="83">
        <v>17.920000000000002</v>
      </c>
      <c r="G172" s="83">
        <v>17.675000000000001</v>
      </c>
      <c r="H172" s="83">
        <v>17.7778474775711</v>
      </c>
      <c r="I172" s="88">
        <v>1885.6349866666601</v>
      </c>
      <c r="J172" s="88">
        <v>10253.1025273002</v>
      </c>
      <c r="K172" s="88">
        <v>0.750696546054063</v>
      </c>
      <c r="L172" s="91">
        <v>42.879878168839497</v>
      </c>
      <c r="M172" s="88">
        <v>1003.18231209523</v>
      </c>
      <c r="N172" s="88">
        <v>1032.5923022387999</v>
      </c>
      <c r="O172" s="88">
        <v>1010.0394558914199</v>
      </c>
      <c r="P172" s="88">
        <v>1077.5208401223599</v>
      </c>
      <c r="Q172" s="91">
        <v>-10.2736905884713</v>
      </c>
      <c r="R172" s="89">
        <v>11089802378.2178</v>
      </c>
      <c r="S172" s="91">
        <v>35.774872366814698</v>
      </c>
      <c r="T172" s="88">
        <v>18.475898286082099</v>
      </c>
      <c r="U172" s="88">
        <v>17.3965017139178</v>
      </c>
      <c r="V172" s="91">
        <v>-6.7474287702795896</v>
      </c>
      <c r="W172" s="83">
        <v>0.30499999999999899</v>
      </c>
      <c r="X172" s="91">
        <v>52.469614532298003</v>
      </c>
      <c r="Y172" s="91">
        <v>66.8316831683168</v>
      </c>
      <c r="Z172" s="131">
        <v>51.887142925802699</v>
      </c>
      <c r="AA172" s="129">
        <v>41.613452337331303</v>
      </c>
      <c r="AB172" s="133">
        <v>36.1119936522526</v>
      </c>
    </row>
    <row r="173" spans="1:28">
      <c r="A173" s="126">
        <v>41520</v>
      </c>
      <c r="B173" s="83">
        <v>17.899999999999999</v>
      </c>
      <c r="C173" s="87">
        <f t="shared" si="2"/>
        <v>1</v>
      </c>
      <c r="D173" s="87">
        <v>1</v>
      </c>
      <c r="E173" s="83">
        <v>8074824</v>
      </c>
      <c r="F173" s="83">
        <v>18.015000000000001</v>
      </c>
      <c r="G173" s="83">
        <v>17.71</v>
      </c>
      <c r="H173" s="83">
        <v>17.790062729814</v>
      </c>
      <c r="I173" s="88">
        <v>1903.6390449999999</v>
      </c>
      <c r="J173" s="88">
        <v>15371.550247903</v>
      </c>
      <c r="K173" s="88">
        <v>1.0812528896632201</v>
      </c>
      <c r="L173" s="91">
        <v>51.952018663055703</v>
      </c>
      <c r="M173" s="88">
        <v>1003.40627626097</v>
      </c>
      <c r="N173" s="88">
        <v>1031.37118148731</v>
      </c>
      <c r="O173" s="88">
        <v>1010.0394558914199</v>
      </c>
      <c r="P173" s="88">
        <v>1079.54638659805</v>
      </c>
      <c r="Q173" s="91">
        <v>-7.6704871396855401</v>
      </c>
      <c r="R173" s="89">
        <v>10253102527.3002</v>
      </c>
      <c r="S173" s="91">
        <v>45.057465404232097</v>
      </c>
      <c r="T173" s="88">
        <v>18.4757480893898</v>
      </c>
      <c r="U173" s="88">
        <v>17.396251910610101</v>
      </c>
      <c r="V173" s="91">
        <v>-3.00067974177629</v>
      </c>
      <c r="W173" s="83">
        <v>3.9999999999999099E-2</v>
      </c>
      <c r="X173" s="91">
        <v>53.139434863843398</v>
      </c>
      <c r="Y173" s="91">
        <v>70.792079207920594</v>
      </c>
      <c r="Z173" s="131">
        <v>59.396790131136399</v>
      </c>
      <c r="AA173" s="129">
        <v>51.726302991450801</v>
      </c>
      <c r="AB173" s="133">
        <v>32.500794287027098</v>
      </c>
    </row>
    <row r="174" spans="1:28">
      <c r="A174" s="126">
        <v>41521</v>
      </c>
      <c r="B174" s="83">
        <v>18.14</v>
      </c>
      <c r="C174" s="87">
        <f t="shared" si="2"/>
        <v>1</v>
      </c>
      <c r="D174" s="87">
        <v>1</v>
      </c>
      <c r="E174" s="83">
        <v>4342205</v>
      </c>
      <c r="F174" s="83">
        <v>18.195</v>
      </c>
      <c r="G174" s="83">
        <v>17.8</v>
      </c>
      <c r="H174" s="83">
        <v>17.825056456832598</v>
      </c>
      <c r="I174" s="88">
        <v>1958.33998</v>
      </c>
      <c r="J174" s="88">
        <v>8503.5136528558996</v>
      </c>
      <c r="K174" s="88">
        <v>1.30438042821412</v>
      </c>
      <c r="L174" s="91">
        <v>56.604387550063002</v>
      </c>
      <c r="M174" s="88">
        <v>1003.40627626097</v>
      </c>
      <c r="N174" s="88">
        <v>1030.27217281097</v>
      </c>
      <c r="O174" s="88">
        <v>1011.38023801433</v>
      </c>
      <c r="P174" s="88">
        <v>1082.8412572707</v>
      </c>
      <c r="Q174" s="91">
        <v>-6.9034384257172503</v>
      </c>
      <c r="R174" s="89">
        <v>15371550247.903</v>
      </c>
      <c r="S174" s="91">
        <v>49.838004758101903</v>
      </c>
      <c r="T174" s="88">
        <v>18.487321923271001</v>
      </c>
      <c r="U174" s="88">
        <v>17.3966780767289</v>
      </c>
      <c r="V174" s="91">
        <v>18.605249690154999</v>
      </c>
      <c r="W174" s="83">
        <v>0.24000000000000199</v>
      </c>
      <c r="X174" s="91">
        <v>57.050384336130598</v>
      </c>
      <c r="Y174" s="91">
        <v>94.554455445544505</v>
      </c>
      <c r="Z174" s="131">
        <v>78.505895299784598</v>
      </c>
      <c r="AA174" s="129">
        <v>71.6024568740673</v>
      </c>
      <c r="AB174" s="133">
        <v>52.867665698828098</v>
      </c>
    </row>
    <row r="175" spans="1:28">
      <c r="A175" s="126">
        <v>41522</v>
      </c>
      <c r="B175" s="83">
        <v>18.23</v>
      </c>
      <c r="C175" s="87">
        <f t="shared" si="2"/>
        <v>1</v>
      </c>
      <c r="D175" s="87">
        <v>1</v>
      </c>
      <c r="E175" s="83">
        <v>5186990</v>
      </c>
      <c r="F175" s="83">
        <v>18.23</v>
      </c>
      <c r="G175" s="83">
        <v>17.975000000000001</v>
      </c>
      <c r="H175" s="83">
        <v>17.865550811149301</v>
      </c>
      <c r="I175" s="88">
        <v>1991.22795916666</v>
      </c>
      <c r="J175" s="88">
        <v>10328.4795119179</v>
      </c>
      <c r="K175" s="88">
        <v>1.30493754670989</v>
      </c>
      <c r="L175" s="91">
        <v>56.614876553708903</v>
      </c>
      <c r="M175" s="88">
        <v>1003.9024173855501</v>
      </c>
      <c r="N175" s="88">
        <v>1029.7893180261001</v>
      </c>
      <c r="O175" s="88">
        <v>1011.38023801433</v>
      </c>
      <c r="P175" s="88">
        <v>1085.8066408760899</v>
      </c>
      <c r="Q175" s="91">
        <v>-2.7221957430296899</v>
      </c>
      <c r="R175" s="89">
        <v>8503513652.8558998</v>
      </c>
      <c r="S175" s="91">
        <v>56.614876553708903</v>
      </c>
      <c r="T175" s="88">
        <v>18.487940451130299</v>
      </c>
      <c r="U175" s="88">
        <v>17.396459548869601</v>
      </c>
      <c r="V175" s="91">
        <v>26.863370064538099</v>
      </c>
      <c r="W175" s="83">
        <v>8.9999999999999802E-2</v>
      </c>
      <c r="X175" s="91">
        <v>58.450788585202297</v>
      </c>
      <c r="Y175" s="91">
        <v>100</v>
      </c>
      <c r="Z175" s="131">
        <v>87.631184268391394</v>
      </c>
      <c r="AA175" s="129">
        <v>84.908988525361707</v>
      </c>
      <c r="AB175" s="133">
        <v>47.580899128945198</v>
      </c>
    </row>
    <row r="176" spans="1:28">
      <c r="A176" s="126">
        <v>41523</v>
      </c>
      <c r="B176" s="83">
        <v>18.364999999999998</v>
      </c>
      <c r="C176" s="87">
        <f t="shared" si="2"/>
        <v>1</v>
      </c>
      <c r="D176" s="87">
        <v>1</v>
      </c>
      <c r="E176" s="83">
        <v>6672425</v>
      </c>
      <c r="F176" s="83">
        <v>18.440000000000001</v>
      </c>
      <c r="G176" s="83">
        <v>18.125</v>
      </c>
      <c r="H176" s="83">
        <v>17.915495730034401</v>
      </c>
      <c r="I176" s="88">
        <v>2046.01404166666</v>
      </c>
      <c r="J176" s="88">
        <v>-13651.8752419677</v>
      </c>
      <c r="K176" s="88">
        <v>1.7913628301698199</v>
      </c>
      <c r="L176" s="91">
        <v>64.175205416088403</v>
      </c>
      <c r="M176" s="88">
        <v>1004.64295496098</v>
      </c>
      <c r="N176" s="88">
        <v>1030.11412825549</v>
      </c>
      <c r="O176" s="88">
        <v>1011.38023801433</v>
      </c>
      <c r="P176" s="88">
        <v>1088.4754861209401</v>
      </c>
      <c r="Q176" s="91">
        <v>2.7605206738166999</v>
      </c>
      <c r="R176" s="89">
        <v>10328479511.9179</v>
      </c>
      <c r="S176" s="91">
        <v>64.175205416088403</v>
      </c>
      <c r="T176" s="88">
        <v>18.503359747198999</v>
      </c>
      <c r="U176" s="88">
        <v>17.389440252800899</v>
      </c>
      <c r="V176" s="91">
        <v>38.112999238041702</v>
      </c>
      <c r="W176" s="83">
        <v>0.13499999999999801</v>
      </c>
      <c r="X176" s="91">
        <v>60.529720571604599</v>
      </c>
      <c r="Y176" s="91">
        <v>94.023904382469894</v>
      </c>
      <c r="Z176" s="131">
        <v>97.079613343278993</v>
      </c>
      <c r="AA176" s="129">
        <v>99.840134017095707</v>
      </c>
      <c r="AB176" s="133">
        <v>42.8228092160508</v>
      </c>
    </row>
    <row r="177" spans="1:28">
      <c r="A177" s="126">
        <v>41526</v>
      </c>
      <c r="B177" s="83">
        <v>18.195</v>
      </c>
      <c r="C177" s="87">
        <f t="shared" si="2"/>
        <v>-1</v>
      </c>
      <c r="D177" s="87">
        <v>-1</v>
      </c>
      <c r="E177" s="83">
        <v>3581850</v>
      </c>
      <c r="F177" s="83">
        <v>18.344999999999999</v>
      </c>
      <c r="G177" s="83">
        <v>18.155000000000001</v>
      </c>
      <c r="H177" s="83">
        <v>17.943446157030898</v>
      </c>
      <c r="I177" s="88">
        <v>2019.9693258750001</v>
      </c>
      <c r="J177" s="88">
        <v>7235.2271298853602</v>
      </c>
      <c r="K177" s="88">
        <v>2.0553656653336301</v>
      </c>
      <c r="L177" s="91">
        <v>67.270693280805503</v>
      </c>
      <c r="M177" s="88">
        <v>1004.64295496098</v>
      </c>
      <c r="N177" s="88">
        <v>1030.4064574619399</v>
      </c>
      <c r="O177" s="88">
        <v>1010.45456417822</v>
      </c>
      <c r="P177" s="88">
        <v>1089.8476392406201</v>
      </c>
      <c r="Q177" s="91">
        <v>2.4844686064349402</v>
      </c>
      <c r="R177" s="89">
        <v>-13651875241.967699</v>
      </c>
      <c r="S177" s="91">
        <v>67.270693280805503</v>
      </c>
      <c r="T177" s="88">
        <v>18.485455691493801</v>
      </c>
      <c r="U177" s="88">
        <v>17.396544308506101</v>
      </c>
      <c r="V177" s="91">
        <v>23.807723199676701</v>
      </c>
      <c r="W177" s="83">
        <v>-0.16999999999999801</v>
      </c>
      <c r="X177" s="91">
        <v>56.683501623493797</v>
      </c>
      <c r="Y177" s="91">
        <v>80.478087649402298</v>
      </c>
      <c r="Z177" s="131">
        <v>87.293973660221795</v>
      </c>
      <c r="AA177" s="129">
        <v>89.778442266656697</v>
      </c>
      <c r="AB177" s="133">
        <v>22.016807221312099</v>
      </c>
    </row>
    <row r="178" spans="1:28">
      <c r="A178" s="126">
        <v>41527</v>
      </c>
      <c r="B178" s="83">
        <v>18.445</v>
      </c>
      <c r="C178" s="87">
        <f t="shared" si="2"/>
        <v>1</v>
      </c>
      <c r="D178" s="87">
        <v>1</v>
      </c>
      <c r="E178" s="83">
        <v>5775870</v>
      </c>
      <c r="F178" s="83">
        <v>18.524999999999999</v>
      </c>
      <c r="G178" s="83">
        <v>18.305</v>
      </c>
      <c r="H178" s="83">
        <v>17.993601541327799</v>
      </c>
      <c r="I178" s="88">
        <v>2084.9006018750001</v>
      </c>
      <c r="J178" s="88">
        <v>12042.1148393517</v>
      </c>
      <c r="K178" s="88">
        <v>2.6961078098350901</v>
      </c>
      <c r="L178" s="91">
        <v>72.944512134113893</v>
      </c>
      <c r="M178" s="88">
        <v>1006.01695880819</v>
      </c>
      <c r="N178" s="88">
        <v>1032.0889511375799</v>
      </c>
      <c r="O178" s="88">
        <v>1010.45456417822</v>
      </c>
      <c r="P178" s="88">
        <v>1091.08257704833</v>
      </c>
      <c r="Q178" s="91">
        <v>11.9036509723359</v>
      </c>
      <c r="R178" s="89">
        <v>7235227129.8853598</v>
      </c>
      <c r="S178" s="91">
        <v>72.944512134113893</v>
      </c>
      <c r="T178" s="88">
        <v>18.532774635617301</v>
      </c>
      <c r="U178" s="88">
        <v>17.378425364382601</v>
      </c>
      <c r="V178" s="91">
        <v>42.9094122127049</v>
      </c>
      <c r="W178" s="83">
        <v>0.25</v>
      </c>
      <c r="X178" s="91">
        <v>60.644018368957902</v>
      </c>
      <c r="Y178" s="91">
        <v>93.043478260869705</v>
      </c>
      <c r="Z178" s="131">
        <v>103.7562177347</v>
      </c>
      <c r="AA178" s="129">
        <v>115.659868707036</v>
      </c>
      <c r="AB178" s="133">
        <v>19.8151264991807</v>
      </c>
    </row>
    <row r="179" spans="1:28">
      <c r="A179" s="126">
        <v>41528</v>
      </c>
      <c r="B179" s="83">
        <v>18.510000000000002</v>
      </c>
      <c r="C179" s="87">
        <f t="shared" si="2"/>
        <v>1</v>
      </c>
      <c r="D179" s="87">
        <v>1</v>
      </c>
      <c r="E179" s="83">
        <v>5955981</v>
      </c>
      <c r="F179" s="83">
        <v>18.55</v>
      </c>
      <c r="G179" s="83">
        <v>18.234999999999999</v>
      </c>
      <c r="H179" s="83">
        <v>18.045241387195102</v>
      </c>
      <c r="I179" s="88">
        <v>2087.0595724999998</v>
      </c>
      <c r="J179" s="88">
        <v>12430.487159678099</v>
      </c>
      <c r="K179" s="88">
        <v>2.7638839307523599</v>
      </c>
      <c r="L179" s="91">
        <v>73.431699319162803</v>
      </c>
      <c r="M179" s="88">
        <v>1006.36935783231</v>
      </c>
      <c r="N179" s="88">
        <v>1033.9722387670099</v>
      </c>
      <c r="O179" s="88">
        <v>1010.45456417822</v>
      </c>
      <c r="P179" s="88">
        <v>1092.19402107527</v>
      </c>
      <c r="Q179" s="91">
        <v>13.192800842953799</v>
      </c>
      <c r="R179" s="89">
        <v>12042114839.3517</v>
      </c>
      <c r="S179" s="91">
        <v>73.431699319162803</v>
      </c>
      <c r="T179" s="88">
        <v>18.584814304166901</v>
      </c>
      <c r="U179" s="88">
        <v>17.357185695833</v>
      </c>
      <c r="V179" s="91">
        <v>44.355842436519197</v>
      </c>
      <c r="W179" s="83">
        <v>6.5000000000001196E-2</v>
      </c>
      <c r="X179" s="91">
        <v>61.626419528928601</v>
      </c>
      <c r="Y179" s="91">
        <v>96.491228070175495</v>
      </c>
      <c r="Z179" s="131">
        <v>105.788851987334</v>
      </c>
      <c r="AA179" s="129">
        <v>118.981652830288</v>
      </c>
      <c r="AB179" s="133">
        <v>17.833613849262601</v>
      </c>
    </row>
    <row r="180" spans="1:28">
      <c r="A180" s="126">
        <v>41529</v>
      </c>
      <c r="B180" s="83">
        <v>18.53</v>
      </c>
      <c r="C180" s="87">
        <f t="shared" si="2"/>
        <v>1</v>
      </c>
      <c r="D180" s="87">
        <v>1</v>
      </c>
      <c r="E180" s="83">
        <v>4508808</v>
      </c>
      <c r="F180" s="83">
        <v>18.594999999999999</v>
      </c>
      <c r="G180" s="83">
        <v>18.43</v>
      </c>
      <c r="H180" s="83">
        <v>18.0937172484755</v>
      </c>
      <c r="I180" s="88">
        <v>2116.7798001666602</v>
      </c>
      <c r="J180" s="88">
        <v>-9544.15369722986</v>
      </c>
      <c r="K180" s="88">
        <v>2.8257327994769699</v>
      </c>
      <c r="L180" s="91">
        <v>73.861216859245502</v>
      </c>
      <c r="M180" s="88">
        <v>1006.36935783231</v>
      </c>
      <c r="N180" s="88">
        <v>1035.6671976334901</v>
      </c>
      <c r="O180" s="88">
        <v>1010.56261388109</v>
      </c>
      <c r="P180" s="88">
        <v>1093.31341275974</v>
      </c>
      <c r="Q180" s="91">
        <v>11.873520758658699</v>
      </c>
      <c r="R180" s="89">
        <v>12430487159.678101</v>
      </c>
      <c r="S180" s="91">
        <v>73.861216859245502</v>
      </c>
      <c r="T180" s="88">
        <v>18.641017198789999</v>
      </c>
      <c r="U180" s="88">
        <v>17.338582801209899</v>
      </c>
      <c r="V180" s="91">
        <v>41.857449451298997</v>
      </c>
      <c r="W180" s="83">
        <v>1.9999999999999501E-2</v>
      </c>
      <c r="X180" s="91">
        <v>61.9412192298958</v>
      </c>
      <c r="Y180" s="91">
        <v>94.514767932489605</v>
      </c>
      <c r="Z180" s="131">
        <v>104.582404092301</v>
      </c>
      <c r="AA180" s="129">
        <v>116.45592485096</v>
      </c>
      <c r="AB180" s="133">
        <v>17.961137549826802</v>
      </c>
    </row>
    <row r="181" spans="1:28">
      <c r="A181" s="126">
        <v>41530</v>
      </c>
      <c r="B181" s="83">
        <v>18.515000000000001</v>
      </c>
      <c r="C181" s="87">
        <f t="shared" si="2"/>
        <v>-1</v>
      </c>
      <c r="D181" s="87">
        <v>-1</v>
      </c>
      <c r="E181" s="83">
        <v>3373395</v>
      </c>
      <c r="F181" s="83">
        <v>18.535</v>
      </c>
      <c r="G181" s="83">
        <v>18.350000000000001</v>
      </c>
      <c r="H181" s="83">
        <v>18.135845523627999</v>
      </c>
      <c r="I181" s="88">
        <v>2099.09029458333</v>
      </c>
      <c r="J181" s="88">
        <v>-7081.06070429594</v>
      </c>
      <c r="K181" s="88">
        <v>2.55972985181551</v>
      </c>
      <c r="L181" s="91">
        <v>71.907980615720405</v>
      </c>
      <c r="M181" s="88">
        <v>1006.36935783231</v>
      </c>
      <c r="N181" s="88">
        <v>1037.19266061333</v>
      </c>
      <c r="O181" s="88">
        <v>1010.48166406997</v>
      </c>
      <c r="P181" s="88">
        <v>1094.2315462305901</v>
      </c>
      <c r="Q181" s="91">
        <v>10.6861686827925</v>
      </c>
      <c r="R181" s="89">
        <v>-9544153697.2298603</v>
      </c>
      <c r="S181" s="91">
        <v>71.907980615720405</v>
      </c>
      <c r="T181" s="88">
        <v>18.6834971686953</v>
      </c>
      <c r="U181" s="88">
        <v>17.323702831304601</v>
      </c>
      <c r="V181" s="91">
        <v>37.945270832928003</v>
      </c>
      <c r="W181" s="83">
        <v>-1.5000000000000501E-2</v>
      </c>
      <c r="X181" s="91">
        <v>61.533501531616899</v>
      </c>
      <c r="Y181" s="91">
        <v>93.248945147679393</v>
      </c>
      <c r="Z181" s="131">
        <v>101.23486734807901</v>
      </c>
      <c r="AA181" s="129">
        <v>111.92103603087099</v>
      </c>
      <c r="AB181" s="133">
        <v>14.7318599807263</v>
      </c>
    </row>
    <row r="182" spans="1:28">
      <c r="A182" s="126">
        <v>41533</v>
      </c>
      <c r="B182" s="83">
        <v>18.375</v>
      </c>
      <c r="C182" s="87">
        <f t="shared" si="2"/>
        <v>-1</v>
      </c>
      <c r="D182" s="87">
        <v>-1</v>
      </c>
      <c r="E182" s="83">
        <v>4965571</v>
      </c>
      <c r="F182" s="83">
        <v>18.579999999999998</v>
      </c>
      <c r="G182" s="83">
        <v>18.27</v>
      </c>
      <c r="H182" s="83">
        <v>18.1597609712652</v>
      </c>
      <c r="I182" s="88">
        <v>2079.1716750000001</v>
      </c>
      <c r="J182" s="88">
        <v>-10324.274573401401</v>
      </c>
      <c r="K182" s="88">
        <v>2.6070401024637602</v>
      </c>
      <c r="L182" s="91">
        <v>72.276437977028394</v>
      </c>
      <c r="M182" s="88">
        <v>1005.6132141650201</v>
      </c>
      <c r="N182" s="88">
        <v>1037.77092941055</v>
      </c>
      <c r="O182" s="88">
        <v>1010.48166406997</v>
      </c>
      <c r="P182" s="88">
        <v>1095.0578663543599</v>
      </c>
      <c r="Q182" s="91">
        <v>4.29724894035117</v>
      </c>
      <c r="R182" s="89">
        <v>-7081060704.2959404</v>
      </c>
      <c r="S182" s="91">
        <v>72.276437977028394</v>
      </c>
      <c r="T182" s="88">
        <v>18.707554004239402</v>
      </c>
      <c r="U182" s="88">
        <v>17.319645995760499</v>
      </c>
      <c r="V182" s="91">
        <v>26.3427663783086</v>
      </c>
      <c r="W182" s="83">
        <v>-0.14000000000000001</v>
      </c>
      <c r="X182" s="91">
        <v>57.715024698836203</v>
      </c>
      <c r="Y182" s="91">
        <v>80.2690582959642</v>
      </c>
      <c r="Z182" s="131">
        <v>91.545290909747294</v>
      </c>
      <c r="AA182" s="129">
        <v>95.842539850098504</v>
      </c>
      <c r="AB182" s="133">
        <v>13.2586739826535</v>
      </c>
    </row>
    <row r="183" spans="1:28">
      <c r="A183" s="126">
        <v>41534</v>
      </c>
      <c r="B183" s="83">
        <v>18.22</v>
      </c>
      <c r="C183" s="87">
        <f t="shared" si="2"/>
        <v>-1</v>
      </c>
      <c r="D183" s="87">
        <v>-1</v>
      </c>
      <c r="E183" s="83">
        <v>7164527</v>
      </c>
      <c r="F183" s="83">
        <v>18.344999999999999</v>
      </c>
      <c r="G183" s="83">
        <v>18.145</v>
      </c>
      <c r="H183" s="83">
        <v>18.165784874138701</v>
      </c>
      <c r="I183" s="88">
        <v>2021.6306184999901</v>
      </c>
      <c r="J183" s="88">
        <v>-14484.0271502699</v>
      </c>
      <c r="K183" s="88">
        <v>1.55223662662086</v>
      </c>
      <c r="L183" s="91">
        <v>60.818679993477303</v>
      </c>
      <c r="M183" s="88">
        <v>1004.7696767500501</v>
      </c>
      <c r="N183" s="88">
        <v>1037.41158259862</v>
      </c>
      <c r="O183" s="88">
        <v>1010.48166406997</v>
      </c>
      <c r="P183" s="88">
        <v>1095.8015544657601</v>
      </c>
      <c r="Q183" s="91">
        <v>-2.0676900239827498</v>
      </c>
      <c r="R183" s="89">
        <v>-10324274573.4014</v>
      </c>
      <c r="S183" s="91">
        <v>60.818679993477303</v>
      </c>
      <c r="T183" s="88">
        <v>18.707554004239402</v>
      </c>
      <c r="U183" s="88">
        <v>17.319645995760499</v>
      </c>
      <c r="V183" s="91">
        <v>15.162238479519299</v>
      </c>
      <c r="W183" s="83">
        <v>-0.155000000000001</v>
      </c>
      <c r="X183" s="91">
        <v>53.738937056234803</v>
      </c>
      <c r="Y183" s="91">
        <v>66.367713004484202</v>
      </c>
      <c r="Z183" s="131">
        <v>75.921213265363093</v>
      </c>
      <c r="AA183" s="129">
        <v>73.853523241380302</v>
      </c>
      <c r="AB183" s="133">
        <v>11.932806584388301</v>
      </c>
    </row>
    <row r="184" spans="1:28">
      <c r="A184" s="126">
        <v>41535</v>
      </c>
      <c r="B184" s="83">
        <v>18.065000000000001</v>
      </c>
      <c r="C184" s="87">
        <f t="shared" si="2"/>
        <v>-1</v>
      </c>
      <c r="D184" s="87">
        <v>-1</v>
      </c>
      <c r="E184" s="83">
        <v>6368539</v>
      </c>
      <c r="F184" s="83">
        <v>18.204999999999998</v>
      </c>
      <c r="G184" s="83">
        <v>18.015000000000001</v>
      </c>
      <c r="H184" s="83">
        <v>18.155706386724798</v>
      </c>
      <c r="I184" s="88">
        <v>1974.8843166249901</v>
      </c>
      <c r="J184" s="88">
        <v>12577.127790914599</v>
      </c>
      <c r="K184" s="88">
        <v>1.46716112747009</v>
      </c>
      <c r="L184" s="91">
        <v>59.467584469222302</v>
      </c>
      <c r="M184" s="88">
        <v>1004.7696767500501</v>
      </c>
      <c r="N184" s="88">
        <v>1037.08817046789</v>
      </c>
      <c r="O184" s="88">
        <v>1009.63095056832</v>
      </c>
      <c r="P184" s="88">
        <v>1095.53296659885</v>
      </c>
      <c r="Q184" s="91">
        <v>-1.8609210215840299</v>
      </c>
      <c r="R184" s="89">
        <v>-14484027150.269899</v>
      </c>
      <c r="S184" s="91">
        <v>59.467584469222302</v>
      </c>
      <c r="T184" s="88">
        <v>18.708304775952399</v>
      </c>
      <c r="U184" s="88">
        <v>17.320095224047499</v>
      </c>
      <c r="V184" s="91">
        <v>3.9374989806772098</v>
      </c>
      <c r="W184" s="83">
        <v>-0.154999999999997</v>
      </c>
      <c r="X184" s="91">
        <v>50.027353236278501</v>
      </c>
      <c r="Y184" s="91">
        <v>52.466367713004601</v>
      </c>
      <c r="Z184" s="131">
        <v>65.460612961923104</v>
      </c>
      <c r="AA184" s="129">
        <v>63.599691940339099</v>
      </c>
      <c r="AB184" s="133">
        <v>-4.3096118085952897</v>
      </c>
    </row>
    <row r="185" spans="1:28">
      <c r="A185" s="126">
        <v>41536</v>
      </c>
      <c r="B185" s="83">
        <v>18.355</v>
      </c>
      <c r="C185" s="87">
        <f t="shared" si="2"/>
        <v>1</v>
      </c>
      <c r="D185" s="87">
        <v>1</v>
      </c>
      <c r="E185" s="83">
        <v>8023847</v>
      </c>
      <c r="F185" s="83">
        <v>18.355</v>
      </c>
      <c r="G185" s="83">
        <v>18.175000000000001</v>
      </c>
      <c r="H185" s="83">
        <v>18.175635748052301</v>
      </c>
      <c r="I185" s="88">
        <v>2041.0890014583299</v>
      </c>
      <c r="J185" s="88">
        <v>16377.3858610844</v>
      </c>
      <c r="K185" s="88">
        <v>2.0986278271446199</v>
      </c>
      <c r="L185" s="91">
        <v>67.727650567138298</v>
      </c>
      <c r="M185" s="88">
        <v>1006.37499089342</v>
      </c>
      <c r="N185" s="88">
        <v>1038.4572792556</v>
      </c>
      <c r="O185" s="88">
        <v>1009.63095056832</v>
      </c>
      <c r="P185" s="88">
        <v>1095.2912375186299</v>
      </c>
      <c r="Q185" s="91">
        <v>9.6203228094030209</v>
      </c>
      <c r="R185" s="89">
        <v>12577127790.9146</v>
      </c>
      <c r="S185" s="91">
        <v>67.727650567138298</v>
      </c>
      <c r="T185" s="88">
        <v>18.734641311752501</v>
      </c>
      <c r="U185" s="88">
        <v>17.320958688247401</v>
      </c>
      <c r="V185" s="91">
        <v>23.429426114367299</v>
      </c>
      <c r="W185" s="83">
        <v>0.28999999999999898</v>
      </c>
      <c r="X185" s="91">
        <v>56.1321046330633</v>
      </c>
      <c r="Y185" s="91">
        <v>73.913043478260903</v>
      </c>
      <c r="Z185" s="131">
        <v>85.963431236994694</v>
      </c>
      <c r="AA185" s="129">
        <v>95.583754046397701</v>
      </c>
      <c r="AB185" s="133">
        <v>-3.8786506277356398</v>
      </c>
    </row>
    <row r="186" spans="1:28">
      <c r="A186" s="126">
        <v>41537</v>
      </c>
      <c r="B186" s="83">
        <v>18.504999999999999</v>
      </c>
      <c r="C186" s="87">
        <f t="shared" si="2"/>
        <v>1</v>
      </c>
      <c r="D186" s="87">
        <v>1</v>
      </c>
      <c r="E186" s="83">
        <v>8736374</v>
      </c>
      <c r="F186" s="83">
        <v>18.579999999999998</v>
      </c>
      <c r="G186" s="83">
        <v>18.260000000000002</v>
      </c>
      <c r="H186" s="83">
        <v>18.208572173247099</v>
      </c>
      <c r="I186" s="88">
        <v>2092.7353846666601</v>
      </c>
      <c r="J186" s="88">
        <v>-18282.919003481798</v>
      </c>
      <c r="K186" s="88">
        <v>2.25393826726045</v>
      </c>
      <c r="L186" s="91">
        <v>69.268009474503103</v>
      </c>
      <c r="M186" s="88">
        <v>1007.19220691086</v>
      </c>
      <c r="N186" s="88">
        <v>1040.54819080525</v>
      </c>
      <c r="O186" s="88">
        <v>1009.63095056832</v>
      </c>
      <c r="P186" s="88">
        <v>1095.07368134643</v>
      </c>
      <c r="Q186" s="91">
        <v>14.4083045990798</v>
      </c>
      <c r="R186" s="89">
        <v>16377385861.0844</v>
      </c>
      <c r="S186" s="91">
        <v>69.268009474503103</v>
      </c>
      <c r="T186" s="88">
        <v>18.7751318983325</v>
      </c>
      <c r="U186" s="88">
        <v>17.313268101667401</v>
      </c>
      <c r="V186" s="91">
        <v>31.5214044599239</v>
      </c>
      <c r="W186" s="83">
        <v>0.149999999999998</v>
      </c>
      <c r="X186" s="91">
        <v>58.927026793721701</v>
      </c>
      <c r="Y186" s="91">
        <v>89.830508474576206</v>
      </c>
      <c r="Z186" s="131">
        <v>94.829971776503797</v>
      </c>
      <c r="AA186" s="129">
        <v>109.238276375583</v>
      </c>
      <c r="AB186" s="133">
        <v>-3.4907855649620698</v>
      </c>
    </row>
    <row r="187" spans="1:28">
      <c r="A187" s="126">
        <v>41540</v>
      </c>
      <c r="B187" s="83">
        <v>18.18</v>
      </c>
      <c r="C187" s="87">
        <f t="shared" si="2"/>
        <v>-1</v>
      </c>
      <c r="D187" s="87">
        <v>-1</v>
      </c>
      <c r="E187" s="83">
        <v>4686185</v>
      </c>
      <c r="F187" s="83">
        <v>18.55</v>
      </c>
      <c r="G187" s="83">
        <v>18.105</v>
      </c>
      <c r="H187" s="83">
        <v>18.205714955922399</v>
      </c>
      <c r="I187" s="88">
        <v>2035.237365</v>
      </c>
      <c r="J187" s="88">
        <v>9537.4988113025192</v>
      </c>
      <c r="K187" s="88">
        <v>1.6518978411341501</v>
      </c>
      <c r="L187" s="91">
        <v>62.291156752391203</v>
      </c>
      <c r="M187" s="88">
        <v>1007.19220691086</v>
      </c>
      <c r="N187" s="88">
        <v>1042.43001119993</v>
      </c>
      <c r="O187" s="88">
        <v>1007.8746684824</v>
      </c>
      <c r="P187" s="88">
        <v>1092.9580613122</v>
      </c>
      <c r="Q187" s="91">
        <v>12.9674741391718</v>
      </c>
      <c r="R187" s="89">
        <v>-18282919003.4818</v>
      </c>
      <c r="S187" s="91">
        <v>62.291156752391203</v>
      </c>
      <c r="T187" s="88">
        <v>18.779386322738802</v>
      </c>
      <c r="U187" s="88">
        <v>17.352213677261101</v>
      </c>
      <c r="V187" s="91">
        <v>8.0018349820435706</v>
      </c>
      <c r="W187" s="83">
        <v>-0.32499999999999901</v>
      </c>
      <c r="X187" s="91">
        <v>51.300584065863902</v>
      </c>
      <c r="Y187" s="91">
        <v>47.798742138364702</v>
      </c>
      <c r="Z187" s="131">
        <v>68.763244923210095</v>
      </c>
      <c r="AA187" s="129">
        <v>81.730719062381993</v>
      </c>
      <c r="AB187" s="133">
        <v>-33.946064603790603</v>
      </c>
    </row>
    <row r="188" spans="1:28">
      <c r="A188" s="126">
        <v>41541</v>
      </c>
      <c r="B188" s="83">
        <v>18.405000000000001</v>
      </c>
      <c r="C188" s="87">
        <f t="shared" si="2"/>
        <v>1</v>
      </c>
      <c r="D188" s="87">
        <v>1</v>
      </c>
      <c r="E188" s="83">
        <v>4664139</v>
      </c>
      <c r="F188" s="83">
        <v>18.465</v>
      </c>
      <c r="G188" s="83">
        <v>18.135000000000002</v>
      </c>
      <c r="H188" s="83">
        <v>18.225643460330101</v>
      </c>
      <c r="I188" s="88">
        <v>2054.3831246250002</v>
      </c>
      <c r="J188" s="88">
        <v>9581.9284525053208</v>
      </c>
      <c r="K188" s="88">
        <v>1.6695077138149299</v>
      </c>
      <c r="L188" s="91">
        <v>62.539909706013802</v>
      </c>
      <c r="M188" s="88">
        <v>1007.19220691086</v>
      </c>
      <c r="N188" s="88">
        <v>1044.12364955514</v>
      </c>
      <c r="O188" s="88">
        <v>1009.11229224478</v>
      </c>
      <c r="P188" s="88">
        <v>1092.3831090747301</v>
      </c>
      <c r="Q188" s="91">
        <v>11.6707267252545</v>
      </c>
      <c r="R188" s="89">
        <v>9537498811.3025208</v>
      </c>
      <c r="S188" s="91">
        <v>62.539909706013802</v>
      </c>
      <c r="T188" s="88">
        <v>18.780708159441801</v>
      </c>
      <c r="U188" s="88">
        <v>17.428891840558201</v>
      </c>
      <c r="V188" s="91">
        <v>22.207159050123</v>
      </c>
      <c r="W188" s="83">
        <v>0.225000000000001</v>
      </c>
      <c r="X188" s="91">
        <v>55.586164084212101</v>
      </c>
      <c r="Y188" s="91">
        <v>69.354838709677594</v>
      </c>
      <c r="Z188" s="131">
        <v>81.725756205120803</v>
      </c>
      <c r="AA188" s="129">
        <v>93.396482930375299</v>
      </c>
      <c r="AB188" s="133">
        <v>-9.2253644235712997</v>
      </c>
    </row>
    <row r="189" spans="1:28">
      <c r="A189" s="126">
        <v>41542</v>
      </c>
      <c r="B189" s="83">
        <v>18.559999999999999</v>
      </c>
      <c r="C189" s="87">
        <f t="shared" si="2"/>
        <v>1</v>
      </c>
      <c r="D189" s="87">
        <v>1</v>
      </c>
      <c r="E189" s="83">
        <v>5142010</v>
      </c>
      <c r="F189" s="83">
        <v>18.594999999999999</v>
      </c>
      <c r="G189" s="83">
        <v>18.254999999999999</v>
      </c>
      <c r="H189" s="83">
        <v>18.259079114297101</v>
      </c>
      <c r="I189" s="88">
        <v>2100.0746719999902</v>
      </c>
      <c r="J189" s="88">
        <v>10798.6049641707</v>
      </c>
      <c r="K189" s="88">
        <v>1.6771845830130001</v>
      </c>
      <c r="L189" s="91">
        <v>62.647327108295002</v>
      </c>
      <c r="M189" s="88">
        <v>1008.0343693667101</v>
      </c>
      <c r="N189" s="88">
        <v>1046.5400826794801</v>
      </c>
      <c r="O189" s="88">
        <v>1009.11229224478</v>
      </c>
      <c r="P189" s="88">
        <v>1091.865652061</v>
      </c>
      <c r="Q189" s="91">
        <v>16.429193772463599</v>
      </c>
      <c r="R189" s="89">
        <v>9581928452.5053196</v>
      </c>
      <c r="S189" s="91">
        <v>62.647327108295002</v>
      </c>
      <c r="T189" s="88">
        <v>18.7712679495482</v>
      </c>
      <c r="U189" s="88">
        <v>17.537932050451701</v>
      </c>
      <c r="V189" s="91">
        <v>32.870201888796103</v>
      </c>
      <c r="W189" s="83">
        <v>0.154999999999997</v>
      </c>
      <c r="X189" s="91">
        <v>58.308061820360003</v>
      </c>
      <c r="Y189" s="91">
        <v>93.965517241379203</v>
      </c>
      <c r="Z189" s="131">
        <v>92.573714948955498</v>
      </c>
      <c r="AA189" s="129">
        <v>109.002908721419</v>
      </c>
      <c r="AB189" s="133">
        <v>-8.30282798121425</v>
      </c>
    </row>
    <row r="190" spans="1:28">
      <c r="A190" s="126">
        <v>41543</v>
      </c>
      <c r="B190" s="83">
        <v>18.63</v>
      </c>
      <c r="C190" s="87">
        <f t="shared" si="2"/>
        <v>1</v>
      </c>
      <c r="D190" s="87">
        <v>1</v>
      </c>
      <c r="E190" s="83">
        <v>3125721</v>
      </c>
      <c r="F190" s="83">
        <v>18.655000000000001</v>
      </c>
      <c r="G190" s="83">
        <v>18.48</v>
      </c>
      <c r="H190" s="83">
        <v>18.296171202867399</v>
      </c>
      <c r="I190" s="88">
        <v>2140.8627240000001</v>
      </c>
      <c r="J190" s="88">
        <v>-6691.7395745240001</v>
      </c>
      <c r="K190" s="88">
        <v>1.5635297045891601</v>
      </c>
      <c r="L190" s="91">
        <v>60.991284859706298</v>
      </c>
      <c r="M190" s="88">
        <v>1008.0343693667101</v>
      </c>
      <c r="N190" s="88">
        <v>1048.71487249139</v>
      </c>
      <c r="O190" s="88">
        <v>1009.48944741719</v>
      </c>
      <c r="P190" s="88">
        <v>1091.80998707259</v>
      </c>
      <c r="Q190" s="91">
        <v>14.786274395216999</v>
      </c>
      <c r="R190" s="89">
        <v>10798604964.1707</v>
      </c>
      <c r="S190" s="91">
        <v>60.991284859706298</v>
      </c>
      <c r="T190" s="88">
        <v>18.797336342149201</v>
      </c>
      <c r="U190" s="88">
        <v>17.593463657850702</v>
      </c>
      <c r="V190" s="91">
        <v>36.100162888342098</v>
      </c>
      <c r="W190" s="83">
        <v>7.0000000000000201E-2</v>
      </c>
      <c r="X190" s="91">
        <v>59.514767032409402</v>
      </c>
      <c r="Y190" s="91">
        <v>96.093749999999602</v>
      </c>
      <c r="Z190" s="131">
        <v>94.318732390228803</v>
      </c>
      <c r="AA190" s="129">
        <v>109.105006785445</v>
      </c>
      <c r="AB190" s="133">
        <v>-0.89316950206879997</v>
      </c>
    </row>
    <row r="191" spans="1:28">
      <c r="A191" s="126">
        <v>41544</v>
      </c>
      <c r="B191" s="83">
        <v>18.515000000000001</v>
      </c>
      <c r="C191" s="87">
        <f t="shared" si="2"/>
        <v>-1</v>
      </c>
      <c r="D191" s="87">
        <v>-1</v>
      </c>
      <c r="E191" s="83">
        <v>6517930</v>
      </c>
      <c r="F191" s="83">
        <v>18.690000000000001</v>
      </c>
      <c r="G191" s="83">
        <v>18.41</v>
      </c>
      <c r="H191" s="83">
        <v>18.318054082580598</v>
      </c>
      <c r="I191" s="88">
        <v>2123.5649644999999</v>
      </c>
      <c r="J191" s="88">
        <v>-13841.2477890634</v>
      </c>
      <c r="K191" s="88">
        <v>1.41129043159094</v>
      </c>
      <c r="L191" s="91">
        <v>58.5284299685039</v>
      </c>
      <c r="M191" s="88">
        <v>1007.41708541609</v>
      </c>
      <c r="N191" s="88">
        <v>1050.0127462969299</v>
      </c>
      <c r="O191" s="88">
        <v>1009.48944741719</v>
      </c>
      <c r="P191" s="88">
        <v>1091.75988858303</v>
      </c>
      <c r="Q191" s="91">
        <v>8.9643750105847992</v>
      </c>
      <c r="R191" s="89">
        <v>-6691739574.5240002</v>
      </c>
      <c r="S191" s="91">
        <v>58.5284299685039</v>
      </c>
      <c r="T191" s="88">
        <v>18.820421361434899</v>
      </c>
      <c r="U191" s="88">
        <v>17.621978638565</v>
      </c>
      <c r="V191" s="91">
        <v>24.5151473986529</v>
      </c>
      <c r="W191" s="83">
        <v>-0.11499999999999801</v>
      </c>
      <c r="X191" s="91">
        <v>56.615622455597702</v>
      </c>
      <c r="Y191" s="91">
        <v>74.074074074073906</v>
      </c>
      <c r="Z191" s="131">
        <v>82.175278923722999</v>
      </c>
      <c r="AA191" s="129">
        <v>91.139653934307802</v>
      </c>
      <c r="AB191" s="133">
        <v>-0.80385255186187898</v>
      </c>
    </row>
    <row r="192" spans="1:28">
      <c r="A192" s="126">
        <v>41547</v>
      </c>
      <c r="B192" s="83">
        <v>18.324999999999999</v>
      </c>
      <c r="C192" s="87">
        <f t="shared" si="2"/>
        <v>-1</v>
      </c>
      <c r="D192" s="87">
        <v>-1</v>
      </c>
      <c r="E192" s="83">
        <v>5599119</v>
      </c>
      <c r="F192" s="83">
        <v>18.445</v>
      </c>
      <c r="G192" s="83">
        <v>18.18</v>
      </c>
      <c r="H192" s="83">
        <v>18.318748674322599</v>
      </c>
      <c r="I192" s="88">
        <v>2048.3080274999902</v>
      </c>
      <c r="J192" s="88">
        <v>11468.7203946277</v>
      </c>
      <c r="K192" s="88">
        <v>1.0553907742486199</v>
      </c>
      <c r="L192" s="91">
        <v>51.3474511743118</v>
      </c>
      <c r="M192" s="88">
        <v>1007.41708541609</v>
      </c>
      <c r="N192" s="88">
        <v>1051.1808327219101</v>
      </c>
      <c r="O192" s="88">
        <v>1008.46325244015</v>
      </c>
      <c r="P192" s="88">
        <v>1090.5949041259801</v>
      </c>
      <c r="Q192" s="91">
        <v>8.0679375095259598</v>
      </c>
      <c r="R192" s="89">
        <v>-13841247789.0634</v>
      </c>
      <c r="S192" s="91">
        <v>51.3474511743118</v>
      </c>
      <c r="T192" s="88">
        <v>18.819191557031701</v>
      </c>
      <c r="U192" s="88">
        <v>17.663208442968202</v>
      </c>
      <c r="V192" s="91">
        <v>7.2492408392909304</v>
      </c>
      <c r="W192" s="83">
        <v>-0.190000000000001</v>
      </c>
      <c r="X192" s="91">
        <v>52.099945662028802</v>
      </c>
      <c r="Y192" s="91">
        <v>45.925925925925597</v>
      </c>
      <c r="Z192" s="131">
        <v>63.002639825469998</v>
      </c>
      <c r="AA192" s="129">
        <v>71.070577334996003</v>
      </c>
      <c r="AB192" s="133">
        <v>-18.692693868274699</v>
      </c>
    </row>
    <row r="193" spans="1:28">
      <c r="A193" s="126">
        <v>41548</v>
      </c>
      <c r="B193" s="83">
        <v>18.600000000000001</v>
      </c>
      <c r="C193" s="87">
        <f t="shared" si="2"/>
        <v>1</v>
      </c>
      <c r="D193" s="87">
        <v>1</v>
      </c>
      <c r="E193" s="83">
        <v>6275992</v>
      </c>
      <c r="F193" s="83">
        <v>18.605</v>
      </c>
      <c r="G193" s="83">
        <v>18.27</v>
      </c>
      <c r="H193" s="83">
        <v>18.346873806890301</v>
      </c>
      <c r="I193" s="88">
        <v>2107.4627700000001</v>
      </c>
      <c r="J193" s="88">
        <v>-13226.419484817799</v>
      </c>
      <c r="K193" s="88">
        <v>1.0654259856174499</v>
      </c>
      <c r="L193" s="91">
        <v>51.583837573291</v>
      </c>
      <c r="M193" s="88">
        <v>1008.91776754433</v>
      </c>
      <c r="N193" s="88">
        <v>1053.8253751314101</v>
      </c>
      <c r="O193" s="88">
        <v>1008.46325244015</v>
      </c>
      <c r="P193" s="88">
        <v>1089.5464181146399</v>
      </c>
      <c r="Q193" s="91">
        <v>17.820094108077999</v>
      </c>
      <c r="R193" s="89">
        <v>11468720394.627701</v>
      </c>
      <c r="S193" s="91">
        <v>51.583837573291</v>
      </c>
      <c r="T193" s="88">
        <v>18.803944697524599</v>
      </c>
      <c r="U193" s="88">
        <v>17.762455302475299</v>
      </c>
      <c r="V193" s="91">
        <v>30.417976554147302</v>
      </c>
      <c r="W193" s="83">
        <v>0.27500000000000202</v>
      </c>
      <c r="X193" s="91">
        <v>57.396523720602602</v>
      </c>
      <c r="Y193" s="91">
        <v>86.6666666666667</v>
      </c>
      <c r="Z193" s="131">
        <v>84.143613368464898</v>
      </c>
      <c r="AA193" s="129">
        <v>101.96370747654299</v>
      </c>
      <c r="AB193" s="133">
        <v>-16.8234244814474</v>
      </c>
    </row>
    <row r="194" spans="1:28">
      <c r="A194" s="126">
        <v>41549</v>
      </c>
      <c r="B194" s="83">
        <v>18.440000000000001</v>
      </c>
      <c r="C194" s="87">
        <f t="shared" si="2"/>
        <v>-1</v>
      </c>
      <c r="D194" s="87">
        <v>-1</v>
      </c>
      <c r="E194" s="83">
        <v>4261398</v>
      </c>
      <c r="F194" s="83">
        <v>18.59</v>
      </c>
      <c r="G194" s="83">
        <v>18.350000000000001</v>
      </c>
      <c r="H194" s="83">
        <v>18.356186426201301</v>
      </c>
      <c r="I194" s="88">
        <v>2096.7908866666598</v>
      </c>
      <c r="J194" s="88">
        <v>-8935.2604908595604</v>
      </c>
      <c r="K194" s="88">
        <v>0.84940126711811004</v>
      </c>
      <c r="L194" s="91">
        <v>45.9284462609738</v>
      </c>
      <c r="M194" s="88">
        <v>1008.91776754433</v>
      </c>
      <c r="N194" s="88">
        <v>1056.20546329996</v>
      </c>
      <c r="O194" s="88">
        <v>1007.60303738638</v>
      </c>
      <c r="P194" s="88">
        <v>1087.6736537848501</v>
      </c>
      <c r="Q194" s="91">
        <v>16.038084697270001</v>
      </c>
      <c r="R194" s="89">
        <v>-13226419484.817801</v>
      </c>
      <c r="S194" s="91">
        <v>45.9284462609738</v>
      </c>
      <c r="T194" s="88">
        <v>18.8156419089403</v>
      </c>
      <c r="U194" s="88">
        <v>17.777158091059601</v>
      </c>
      <c r="V194" s="91">
        <v>13.827851481889899</v>
      </c>
      <c r="W194" s="83">
        <v>-0.16</v>
      </c>
      <c r="X194" s="91">
        <v>53.677542641458302</v>
      </c>
      <c r="Y194" s="91">
        <v>62.962962962962997</v>
      </c>
      <c r="Z194" s="131">
        <v>67.210747352654906</v>
      </c>
      <c r="AA194" s="129">
        <v>83.2488320499249</v>
      </c>
      <c r="AB194" s="133">
        <v>-30.049336789365999</v>
      </c>
    </row>
    <row r="195" spans="1:28">
      <c r="A195" s="126">
        <v>41550</v>
      </c>
      <c r="B195" s="83">
        <v>18.195</v>
      </c>
      <c r="C195" s="87">
        <f t="shared" ref="C195:C256" si="3">IF(B195&gt;=B194,1,-1)</f>
        <v>-1</v>
      </c>
      <c r="D195" s="87">
        <v>-1</v>
      </c>
      <c r="E195" s="83">
        <v>7020802</v>
      </c>
      <c r="F195" s="83">
        <v>18.515000000000001</v>
      </c>
      <c r="G195" s="83">
        <v>18.059999999999999</v>
      </c>
      <c r="H195" s="83">
        <v>18.340067783581102</v>
      </c>
      <c r="I195" s="88">
        <v>2028.02015849999</v>
      </c>
      <c r="J195" s="88">
        <v>14238.3279848371</v>
      </c>
      <c r="K195" s="88">
        <v>0.78568031672220295</v>
      </c>
      <c r="L195" s="91">
        <v>43.998934712143701</v>
      </c>
      <c r="M195" s="88">
        <v>1007.58913413869</v>
      </c>
      <c r="N195" s="88">
        <v>1056.9157724080501</v>
      </c>
      <c r="O195" s="88">
        <v>1007.60303738638</v>
      </c>
      <c r="P195" s="88">
        <v>1085.9881658880499</v>
      </c>
      <c r="Q195" s="91">
        <v>5.08587798993688</v>
      </c>
      <c r="R195" s="89">
        <v>-8935260490.85956</v>
      </c>
      <c r="S195" s="91">
        <v>43.998934712143701</v>
      </c>
      <c r="T195" s="88">
        <v>18.810532169366599</v>
      </c>
      <c r="U195" s="88">
        <v>17.798667830633299</v>
      </c>
      <c r="V195" s="91">
        <v>-10.8314915156721</v>
      </c>
      <c r="W195" s="83">
        <v>-0.24500000000000099</v>
      </c>
      <c r="X195" s="91">
        <v>48.495827457394903</v>
      </c>
      <c r="Y195" s="91">
        <v>26.666666666666501</v>
      </c>
      <c r="Z195" s="131">
        <v>45.276079771377603</v>
      </c>
      <c r="AA195" s="129">
        <v>50.3619577613145</v>
      </c>
      <c r="AB195" s="133">
        <v>-27.044403110429698</v>
      </c>
    </row>
    <row r="196" spans="1:28">
      <c r="A196" s="126">
        <v>41551</v>
      </c>
      <c r="B196" s="83">
        <v>18.364999999999998</v>
      </c>
      <c r="C196" s="87">
        <f t="shared" si="3"/>
        <v>1</v>
      </c>
      <c r="D196" s="87">
        <v>1</v>
      </c>
      <c r="E196" s="83">
        <v>4525814</v>
      </c>
      <c r="F196" s="83">
        <v>18.375</v>
      </c>
      <c r="G196" s="83">
        <v>18.085000000000001</v>
      </c>
      <c r="H196" s="83">
        <v>18.342561005223001</v>
      </c>
      <c r="I196" s="88">
        <v>2034.302528125</v>
      </c>
      <c r="J196" s="88">
        <v>-9206.8748620235201</v>
      </c>
      <c r="K196" s="88">
        <v>0.98922996705384703</v>
      </c>
      <c r="L196" s="91">
        <v>49.729291406108601</v>
      </c>
      <c r="M196" s="88">
        <v>1007.58913413869</v>
      </c>
      <c r="N196" s="88">
        <v>1057.5550506053301</v>
      </c>
      <c r="O196" s="88">
        <v>1008.53736000249</v>
      </c>
      <c r="P196" s="88">
        <v>1085.4717169799801</v>
      </c>
      <c r="Q196" s="91">
        <v>4.5772901909437298</v>
      </c>
      <c r="R196" s="89">
        <v>14238327984.837099</v>
      </c>
      <c r="S196" s="91">
        <v>49.729291406108601</v>
      </c>
      <c r="T196" s="88">
        <v>18.7400483841922</v>
      </c>
      <c r="U196" s="88">
        <v>17.9339516158077</v>
      </c>
      <c r="V196" s="91">
        <v>3.4735283775063399</v>
      </c>
      <c r="W196" s="83">
        <v>0.16999999999999801</v>
      </c>
      <c r="X196" s="91">
        <v>51.961130436972503</v>
      </c>
      <c r="Y196" s="91">
        <v>51.8518518518514</v>
      </c>
      <c r="Z196" s="131">
        <v>61.223950418935701</v>
      </c>
      <c r="AA196" s="129">
        <v>65.8012406098794</v>
      </c>
      <c r="AB196" s="133">
        <v>-8.2866524774211499</v>
      </c>
    </row>
    <row r="197" spans="1:28">
      <c r="A197" s="126">
        <v>41554</v>
      </c>
      <c r="B197" s="83">
        <v>18.225000000000001</v>
      </c>
      <c r="C197" s="87">
        <f t="shared" si="3"/>
        <v>-1</v>
      </c>
      <c r="D197" s="87">
        <v>-1</v>
      </c>
      <c r="E197" s="83">
        <v>3273516</v>
      </c>
      <c r="F197" s="83">
        <v>18.324999999999999</v>
      </c>
      <c r="G197" s="83">
        <v>18.09</v>
      </c>
      <c r="H197" s="83">
        <v>18.330804904700699</v>
      </c>
      <c r="I197" s="88">
        <v>2013.85794375</v>
      </c>
      <c r="J197" s="88">
        <v>6592.3962005927197</v>
      </c>
      <c r="K197" s="88">
        <v>1.0903645598855201</v>
      </c>
      <c r="L197" s="91">
        <v>52.161454552465003</v>
      </c>
      <c r="M197" s="88">
        <v>1007.58913413869</v>
      </c>
      <c r="N197" s="88">
        <v>1058.13040098288</v>
      </c>
      <c r="O197" s="88">
        <v>1007.77504037276</v>
      </c>
      <c r="P197" s="88">
        <v>1084.18297985761</v>
      </c>
      <c r="Q197" s="91">
        <v>4.1195611718498899</v>
      </c>
      <c r="R197" s="89">
        <v>-9206874862.0235195</v>
      </c>
      <c r="S197" s="91">
        <v>52.161454552465003</v>
      </c>
      <c r="T197" s="88">
        <v>18.708247949664599</v>
      </c>
      <c r="U197" s="88">
        <v>17.9949520503353</v>
      </c>
      <c r="V197" s="91">
        <v>-17.748594954637401</v>
      </c>
      <c r="W197" s="83">
        <v>-0.13999999999999699</v>
      </c>
      <c r="X197" s="91">
        <v>49.035158357842903</v>
      </c>
      <c r="Y197" s="91">
        <v>31.1111111111112</v>
      </c>
      <c r="Z197" s="131">
        <v>46.909194163020402</v>
      </c>
      <c r="AA197" s="129">
        <v>51.028755334870297</v>
      </c>
      <c r="AB197" s="133">
        <v>-20.6783604360038</v>
      </c>
    </row>
    <row r="198" spans="1:28">
      <c r="A198" s="126">
        <v>41555</v>
      </c>
      <c r="B198" s="83">
        <v>18.245000000000001</v>
      </c>
      <c r="C198" s="87">
        <f t="shared" si="3"/>
        <v>1</v>
      </c>
      <c r="D198" s="87">
        <v>1</v>
      </c>
      <c r="E198" s="83">
        <v>3625869</v>
      </c>
      <c r="F198" s="83">
        <v>18.34</v>
      </c>
      <c r="G198" s="83">
        <v>18.164999999999999</v>
      </c>
      <c r="H198" s="83">
        <v>18.3222244142306</v>
      </c>
      <c r="I198" s="88">
        <v>2026.0835314999999</v>
      </c>
      <c r="J198" s="88">
        <v>7346.3134682763703</v>
      </c>
      <c r="K198" s="88">
        <v>1.4163023844701299</v>
      </c>
      <c r="L198" s="91">
        <v>58.6144513026548</v>
      </c>
      <c r="M198" s="88">
        <v>1007.69887350769</v>
      </c>
      <c r="N198" s="88">
        <v>1058.76490313249</v>
      </c>
      <c r="O198" s="88">
        <v>1007.77504037276</v>
      </c>
      <c r="P198" s="88">
        <v>1083.0231164474701</v>
      </c>
      <c r="Q198" s="91">
        <v>4.4797422893498799</v>
      </c>
      <c r="R198" s="89">
        <v>6592396200.59272</v>
      </c>
      <c r="S198" s="91">
        <v>58.6144513026548</v>
      </c>
      <c r="T198" s="88">
        <v>18.674630270187102</v>
      </c>
      <c r="U198" s="88">
        <v>18.056169729812801</v>
      </c>
      <c r="V198" s="91">
        <v>-19.467693108948101</v>
      </c>
      <c r="W198" s="83">
        <v>1.9999999999999501E-2</v>
      </c>
      <c r="X198" s="91">
        <v>49.472884751261297</v>
      </c>
      <c r="Y198" s="91">
        <v>29.365079365079598</v>
      </c>
      <c r="Z198" s="131">
        <v>49.204001366663903</v>
      </c>
      <c r="AA198" s="129">
        <v>53.683743656013803</v>
      </c>
      <c r="AB198" s="133">
        <v>-18.6105243924032</v>
      </c>
    </row>
    <row r="199" spans="1:28">
      <c r="A199" s="126">
        <v>41556</v>
      </c>
      <c r="B199" s="83">
        <v>18.350000000000001</v>
      </c>
      <c r="C199" s="87">
        <f t="shared" si="3"/>
        <v>1</v>
      </c>
      <c r="D199" s="87">
        <v>1</v>
      </c>
      <c r="E199" s="83">
        <v>3477498</v>
      </c>
      <c r="F199" s="83">
        <v>18.399999999999999</v>
      </c>
      <c r="G199" s="83">
        <v>18.14</v>
      </c>
      <c r="H199" s="83">
        <v>18.325001972807598</v>
      </c>
      <c r="I199" s="88">
        <v>2040.4839466666599</v>
      </c>
      <c r="J199" s="88">
        <v>7095.7788435654302</v>
      </c>
      <c r="K199" s="88">
        <v>1.27265416916136</v>
      </c>
      <c r="L199" s="91">
        <v>55.998584669439097</v>
      </c>
      <c r="M199" s="88">
        <v>1007.69887350769</v>
      </c>
      <c r="N199" s="88">
        <v>1059.33595506714</v>
      </c>
      <c r="O199" s="88">
        <v>1008.35054050978</v>
      </c>
      <c r="P199" s="88">
        <v>1082.5965118163101</v>
      </c>
      <c r="Q199" s="91">
        <v>4.0317680604138202</v>
      </c>
      <c r="R199" s="89">
        <v>7346313468.27637</v>
      </c>
      <c r="S199" s="91">
        <v>55.999743979614202</v>
      </c>
      <c r="T199" s="88">
        <v>18.668936393697901</v>
      </c>
      <c r="U199" s="88">
        <v>18.077863606302</v>
      </c>
      <c r="V199" s="91">
        <v>-4.0286881050548597</v>
      </c>
      <c r="W199" s="83">
        <v>0.105</v>
      </c>
      <c r="X199" s="91">
        <v>51.812839080105498</v>
      </c>
      <c r="Y199" s="91">
        <v>46.031746031746202</v>
      </c>
      <c r="Z199" s="131">
        <v>59.5639051492901</v>
      </c>
      <c r="AA199" s="129">
        <v>63.595673209704003</v>
      </c>
      <c r="AB199" s="133">
        <v>-6.84506108640762</v>
      </c>
    </row>
    <row r="200" spans="1:28">
      <c r="A200" s="126">
        <v>41557</v>
      </c>
      <c r="B200" s="83">
        <v>18.59</v>
      </c>
      <c r="C200" s="87">
        <f t="shared" si="3"/>
        <v>1</v>
      </c>
      <c r="D200" s="87">
        <v>1</v>
      </c>
      <c r="E200" s="83">
        <v>8100792</v>
      </c>
      <c r="F200" s="83">
        <v>18.64</v>
      </c>
      <c r="G200" s="83">
        <v>18.29</v>
      </c>
      <c r="H200" s="83">
        <v>18.351501775526799</v>
      </c>
      <c r="I200" s="88">
        <v>2112.6023013333302</v>
      </c>
      <c r="J200" s="88">
        <v>-17113.7518218226</v>
      </c>
      <c r="K200" s="88">
        <v>1.2545593738607299</v>
      </c>
      <c r="L200" s="91">
        <v>55.645435130519999</v>
      </c>
      <c r="M200" s="88">
        <v>1009.00677541505</v>
      </c>
      <c r="N200" s="88">
        <v>1061.24213124371</v>
      </c>
      <c r="O200" s="88">
        <v>1008.35054050978</v>
      </c>
      <c r="P200" s="88">
        <v>1082.2125676482599</v>
      </c>
      <c r="Q200" s="91">
        <v>12.8311205854836</v>
      </c>
      <c r="R200" s="89">
        <v>7095778843.5654297</v>
      </c>
      <c r="S200" s="91">
        <v>55.646613124062704</v>
      </c>
      <c r="T200" s="88">
        <v>18.6890119519541</v>
      </c>
      <c r="U200" s="88">
        <v>18.086588048045801</v>
      </c>
      <c r="V200" s="91">
        <v>33.523437393701101</v>
      </c>
      <c r="W200" s="83">
        <v>0.23999999999999799</v>
      </c>
      <c r="X200" s="91">
        <v>56.743864284732901</v>
      </c>
      <c r="Y200" s="91">
        <v>84.126984126983899</v>
      </c>
      <c r="Z200" s="131">
        <v>86.9781214224124</v>
      </c>
      <c r="AA200" s="129">
        <v>99.809242007896103</v>
      </c>
      <c r="AB200" s="133">
        <v>-6.1605549777667798</v>
      </c>
    </row>
    <row r="201" spans="1:28">
      <c r="A201" s="126">
        <v>41558</v>
      </c>
      <c r="B201" s="83">
        <v>18.585000000000001</v>
      </c>
      <c r="C201" s="87">
        <f t="shared" si="3"/>
        <v>-1</v>
      </c>
      <c r="D201" s="87">
        <v>-1</v>
      </c>
      <c r="E201" s="83">
        <v>4441200</v>
      </c>
      <c r="F201" s="83">
        <v>18.649999999999999</v>
      </c>
      <c r="G201" s="83">
        <v>18.475000000000001</v>
      </c>
      <c r="H201" s="83">
        <v>18.3748515979741</v>
      </c>
      <c r="I201" s="88">
        <v>2134.54145625</v>
      </c>
      <c r="J201" s="88">
        <v>9479.9255154974999</v>
      </c>
      <c r="K201" s="88">
        <v>1.2556782358412899</v>
      </c>
      <c r="L201" s="91">
        <v>55.667435890871602</v>
      </c>
      <c r="M201" s="88">
        <v>1009.00677541505</v>
      </c>
      <c r="N201" s="88">
        <v>1062.9576898026301</v>
      </c>
      <c r="O201" s="88">
        <v>1008.32364432904</v>
      </c>
      <c r="P201" s="88">
        <v>1081.83800345188</v>
      </c>
      <c r="Q201" s="91">
        <v>11.5480085269346</v>
      </c>
      <c r="R201" s="89">
        <v>-17113751821.822599</v>
      </c>
      <c r="S201" s="91">
        <v>55.668613765610303</v>
      </c>
      <c r="T201" s="88">
        <v>18.707337445442199</v>
      </c>
      <c r="U201" s="88">
        <v>18.0858625545577</v>
      </c>
      <c r="V201" s="91">
        <v>30.276617758097501</v>
      </c>
      <c r="W201" s="83">
        <v>-4.999999999999E-3</v>
      </c>
      <c r="X201" s="91">
        <v>56.613885554011603</v>
      </c>
      <c r="Y201" s="91">
        <v>83.3333333333333</v>
      </c>
      <c r="Z201" s="131">
        <v>85.168447427748603</v>
      </c>
      <c r="AA201" s="129">
        <v>96.716455954683298</v>
      </c>
      <c r="AB201" s="133">
        <v>-6.0100491595538204</v>
      </c>
    </row>
    <row r="202" spans="1:28">
      <c r="A202" s="126">
        <v>41561</v>
      </c>
      <c r="B202" s="83">
        <v>18.64</v>
      </c>
      <c r="C202" s="87">
        <f t="shared" si="3"/>
        <v>1</v>
      </c>
      <c r="D202" s="87">
        <v>1</v>
      </c>
      <c r="E202" s="83">
        <v>3506821</v>
      </c>
      <c r="F202" s="83">
        <v>18.64</v>
      </c>
      <c r="G202" s="83">
        <v>18.45</v>
      </c>
      <c r="H202" s="83">
        <v>18.401366438176701</v>
      </c>
      <c r="I202" s="88">
        <v>2136.81504</v>
      </c>
      <c r="J202" s="88">
        <v>7493.4278553878403</v>
      </c>
      <c r="K202" s="88">
        <v>1.2233264090259299</v>
      </c>
      <c r="L202" s="91">
        <v>55.022348678073101</v>
      </c>
      <c r="M202" s="88">
        <v>1009.00677541505</v>
      </c>
      <c r="N202" s="88">
        <v>1064.50169250566</v>
      </c>
      <c r="O202" s="88">
        <v>1008.61958191311</v>
      </c>
      <c r="P202" s="88">
        <v>1081.8200545716199</v>
      </c>
      <c r="Q202" s="91">
        <v>10.3932076742412</v>
      </c>
      <c r="R202" s="89">
        <v>9479925515.4974995</v>
      </c>
      <c r="S202" s="91">
        <v>55.0235610804666</v>
      </c>
      <c r="T202" s="88">
        <v>18.7278749750777</v>
      </c>
      <c r="U202" s="88">
        <v>18.100925024922201</v>
      </c>
      <c r="V202" s="91">
        <v>35.960708052517703</v>
      </c>
      <c r="W202" s="83">
        <v>5.4999999999999702E-2</v>
      </c>
      <c r="X202" s="91">
        <v>57.760068538436897</v>
      </c>
      <c r="Y202" s="91">
        <v>92.063492063491907</v>
      </c>
      <c r="Z202" s="131">
        <v>89.716084179625994</v>
      </c>
      <c r="AA202" s="129">
        <v>100.10929185386701</v>
      </c>
      <c r="AB202" s="133">
        <v>-0.28799776839546398</v>
      </c>
    </row>
    <row r="203" spans="1:28">
      <c r="A203" s="126">
        <v>41562</v>
      </c>
      <c r="B203" s="83">
        <v>18.78</v>
      </c>
      <c r="C203" s="87">
        <f t="shared" si="3"/>
        <v>1</v>
      </c>
      <c r="D203" s="87">
        <v>1</v>
      </c>
      <c r="E203" s="83">
        <v>7187773</v>
      </c>
      <c r="F203" s="83">
        <v>18.795000000000002</v>
      </c>
      <c r="G203" s="83">
        <v>18.614999999999998</v>
      </c>
      <c r="H203" s="83">
        <v>18.439229794359001</v>
      </c>
      <c r="I203" s="88">
        <v>2190.1794705000002</v>
      </c>
      <c r="J203" s="88">
        <v>15742.5128632141</v>
      </c>
      <c r="K203" s="88">
        <v>1.29990979730062</v>
      </c>
      <c r="L203" s="91">
        <v>56.520033908560798</v>
      </c>
      <c r="M203" s="88">
        <v>1009.75784837642</v>
      </c>
      <c r="N203" s="88">
        <v>1066.7012503051101</v>
      </c>
      <c r="O203" s="88">
        <v>1008.61958191311</v>
      </c>
      <c r="P203" s="88">
        <v>1081.8039005794001</v>
      </c>
      <c r="Q203" s="91">
        <v>14.638511784236799</v>
      </c>
      <c r="R203" s="89">
        <v>7493427855.3878403</v>
      </c>
      <c r="S203" s="91">
        <v>56.521166914070001</v>
      </c>
      <c r="T203" s="88">
        <v>18.772451476132002</v>
      </c>
      <c r="U203" s="88">
        <v>18.083148523867902</v>
      </c>
      <c r="V203" s="91">
        <v>51.094220387680402</v>
      </c>
      <c r="W203" s="83">
        <v>0.14000000000000001</v>
      </c>
      <c r="X203" s="91">
        <v>60.6124781183441</v>
      </c>
      <c r="Y203" s="91">
        <v>97.959183673469298</v>
      </c>
      <c r="Z203" s="131">
        <v>100.440463322292</v>
      </c>
      <c r="AA203" s="129">
        <v>115.07897510652801</v>
      </c>
      <c r="AB203" s="133">
        <v>-0.259197991555836</v>
      </c>
    </row>
    <row r="204" spans="1:28">
      <c r="A204" s="126">
        <v>41563</v>
      </c>
      <c r="B204" s="83">
        <v>19.059999999999999</v>
      </c>
      <c r="C204" s="87">
        <f t="shared" si="3"/>
        <v>1</v>
      </c>
      <c r="D204" s="87">
        <v>1</v>
      </c>
      <c r="E204" s="83">
        <v>6335456</v>
      </c>
      <c r="F204" s="83">
        <v>19.100000000000001</v>
      </c>
      <c r="G204" s="83">
        <v>18.745000000000001</v>
      </c>
      <c r="H204" s="83">
        <v>18.501306814923101</v>
      </c>
      <c r="I204" s="88">
        <v>2274.6807566666598</v>
      </c>
      <c r="J204" s="88">
        <v>14411.1398479083</v>
      </c>
      <c r="K204" s="88">
        <v>1.41948682835713</v>
      </c>
      <c r="L204" s="91">
        <v>58.668921513450996</v>
      </c>
      <c r="M204" s="88">
        <v>1009.75784837642</v>
      </c>
      <c r="N204" s="88">
        <v>1068.68085232461</v>
      </c>
      <c r="O204" s="88">
        <v>1010.11052972994</v>
      </c>
      <c r="P204" s="88">
        <v>1083.4020583873601</v>
      </c>
      <c r="Q204" s="91">
        <v>13.1746606058121</v>
      </c>
      <c r="R204" s="89">
        <v>15742512863.2141</v>
      </c>
      <c r="S204" s="91">
        <v>58.669945295860202</v>
      </c>
      <c r="T204" s="88">
        <v>18.873729050667599</v>
      </c>
      <c r="U204" s="88">
        <v>18.025870949332301</v>
      </c>
      <c r="V204" s="91">
        <v>71.989740523014603</v>
      </c>
      <c r="W204" s="83">
        <v>0.27999999999999697</v>
      </c>
      <c r="X204" s="91">
        <v>65.613827537672094</v>
      </c>
      <c r="Y204" s="91">
        <v>96.153846153845905</v>
      </c>
      <c r="Z204" s="131">
        <v>114.162397703914</v>
      </c>
      <c r="AA204" s="129">
        <v>127.337058309726</v>
      </c>
      <c r="AB204" s="133">
        <v>25.643152985235702</v>
      </c>
    </row>
    <row r="205" spans="1:28">
      <c r="A205" s="126">
        <v>41564</v>
      </c>
      <c r="B205" s="83">
        <v>19.285</v>
      </c>
      <c r="C205" s="87">
        <f t="shared" si="3"/>
        <v>1</v>
      </c>
      <c r="D205" s="87">
        <v>1</v>
      </c>
      <c r="E205" s="83">
        <v>6926615</v>
      </c>
      <c r="F205" s="83">
        <v>19.295000000000002</v>
      </c>
      <c r="G205" s="83">
        <v>18.965</v>
      </c>
      <c r="H205" s="83">
        <v>18.579676133430802</v>
      </c>
      <c r="I205" s="88">
        <v>2352.3179274583299</v>
      </c>
      <c r="J205" s="88">
        <v>16293.600641101801</v>
      </c>
      <c r="K205" s="88">
        <v>2.1281791554058902</v>
      </c>
      <c r="L205" s="91">
        <v>68.032521466301802</v>
      </c>
      <c r="M205" s="88">
        <v>1010.93833106268</v>
      </c>
      <c r="N205" s="88">
        <v>1071.7450853586399</v>
      </c>
      <c r="O205" s="88">
        <v>1010.11052972994</v>
      </c>
      <c r="P205" s="88">
        <v>1084.84040041453</v>
      </c>
      <c r="Q205" s="91">
        <v>20.163189424522098</v>
      </c>
      <c r="R205" s="89">
        <v>14411139847.9083</v>
      </c>
      <c r="S205" s="91">
        <v>68.033301069561901</v>
      </c>
      <c r="T205" s="88">
        <v>19.015395181151199</v>
      </c>
      <c r="U205" s="88">
        <v>17.944604818848699</v>
      </c>
      <c r="V205" s="91">
        <v>75.197528011658207</v>
      </c>
      <c r="W205" s="83">
        <v>0.225000000000001</v>
      </c>
      <c r="X205" s="91">
        <v>69.018251470090107</v>
      </c>
      <c r="Y205" s="91">
        <v>99.190283400809506</v>
      </c>
      <c r="Z205" s="131">
        <v>122.65625417579</v>
      </c>
      <c r="AA205" s="129">
        <v>142.81944360031201</v>
      </c>
      <c r="AB205" s="133">
        <v>23.078837686712198</v>
      </c>
    </row>
    <row r="206" spans="1:28">
      <c r="A206" s="126">
        <v>41565</v>
      </c>
      <c r="B206" s="83">
        <v>19.37</v>
      </c>
      <c r="C206" s="87">
        <f t="shared" si="3"/>
        <v>1</v>
      </c>
      <c r="D206" s="87">
        <v>1</v>
      </c>
      <c r="E206" s="83">
        <v>5708486</v>
      </c>
      <c r="F206" s="83">
        <v>19.465</v>
      </c>
      <c r="G206" s="83">
        <v>19.2</v>
      </c>
      <c r="H206" s="83">
        <v>18.6587085200877</v>
      </c>
      <c r="I206" s="88">
        <v>2413.03712</v>
      </c>
      <c r="J206" s="88">
        <v>13774.7886170003</v>
      </c>
      <c r="K206" s="88">
        <v>3.1010774806947299</v>
      </c>
      <c r="L206" s="91">
        <v>75.616164173747805</v>
      </c>
      <c r="M206" s="88">
        <v>1010.93833106268</v>
      </c>
      <c r="N206" s="88">
        <v>1074.5028950892799</v>
      </c>
      <c r="O206" s="88">
        <v>1010.55128679501</v>
      </c>
      <c r="P206" s="88">
        <v>1086.6187649446299</v>
      </c>
      <c r="Q206" s="91">
        <v>18.14687048207</v>
      </c>
      <c r="R206" s="89">
        <v>16293600641.101801</v>
      </c>
      <c r="S206" s="91">
        <v>75.616750311839098</v>
      </c>
      <c r="T206" s="88">
        <v>19.153347432131199</v>
      </c>
      <c r="U206" s="88">
        <v>17.8750525678687</v>
      </c>
      <c r="V206" s="91">
        <v>66.961710846284902</v>
      </c>
      <c r="W206" s="83">
        <v>8.5000000000000797E-2</v>
      </c>
      <c r="X206" s="91">
        <v>70.217852683343907</v>
      </c>
      <c r="Y206" s="91">
        <v>93.2384341637011</v>
      </c>
      <c r="Z206" s="131">
        <v>121.937895948017</v>
      </c>
      <c r="AA206" s="129">
        <v>140.084766430087</v>
      </c>
      <c r="AB206" s="133">
        <v>28.534650008801702</v>
      </c>
    </row>
    <row r="207" spans="1:28">
      <c r="A207" s="126">
        <v>41568</v>
      </c>
      <c r="B207" s="83">
        <v>19.535</v>
      </c>
      <c r="C207" s="87">
        <f t="shared" si="3"/>
        <v>1</v>
      </c>
      <c r="D207" s="87">
        <v>1</v>
      </c>
      <c r="E207" s="83">
        <v>4435522</v>
      </c>
      <c r="F207" s="83">
        <v>19.579999999999998</v>
      </c>
      <c r="G207" s="83">
        <v>19.329999999999998</v>
      </c>
      <c r="H207" s="83">
        <v>18.746337668079001</v>
      </c>
      <c r="I207" s="88">
        <v>2464.5447163333301</v>
      </c>
      <c r="J207" s="88">
        <v>-10931.542309280199</v>
      </c>
      <c r="K207" s="88">
        <v>3.0426031794408401</v>
      </c>
      <c r="L207" s="91">
        <v>75.263463772906903</v>
      </c>
      <c r="M207" s="88">
        <v>1010.93833106268</v>
      </c>
      <c r="N207" s="88">
        <v>1076.9849238468501</v>
      </c>
      <c r="O207" s="88">
        <v>1011.40311952604</v>
      </c>
      <c r="P207" s="88">
        <v>1089.1585442738899</v>
      </c>
      <c r="Q207" s="91">
        <v>16.3321834338632</v>
      </c>
      <c r="R207" s="89">
        <v>13774788617.000299</v>
      </c>
      <c r="S207" s="91">
        <v>75.264066989829999</v>
      </c>
      <c r="T207" s="88">
        <v>19.3112813971319</v>
      </c>
      <c r="U207" s="88">
        <v>17.809918602867999</v>
      </c>
      <c r="V207" s="91">
        <v>64.914179263636498</v>
      </c>
      <c r="W207" s="83">
        <v>0.16499999999999901</v>
      </c>
      <c r="X207" s="91">
        <v>72.448001193558298</v>
      </c>
      <c r="Y207" s="91">
        <v>97.039473684210606</v>
      </c>
      <c r="Z207" s="131">
        <v>122.486369337547</v>
      </c>
      <c r="AA207" s="129">
        <v>138.81855277141</v>
      </c>
      <c r="AB207" s="133">
        <v>40.751889184103497</v>
      </c>
    </row>
    <row r="208" spans="1:28">
      <c r="A208" s="126">
        <v>41569</v>
      </c>
      <c r="B208" s="83">
        <v>19.489999999999998</v>
      </c>
      <c r="C208" s="87">
        <f t="shared" si="3"/>
        <v>-1</v>
      </c>
      <c r="D208" s="87">
        <v>-1</v>
      </c>
      <c r="E208" s="83">
        <v>4529897</v>
      </c>
      <c r="F208" s="83">
        <v>19.555</v>
      </c>
      <c r="G208" s="83">
        <v>19.350000000000001</v>
      </c>
      <c r="H208" s="83">
        <v>18.820703901271099</v>
      </c>
      <c r="I208" s="88">
        <v>2458.2688275</v>
      </c>
      <c r="J208" s="88">
        <v>-11135.7045868857</v>
      </c>
      <c r="K208" s="88">
        <v>2.8810671814551299</v>
      </c>
      <c r="L208" s="91">
        <v>74.233891008682093</v>
      </c>
      <c r="M208" s="88">
        <v>1010.70797529098</v>
      </c>
      <c r="N208" s="88">
        <v>1078.9655142885799</v>
      </c>
      <c r="O208" s="88">
        <v>1011.40311952604</v>
      </c>
      <c r="P208" s="88">
        <v>1091.4443456702199</v>
      </c>
      <c r="Q208" s="91">
        <v>13.0781587183313</v>
      </c>
      <c r="R208" s="89">
        <v>-10931542309.280199</v>
      </c>
      <c r="S208" s="91">
        <v>74.234510737423506</v>
      </c>
      <c r="T208" s="88">
        <v>19.4316707845583</v>
      </c>
      <c r="U208" s="88">
        <v>17.7911292154416</v>
      </c>
      <c r="V208" s="91">
        <v>53.565072355635003</v>
      </c>
      <c r="W208" s="83">
        <v>-4.5000000000001698E-2</v>
      </c>
      <c r="X208" s="91">
        <v>70.888917692247105</v>
      </c>
      <c r="Y208" s="91">
        <v>94.078947368420998</v>
      </c>
      <c r="Z208" s="131">
        <v>115.024074954056</v>
      </c>
      <c r="AA208" s="129">
        <v>128.102233672387</v>
      </c>
      <c r="AB208" s="133">
        <v>36.676700265693</v>
      </c>
    </row>
    <row r="209" spans="1:28">
      <c r="A209" s="126">
        <v>41570</v>
      </c>
      <c r="B209" s="83">
        <v>19.2</v>
      </c>
      <c r="C209" s="87">
        <f t="shared" si="3"/>
        <v>-1</v>
      </c>
      <c r="D209" s="87">
        <v>-1</v>
      </c>
      <c r="E209" s="83">
        <v>6047741</v>
      </c>
      <c r="F209" s="83">
        <v>19.324999999999999</v>
      </c>
      <c r="G209" s="83">
        <v>19.02</v>
      </c>
      <c r="H209" s="83">
        <v>18.8586335111439</v>
      </c>
      <c r="I209" s="88">
        <v>2352.3935999999999</v>
      </c>
      <c r="J209" s="88">
        <v>14226.667222857501</v>
      </c>
      <c r="K209" s="88">
        <v>2.88187798601989</v>
      </c>
      <c r="L209" s="91">
        <v>74.239272754028406</v>
      </c>
      <c r="M209" s="88">
        <v>1009.22003275635</v>
      </c>
      <c r="N209" s="88">
        <v>1079.11608396117</v>
      </c>
      <c r="O209" s="88">
        <v>1011.40311952604</v>
      </c>
      <c r="P209" s="88">
        <v>1093.5015669269201</v>
      </c>
      <c r="Q209" s="91">
        <v>1.30102955859199</v>
      </c>
      <c r="R209" s="89">
        <v>-11135704586.8857</v>
      </c>
      <c r="S209" s="91">
        <v>74.239892398245701</v>
      </c>
      <c r="T209" s="88">
        <v>19.476716483551801</v>
      </c>
      <c r="U209" s="88">
        <v>17.836883516448101</v>
      </c>
      <c r="V209" s="91">
        <v>33.125539338050103</v>
      </c>
      <c r="W209" s="83">
        <v>-0.28999999999999898</v>
      </c>
      <c r="X209" s="91">
        <v>61.677252319764499</v>
      </c>
      <c r="Y209" s="91">
        <v>74.581939799331096</v>
      </c>
      <c r="Z209" s="131">
        <v>96.951665327918704</v>
      </c>
      <c r="AA209" s="129">
        <v>98.252694886510696</v>
      </c>
      <c r="AB209" s="133">
        <v>33.009030239123703</v>
      </c>
    </row>
    <row r="210" spans="1:28">
      <c r="A210" s="126">
        <v>41571</v>
      </c>
      <c r="B210" s="83">
        <v>19.21</v>
      </c>
      <c r="C210" s="87">
        <f t="shared" si="3"/>
        <v>1</v>
      </c>
      <c r="D210" s="87">
        <v>1</v>
      </c>
      <c r="E210" s="83">
        <v>4916811</v>
      </c>
      <c r="F210" s="83">
        <v>19.3</v>
      </c>
      <c r="G210" s="83">
        <v>19.09</v>
      </c>
      <c r="H210" s="83">
        <v>18.893770160029501</v>
      </c>
      <c r="I210" s="88">
        <v>2359.22492333333</v>
      </c>
      <c r="J210" s="88">
        <v>-11599.863054519399</v>
      </c>
      <c r="K210" s="88">
        <v>2.9396312355040202</v>
      </c>
      <c r="L210" s="91">
        <v>74.616913608868103</v>
      </c>
      <c r="M210" s="88">
        <v>1009.22003275635</v>
      </c>
      <c r="N210" s="88">
        <v>1079.2515966665001</v>
      </c>
      <c r="O210" s="88">
        <v>1011.45520285937</v>
      </c>
      <c r="P210" s="88">
        <v>1095.4109835870199</v>
      </c>
      <c r="Q210" s="91">
        <v>1.1709266027320799</v>
      </c>
      <c r="R210" s="89">
        <v>14226667222.857599</v>
      </c>
      <c r="S210" s="91">
        <v>74.617515219041096</v>
      </c>
      <c r="T210" s="88">
        <v>19.528840080206201</v>
      </c>
      <c r="U210" s="88">
        <v>17.853159919793701</v>
      </c>
      <c r="V210" s="91">
        <v>30.973076944085399</v>
      </c>
      <c r="W210" s="83">
        <v>1.0000000000001501E-2</v>
      </c>
      <c r="X210" s="91">
        <v>61.861292421540298</v>
      </c>
      <c r="Y210" s="91">
        <v>75.167785234899398</v>
      </c>
      <c r="Z210" s="131">
        <v>96.253906498150002</v>
      </c>
      <c r="AA210" s="129">
        <v>97.424833100882097</v>
      </c>
      <c r="AB210" s="133">
        <v>30.637439734409</v>
      </c>
    </row>
    <row r="211" spans="1:28">
      <c r="A211" s="126">
        <v>41572</v>
      </c>
      <c r="B211" s="83">
        <v>19.155000000000001</v>
      </c>
      <c r="C211" s="87">
        <f t="shared" si="3"/>
        <v>-1</v>
      </c>
      <c r="D211" s="87">
        <v>-1</v>
      </c>
      <c r="E211" s="83">
        <v>5181001</v>
      </c>
      <c r="F211" s="83">
        <v>19.399999999999999</v>
      </c>
      <c r="G211" s="83">
        <v>19.094999999999999</v>
      </c>
      <c r="H211" s="83">
        <v>18.919893144026599</v>
      </c>
      <c r="I211" s="88">
        <v>2365.2785549999899</v>
      </c>
      <c r="J211" s="88">
        <v>12254.5105587335</v>
      </c>
      <c r="K211" s="88">
        <v>2.5862202725531702</v>
      </c>
      <c r="L211" s="91">
        <v>72.115488620333394</v>
      </c>
      <c r="M211" s="88">
        <v>1008.9337235424</v>
      </c>
      <c r="N211" s="88">
        <v>1079.06420923817</v>
      </c>
      <c r="O211" s="88">
        <v>1011.45520285937</v>
      </c>
      <c r="P211" s="88">
        <v>1097.1294585811099</v>
      </c>
      <c r="Q211" s="91">
        <v>-0.96066647560218399</v>
      </c>
      <c r="R211" s="89">
        <v>-11599863054.5194</v>
      </c>
      <c r="S211" s="91">
        <v>72.116127362219601</v>
      </c>
      <c r="T211" s="88">
        <v>19.5703369791588</v>
      </c>
      <c r="U211" s="88">
        <v>17.863663020841098</v>
      </c>
      <c r="V211" s="91">
        <v>25.661510415908399</v>
      </c>
      <c r="W211" s="83">
        <v>-5.4999999999999702E-2</v>
      </c>
      <c r="X211" s="91">
        <v>60.150327160989299</v>
      </c>
      <c r="Y211" s="91">
        <v>70.4861111111112</v>
      </c>
      <c r="Z211" s="131">
        <v>90.711667654743906</v>
      </c>
      <c r="AA211" s="129">
        <v>89.751001179141696</v>
      </c>
      <c r="AB211" s="133">
        <v>27.573695760968</v>
      </c>
    </row>
    <row r="212" spans="1:28">
      <c r="A212" s="126">
        <v>41575</v>
      </c>
      <c r="B212" s="83">
        <v>19.170000000000002</v>
      </c>
      <c r="C212" s="87">
        <f t="shared" si="3"/>
        <v>1</v>
      </c>
      <c r="D212" s="87">
        <v>1</v>
      </c>
      <c r="E212" s="83">
        <v>3316783</v>
      </c>
      <c r="F212" s="83">
        <v>19.295000000000002</v>
      </c>
      <c r="G212" s="83">
        <v>19.03</v>
      </c>
      <c r="H212" s="83">
        <v>18.9449038296239</v>
      </c>
      <c r="I212" s="88">
        <v>2346.3048014999999</v>
      </c>
      <c r="J212" s="88">
        <v>7782.1838784335696</v>
      </c>
      <c r="K212" s="88">
        <v>2.59547504861423</v>
      </c>
      <c r="L212" s="91">
        <v>72.187263533217404</v>
      </c>
      <c r="M212" s="88">
        <v>1008.9337235424</v>
      </c>
      <c r="N212" s="88">
        <v>1078.8955605526801</v>
      </c>
      <c r="O212" s="88">
        <v>1011.533511395</v>
      </c>
      <c r="P212" s="88">
        <v>1098.7632118184299</v>
      </c>
      <c r="Q212" s="91">
        <v>-0.86459982804169899</v>
      </c>
      <c r="R212" s="89">
        <v>12254510558.7335</v>
      </c>
      <c r="S212" s="91">
        <v>72.1878989911215</v>
      </c>
      <c r="T212" s="88">
        <v>19.5983872415284</v>
      </c>
      <c r="U212" s="88">
        <v>17.914812758471498</v>
      </c>
      <c r="V212" s="91">
        <v>24.553980753448801</v>
      </c>
      <c r="W212" s="83">
        <v>1.5000000000000501E-2</v>
      </c>
      <c r="X212" s="91">
        <v>60.471431770127801</v>
      </c>
      <c r="Y212" s="91">
        <v>71.527777777777899</v>
      </c>
      <c r="Z212" s="131">
        <v>90.527952053645393</v>
      </c>
      <c r="AA212" s="129">
        <v>89.663352225603703</v>
      </c>
      <c r="AB212" s="133">
        <v>26.2142974843057</v>
      </c>
    </row>
    <row r="213" spans="1:28">
      <c r="A213" s="126">
        <v>41576</v>
      </c>
      <c r="B213" s="83">
        <v>19.510000000000002</v>
      </c>
      <c r="C213" s="87">
        <f t="shared" si="3"/>
        <v>1</v>
      </c>
      <c r="D213" s="87">
        <v>1</v>
      </c>
      <c r="E213" s="83">
        <v>7960731</v>
      </c>
      <c r="F213" s="83">
        <v>19.510000000000002</v>
      </c>
      <c r="G213" s="83">
        <v>19.09</v>
      </c>
      <c r="H213" s="83">
        <v>19.001413446661498</v>
      </c>
      <c r="I213" s="88">
        <v>2422.1398363333301</v>
      </c>
      <c r="J213" s="88">
        <v>19282.003681433602</v>
      </c>
      <c r="K213" s="88">
        <v>2.8542234730910998</v>
      </c>
      <c r="L213" s="91">
        <v>74.054436464785596</v>
      </c>
      <c r="M213" s="88">
        <v>1010.70732813291</v>
      </c>
      <c r="N213" s="88">
        <v>1080.65461880986</v>
      </c>
      <c r="O213" s="88">
        <v>1011.533511395</v>
      </c>
      <c r="P213" s="88">
        <v>1100.2335897320199</v>
      </c>
      <c r="Q213" s="91">
        <v>11.701120391418099</v>
      </c>
      <c r="R213" s="89">
        <v>7782183878.4335699</v>
      </c>
      <c r="S213" s="91">
        <v>74.054436464785596</v>
      </c>
      <c r="T213" s="88">
        <v>19.6793382404881</v>
      </c>
      <c r="U213" s="88">
        <v>17.922261759511802</v>
      </c>
      <c r="V213" s="91">
        <v>40.377921982219398</v>
      </c>
      <c r="W213" s="83">
        <v>0.33999999999999903</v>
      </c>
      <c r="X213" s="91">
        <v>66.968562368192195</v>
      </c>
      <c r="Y213" s="91">
        <v>94.573643410852895</v>
      </c>
      <c r="Z213" s="131">
        <v>106.462734309407</v>
      </c>
      <c r="AA213" s="129">
        <v>118.163854700825</v>
      </c>
      <c r="AB213" s="133">
        <v>23.5928677358751</v>
      </c>
    </row>
    <row r="214" spans="1:28">
      <c r="A214" s="126">
        <v>41577</v>
      </c>
      <c r="B214" s="83">
        <v>19.53</v>
      </c>
      <c r="C214" s="87">
        <f t="shared" si="3"/>
        <v>1</v>
      </c>
      <c r="D214" s="87">
        <v>1</v>
      </c>
      <c r="E214" s="83">
        <v>5796438</v>
      </c>
      <c r="F214" s="83">
        <v>19.940000000000001</v>
      </c>
      <c r="G214" s="83">
        <v>19.385000000000002</v>
      </c>
      <c r="H214" s="83">
        <v>19.054272101995402</v>
      </c>
      <c r="I214" s="88">
        <v>2516.355219</v>
      </c>
      <c r="J214" s="88">
        <v>14585.8970129099</v>
      </c>
      <c r="K214" s="88">
        <v>2.8005498819819099</v>
      </c>
      <c r="L214" s="91">
        <v>73.688018022315205</v>
      </c>
      <c r="M214" s="88">
        <v>1010.70732813291</v>
      </c>
      <c r="N214" s="88">
        <v>1082.2377712413299</v>
      </c>
      <c r="O214" s="88">
        <v>1011.63602292755</v>
      </c>
      <c r="P214" s="88">
        <v>1101.67107306194</v>
      </c>
      <c r="Q214" s="91">
        <v>10.531008352276601</v>
      </c>
      <c r="R214" s="89">
        <v>19282003681.433601</v>
      </c>
      <c r="S214" s="91">
        <v>73.688018022315205</v>
      </c>
      <c r="T214" s="88">
        <v>19.756991606676198</v>
      </c>
      <c r="U214" s="88">
        <v>17.9222083933237</v>
      </c>
      <c r="V214" s="91">
        <v>37.642048326001998</v>
      </c>
      <c r="W214" s="83">
        <v>1.9999999999999501E-2</v>
      </c>
      <c r="X214" s="91">
        <v>67.308951065092103</v>
      </c>
      <c r="Y214" s="91">
        <v>72.483221476510096</v>
      </c>
      <c r="Z214" s="131">
        <v>101.40004561945599</v>
      </c>
      <c r="AA214" s="129">
        <v>111.93105397173299</v>
      </c>
      <c r="AB214" s="133">
        <v>23.0650595073181</v>
      </c>
    </row>
    <row r="215" spans="1:28">
      <c r="A215" s="126">
        <v>41578</v>
      </c>
      <c r="B215" s="83">
        <v>19.78</v>
      </c>
      <c r="C215" s="87">
        <f t="shared" si="3"/>
        <v>1</v>
      </c>
      <c r="D215" s="87">
        <v>1</v>
      </c>
      <c r="E215" s="83">
        <v>5837535</v>
      </c>
      <c r="F215" s="83">
        <v>19.78</v>
      </c>
      <c r="G215" s="83">
        <v>19.364999999999998</v>
      </c>
      <c r="H215" s="83">
        <v>19.126844891795798</v>
      </c>
      <c r="I215" s="88">
        <v>2525.5084219999999</v>
      </c>
      <c r="J215" s="88">
        <v>-14742.7438062197</v>
      </c>
      <c r="K215" s="88">
        <v>3.8982418088505302</v>
      </c>
      <c r="L215" s="91">
        <v>79.584511360931103</v>
      </c>
      <c r="M215" s="88">
        <v>1011.98741005815</v>
      </c>
      <c r="N215" s="88">
        <v>1085.06620052274</v>
      </c>
      <c r="O215" s="88">
        <v>1011.63602292755</v>
      </c>
      <c r="P215" s="88">
        <v>1102.9648080588599</v>
      </c>
      <c r="Q215" s="91">
        <v>18.484692656678501</v>
      </c>
      <c r="R215" s="89">
        <v>14585897012.909901</v>
      </c>
      <c r="S215" s="91">
        <v>79.584511360931103</v>
      </c>
      <c r="T215" s="88">
        <v>19.8692719778462</v>
      </c>
      <c r="U215" s="88">
        <v>17.901928022153701</v>
      </c>
      <c r="V215" s="91">
        <v>45.482668425418098</v>
      </c>
      <c r="W215" s="83">
        <v>0.25</v>
      </c>
      <c r="X215" s="91">
        <v>71.291433412982698</v>
      </c>
      <c r="Y215" s="91">
        <v>89.261744966442905</v>
      </c>
      <c r="Z215" s="131">
        <v>113.056264094073</v>
      </c>
      <c r="AA215" s="129">
        <v>131.54095675075101</v>
      </c>
      <c r="AB215" s="133">
        <v>20.7585535565863</v>
      </c>
    </row>
    <row r="216" spans="1:28">
      <c r="A216" s="126">
        <v>41579</v>
      </c>
      <c r="B216" s="83">
        <v>19.664999999999999</v>
      </c>
      <c r="C216" s="87">
        <f t="shared" si="3"/>
        <v>-1</v>
      </c>
      <c r="D216" s="87">
        <v>-1</v>
      </c>
      <c r="E216" s="83">
        <v>2253742</v>
      </c>
      <c r="F216" s="83">
        <v>19.864999999999998</v>
      </c>
      <c r="G216" s="83">
        <v>19.594999999999999</v>
      </c>
      <c r="H216" s="83">
        <v>19.180660402616201</v>
      </c>
      <c r="I216" s="88">
        <v>2551.5643946249902</v>
      </c>
      <c r="J216" s="88">
        <v>5750.5678418709304</v>
      </c>
      <c r="K216" s="88">
        <v>3.2085417758505801</v>
      </c>
      <c r="L216" s="91">
        <v>76.238800675849504</v>
      </c>
      <c r="M216" s="88">
        <v>1011.98741005815</v>
      </c>
      <c r="N216" s="88">
        <v>1087.61178687601</v>
      </c>
      <c r="O216" s="88">
        <v>1011.05462757871</v>
      </c>
      <c r="P216" s="88">
        <v>1103.4811414031701</v>
      </c>
      <c r="Q216" s="91">
        <v>16.636223391009999</v>
      </c>
      <c r="R216" s="89">
        <v>-14742743806.2197</v>
      </c>
      <c r="S216" s="91">
        <v>76.238800675849504</v>
      </c>
      <c r="T216" s="88">
        <v>19.9486377377462</v>
      </c>
      <c r="U216" s="88">
        <v>17.9145622622537</v>
      </c>
      <c r="V216" s="91">
        <v>36.0687816359424</v>
      </c>
      <c r="W216" s="83">
        <v>-0.115000000000001</v>
      </c>
      <c r="X216" s="91">
        <v>67.233955351998802</v>
      </c>
      <c r="Y216" s="91">
        <v>79.245283018867795</v>
      </c>
      <c r="Z216" s="131">
        <v>102.97831600170601</v>
      </c>
      <c r="AA216" s="129">
        <v>119.614539392716</v>
      </c>
      <c r="AB216" s="133">
        <v>8.2847982054475207</v>
      </c>
    </row>
    <row r="217" spans="1:28">
      <c r="A217" s="126">
        <v>41582</v>
      </c>
      <c r="B217" s="83">
        <v>19.77</v>
      </c>
      <c r="C217" s="87">
        <f t="shared" si="3"/>
        <v>1</v>
      </c>
      <c r="D217" s="87">
        <v>1</v>
      </c>
      <c r="E217" s="83">
        <v>2371344</v>
      </c>
      <c r="F217" s="83">
        <v>19.87</v>
      </c>
      <c r="G217" s="83">
        <v>19.63</v>
      </c>
      <c r="H217" s="83">
        <v>19.239594362354602</v>
      </c>
      <c r="I217" s="88">
        <v>2570.4169790000001</v>
      </c>
      <c r="J217" s="88">
        <v>-6095.3428806497704</v>
      </c>
      <c r="K217" s="88">
        <v>2.98608991539367</v>
      </c>
      <c r="L217" s="91">
        <v>74.912758587352698</v>
      </c>
      <c r="M217" s="88">
        <v>1012.5213536126899</v>
      </c>
      <c r="N217" s="88">
        <v>1090.4957706922301</v>
      </c>
      <c r="O217" s="88">
        <v>1011.05462757871</v>
      </c>
      <c r="P217" s="88">
        <v>1103.9458414130499</v>
      </c>
      <c r="Q217" s="91">
        <v>18.729481590241701</v>
      </c>
      <c r="R217" s="89">
        <v>5750567841.8709297</v>
      </c>
      <c r="S217" s="91">
        <v>74.912758587352698</v>
      </c>
      <c r="T217" s="88">
        <v>20.026026528697699</v>
      </c>
      <c r="U217" s="88">
        <v>17.952773471302201</v>
      </c>
      <c r="V217" s="91">
        <v>37.667851827872802</v>
      </c>
      <c r="W217" s="83">
        <v>0.105</v>
      </c>
      <c r="X217" s="91">
        <v>68.970438654402898</v>
      </c>
      <c r="Y217" s="91">
        <v>85.774058577405697</v>
      </c>
      <c r="Z217" s="131">
        <v>105.07120096438101</v>
      </c>
      <c r="AA217" s="129">
        <v>123.80068255462299</v>
      </c>
      <c r="AB217" s="133">
        <v>7.45631838490256</v>
      </c>
    </row>
    <row r="218" spans="1:28">
      <c r="A218" s="126">
        <v>41583</v>
      </c>
      <c r="B218" s="83">
        <v>19.594999999999999</v>
      </c>
      <c r="C218" s="87">
        <f t="shared" si="3"/>
        <v>-1</v>
      </c>
      <c r="D218" s="87">
        <v>-1</v>
      </c>
      <c r="E218" s="83">
        <v>3303825</v>
      </c>
      <c r="F218" s="83">
        <v>19.84</v>
      </c>
      <c r="G218" s="83">
        <v>19.475000000000001</v>
      </c>
      <c r="H218" s="83">
        <v>19.275134926119101</v>
      </c>
      <c r="I218" s="88">
        <v>2523.73149333333</v>
      </c>
      <c r="J218" s="88">
        <v>8337.9672009620008</v>
      </c>
      <c r="K218" s="88">
        <v>2.2258396052784701</v>
      </c>
      <c r="L218" s="91">
        <v>69.000318603451603</v>
      </c>
      <c r="M218" s="88">
        <v>1011.63617404769</v>
      </c>
      <c r="N218" s="88">
        <v>1092.10309596304</v>
      </c>
      <c r="O218" s="88">
        <v>1011.05462757871</v>
      </c>
      <c r="P218" s="88">
        <v>1104.36407142194</v>
      </c>
      <c r="Q218" s="91">
        <v>10.6283210061353</v>
      </c>
      <c r="R218" s="89">
        <v>-6095342880.6497698</v>
      </c>
      <c r="S218" s="91">
        <v>69.000318603451603</v>
      </c>
      <c r="T218" s="88">
        <v>20.0792844918386</v>
      </c>
      <c r="U218" s="88">
        <v>17.9791155081613</v>
      </c>
      <c r="V218" s="91">
        <v>26.9484182494649</v>
      </c>
      <c r="W218" s="83">
        <v>-0.17499999999999999</v>
      </c>
      <c r="X218" s="91">
        <v>62.979696983008402</v>
      </c>
      <c r="Y218" s="91">
        <v>64.6153846153844</v>
      </c>
      <c r="Z218" s="131">
        <v>90.233447687193205</v>
      </c>
      <c r="AA218" s="129">
        <v>100.861768693328</v>
      </c>
      <c r="AB218" s="133">
        <v>6.7106865464122603</v>
      </c>
    </row>
    <row r="219" spans="1:28">
      <c r="A219" s="126">
        <v>41584</v>
      </c>
      <c r="B219" s="83">
        <v>19.77</v>
      </c>
      <c r="C219" s="87">
        <f t="shared" si="3"/>
        <v>1</v>
      </c>
      <c r="D219" s="87">
        <v>1</v>
      </c>
      <c r="E219" s="83">
        <v>3784018</v>
      </c>
      <c r="F219" s="83">
        <v>19.84</v>
      </c>
      <c r="G219" s="83">
        <v>19.614999999999998</v>
      </c>
      <c r="H219" s="83">
        <v>19.3246214335072</v>
      </c>
      <c r="I219" s="88">
        <v>2564.574944</v>
      </c>
      <c r="J219" s="88">
        <v>-9704.3977504449904</v>
      </c>
      <c r="K219" s="88">
        <v>2.0984022259756299</v>
      </c>
      <c r="L219" s="91">
        <v>67.725300749642997</v>
      </c>
      <c r="M219" s="88">
        <v>1012.52925901835</v>
      </c>
      <c r="N219" s="88">
        <v>1094.5379488705601</v>
      </c>
      <c r="O219" s="88">
        <v>1011.05462757871</v>
      </c>
      <c r="P219" s="88">
        <v>1104.7404784299399</v>
      </c>
      <c r="Q219" s="91">
        <v>15.8493245597135</v>
      </c>
      <c r="R219" s="89">
        <v>8337967200.9619999</v>
      </c>
      <c r="S219" s="91">
        <v>67.725300749642997</v>
      </c>
      <c r="T219" s="88">
        <v>20.142407999969802</v>
      </c>
      <c r="U219" s="88">
        <v>18.022392000030099</v>
      </c>
      <c r="V219" s="91">
        <v>32.448949474157999</v>
      </c>
      <c r="W219" s="83">
        <v>0.17499999999999999</v>
      </c>
      <c r="X219" s="91">
        <v>66.146398736588296</v>
      </c>
      <c r="Y219" s="91">
        <v>81.521739130434597</v>
      </c>
      <c r="Z219" s="131">
        <v>96.7472810019338</v>
      </c>
      <c r="AA219" s="129">
        <v>112.596605561647</v>
      </c>
      <c r="AB219" s="133">
        <v>6.03961789177096</v>
      </c>
    </row>
    <row r="220" spans="1:28">
      <c r="A220" s="126">
        <v>41585</v>
      </c>
      <c r="B220" s="83">
        <v>19.170000000000002</v>
      </c>
      <c r="C220" s="87">
        <f t="shared" si="3"/>
        <v>-1</v>
      </c>
      <c r="D220" s="87">
        <v>-1</v>
      </c>
      <c r="E220" s="89">
        <v>13806720</v>
      </c>
      <c r="F220" s="89">
        <v>19.829999999999998</v>
      </c>
      <c r="G220" s="89">
        <v>19</v>
      </c>
      <c r="H220" s="89">
        <v>19.309159290156501</v>
      </c>
      <c r="I220" s="88">
        <v>2407.5603000000001</v>
      </c>
      <c r="J220" s="88">
        <v>-33240.510945216003</v>
      </c>
      <c r="K220" s="88">
        <v>1.1151090606288501</v>
      </c>
      <c r="L220" s="91">
        <v>52.721114073300498</v>
      </c>
      <c r="M220" s="88">
        <v>1009.49435765264</v>
      </c>
      <c r="N220" s="88">
        <v>1093.3409959257499</v>
      </c>
      <c r="O220" s="88">
        <v>1011.05462757871</v>
      </c>
      <c r="P220" s="88">
        <v>1105.07924473714</v>
      </c>
      <c r="Q220" s="91">
        <v>-7.0894790679698803</v>
      </c>
      <c r="R220" s="89">
        <v>-9704397750.4449902</v>
      </c>
      <c r="S220" s="91">
        <v>52.721114073300498</v>
      </c>
      <c r="T220" s="88">
        <v>20.117775511541701</v>
      </c>
      <c r="U220" s="88">
        <v>18.125024488458202</v>
      </c>
      <c r="V220" s="91">
        <v>2.42179985627978</v>
      </c>
      <c r="W220" s="83">
        <v>-0.59999999999999698</v>
      </c>
      <c r="X220" s="91">
        <v>50.2693897241668</v>
      </c>
      <c r="Y220" s="91">
        <v>18.0851063829788</v>
      </c>
      <c r="Z220" s="131">
        <v>55.7203362240367</v>
      </c>
      <c r="AA220" s="129">
        <v>48.630857156066803</v>
      </c>
      <c r="AB220" s="133">
        <v>5.4356561025938603</v>
      </c>
    </row>
    <row r="221" spans="1:28">
      <c r="A221" s="126">
        <v>41586</v>
      </c>
      <c r="B221" s="83">
        <v>18.88</v>
      </c>
      <c r="C221" s="87">
        <f t="shared" si="3"/>
        <v>-1</v>
      </c>
      <c r="D221" s="87">
        <v>-1</v>
      </c>
      <c r="E221" s="83">
        <v>7500040</v>
      </c>
      <c r="F221" s="83">
        <v>19.145</v>
      </c>
      <c r="G221" s="83">
        <v>18.670000000000002</v>
      </c>
      <c r="H221" s="83">
        <v>19.266243361140901</v>
      </c>
      <c r="I221" s="88">
        <v>2249.47113066666</v>
      </c>
      <c r="J221" s="88">
        <v>16871.123458845199</v>
      </c>
      <c r="K221" s="88">
        <v>0.822970519874759</v>
      </c>
      <c r="L221" s="91">
        <v>45.144477702870198</v>
      </c>
      <c r="M221" s="88">
        <v>1009.49435765264</v>
      </c>
      <c r="N221" s="88">
        <v>1092.2637382754201</v>
      </c>
      <c r="O221" s="88">
        <v>1009.5418471926901</v>
      </c>
      <c r="P221" s="88">
        <v>1103.7077798959499</v>
      </c>
      <c r="Q221" s="91">
        <v>-6.3805311611729003</v>
      </c>
      <c r="R221" s="89">
        <v>-33240510945.216</v>
      </c>
      <c r="S221" s="91">
        <v>45.144477702870198</v>
      </c>
      <c r="T221" s="88">
        <v>20.095335198133299</v>
      </c>
      <c r="U221" s="88">
        <v>18.188664801866601</v>
      </c>
      <c r="V221" s="91">
        <v>-13.781566131460201</v>
      </c>
      <c r="W221" s="83">
        <v>-0.29000000000000198</v>
      </c>
      <c r="X221" s="91">
        <v>44.686371912505301</v>
      </c>
      <c r="Y221" s="91">
        <v>16.535433070865899</v>
      </c>
      <c r="Z221" s="131">
        <v>40.780547253768603</v>
      </c>
      <c r="AA221" s="129">
        <v>34.400016092595699</v>
      </c>
      <c r="AB221" s="133">
        <v>-22.0057634865837</v>
      </c>
    </row>
    <row r="222" spans="1:28">
      <c r="A222" s="126">
        <v>41589</v>
      </c>
      <c r="B222" s="83">
        <v>18.93</v>
      </c>
      <c r="C222" s="87">
        <f t="shared" si="3"/>
        <v>1</v>
      </c>
      <c r="D222" s="87">
        <v>1</v>
      </c>
      <c r="E222" s="83">
        <v>4736864</v>
      </c>
      <c r="F222" s="83">
        <v>19.04</v>
      </c>
      <c r="G222" s="83">
        <v>18.670000000000002</v>
      </c>
      <c r="H222" s="83">
        <v>19.2326190250268</v>
      </c>
      <c r="I222" s="88">
        <v>2243.0586079999998</v>
      </c>
      <c r="J222" s="88">
        <v>-10625.0635701253</v>
      </c>
      <c r="K222" s="88">
        <v>1.04120084802928</v>
      </c>
      <c r="L222" s="91">
        <v>51.009230621990397</v>
      </c>
      <c r="M222" s="88">
        <v>1009.49435765264</v>
      </c>
      <c r="N222" s="88">
        <v>1091.2942063901301</v>
      </c>
      <c r="O222" s="88">
        <v>1009.80667770117</v>
      </c>
      <c r="P222" s="88">
        <v>1102.7624881798699</v>
      </c>
      <c r="Q222" s="91">
        <v>-5.74247804505569</v>
      </c>
      <c r="R222" s="89">
        <v>16871123458.8452</v>
      </c>
      <c r="S222" s="91">
        <v>51.009230621990397</v>
      </c>
      <c r="T222" s="88">
        <v>20.052422103554399</v>
      </c>
      <c r="U222" s="88">
        <v>18.287977896445501</v>
      </c>
      <c r="V222" s="91">
        <v>-13.659218533037601</v>
      </c>
      <c r="W222" s="83">
        <v>5.0000000000000697E-2</v>
      </c>
      <c r="X222" s="91">
        <v>45.803979870994702</v>
      </c>
      <c r="Y222" s="91">
        <v>20.472440944881701</v>
      </c>
      <c r="Z222" s="131">
        <v>44.9890694707873</v>
      </c>
      <c r="AA222" s="129">
        <v>39.246591425731602</v>
      </c>
      <c r="AB222" s="133">
        <v>-15.167626107077201</v>
      </c>
    </row>
    <row r="223" spans="1:28">
      <c r="A223" s="126">
        <v>41590</v>
      </c>
      <c r="B223" s="83">
        <v>18.309999999999999</v>
      </c>
      <c r="C223" s="87">
        <f t="shared" si="3"/>
        <v>-1</v>
      </c>
      <c r="D223" s="87">
        <v>-1</v>
      </c>
      <c r="E223" s="89">
        <v>17283662</v>
      </c>
      <c r="F223" s="89">
        <v>18.59</v>
      </c>
      <c r="G223" s="89">
        <v>18.25</v>
      </c>
      <c r="H223" s="89">
        <v>19.140357122524101</v>
      </c>
      <c r="I223" s="88">
        <v>2070.66264166666</v>
      </c>
      <c r="J223" s="88">
        <v>35788.633214593698</v>
      </c>
      <c r="K223" s="88">
        <v>0.84118592837231398</v>
      </c>
      <c r="L223" s="91">
        <v>45.687179953409597</v>
      </c>
      <c r="M223" s="88">
        <v>1006.2191331412801</v>
      </c>
      <c r="N223" s="88">
        <v>1086.87597307085</v>
      </c>
      <c r="O223" s="88">
        <v>1009.80667770117</v>
      </c>
      <c r="P223" s="88">
        <v>1101.91172563539</v>
      </c>
      <c r="Q223" s="91">
        <v>-28.213039229822801</v>
      </c>
      <c r="R223" s="89">
        <v>-10625063570.125299</v>
      </c>
      <c r="S223" s="91">
        <v>45.687179953409597</v>
      </c>
      <c r="T223" s="88">
        <v>20.044419550033101</v>
      </c>
      <c r="U223" s="88">
        <v>18.3011804499668</v>
      </c>
      <c r="V223" s="91">
        <v>-49.6035911487769</v>
      </c>
      <c r="W223" s="83">
        <v>-0.62000000000000099</v>
      </c>
      <c r="X223" s="91">
        <v>36.071422396802099</v>
      </c>
      <c r="Y223" s="91">
        <v>3.5502958579880799</v>
      </c>
      <c r="Z223" s="131">
        <v>16.669221577048699</v>
      </c>
      <c r="AA223" s="129">
        <v>-11.543817652774001</v>
      </c>
      <c r="AB223" s="133">
        <v>-13.650863496369301</v>
      </c>
    </row>
    <row r="224" spans="1:28">
      <c r="A224" s="126">
        <v>41591</v>
      </c>
      <c r="B224" s="83">
        <v>18.41</v>
      </c>
      <c r="C224" s="87">
        <f t="shared" si="3"/>
        <v>1</v>
      </c>
      <c r="D224" s="87">
        <v>1</v>
      </c>
      <c r="E224" s="83">
        <v>8410251</v>
      </c>
      <c r="F224" s="83">
        <v>18.46</v>
      </c>
      <c r="G224" s="83">
        <v>18.25</v>
      </c>
      <c r="H224" s="83">
        <v>19.067321410271699</v>
      </c>
      <c r="I224" s="88">
        <v>2067.41231666666</v>
      </c>
      <c r="J224" s="88">
        <v>17387.456503658101</v>
      </c>
      <c r="K224" s="88">
        <v>0.89274885255099901</v>
      </c>
      <c r="L224" s="91">
        <v>47.166788734161599</v>
      </c>
      <c r="M224" s="88">
        <v>1006.2191331412801</v>
      </c>
      <c r="N224" s="88">
        <v>1082.8995630835</v>
      </c>
      <c r="O224" s="88">
        <v>1010.35282734617</v>
      </c>
      <c r="P224" s="88">
        <v>1101.74366625018</v>
      </c>
      <c r="Q224" s="91">
        <v>-25.391735306841401</v>
      </c>
      <c r="R224" s="89">
        <v>35788633214.593697</v>
      </c>
      <c r="S224" s="91">
        <v>47.166788734161599</v>
      </c>
      <c r="T224" s="88">
        <v>20.0368888946224</v>
      </c>
      <c r="U224" s="88">
        <v>18.314311105377499</v>
      </c>
      <c r="V224" s="91">
        <v>-44.445017506906503</v>
      </c>
      <c r="W224" s="83">
        <v>0.100000000000001</v>
      </c>
      <c r="X224" s="91">
        <v>38.346895497471998</v>
      </c>
      <c r="Y224" s="91">
        <v>9.4674556213017702</v>
      </c>
      <c r="Z224" s="131">
        <v>22.1122426325805</v>
      </c>
      <c r="AA224" s="129">
        <v>-3.2794926742609198</v>
      </c>
      <c r="AB224" s="133">
        <v>-2.69658759851314</v>
      </c>
    </row>
    <row r="225" spans="1:28">
      <c r="A225" s="126">
        <v>41592</v>
      </c>
      <c r="B225" s="83">
        <v>18.55</v>
      </c>
      <c r="C225" s="87">
        <f t="shared" si="3"/>
        <v>1</v>
      </c>
      <c r="D225" s="87">
        <v>1</v>
      </c>
      <c r="E225" s="83">
        <v>6885325</v>
      </c>
      <c r="F225" s="83">
        <v>18.594999999999999</v>
      </c>
      <c r="G225" s="83">
        <v>18.315000000000001</v>
      </c>
      <c r="H225" s="83">
        <v>19.015589269244501</v>
      </c>
      <c r="I225" s="88">
        <v>2105.8419112500001</v>
      </c>
      <c r="J225" s="88">
        <v>-14499.405957577401</v>
      </c>
      <c r="K225" s="88">
        <v>1.1471734033038099</v>
      </c>
      <c r="L225" s="91">
        <v>53.427142937718898</v>
      </c>
      <c r="M225" s="88">
        <v>1006.2191331412801</v>
      </c>
      <c r="N225" s="88">
        <v>1079.3207940948801</v>
      </c>
      <c r="O225" s="88">
        <v>1011.11328361994</v>
      </c>
      <c r="P225" s="88">
        <v>1102.42909047025</v>
      </c>
      <c r="Q225" s="91">
        <v>-22.852561776157099</v>
      </c>
      <c r="R225" s="89">
        <v>17387456503.6581</v>
      </c>
      <c r="S225" s="91">
        <v>53.427142937718898</v>
      </c>
      <c r="T225" s="88">
        <v>20.0397713323967</v>
      </c>
      <c r="U225" s="88">
        <v>18.308228667603199</v>
      </c>
      <c r="V225" s="91">
        <v>-36.037229268874697</v>
      </c>
      <c r="W225" s="83">
        <v>0.14000000000000001</v>
      </c>
      <c r="X225" s="91">
        <v>41.4869838534499</v>
      </c>
      <c r="Y225" s="91">
        <v>17.7514792899408</v>
      </c>
      <c r="Z225" s="131">
        <v>32.397028642803903</v>
      </c>
      <c r="AA225" s="129">
        <v>9.5444668666467596</v>
      </c>
      <c r="AB225" s="133">
        <v>10.997936528845701</v>
      </c>
    </row>
    <row r="226" spans="1:28">
      <c r="A226" s="126">
        <v>41593</v>
      </c>
      <c r="B226" s="83">
        <v>18.504999999999999</v>
      </c>
      <c r="C226" s="87">
        <f t="shared" si="3"/>
        <v>-1</v>
      </c>
      <c r="D226" s="87">
        <v>-1</v>
      </c>
      <c r="E226" s="83">
        <v>4709947</v>
      </c>
      <c r="F226" s="83">
        <v>18.675000000000001</v>
      </c>
      <c r="G226" s="83">
        <v>18.41</v>
      </c>
      <c r="H226" s="83">
        <v>18.96453034232</v>
      </c>
      <c r="I226" s="88">
        <v>2120.7146362499998</v>
      </c>
      <c r="J226" s="88">
        <v>9988.4535388617805</v>
      </c>
      <c r="K226" s="88">
        <v>0.97222202896419396</v>
      </c>
      <c r="L226" s="91">
        <v>49.295769679380498</v>
      </c>
      <c r="M226" s="88">
        <v>1006.2191331412801</v>
      </c>
      <c r="N226" s="88">
        <v>1076.0999020051299</v>
      </c>
      <c r="O226" s="88">
        <v>1010.87069601886</v>
      </c>
      <c r="P226" s="88">
        <v>1102.7770401611499</v>
      </c>
      <c r="Q226" s="91">
        <v>-20.567305598542099</v>
      </c>
      <c r="R226" s="89">
        <v>-14499405957.5774</v>
      </c>
      <c r="S226" s="91">
        <v>49.295769679380498</v>
      </c>
      <c r="T226" s="88">
        <v>20.045797965711898</v>
      </c>
      <c r="U226" s="88">
        <v>18.295802034287998</v>
      </c>
      <c r="V226" s="91">
        <v>-38.045802738426303</v>
      </c>
      <c r="W226" s="83">
        <v>-4.5000000000001698E-2</v>
      </c>
      <c r="X226" s="91">
        <v>40.768233658897401</v>
      </c>
      <c r="Y226" s="91">
        <v>15.0887573964496</v>
      </c>
      <c r="Z226" s="131">
        <v>28.523893199334001</v>
      </c>
      <c r="AA226" s="129">
        <v>7.9565876007919298</v>
      </c>
      <c r="AB226" s="133">
        <v>5.5830075792618699</v>
      </c>
    </row>
    <row r="227" spans="1:28">
      <c r="A227" s="126">
        <v>41596</v>
      </c>
      <c r="B227" s="83">
        <v>18.664999999999999</v>
      </c>
      <c r="C227" s="87">
        <f t="shared" si="3"/>
        <v>1</v>
      </c>
      <c r="D227" s="87">
        <v>1</v>
      </c>
      <c r="E227" s="83">
        <v>7052473</v>
      </c>
      <c r="F227" s="83">
        <v>18.8</v>
      </c>
      <c r="G227" s="83">
        <v>18.32</v>
      </c>
      <c r="H227" s="83">
        <v>18.934577308087999</v>
      </c>
      <c r="I227" s="88">
        <v>2142.8415466666602</v>
      </c>
      <c r="J227" s="88">
        <v>-15112.332151144899</v>
      </c>
      <c r="K227" s="88">
        <v>0.93430808498751605</v>
      </c>
      <c r="L227" s="91">
        <v>48.301927300973098</v>
      </c>
      <c r="M227" s="88">
        <v>1007.08376432204</v>
      </c>
      <c r="N227" s="88">
        <v>1074.1064646996599</v>
      </c>
      <c r="O227" s="88">
        <v>1010.87069601886</v>
      </c>
      <c r="P227" s="88">
        <v>1103.0901948829501</v>
      </c>
      <c r="Q227" s="91">
        <v>-12.4269431112484</v>
      </c>
      <c r="R227" s="89">
        <v>9988453538.8617802</v>
      </c>
      <c r="S227" s="91">
        <v>48.301927300973098</v>
      </c>
      <c r="T227" s="88">
        <v>20.044423080144</v>
      </c>
      <c r="U227" s="88">
        <v>18.299176919855999</v>
      </c>
      <c r="V227" s="91">
        <v>-29.038883541584401</v>
      </c>
      <c r="W227" s="83">
        <v>0.16</v>
      </c>
      <c r="X227" s="91">
        <v>44.4530709745964</v>
      </c>
      <c r="Y227" s="91">
        <v>24.5562130177514</v>
      </c>
      <c r="Z227" s="131">
        <v>35.950759536617802</v>
      </c>
      <c r="AA227" s="129">
        <v>23.523816425369301</v>
      </c>
      <c r="AB227" s="133">
        <v>5.0247068213355197</v>
      </c>
    </row>
    <row r="228" spans="1:28">
      <c r="A228" s="126">
        <v>41597</v>
      </c>
      <c r="B228" s="83">
        <v>18.504999999999999</v>
      </c>
      <c r="C228" s="87">
        <f t="shared" si="3"/>
        <v>-1</v>
      </c>
      <c r="D228" s="87">
        <v>-1</v>
      </c>
      <c r="E228" s="83">
        <v>5971159</v>
      </c>
      <c r="F228" s="83">
        <v>18.8</v>
      </c>
      <c r="G228" s="83">
        <v>18.48</v>
      </c>
      <c r="H228" s="83">
        <v>18.891619577279201</v>
      </c>
      <c r="I228" s="88">
        <v>2143.0270399999999</v>
      </c>
      <c r="J228" s="88">
        <v>-12796.355197139301</v>
      </c>
      <c r="K228" s="88">
        <v>0.71812453520140895</v>
      </c>
      <c r="L228" s="91">
        <v>41.797001351664299</v>
      </c>
      <c r="M228" s="88">
        <v>1007.08376432204</v>
      </c>
      <c r="N228" s="88">
        <v>1072.3123711247399</v>
      </c>
      <c r="O228" s="88">
        <v>1010.01347662427</v>
      </c>
      <c r="P228" s="88">
        <v>1102.4240278428299</v>
      </c>
      <c r="Q228" s="91">
        <v>-11.184248800123701</v>
      </c>
      <c r="R228" s="89">
        <v>-15112332151.144899</v>
      </c>
      <c r="S228" s="91">
        <v>41.797001351664299</v>
      </c>
      <c r="T228" s="88">
        <v>20.059446448832901</v>
      </c>
      <c r="U228" s="88">
        <v>18.262153551167</v>
      </c>
      <c r="V228" s="91">
        <v>-36.488209620797299</v>
      </c>
      <c r="W228" s="83">
        <v>-0.16</v>
      </c>
      <c r="X228" s="91">
        <v>41.661894277182</v>
      </c>
      <c r="Y228" s="91">
        <v>15.7407407407406</v>
      </c>
      <c r="Z228" s="131">
        <v>26.108799794147899</v>
      </c>
      <c r="AA228" s="129">
        <v>14.9245509940242</v>
      </c>
      <c r="AB228" s="133">
        <v>-10.688946509803699</v>
      </c>
    </row>
    <row r="229" spans="1:28">
      <c r="A229" s="126">
        <v>41598</v>
      </c>
      <c r="B229" s="83">
        <v>18.385000000000002</v>
      </c>
      <c r="C229" s="87">
        <f t="shared" si="3"/>
        <v>-1</v>
      </c>
      <c r="D229" s="87">
        <v>-1</v>
      </c>
      <c r="E229" s="83">
        <v>5770332</v>
      </c>
      <c r="F229" s="83">
        <v>18.59</v>
      </c>
      <c r="G229" s="83">
        <v>18.274999999999999</v>
      </c>
      <c r="H229" s="83">
        <v>18.8409576195513</v>
      </c>
      <c r="I229" s="88">
        <v>2081.9924720833301</v>
      </c>
      <c r="J229" s="88">
        <v>12013.7877854215</v>
      </c>
      <c r="K229" s="88">
        <v>0.54473933957255005</v>
      </c>
      <c r="L229" s="91">
        <v>35.2641591767376</v>
      </c>
      <c r="M229" s="88">
        <v>1007.08376432204</v>
      </c>
      <c r="N229" s="88">
        <v>1070.6976869073101</v>
      </c>
      <c r="O229" s="88">
        <v>1009.3650032387</v>
      </c>
      <c r="P229" s="88">
        <v>1101.11347278941</v>
      </c>
      <c r="Q229" s="91">
        <v>-10.065823920111599</v>
      </c>
      <c r="R229" s="89">
        <v>-12796355197.139299</v>
      </c>
      <c r="S229" s="91">
        <v>35.2641591767376</v>
      </c>
      <c r="T229" s="88">
        <v>20.082126019889699</v>
      </c>
      <c r="U229" s="88">
        <v>18.185473980110199</v>
      </c>
      <c r="V229" s="91">
        <v>-39.480093569879301</v>
      </c>
      <c r="W229" s="83">
        <v>-0.119999999999997</v>
      </c>
      <c r="X229" s="91">
        <v>39.6510157978827</v>
      </c>
      <c r="Y229" s="91">
        <v>8.3333333333334192</v>
      </c>
      <c r="Z229" s="131">
        <v>19.106429591259399</v>
      </c>
      <c r="AA229" s="129">
        <v>9.04060567114783</v>
      </c>
      <c r="AB229" s="133">
        <v>-21.028438845577099</v>
      </c>
    </row>
    <row r="230" spans="1:28">
      <c r="A230" s="126">
        <v>41599</v>
      </c>
      <c r="B230" s="83">
        <v>18.52</v>
      </c>
      <c r="C230" s="87">
        <f t="shared" si="3"/>
        <v>1</v>
      </c>
      <c r="D230" s="87">
        <v>1</v>
      </c>
      <c r="E230" s="83">
        <v>4284894</v>
      </c>
      <c r="F230" s="83">
        <v>18.55</v>
      </c>
      <c r="G230" s="83">
        <v>18.190000000000001</v>
      </c>
      <c r="H230" s="83">
        <v>18.808861857596199</v>
      </c>
      <c r="I230" s="88">
        <v>2083.03391333333</v>
      </c>
      <c r="J230" s="88">
        <v>8925.5795170385099</v>
      </c>
      <c r="K230" s="88">
        <v>0.63818661288258105</v>
      </c>
      <c r="L230" s="91">
        <v>38.956893424957002</v>
      </c>
      <c r="M230" s="88">
        <v>1007.08376432204</v>
      </c>
      <c r="N230" s="88">
        <v>1069.24447111163</v>
      </c>
      <c r="O230" s="88">
        <v>1010.0992975003199</v>
      </c>
      <c r="P230" s="88">
        <v>1100.73385354831</v>
      </c>
      <c r="Q230" s="91">
        <v>-9.0592415281009</v>
      </c>
      <c r="R230" s="89">
        <v>12013787785.421499</v>
      </c>
      <c r="S230" s="91">
        <v>38.956893424957002</v>
      </c>
      <c r="T230" s="88">
        <v>20.079006866136901</v>
      </c>
      <c r="U230" s="88">
        <v>18.127393133862999</v>
      </c>
      <c r="V230" s="91">
        <v>-29.8829625122845</v>
      </c>
      <c r="W230" s="83">
        <v>0.13499999999999801</v>
      </c>
      <c r="X230" s="91">
        <v>42.985069703387303</v>
      </c>
      <c r="Y230" s="91">
        <v>19.642857142857</v>
      </c>
      <c r="Z230" s="131">
        <v>29.3033098318394</v>
      </c>
      <c r="AA230" s="129">
        <v>20.244068303738501</v>
      </c>
      <c r="AB230" s="133">
        <v>-6.0911596009214097</v>
      </c>
    </row>
    <row r="231" spans="1:28">
      <c r="A231" s="126">
        <v>41600</v>
      </c>
      <c r="B231" s="83">
        <v>18.649999999999999</v>
      </c>
      <c r="C231" s="87">
        <f t="shared" si="3"/>
        <v>1</v>
      </c>
      <c r="D231" s="87">
        <v>1</v>
      </c>
      <c r="E231" s="83">
        <v>3785332</v>
      </c>
      <c r="F231" s="83">
        <v>18.670000000000002</v>
      </c>
      <c r="G231" s="83">
        <v>18.344999999999999</v>
      </c>
      <c r="H231" s="83">
        <v>18.792975671836501</v>
      </c>
      <c r="I231" s="88">
        <v>2129.2154824999998</v>
      </c>
      <c r="J231" s="88">
        <v>-8059.7875008026804</v>
      </c>
      <c r="K231" s="88">
        <v>0.653410519109486</v>
      </c>
      <c r="L231" s="91">
        <v>39.518952586645398</v>
      </c>
      <c r="M231" s="88">
        <v>1007.08376432204</v>
      </c>
      <c r="N231" s="88">
        <v>1067.9365768955099</v>
      </c>
      <c r="O231" s="88">
        <v>1010.80124134482</v>
      </c>
      <c r="P231" s="88">
        <v>1101.16245134173</v>
      </c>
      <c r="Q231" s="91">
        <v>-8.1533173752908095</v>
      </c>
      <c r="R231" s="89">
        <v>8925579517.0385094</v>
      </c>
      <c r="S231" s="91">
        <v>39.518952586645398</v>
      </c>
      <c r="T231" s="88">
        <v>20.059465764302001</v>
      </c>
      <c r="U231" s="88">
        <v>18.089334235697901</v>
      </c>
      <c r="V231" s="91">
        <v>-21.5417089589291</v>
      </c>
      <c r="W231" s="83">
        <v>0.12999999999999901</v>
      </c>
      <c r="X231" s="91">
        <v>46.074585445958</v>
      </c>
      <c r="Y231" s="91">
        <v>27.878787878787701</v>
      </c>
      <c r="Z231" s="131">
        <v>36.6723791833017</v>
      </c>
      <c r="AA231" s="129">
        <v>28.5190618080109</v>
      </c>
      <c r="AB231" s="133">
        <v>6.8770422614879099</v>
      </c>
    </row>
    <row r="232" spans="1:28">
      <c r="A232" s="126">
        <v>41603</v>
      </c>
      <c r="B232" s="83">
        <v>18.45</v>
      </c>
      <c r="C232" s="87">
        <f t="shared" si="3"/>
        <v>-1</v>
      </c>
      <c r="D232" s="87">
        <v>-1</v>
      </c>
      <c r="E232" s="83">
        <v>5080392</v>
      </c>
      <c r="F232" s="83">
        <v>18.72</v>
      </c>
      <c r="G232" s="83">
        <v>18.414999999999999</v>
      </c>
      <c r="H232" s="83">
        <v>18.758678104652901</v>
      </c>
      <c r="I232" s="88">
        <v>2120.08211999999</v>
      </c>
      <c r="J232" s="88">
        <v>10770.848241791</v>
      </c>
      <c r="K232" s="88">
        <v>0.64131898840618295</v>
      </c>
      <c r="L232" s="91">
        <v>39.073391152864303</v>
      </c>
      <c r="M232" s="88">
        <v>1006.01137826306</v>
      </c>
      <c r="N232" s="88">
        <v>1065.6268549117799</v>
      </c>
      <c r="O232" s="88">
        <v>1010.80124134482</v>
      </c>
      <c r="P232" s="88">
        <v>1101.5481893558101</v>
      </c>
      <c r="Q232" s="91">
        <v>-14.883401778329199</v>
      </c>
      <c r="R232" s="89">
        <v>-8059787500.8026896</v>
      </c>
      <c r="S232" s="91">
        <v>39.073391152864303</v>
      </c>
      <c r="T232" s="88">
        <v>20.026618400794199</v>
      </c>
      <c r="U232" s="88">
        <v>18.035381599205799</v>
      </c>
      <c r="V232" s="91">
        <v>-29.177845625218499</v>
      </c>
      <c r="W232" s="83">
        <v>-0.19999999999999901</v>
      </c>
      <c r="X232" s="91">
        <v>42.278847017710703</v>
      </c>
      <c r="Y232" s="91">
        <v>15.7575757575756</v>
      </c>
      <c r="Z232" s="131">
        <v>28.7134588989408</v>
      </c>
      <c r="AA232" s="129">
        <v>13.830057120611499</v>
      </c>
      <c r="AB232" s="133">
        <v>6.1893380353388796</v>
      </c>
    </row>
    <row r="233" spans="1:28">
      <c r="A233" s="126">
        <v>41604</v>
      </c>
      <c r="B233" s="83">
        <v>19.239999999999998</v>
      </c>
      <c r="C233" s="87">
        <f t="shared" si="3"/>
        <v>1</v>
      </c>
      <c r="D233" s="87">
        <v>1</v>
      </c>
      <c r="E233" s="89">
        <v>20754168</v>
      </c>
      <c r="F233" s="89">
        <v>19.515000000000001</v>
      </c>
      <c r="G233" s="89">
        <v>19.03</v>
      </c>
      <c r="H233" s="89">
        <v>18.806810294187599</v>
      </c>
      <c r="I233" s="88">
        <v>2385.4361905000001</v>
      </c>
      <c r="J233" s="88">
        <v>49507.743450916998</v>
      </c>
      <c r="K233" s="88">
        <v>0.94407576013212002</v>
      </c>
      <c r="L233" s="91">
        <v>48.5616753982859</v>
      </c>
      <c r="M233" s="88">
        <v>1010.2932210814899</v>
      </c>
      <c r="N233" s="88">
        <v>1068.0219430238601</v>
      </c>
      <c r="O233" s="88">
        <v>1010.80124134482</v>
      </c>
      <c r="P233" s="88">
        <v>1101.89535356849</v>
      </c>
      <c r="Q233" s="91">
        <v>16.7324150138802</v>
      </c>
      <c r="R233" s="89">
        <v>10770848241.791</v>
      </c>
      <c r="S233" s="91">
        <v>48.546158976589901</v>
      </c>
      <c r="T233" s="88">
        <v>20.005244576812199</v>
      </c>
      <c r="U233" s="88">
        <v>18.039155423187701</v>
      </c>
      <c r="V233" s="91">
        <v>11.1517999347627</v>
      </c>
      <c r="W233" s="83">
        <v>0.78999999999999904</v>
      </c>
      <c r="X233" s="91">
        <v>57.257596548014902</v>
      </c>
      <c r="Y233" s="91">
        <v>64.024390243902303</v>
      </c>
      <c r="Z233" s="131">
        <v>69.148509437000897</v>
      </c>
      <c r="AA233" s="129">
        <v>85.880924450881096</v>
      </c>
      <c r="AB233" s="133">
        <v>5.5704042318051501</v>
      </c>
    </row>
    <row r="234" spans="1:28">
      <c r="A234" s="126">
        <v>41605</v>
      </c>
      <c r="B234" s="83">
        <v>19.29</v>
      </c>
      <c r="C234" s="87">
        <f t="shared" si="3"/>
        <v>1</v>
      </c>
      <c r="D234" s="87">
        <v>1</v>
      </c>
      <c r="E234" s="83">
        <v>6342395</v>
      </c>
      <c r="F234" s="83">
        <v>19.375</v>
      </c>
      <c r="G234" s="83">
        <v>19.11</v>
      </c>
      <c r="H234" s="83">
        <v>18.855129264768799</v>
      </c>
      <c r="I234" s="88">
        <v>2380.7476874999902</v>
      </c>
      <c r="J234" s="88">
        <v>-15099.6422294615</v>
      </c>
      <c r="K234" s="88">
        <v>1.41726705342815</v>
      </c>
      <c r="L234" s="91">
        <v>58.630967208120197</v>
      </c>
      <c r="M234" s="88">
        <v>1010.2932210814899</v>
      </c>
      <c r="N234" s="88">
        <v>1070.17752232473</v>
      </c>
      <c r="O234" s="88">
        <v>1011.06111660469</v>
      </c>
      <c r="P234" s="88">
        <v>1102.49496867577</v>
      </c>
      <c r="Q234" s="91">
        <v>15.0591735124921</v>
      </c>
      <c r="R234" s="89">
        <v>49507743450.917</v>
      </c>
      <c r="S234" s="91">
        <v>58.617534493526797</v>
      </c>
      <c r="T234" s="88">
        <v>20.012076553508098</v>
      </c>
      <c r="U234" s="88">
        <v>18.039523446491799</v>
      </c>
      <c r="V234" s="91">
        <v>13.4699269796852</v>
      </c>
      <c r="W234" s="83">
        <v>5.0000000000000697E-2</v>
      </c>
      <c r="X234" s="91">
        <v>58.000466217704698</v>
      </c>
      <c r="Y234" s="91">
        <v>83.018867924528095</v>
      </c>
      <c r="Z234" s="131">
        <v>78.880441832879697</v>
      </c>
      <c r="AA234" s="129">
        <v>93.939615345371806</v>
      </c>
      <c r="AB234" s="133">
        <v>9.6210911410693907</v>
      </c>
    </row>
    <row r="235" spans="1:28">
      <c r="A235" s="126">
        <v>41606</v>
      </c>
      <c r="B235" s="83">
        <v>19.28</v>
      </c>
      <c r="C235" s="87">
        <f t="shared" si="3"/>
        <v>-1</v>
      </c>
      <c r="D235" s="87">
        <v>-1</v>
      </c>
      <c r="E235" s="83">
        <v>3961613</v>
      </c>
      <c r="F235" s="83">
        <v>19.399999999999999</v>
      </c>
      <c r="G235" s="83">
        <v>19.25</v>
      </c>
      <c r="H235" s="83">
        <v>18.8976163382919</v>
      </c>
      <c r="I235" s="88">
        <v>2400.03866666666</v>
      </c>
      <c r="J235" s="88">
        <v>9508.0243823693309</v>
      </c>
      <c r="K235" s="88">
        <v>1.5321116154943499</v>
      </c>
      <c r="L235" s="91">
        <v>60.507270142403698</v>
      </c>
      <c r="M235" s="88">
        <v>1010.2932210814899</v>
      </c>
      <c r="N235" s="88">
        <v>1072.11754369551</v>
      </c>
      <c r="O235" s="88">
        <v>1011.00927627291</v>
      </c>
      <c r="P235" s="88">
        <v>1102.97718880914</v>
      </c>
      <c r="Q235" s="91">
        <v>13.5532561612424</v>
      </c>
      <c r="R235" s="89">
        <v>-15099642229.4615</v>
      </c>
      <c r="S235" s="91">
        <v>60.494036158911797</v>
      </c>
      <c r="T235" s="88">
        <v>20.017346762320798</v>
      </c>
      <c r="U235" s="88">
        <v>18.0398532376791</v>
      </c>
      <c r="V235" s="91">
        <v>12.788006738567701</v>
      </c>
      <c r="W235" s="83">
        <v>-9.9999999999980105E-3</v>
      </c>
      <c r="X235" s="91">
        <v>57.784155947071497</v>
      </c>
      <c r="Y235" s="91">
        <v>82.264150943396203</v>
      </c>
      <c r="Z235" s="131">
        <v>79.243791246174894</v>
      </c>
      <c r="AA235" s="129">
        <v>92.797047407417395</v>
      </c>
      <c r="AB235" s="133">
        <v>7.7374365604735198</v>
      </c>
    </row>
    <row r="236" spans="1:28">
      <c r="A236" s="126">
        <v>41607</v>
      </c>
      <c r="B236" s="83">
        <v>19.329999999999998</v>
      </c>
      <c r="C236" s="87">
        <f t="shared" si="3"/>
        <v>1</v>
      </c>
      <c r="D236" s="87">
        <v>1</v>
      </c>
      <c r="E236" s="83">
        <v>5768010</v>
      </c>
      <c r="F236" s="83">
        <v>19.399999999999999</v>
      </c>
      <c r="G236" s="83">
        <v>19.254999999999999</v>
      </c>
      <c r="H236" s="83">
        <v>18.940854704462701</v>
      </c>
      <c r="I236" s="88">
        <v>2406.88783666666</v>
      </c>
      <c r="J236" s="88">
        <v>-13882.953110771599</v>
      </c>
      <c r="K236" s="88">
        <v>1.5679653547439101</v>
      </c>
      <c r="L236" s="91">
        <v>61.058664668016</v>
      </c>
      <c r="M236" s="88">
        <v>1010.55255718108</v>
      </c>
      <c r="N236" s="88">
        <v>1074.14612976947</v>
      </c>
      <c r="O236" s="88">
        <v>1011.00927627291</v>
      </c>
      <c r="P236" s="88">
        <v>1103.4111869291801</v>
      </c>
      <c r="Q236" s="91">
        <v>14.022645418323</v>
      </c>
      <c r="R236" s="89">
        <v>9508024382.3693295</v>
      </c>
      <c r="S236" s="91">
        <v>61.045797708718098</v>
      </c>
      <c r="T236" s="88">
        <v>20.030287166902198</v>
      </c>
      <c r="U236" s="88">
        <v>18.0409128330977</v>
      </c>
      <c r="V236" s="91">
        <v>14.8748276296276</v>
      </c>
      <c r="W236" s="83">
        <v>4.9999999999997102E-2</v>
      </c>
      <c r="X236" s="91">
        <v>58.615232188147502</v>
      </c>
      <c r="Y236" s="91">
        <v>86.037735849056403</v>
      </c>
      <c r="Z236" s="131">
        <v>81.607551404755995</v>
      </c>
      <c r="AA236" s="129">
        <v>95.630196823079103</v>
      </c>
      <c r="AB236" s="133">
        <v>6.9636929044260496</v>
      </c>
    </row>
    <row r="237" spans="1:28">
      <c r="A237" s="126">
        <v>41610</v>
      </c>
      <c r="B237" s="83">
        <v>19.145</v>
      </c>
      <c r="C237" s="87">
        <f t="shared" si="3"/>
        <v>-1</v>
      </c>
      <c r="D237" s="87">
        <v>-1</v>
      </c>
      <c r="E237" s="83">
        <v>3921833</v>
      </c>
      <c r="F237" s="83">
        <v>19.309999999999999</v>
      </c>
      <c r="G237" s="83">
        <v>19.02</v>
      </c>
      <c r="H237" s="83">
        <v>18.961269234016498</v>
      </c>
      <c r="I237" s="88">
        <v>2343.8342829999901</v>
      </c>
      <c r="J237" s="88">
        <v>-9192.1266376007297</v>
      </c>
      <c r="K237" s="88">
        <v>2.2168320600928699</v>
      </c>
      <c r="L237" s="91">
        <v>68.913515492284404</v>
      </c>
      <c r="M237" s="88">
        <v>1010.55255718108</v>
      </c>
      <c r="N237" s="88">
        <v>1075.97185723604</v>
      </c>
      <c r="O237" s="88">
        <v>1010.05221471057</v>
      </c>
      <c r="P237" s="88">
        <v>1102.7420145364799</v>
      </c>
      <c r="Q237" s="91">
        <v>12.6203808764899</v>
      </c>
      <c r="R237" s="89">
        <v>-13882953110.771601</v>
      </c>
      <c r="S237" s="91">
        <v>68.901922053781007</v>
      </c>
      <c r="T237" s="88">
        <v>20.028794830000599</v>
      </c>
      <c r="U237" s="88">
        <v>18.0404051699993</v>
      </c>
      <c r="V237" s="91">
        <v>5.6186152664842997</v>
      </c>
      <c r="W237" s="83">
        <v>-0.184999999999998</v>
      </c>
      <c r="X237" s="91">
        <v>54.351742022472699</v>
      </c>
      <c r="Y237" s="91">
        <v>72.075471698113105</v>
      </c>
      <c r="Z237" s="131">
        <v>76.448718287721206</v>
      </c>
      <c r="AA237" s="129">
        <v>89.069099164211195</v>
      </c>
      <c r="AB237" s="133">
        <v>-10.7371687288651</v>
      </c>
    </row>
    <row r="238" spans="1:28">
      <c r="A238" s="126">
        <v>41611</v>
      </c>
      <c r="B238" s="83">
        <v>18.68</v>
      </c>
      <c r="C238" s="87">
        <f t="shared" si="3"/>
        <v>-1</v>
      </c>
      <c r="D238" s="87">
        <v>-1</v>
      </c>
      <c r="E238" s="89">
        <v>12265761</v>
      </c>
      <c r="F238" s="89">
        <v>18.96</v>
      </c>
      <c r="G238" s="89">
        <v>18.68</v>
      </c>
      <c r="H238" s="89">
        <v>18.933142310614802</v>
      </c>
      <c r="I238" s="88">
        <v>2205.3159679999999</v>
      </c>
      <c r="J238" s="88">
        <v>-27049.8785929716</v>
      </c>
      <c r="K238" s="88">
        <v>1.36977840457627</v>
      </c>
      <c r="L238" s="91">
        <v>57.801961648865401</v>
      </c>
      <c r="M238" s="88">
        <v>1008.1237245877099</v>
      </c>
      <c r="N238" s="88">
        <v>1074.9617469621501</v>
      </c>
      <c r="O238" s="88">
        <v>1010.05221471057</v>
      </c>
      <c r="P238" s="88">
        <v>1102.13975938306</v>
      </c>
      <c r="Q238" s="91">
        <v>-5.7311675598235103</v>
      </c>
      <c r="R238" s="89">
        <v>-9192126637.6007309</v>
      </c>
      <c r="S238" s="91">
        <v>57.786927165865599</v>
      </c>
      <c r="T238" s="88">
        <v>19.985255761786199</v>
      </c>
      <c r="U238" s="88">
        <v>18.017544238213699</v>
      </c>
      <c r="V238" s="91">
        <v>-16.293261655470801</v>
      </c>
      <c r="W238" s="83">
        <v>-0.46499999999999903</v>
      </c>
      <c r="X238" s="91">
        <v>45.410859205100898</v>
      </c>
      <c r="Y238" s="91">
        <v>36.981132075471599</v>
      </c>
      <c r="Z238" s="131">
        <v>49.615784370326402</v>
      </c>
      <c r="AA238" s="129">
        <v>43.884616810502898</v>
      </c>
      <c r="AB238" s="133">
        <v>-9.6634518559786091</v>
      </c>
    </row>
    <row r="239" spans="1:28">
      <c r="A239" s="126">
        <v>41612</v>
      </c>
      <c r="B239" s="83">
        <v>18.324999999999999</v>
      </c>
      <c r="C239" s="87">
        <f t="shared" si="3"/>
        <v>-1</v>
      </c>
      <c r="D239" s="87">
        <v>-1</v>
      </c>
      <c r="E239" s="83">
        <v>8938042</v>
      </c>
      <c r="F239" s="83">
        <v>18.739999999999998</v>
      </c>
      <c r="G239" s="83">
        <v>18.324999999999999</v>
      </c>
      <c r="H239" s="83">
        <v>18.872328079553299</v>
      </c>
      <c r="I239" s="88">
        <v>2097.6658041666601</v>
      </c>
      <c r="J239" s="88">
        <v>-18749.025059605399</v>
      </c>
      <c r="K239" s="88">
        <v>1.0047201381597699</v>
      </c>
      <c r="L239" s="91">
        <v>50.117725613414102</v>
      </c>
      <c r="M239" s="88">
        <v>1008.1237245877099</v>
      </c>
      <c r="N239" s="88">
        <v>1074.05264771565</v>
      </c>
      <c r="O239" s="88">
        <v>1008.15178644505</v>
      </c>
      <c r="P239" s="88">
        <v>1099.5134930781301</v>
      </c>
      <c r="Q239" s="91">
        <v>-5.1580508038406299</v>
      </c>
      <c r="R239" s="89">
        <v>-27049878592.9716</v>
      </c>
      <c r="S239" s="91">
        <v>50.100295755590103</v>
      </c>
      <c r="T239" s="88">
        <v>19.946766827143399</v>
      </c>
      <c r="U239" s="88">
        <v>17.9596331728564</v>
      </c>
      <c r="V239" s="91">
        <v>-31.599483191527</v>
      </c>
      <c r="W239" s="83">
        <v>-0.35499999999999998</v>
      </c>
      <c r="X239" s="91">
        <v>40.000869376223903</v>
      </c>
      <c r="Y239" s="91">
        <v>10.188679245282801</v>
      </c>
      <c r="Z239" s="131">
        <v>30.948954177690599</v>
      </c>
      <c r="AA239" s="129">
        <v>25.79090337385</v>
      </c>
      <c r="AB239" s="133">
        <v>-42.139611183334402</v>
      </c>
    </row>
    <row r="240" spans="1:28">
      <c r="A240" s="126">
        <v>41613</v>
      </c>
      <c r="B240" s="83">
        <v>18.004999999999999</v>
      </c>
      <c r="C240" s="87">
        <f t="shared" si="3"/>
        <v>-1</v>
      </c>
      <c r="D240" s="87">
        <v>-1</v>
      </c>
      <c r="E240" s="83">
        <v>9833504</v>
      </c>
      <c r="F240" s="83">
        <v>18.5</v>
      </c>
      <c r="G240" s="83">
        <v>18.004999999999999</v>
      </c>
      <c r="H240" s="83">
        <v>18.785595271598002</v>
      </c>
      <c r="I240" s="88">
        <v>1999.1101541666601</v>
      </c>
      <c r="J240" s="88">
        <v>19658.257697438501</v>
      </c>
      <c r="K240" s="88">
        <v>0.92358113185567103</v>
      </c>
      <c r="L240" s="91">
        <v>48.013630231686399</v>
      </c>
      <c r="M240" s="88">
        <v>1006.37747629303</v>
      </c>
      <c r="N240" s="88">
        <v>1071.3731834064099</v>
      </c>
      <c r="O240" s="88">
        <v>1008.15178644505</v>
      </c>
      <c r="P240" s="88">
        <v>1097.1498534037</v>
      </c>
      <c r="Q240" s="91">
        <v>-16.929024311971201</v>
      </c>
      <c r="R240" s="89">
        <v>-18749025059.6054</v>
      </c>
      <c r="S240" s="91">
        <v>47.9962280416242</v>
      </c>
      <c r="T240" s="88">
        <v>19.882944043199799</v>
      </c>
      <c r="U240" s="88">
        <v>17.881455956800099</v>
      </c>
      <c r="V240" s="91">
        <v>-43.845974684841202</v>
      </c>
      <c r="W240" s="83">
        <v>-0.32</v>
      </c>
      <c r="X240" s="91">
        <v>35.854339793698401</v>
      </c>
      <c r="Y240" s="91">
        <v>0</v>
      </c>
      <c r="Z240" s="131">
        <v>20.002296575240599</v>
      </c>
      <c r="AA240" s="129">
        <v>3.0732722632693998</v>
      </c>
      <c r="AB240" s="133">
        <v>-37.9256500650012</v>
      </c>
    </row>
    <row r="241" spans="1:28">
      <c r="A241" s="126">
        <v>41614</v>
      </c>
      <c r="B241" s="83">
        <v>18.18</v>
      </c>
      <c r="C241" s="87">
        <f t="shared" si="3"/>
        <v>1</v>
      </c>
      <c r="D241" s="87">
        <v>1</v>
      </c>
      <c r="E241" s="83">
        <v>7137077</v>
      </c>
      <c r="F241" s="83">
        <v>18.21</v>
      </c>
      <c r="G241" s="83">
        <v>17.809999999999999</v>
      </c>
      <c r="H241" s="83">
        <v>18.725035744438198</v>
      </c>
      <c r="I241" s="88">
        <v>1965.3798059999999</v>
      </c>
      <c r="J241" s="88">
        <v>14027.067009667</v>
      </c>
      <c r="K241" s="88">
        <v>0.91451748965513802</v>
      </c>
      <c r="L241" s="91">
        <v>47.767518165627699</v>
      </c>
      <c r="M241" s="88">
        <v>1006.37747629303</v>
      </c>
      <c r="N241" s="88">
        <v>1068.96166552809</v>
      </c>
      <c r="O241" s="88">
        <v>1009.12373868054</v>
      </c>
      <c r="P241" s="88">
        <v>1096.0682788455999</v>
      </c>
      <c r="Q241" s="91">
        <v>-15.236121880774199</v>
      </c>
      <c r="R241" s="89">
        <v>19658257697.438499</v>
      </c>
      <c r="S241" s="91">
        <v>47.7499507880148</v>
      </c>
      <c r="T241" s="88">
        <v>19.8067840649116</v>
      </c>
      <c r="U241" s="88">
        <v>17.838815935088299</v>
      </c>
      <c r="V241" s="91">
        <v>-32.672331685813603</v>
      </c>
      <c r="W241" s="83">
        <v>0.17499999999999999</v>
      </c>
      <c r="X241" s="91">
        <v>39.5451301889101</v>
      </c>
      <c r="Y241" s="91">
        <v>21.7008797653959</v>
      </c>
      <c r="Z241" s="131">
        <v>30.928187939788199</v>
      </c>
      <c r="AA241" s="129">
        <v>15.692066059014</v>
      </c>
      <c r="AB241" s="133">
        <v>-17.354344933891401</v>
      </c>
    </row>
    <row r="242" spans="1:28">
      <c r="A242" s="126">
        <v>41617</v>
      </c>
      <c r="B242" s="83">
        <v>18.27</v>
      </c>
      <c r="C242" s="87">
        <f t="shared" si="3"/>
        <v>1</v>
      </c>
      <c r="D242" s="87">
        <v>1</v>
      </c>
      <c r="E242" s="89">
        <v>14001704</v>
      </c>
      <c r="F242" s="89">
        <v>18.3</v>
      </c>
      <c r="G242" s="89">
        <v>18.07</v>
      </c>
      <c r="H242" s="89">
        <v>18.679532169994399</v>
      </c>
      <c r="I242" s="88">
        <v>2013.8472899999999</v>
      </c>
      <c r="J242" s="88">
        <v>-28197.293655782101</v>
      </c>
      <c r="K242" s="88">
        <v>1.2876150896653</v>
      </c>
      <c r="L242" s="91">
        <v>56.286352344952</v>
      </c>
      <c r="M242" s="88">
        <v>1006.87252579798</v>
      </c>
      <c r="N242" s="88">
        <v>1067.3097439943599</v>
      </c>
      <c r="O242" s="88">
        <v>1009.12373868054</v>
      </c>
      <c r="P242" s="88">
        <v>1095.09486174331</v>
      </c>
      <c r="Q242" s="91">
        <v>-10.229291598102501</v>
      </c>
      <c r="R242" s="89">
        <v>14027067009.667</v>
      </c>
      <c r="S242" s="91">
        <v>56.272575952028902</v>
      </c>
      <c r="T242" s="88">
        <v>19.689713501897501</v>
      </c>
      <c r="U242" s="88">
        <v>17.835886498102401</v>
      </c>
      <c r="V242" s="91">
        <v>-26.591428117612299</v>
      </c>
      <c r="W242" s="83">
        <v>8.9999999999999802E-2</v>
      </c>
      <c r="X242" s="91">
        <v>41.412149504915497</v>
      </c>
      <c r="Y242" s="91">
        <v>26.9794721407624</v>
      </c>
      <c r="Z242" s="131">
        <v>40.0432273597932</v>
      </c>
      <c r="AA242" s="129">
        <v>29.813935761690601</v>
      </c>
      <c r="AB242" s="133">
        <v>-15.6189104405025</v>
      </c>
    </row>
    <row r="243" spans="1:28">
      <c r="A243" s="126">
        <v>41618</v>
      </c>
      <c r="B243" s="83">
        <v>18.149999999999999</v>
      </c>
      <c r="C243" s="87">
        <f t="shared" si="3"/>
        <v>-1</v>
      </c>
      <c r="D243" s="87">
        <v>-1</v>
      </c>
      <c r="E243" s="83">
        <v>4720298</v>
      </c>
      <c r="F243" s="83">
        <v>18.39</v>
      </c>
      <c r="G243" s="83">
        <v>18.14</v>
      </c>
      <c r="H243" s="83">
        <v>18.626578952994901</v>
      </c>
      <c r="I243" s="88">
        <v>2018.2473299999999</v>
      </c>
      <c r="J243" s="88">
        <v>-9526.7288353043405</v>
      </c>
      <c r="K243" s="88">
        <v>1.31827305742544</v>
      </c>
      <c r="L243" s="91">
        <v>56.864442831831497</v>
      </c>
      <c r="M243" s="88">
        <v>1006.87252579798</v>
      </c>
      <c r="N243" s="88">
        <v>1065.8230146139899</v>
      </c>
      <c r="O243" s="88">
        <v>1008.46692423062</v>
      </c>
      <c r="P243" s="88">
        <v>1093.5052664118</v>
      </c>
      <c r="Q243" s="91">
        <v>-9.2063624382933895</v>
      </c>
      <c r="R243" s="89">
        <v>-28197293655.782101</v>
      </c>
      <c r="S243" s="91">
        <v>56.850708960490799</v>
      </c>
      <c r="T243" s="88">
        <v>19.596672585650101</v>
      </c>
      <c r="U243" s="88">
        <v>17.8133274143498</v>
      </c>
      <c r="V243" s="91">
        <v>-31.157741846554899</v>
      </c>
      <c r="W243" s="83">
        <v>-0.12000000000000099</v>
      </c>
      <c r="X243" s="91">
        <v>39.6537203322723</v>
      </c>
      <c r="Y243" s="91">
        <v>19.941348973606999</v>
      </c>
      <c r="Z243" s="131">
        <v>35.996901885371898</v>
      </c>
      <c r="AA243" s="129">
        <v>26.790539447078501</v>
      </c>
      <c r="AB243" s="133">
        <v>-25.505764241506501</v>
      </c>
    </row>
    <row r="244" spans="1:28">
      <c r="A244" s="126">
        <v>41619</v>
      </c>
      <c r="B244" s="83">
        <v>18.13</v>
      </c>
      <c r="C244" s="87">
        <f t="shared" si="3"/>
        <v>-1</v>
      </c>
      <c r="D244" s="87">
        <v>-1</v>
      </c>
      <c r="E244" s="89">
        <v>23576490</v>
      </c>
      <c r="F244" s="89">
        <v>18.41</v>
      </c>
      <c r="G244" s="89">
        <v>18.074999999999999</v>
      </c>
      <c r="H244" s="89">
        <v>18.576921057695401</v>
      </c>
      <c r="I244" s="88">
        <v>2010.9841325</v>
      </c>
      <c r="J244" s="88">
        <v>-47411.947290044904</v>
      </c>
      <c r="K244" s="88">
        <v>0.84794343336659095</v>
      </c>
      <c r="L244" s="91">
        <v>45.885789470395402</v>
      </c>
      <c r="M244" s="88">
        <v>1006.76233296052</v>
      </c>
      <c r="N244" s="88">
        <v>1064.3689865518099</v>
      </c>
      <c r="O244" s="88">
        <v>1008.46692423062</v>
      </c>
      <c r="P244" s="88">
        <v>1092.0746306134399</v>
      </c>
      <c r="Q244" s="91">
        <v>-9.0610540788805292</v>
      </c>
      <c r="R244" s="89">
        <v>-9526728835.3043404</v>
      </c>
      <c r="S244" s="91">
        <v>45.870923554586803</v>
      </c>
      <c r="T244" s="88">
        <v>19.445185678701201</v>
      </c>
      <c r="U244" s="88">
        <v>17.8336143212987</v>
      </c>
      <c r="V244" s="91">
        <v>-31.679080019961098</v>
      </c>
      <c r="W244" s="83">
        <v>-1.9999999999999501E-2</v>
      </c>
      <c r="X244" s="91">
        <v>39.353792251439003</v>
      </c>
      <c r="Y244" s="91">
        <v>18.768328445747699</v>
      </c>
      <c r="Z244" s="131">
        <v>29.9008726339903</v>
      </c>
      <c r="AA244" s="129">
        <v>20.839818555109701</v>
      </c>
      <c r="AB244" s="133">
        <v>-22.955187817355799</v>
      </c>
    </row>
    <row r="245" spans="1:28">
      <c r="A245" s="126">
        <v>41620</v>
      </c>
      <c r="B245" s="83">
        <v>18.114999999999998</v>
      </c>
      <c r="C245" s="87">
        <f t="shared" si="3"/>
        <v>-1</v>
      </c>
      <c r="D245" s="87">
        <v>-1</v>
      </c>
      <c r="E245" s="83">
        <v>3935507</v>
      </c>
      <c r="F245" s="83">
        <v>18.3</v>
      </c>
      <c r="G245" s="83">
        <v>18.05</v>
      </c>
      <c r="H245" s="83">
        <v>18.530728951925902</v>
      </c>
      <c r="I245" s="88">
        <v>1994.5520750000001</v>
      </c>
      <c r="J245" s="88">
        <v>-7849.5736530270196</v>
      </c>
      <c r="K245" s="88">
        <v>0.75580648952552398</v>
      </c>
      <c r="L245" s="91">
        <v>43.0461155050046</v>
      </c>
      <c r="M245" s="88">
        <v>1006.76233296052</v>
      </c>
      <c r="N245" s="88">
        <v>1063.06036129584</v>
      </c>
      <c r="O245" s="88">
        <v>1008.3841884336</v>
      </c>
      <c r="P245" s="88">
        <v>1090.6977700130799</v>
      </c>
      <c r="Q245" s="91">
        <v>-8.1549486709933703</v>
      </c>
      <c r="R245" s="89">
        <v>-47411947290.044899</v>
      </c>
      <c r="S245" s="91">
        <v>43.030457760185797</v>
      </c>
      <c r="T245" s="88">
        <v>19.397900093667999</v>
      </c>
      <c r="U245" s="88">
        <v>17.796499906331899</v>
      </c>
      <c r="V245" s="91">
        <v>-30.185378204370799</v>
      </c>
      <c r="W245" s="83">
        <v>-1.5000000000000501E-2</v>
      </c>
      <c r="X245" s="91">
        <v>39.114834767907197</v>
      </c>
      <c r="Y245" s="91">
        <v>17.8885630498533</v>
      </c>
      <c r="Z245" s="131">
        <v>28.961384336836701</v>
      </c>
      <c r="AA245" s="129">
        <v>20.806435665843299</v>
      </c>
      <c r="AB245" s="133">
        <v>-22.092340842968198</v>
      </c>
    </row>
    <row r="246" spans="1:28">
      <c r="A246" s="126">
        <v>41621</v>
      </c>
      <c r="B246" s="83">
        <v>18.004999999999999</v>
      </c>
      <c r="C246" s="87">
        <f t="shared" si="3"/>
        <v>-1</v>
      </c>
      <c r="D246" s="87">
        <v>-1</v>
      </c>
      <c r="E246" s="83">
        <v>3802981</v>
      </c>
      <c r="F246" s="83">
        <v>18.225000000000001</v>
      </c>
      <c r="G246" s="83">
        <v>17.975000000000001</v>
      </c>
      <c r="H246" s="83">
        <v>18.478156056733301</v>
      </c>
      <c r="I246" s="88">
        <v>1966.1122406249999</v>
      </c>
      <c r="J246" s="88">
        <v>7477.0874949643003</v>
      </c>
      <c r="K246" s="88">
        <v>0.77172135705316403</v>
      </c>
      <c r="L246" s="91">
        <v>43.557716002065803</v>
      </c>
      <c r="M246" s="88">
        <v>1006.76233296052</v>
      </c>
      <c r="N246" s="88">
        <v>1061.8825985654701</v>
      </c>
      <c r="O246" s="88">
        <v>1007.77695685756</v>
      </c>
      <c r="P246" s="88">
        <v>1088.80381400597</v>
      </c>
      <c r="Q246" s="91">
        <v>-7.3394538038943802</v>
      </c>
      <c r="R246" s="89">
        <v>-7849573653.0270205</v>
      </c>
      <c r="S246" s="91">
        <v>43.542014435247602</v>
      </c>
      <c r="T246" s="88">
        <v>19.386540123977898</v>
      </c>
      <c r="U246" s="88">
        <v>17.737859876022</v>
      </c>
      <c r="V246" s="91">
        <v>-33.8903446881856</v>
      </c>
      <c r="W246" s="83">
        <v>-0.109999999999999</v>
      </c>
      <c r="X246" s="91">
        <v>37.324972340640599</v>
      </c>
      <c r="Y246" s="91">
        <v>11.436950146627501</v>
      </c>
      <c r="Z246" s="131">
        <v>25.394479401622601</v>
      </c>
      <c r="AA246" s="129">
        <v>18.0550255977282</v>
      </c>
      <c r="AB246" s="133">
        <v>-30.389366679221801</v>
      </c>
    </row>
    <row r="247" spans="1:28">
      <c r="A247" s="126">
        <v>41624</v>
      </c>
      <c r="B247" s="83">
        <v>18.254999999999999</v>
      </c>
      <c r="C247" s="87">
        <f t="shared" si="3"/>
        <v>1</v>
      </c>
      <c r="D247" s="87">
        <v>1</v>
      </c>
      <c r="E247" s="89">
        <v>15754037</v>
      </c>
      <c r="F247" s="89">
        <v>18.344999999999999</v>
      </c>
      <c r="G247" s="89">
        <v>17.920000000000002</v>
      </c>
      <c r="H247" s="89">
        <v>18.455840451059998</v>
      </c>
      <c r="I247" s="88">
        <v>2000.397504</v>
      </c>
      <c r="J247" s="88">
        <v>-31514.336292723601</v>
      </c>
      <c r="K247" s="88">
        <v>0.65669065530235105</v>
      </c>
      <c r="L247" s="91">
        <v>39.638700997109403</v>
      </c>
      <c r="M247" s="88">
        <v>1008.15083615407</v>
      </c>
      <c r="N247" s="88">
        <v>1062.2823215416199</v>
      </c>
      <c r="O247" s="88">
        <v>1007.77695685756</v>
      </c>
      <c r="P247" s="88">
        <v>1087.0992535995799</v>
      </c>
      <c r="Q247" s="91">
        <v>3.1641396618584001</v>
      </c>
      <c r="R247" s="89">
        <v>7477087494.9643002</v>
      </c>
      <c r="S247" s="91">
        <v>39.638700997109403</v>
      </c>
      <c r="T247" s="88">
        <v>19.353781602529601</v>
      </c>
      <c r="U247" s="88">
        <v>17.716618397470299</v>
      </c>
      <c r="V247" s="91">
        <v>-17.1303030535665</v>
      </c>
      <c r="W247" s="83">
        <v>0.25</v>
      </c>
      <c r="X247" s="91">
        <v>43.637462258053503</v>
      </c>
      <c r="Y247" s="91">
        <v>27.987421383647799</v>
      </c>
      <c r="Z247" s="131">
        <v>37.737500331406103</v>
      </c>
      <c r="AA247" s="129">
        <v>40.901639993264503</v>
      </c>
      <c r="AB247" s="133">
        <v>-27.350430011299601</v>
      </c>
    </row>
    <row r="248" spans="1:28">
      <c r="A248" s="126">
        <v>41625</v>
      </c>
      <c r="B248" s="83">
        <v>18.085000000000001</v>
      </c>
      <c r="C248" s="87">
        <f t="shared" si="3"/>
        <v>-1</v>
      </c>
      <c r="D248" s="87">
        <v>-1</v>
      </c>
      <c r="E248" s="83">
        <v>6059428</v>
      </c>
      <c r="F248" s="83">
        <v>18.22</v>
      </c>
      <c r="G248" s="83">
        <v>18.079999999999998</v>
      </c>
      <c r="H248" s="83">
        <v>18.418756405953999</v>
      </c>
      <c r="I248" s="88">
        <v>1985.83909866666</v>
      </c>
      <c r="J248" s="88">
        <v>12033.049037955499</v>
      </c>
      <c r="K248" s="88">
        <v>0.52014654745948696</v>
      </c>
      <c r="L248" s="91">
        <v>34.216868651826402</v>
      </c>
      <c r="M248" s="88">
        <v>1008.15083615407</v>
      </c>
      <c r="N248" s="88">
        <v>1062.6420722201501</v>
      </c>
      <c r="O248" s="88">
        <v>1006.8457051457</v>
      </c>
      <c r="P248" s="88">
        <v>1084.56707256612</v>
      </c>
      <c r="Q248" s="91">
        <v>2.8477256956725601</v>
      </c>
      <c r="R248" s="89">
        <v>-31514336292.723598</v>
      </c>
      <c r="S248" s="91">
        <v>34.216868651826402</v>
      </c>
      <c r="T248" s="88">
        <v>19.3593063797619</v>
      </c>
      <c r="U248" s="88">
        <v>17.693093620237999</v>
      </c>
      <c r="V248" s="91">
        <v>-26.541415699223901</v>
      </c>
      <c r="W248" s="83">
        <v>-0.16999999999999801</v>
      </c>
      <c r="X248" s="91">
        <v>40.640001703096402</v>
      </c>
      <c r="Y248" s="91">
        <v>17.295597484276801</v>
      </c>
      <c r="Z248" s="131">
        <v>27.040326908562299</v>
      </c>
      <c r="AA248" s="129">
        <v>29.888052604234801</v>
      </c>
      <c r="AB248" s="133">
        <v>-40.629971147924103</v>
      </c>
    </row>
    <row r="249" spans="1:28">
      <c r="A249" s="126">
        <v>41626</v>
      </c>
      <c r="B249" s="83">
        <v>18.190000000000001</v>
      </c>
      <c r="C249" s="87">
        <f t="shared" si="3"/>
        <v>1</v>
      </c>
      <c r="D249" s="87">
        <v>1</v>
      </c>
      <c r="E249" s="83">
        <v>5805592</v>
      </c>
      <c r="F249" s="83">
        <v>18.234999999999999</v>
      </c>
      <c r="G249" s="83">
        <v>18.02</v>
      </c>
      <c r="H249" s="83">
        <v>18.395880765358498</v>
      </c>
      <c r="I249" s="88">
        <v>1992.37919766666</v>
      </c>
      <c r="J249" s="88">
        <v>11566.940730939999</v>
      </c>
      <c r="K249" s="88">
        <v>0.62403297964179905</v>
      </c>
      <c r="L249" s="91">
        <v>38.424895766552503</v>
      </c>
      <c r="M249" s="88">
        <v>1008.15083615407</v>
      </c>
      <c r="N249" s="88">
        <v>1062.9658478308299</v>
      </c>
      <c r="O249" s="88">
        <v>1007.42629679624</v>
      </c>
      <c r="P249" s="88">
        <v>1082.90456875429</v>
      </c>
      <c r="Q249" s="91">
        <v>2.5629531261046798</v>
      </c>
      <c r="R249" s="89">
        <v>12033049037.9555</v>
      </c>
      <c r="S249" s="91">
        <v>38.424895766552503</v>
      </c>
      <c r="T249" s="88">
        <v>19.3598256406354</v>
      </c>
      <c r="U249" s="88">
        <v>17.674974359364501</v>
      </c>
      <c r="V249" s="91">
        <v>-19.458155445374299</v>
      </c>
      <c r="W249" s="83">
        <v>0.105</v>
      </c>
      <c r="X249" s="91">
        <v>43.233643931760199</v>
      </c>
      <c r="Y249" s="91">
        <v>23.8993710691825</v>
      </c>
      <c r="Z249" s="131">
        <v>35.083420637999602</v>
      </c>
      <c r="AA249" s="129">
        <v>37.646373764104297</v>
      </c>
      <c r="AB249" s="133">
        <v>-26.675613242165699</v>
      </c>
    </row>
    <row r="250" spans="1:28">
      <c r="A250" s="126">
        <v>41627</v>
      </c>
      <c r="B250" s="83">
        <v>18.489999999999998</v>
      </c>
      <c r="C250" s="87">
        <f t="shared" si="3"/>
        <v>1</v>
      </c>
      <c r="D250" s="87">
        <v>1</v>
      </c>
      <c r="E250" s="83">
        <v>6104539</v>
      </c>
      <c r="F250" s="83">
        <v>18.559999999999999</v>
      </c>
      <c r="G250" s="83">
        <v>18.36</v>
      </c>
      <c r="H250" s="83">
        <v>18.405292688822701</v>
      </c>
      <c r="I250" s="88">
        <v>2100.2273279999899</v>
      </c>
      <c r="J250" s="88">
        <v>12820.9196326417</v>
      </c>
      <c r="K250" s="88">
        <v>0.61735132492231704</v>
      </c>
      <c r="L250" s="91">
        <v>38.1705146809688</v>
      </c>
      <c r="M250" s="88">
        <v>1009.80009398805</v>
      </c>
      <c r="N250" s="88">
        <v>1065.0151565373801</v>
      </c>
      <c r="O250" s="88">
        <v>1007.42629679624</v>
      </c>
      <c r="P250" s="88">
        <v>1081.40831532365</v>
      </c>
      <c r="Q250" s="91">
        <v>13.9110017679947</v>
      </c>
      <c r="R250" s="89">
        <v>11566940730.940001</v>
      </c>
      <c r="S250" s="91">
        <v>38.1705146809688</v>
      </c>
      <c r="T250" s="88">
        <v>19.357382335997102</v>
      </c>
      <c r="U250" s="88">
        <v>17.6726176640028</v>
      </c>
      <c r="V250" s="91">
        <v>-1.41979074585621</v>
      </c>
      <c r="W250" s="83">
        <v>0.29999999999999699</v>
      </c>
      <c r="X250" s="91">
        <v>49.960959513878699</v>
      </c>
      <c r="Y250" s="91">
        <v>45.3333333333333</v>
      </c>
      <c r="Z250" s="131">
        <v>50.911397280051197</v>
      </c>
      <c r="AA250" s="129">
        <v>64.822399048045895</v>
      </c>
      <c r="AB250" s="133">
        <v>-24.008051917949299</v>
      </c>
    </row>
    <row r="251" spans="1:28">
      <c r="A251" s="126">
        <v>41628</v>
      </c>
      <c r="B251" s="83">
        <v>18.535</v>
      </c>
      <c r="C251" s="87">
        <f t="shared" si="3"/>
        <v>1</v>
      </c>
      <c r="D251" s="87">
        <v>1</v>
      </c>
      <c r="E251" s="89">
        <v>13242318</v>
      </c>
      <c r="F251" s="89">
        <v>18.600000000000001</v>
      </c>
      <c r="G251" s="89">
        <v>18.399999999999999</v>
      </c>
      <c r="H251" s="89">
        <v>18.418263419940399</v>
      </c>
      <c r="I251" s="88">
        <v>2114.4728</v>
      </c>
      <c r="J251" s="88">
        <v>-28000.521219950399</v>
      </c>
      <c r="K251" s="88">
        <v>0.84221974084696305</v>
      </c>
      <c r="L251" s="91">
        <v>45.717659092055499</v>
      </c>
      <c r="M251" s="88">
        <v>1010.04346878524</v>
      </c>
      <c r="N251" s="88">
        <v>1067.12322097182</v>
      </c>
      <c r="O251" s="88">
        <v>1007.42629679624</v>
      </c>
      <c r="P251" s="88">
        <v>1080.0616872360699</v>
      </c>
      <c r="Q251" s="91">
        <v>14.2323111358061</v>
      </c>
      <c r="R251" s="89">
        <v>12820919632.641701</v>
      </c>
      <c r="S251" s="91">
        <v>45.717659092055499</v>
      </c>
      <c r="T251" s="88">
        <v>19.358607407374802</v>
      </c>
      <c r="U251" s="88">
        <v>17.673792592625102</v>
      </c>
      <c r="V251" s="91">
        <v>1.1930558175583399</v>
      </c>
      <c r="W251" s="83">
        <v>4.5000000000001698E-2</v>
      </c>
      <c r="X251" s="91">
        <v>50.900899791129198</v>
      </c>
      <c r="Y251" s="91">
        <v>63.043478260869499</v>
      </c>
      <c r="Z251" s="131">
        <v>59.413053727183097</v>
      </c>
      <c r="AA251" s="129">
        <v>73.645364862989197</v>
      </c>
      <c r="AB251" s="133">
        <v>-21.607246726154301</v>
      </c>
    </row>
    <row r="252" spans="1:28">
      <c r="A252" s="126">
        <v>41631</v>
      </c>
      <c r="B252" s="83">
        <v>18.155000000000001</v>
      </c>
      <c r="C252" s="87">
        <f t="shared" si="3"/>
        <v>-1</v>
      </c>
      <c r="D252" s="87">
        <v>-1</v>
      </c>
      <c r="E252" s="83">
        <v>5641564</v>
      </c>
      <c r="F252" s="83">
        <v>18.245000000000001</v>
      </c>
      <c r="G252" s="83">
        <v>18.010000000000002</v>
      </c>
      <c r="H252" s="83">
        <v>18.391937077946402</v>
      </c>
      <c r="I252" s="88">
        <v>1988.5319765833301</v>
      </c>
      <c r="J252" s="88">
        <v>11218.430411941299</v>
      </c>
      <c r="K252" s="88">
        <v>0.94178029967097499</v>
      </c>
      <c r="L252" s="91">
        <v>48.500867983394102</v>
      </c>
      <c r="M252" s="88">
        <v>1010.04346878524</v>
      </c>
      <c r="N252" s="88">
        <v>1069.0204789628201</v>
      </c>
      <c r="O252" s="88">
        <v>1005.37612145229</v>
      </c>
      <c r="P252" s="88">
        <v>1076.6602535294701</v>
      </c>
      <c r="Q252" s="91">
        <v>12.8090800222257</v>
      </c>
      <c r="R252" s="89">
        <v>-28000521219.950401</v>
      </c>
      <c r="S252" s="91">
        <v>48.500867983394102</v>
      </c>
      <c r="T252" s="88">
        <v>19.347455705082702</v>
      </c>
      <c r="U252" s="88">
        <v>17.644144294917201</v>
      </c>
      <c r="V252" s="91">
        <v>-20.0386471951348</v>
      </c>
      <c r="W252" s="83">
        <v>-0.37999999999999901</v>
      </c>
      <c r="X252" s="91">
        <v>43.474451461609704</v>
      </c>
      <c r="Y252" s="91">
        <v>37.096774193548598</v>
      </c>
      <c r="Z252" s="131">
        <v>42.151131823859302</v>
      </c>
      <c r="AA252" s="129">
        <v>54.960211846085002</v>
      </c>
      <c r="AB252" s="133">
        <v>-54.577516984269401</v>
      </c>
    </row>
    <row r="253" spans="1:28">
      <c r="A253" s="126">
        <v>41632</v>
      </c>
      <c r="B253" s="83">
        <v>18.21</v>
      </c>
      <c r="C253" s="87">
        <f t="shared" si="3"/>
        <v>1</v>
      </c>
      <c r="D253" s="87">
        <v>1</v>
      </c>
      <c r="E253" s="83">
        <v>1622155</v>
      </c>
      <c r="F253" s="83">
        <v>18.3</v>
      </c>
      <c r="G253" s="83">
        <v>18.164999999999999</v>
      </c>
      <c r="H253" s="83">
        <v>18.373743370151701</v>
      </c>
      <c r="I253" s="88">
        <v>2017.7863649999999</v>
      </c>
      <c r="J253" s="88">
        <v>3273.1622409165702</v>
      </c>
      <c r="K253" s="88">
        <v>1.1235090702871</v>
      </c>
      <c r="L253" s="91">
        <v>52.908136160454497</v>
      </c>
      <c r="M253" s="88">
        <v>1010.04346878524</v>
      </c>
      <c r="N253" s="88">
        <v>1070.72801115472</v>
      </c>
      <c r="O253" s="88">
        <v>1005.67906829889</v>
      </c>
      <c r="P253" s="88">
        <v>1073.9158599396501</v>
      </c>
      <c r="Q253" s="91">
        <v>11.528172020002801</v>
      </c>
      <c r="R253" s="89">
        <v>11218430411.941299</v>
      </c>
      <c r="S253" s="91">
        <v>52.908136160454497</v>
      </c>
      <c r="T253" s="88">
        <v>19.3429621644752</v>
      </c>
      <c r="U253" s="88">
        <v>17.625037835524701</v>
      </c>
      <c r="V253" s="91">
        <v>-15.9599460666541</v>
      </c>
      <c r="W253" s="83">
        <v>5.4999999999999702E-2</v>
      </c>
      <c r="X253" s="91">
        <v>44.731344668139201</v>
      </c>
      <c r="Y253" s="91">
        <v>50.632911392405099</v>
      </c>
      <c r="Z253" s="131">
        <v>49.278585946370697</v>
      </c>
      <c r="AA253" s="129">
        <v>60.806757966373503</v>
      </c>
      <c r="AB253" s="133">
        <v>-44.0350160195526</v>
      </c>
    </row>
    <row r="254" spans="1:28">
      <c r="A254" s="126">
        <v>41635</v>
      </c>
      <c r="B254" s="83">
        <v>18.405000000000001</v>
      </c>
      <c r="C254" s="87">
        <f t="shared" si="3"/>
        <v>1</v>
      </c>
      <c r="D254" s="87">
        <v>1</v>
      </c>
      <c r="E254" s="83">
        <v>5983383</v>
      </c>
      <c r="F254" s="83">
        <v>18.48</v>
      </c>
      <c r="G254" s="83">
        <v>18.2</v>
      </c>
      <c r="H254" s="83">
        <v>18.3768690331366</v>
      </c>
      <c r="I254" s="88">
        <v>2063.4213599999998</v>
      </c>
      <c r="J254" s="88">
        <v>-12346.2402872608</v>
      </c>
      <c r="K254" s="88">
        <v>1.4839950276043701</v>
      </c>
      <c r="L254" s="91">
        <v>59.742270460000597</v>
      </c>
      <c r="M254" s="88">
        <v>1011.11430898293</v>
      </c>
      <c r="N254" s="88">
        <v>1073.42782516956</v>
      </c>
      <c r="O254" s="88">
        <v>1005.67906829889</v>
      </c>
      <c r="P254" s="88">
        <v>1071.44590570881</v>
      </c>
      <c r="Q254" s="91">
        <v>17.909894123111499</v>
      </c>
      <c r="R254" s="89">
        <v>3273162240.9165702</v>
      </c>
      <c r="S254" s="91">
        <v>59.742270460000597</v>
      </c>
      <c r="T254" s="88">
        <v>19.343429046794899</v>
      </c>
      <c r="U254" s="88">
        <v>17.626170953205001</v>
      </c>
      <c r="V254" s="91">
        <v>-4.6002081359728502</v>
      </c>
      <c r="W254" s="83">
        <v>0.19500000000000001</v>
      </c>
      <c r="X254" s="91">
        <v>49.056474927290203</v>
      </c>
      <c r="Y254" s="91">
        <v>75.316455696202496</v>
      </c>
      <c r="Z254" s="131">
        <v>64.652011241692705</v>
      </c>
      <c r="AA254" s="129">
        <v>82.561905364804304</v>
      </c>
      <c r="AB254" s="133">
        <v>-39.631514417597501</v>
      </c>
    </row>
    <row r="255" spans="1:28">
      <c r="A255" s="126">
        <v>41638</v>
      </c>
      <c r="B255" s="83">
        <v>18.305</v>
      </c>
      <c r="C255" s="87">
        <f t="shared" si="3"/>
        <v>-1</v>
      </c>
      <c r="D255" s="87">
        <v>-1</v>
      </c>
      <c r="E255" s="83">
        <v>4124528</v>
      </c>
      <c r="F255" s="83">
        <v>18.465</v>
      </c>
      <c r="G255" s="83">
        <v>18.285</v>
      </c>
      <c r="H255" s="83">
        <v>18.369682129822898</v>
      </c>
      <c r="I255" s="88">
        <v>2060.121123375</v>
      </c>
      <c r="J255" s="88">
        <v>8497.0272567516404</v>
      </c>
      <c r="K255" s="88">
        <v>1.22790783585295</v>
      </c>
      <c r="L255" s="91">
        <v>55.114839855251397</v>
      </c>
      <c r="M255" s="88">
        <v>1011.11430898293</v>
      </c>
      <c r="N255" s="88">
        <v>1075.8576577829101</v>
      </c>
      <c r="O255" s="88">
        <v>1005.13573768221</v>
      </c>
      <c r="P255" s="88">
        <v>1068.6528755521699</v>
      </c>
      <c r="Q255" s="91">
        <v>16.118904710800699</v>
      </c>
      <c r="R255" s="89">
        <v>-12346240287.260799</v>
      </c>
      <c r="S255" s="91">
        <v>55.114839855251397</v>
      </c>
      <c r="T255" s="88">
        <v>19.337549081383301</v>
      </c>
      <c r="U255" s="88">
        <v>17.6148509186166</v>
      </c>
      <c r="V255" s="91">
        <v>-9.9183804904751796</v>
      </c>
      <c r="W255" s="83">
        <v>-0.100000000000001</v>
      </c>
      <c r="X255" s="91">
        <v>47.024158185640196</v>
      </c>
      <c r="Y255" s="91">
        <v>56.617647058823202</v>
      </c>
      <c r="Z255" s="131">
        <v>55.546583285012098</v>
      </c>
      <c r="AA255" s="129">
        <v>71.665487995812896</v>
      </c>
      <c r="AB255" s="133">
        <v>-44.815411370704901</v>
      </c>
    </row>
    <row r="256" spans="1:28">
      <c r="A256" s="126">
        <v>41639</v>
      </c>
      <c r="B256" s="83">
        <v>18.32</v>
      </c>
      <c r="C256" s="87">
        <f t="shared" si="3"/>
        <v>1</v>
      </c>
      <c r="D256" s="87">
        <v>1</v>
      </c>
      <c r="E256" s="83">
        <v>1485771</v>
      </c>
      <c r="F256" s="83">
        <v>18.350000000000001</v>
      </c>
      <c r="G256" s="83">
        <v>18.239999999999998</v>
      </c>
      <c r="H256" s="83">
        <v>18.3647139168406</v>
      </c>
      <c r="I256" s="88">
        <v>2043.9257600000001</v>
      </c>
      <c r="J256" s="88">
        <f>3036805620.36096/1000000</f>
        <v>3036.8056203609599</v>
      </c>
      <c r="K256" s="88">
        <v>0.98601226625683702</v>
      </c>
      <c r="L256" s="91">
        <v>49.647843722296699</v>
      </c>
      <c r="M256" s="88">
        <v>1011.11430898293</v>
      </c>
      <c r="N256" s="88">
        <v>1078.04450713493</v>
      </c>
      <c r="O256" s="88">
        <v>1005.21768250603</v>
      </c>
      <c r="P256" s="88">
        <v>1066.2246591135199</v>
      </c>
      <c r="Q256" s="91">
        <v>14.507014239720901</v>
      </c>
      <c r="R256" s="89">
        <v>8497027256.7516403</v>
      </c>
      <c r="S256" s="91">
        <v>49.647843722296699</v>
      </c>
      <c r="T256" s="88">
        <v>19.323404556008299</v>
      </c>
      <c r="U256" s="88">
        <v>17.6025954439916</v>
      </c>
      <c r="V256" s="91">
        <v>-8.2829870115691495</v>
      </c>
      <c r="W256" s="83">
        <v>1.5000000000000501E-2</v>
      </c>
      <c r="X256" s="91">
        <v>47.376328016353398</v>
      </c>
      <c r="Y256" s="91">
        <v>58.823529411764497</v>
      </c>
      <c r="Z256" s="131">
        <v>54.174513932167898</v>
      </c>
      <c r="AA256" s="129">
        <v>68.6815281718888</v>
      </c>
      <c r="AB256" s="133">
        <v>-38.961812974404197</v>
      </c>
    </row>
  </sheetData>
  <conditionalFormatting sqref="J3:J255 L17:L256 K16:K255">
    <cfRule type="cellIs" dxfId="4" priority="4" operator="lessThan">
      <formula>0</formula>
    </cfRule>
  </conditionalFormatting>
  <conditionalFormatting sqref="C3:D256">
    <cfRule type="cellIs" dxfId="3" priority="3" operator="lessThan">
      <formula>0</formula>
    </cfRule>
  </conditionalFormatting>
  <conditionalFormatting sqref="K256">
    <cfRule type="cellIs" dxfId="2" priority="2" operator="lessThan">
      <formula>0</formula>
    </cfRule>
  </conditionalFormatting>
  <conditionalFormatting sqref="W3:W256">
    <cfRule type="cellIs" dxfId="1" priority="1" operator="lessThan">
      <formula>0</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5"/>
  <sheetViews>
    <sheetView showZeros="0" workbookViewId="0">
      <selection activeCell="O14" sqref="O14"/>
    </sheetView>
  </sheetViews>
  <sheetFormatPr baseColWidth="10" defaultColWidth="9.1640625" defaultRowHeight="11" x14ac:dyDescent="0"/>
  <cols>
    <col min="1" max="1" width="2.83203125" style="2" customWidth="1"/>
    <col min="2" max="2" width="1.6640625" style="2" customWidth="1"/>
    <col min="3" max="3" width="3.83203125" style="2" customWidth="1"/>
    <col min="4" max="4" width="10.83203125" style="36" customWidth="1"/>
    <col min="5" max="6" width="7.6640625" style="36" customWidth="1"/>
    <col min="7" max="8" width="9.33203125" style="36" customWidth="1"/>
    <col min="9" max="9" width="9.33203125" style="39" customWidth="1"/>
    <col min="10" max="10" width="10.33203125" style="40" customWidth="1"/>
    <col min="11" max="11" width="1.83203125" style="39" customWidth="1"/>
    <col min="12" max="12" width="1.6640625" style="2" customWidth="1"/>
    <col min="13" max="16384" width="9.1640625" style="9"/>
  </cols>
  <sheetData>
    <row r="2" spans="1:13" ht="18" customHeight="1">
      <c r="B2" s="3"/>
      <c r="C2" s="4"/>
      <c r="D2" s="5" t="s">
        <v>9</v>
      </c>
      <c r="E2" s="5"/>
      <c r="F2" s="5"/>
      <c r="G2" s="5"/>
      <c r="H2" s="5"/>
      <c r="I2" s="6"/>
      <c r="J2" s="7"/>
      <c r="K2" s="8"/>
    </row>
    <row r="3" spans="1:13" s="17" customFormat="1" ht="37" customHeight="1">
      <c r="A3" s="10"/>
      <c r="B3" s="11"/>
      <c r="C3" s="12"/>
      <c r="D3" s="13" t="s">
        <v>10</v>
      </c>
      <c r="E3" s="14" t="s">
        <v>11</v>
      </c>
      <c r="F3" s="13" t="s">
        <v>12</v>
      </c>
      <c r="G3" s="13" t="s">
        <v>13</v>
      </c>
      <c r="H3" s="13" t="s">
        <v>14</v>
      </c>
      <c r="I3" s="14" t="s">
        <v>15</v>
      </c>
      <c r="J3" s="15" t="s">
        <v>16</v>
      </c>
      <c r="K3" s="16"/>
      <c r="L3" s="10"/>
    </row>
    <row r="4" spans="1:13" s="17" customFormat="1" ht="14" customHeight="1">
      <c r="A4" s="10"/>
      <c r="B4" s="11"/>
      <c r="C4" s="12"/>
      <c r="D4" s="18"/>
      <c r="E4" s="19"/>
      <c r="F4" s="18"/>
      <c r="G4" s="18"/>
      <c r="H4" s="18"/>
      <c r="I4" s="14"/>
      <c r="J4" s="15"/>
      <c r="K4" s="16"/>
      <c r="L4" s="10"/>
    </row>
    <row r="5" spans="1:13" s="17" customFormat="1" ht="14" customHeight="1">
      <c r="A5" s="10"/>
      <c r="B5" s="11"/>
      <c r="C5" s="20">
        <v>1</v>
      </c>
      <c r="D5" s="21">
        <v>41080</v>
      </c>
      <c r="E5" s="22">
        <v>15.98</v>
      </c>
      <c r="F5" s="22">
        <v>6913.5649999999996</v>
      </c>
      <c r="G5" s="23"/>
      <c r="H5" s="23"/>
      <c r="I5" s="24"/>
      <c r="J5" s="25">
        <v>1000</v>
      </c>
      <c r="K5" s="16"/>
      <c r="L5" s="10"/>
      <c r="M5" s="1">
        <v>1000</v>
      </c>
    </row>
    <row r="6" spans="1:13" s="17" customFormat="1" ht="14" customHeight="1">
      <c r="A6" s="10"/>
      <c r="B6" s="11"/>
      <c r="C6" s="20">
        <v>2</v>
      </c>
      <c r="D6" s="21">
        <v>41081</v>
      </c>
      <c r="E6" s="22">
        <v>15.92</v>
      </c>
      <c r="F6" s="22">
        <v>3973.4989999999998</v>
      </c>
      <c r="G6" s="70">
        <f t="shared" ref="G6:H34" si="0">(E6-E5)/E5*100</f>
        <v>-0.37546933667084165</v>
      </c>
      <c r="H6" s="23">
        <f t="shared" si="0"/>
        <v>-42.526048427981799</v>
      </c>
      <c r="I6" s="26">
        <f>IF(H6&gt;0,G6,0)</f>
        <v>0</v>
      </c>
      <c r="J6" s="25">
        <f>I6+J5</f>
        <v>1000</v>
      </c>
      <c r="K6" s="16"/>
      <c r="L6" s="10"/>
      <c r="M6" s="1">
        <v>1000</v>
      </c>
    </row>
    <row r="7" spans="1:13" s="17" customFormat="1" ht="14" customHeight="1">
      <c r="A7" s="10"/>
      <c r="B7" s="11"/>
      <c r="C7" s="20">
        <v>3</v>
      </c>
      <c r="D7" s="21">
        <v>41082</v>
      </c>
      <c r="E7" s="22">
        <v>16</v>
      </c>
      <c r="F7" s="22">
        <v>3460.607</v>
      </c>
      <c r="G7" s="23">
        <f t="shared" si="0"/>
        <v>0.50251256281407075</v>
      </c>
      <c r="H7" s="23">
        <f t="shared" si="0"/>
        <v>-12.9078175180112</v>
      </c>
      <c r="I7" s="26">
        <f t="shared" ref="I7:I34" si="1">IF(H7&gt;0,G7,0)</f>
        <v>0</v>
      </c>
      <c r="J7" s="25">
        <f t="shared" ref="J7:J34" si="2">I7+J6</f>
        <v>1000</v>
      </c>
      <c r="K7" s="16"/>
      <c r="L7" s="10"/>
      <c r="M7" s="1">
        <v>1000</v>
      </c>
    </row>
    <row r="8" spans="1:13" s="17" customFormat="1" ht="14" customHeight="1">
      <c r="A8" s="10"/>
      <c r="B8" s="11"/>
      <c r="C8" s="20">
        <v>4</v>
      </c>
      <c r="D8" s="21">
        <v>41085</v>
      </c>
      <c r="E8" s="22">
        <v>16</v>
      </c>
      <c r="F8" s="22">
        <v>3909.2890000000002</v>
      </c>
      <c r="G8" s="23">
        <f t="shared" si="0"/>
        <v>0</v>
      </c>
      <c r="H8" s="23">
        <f t="shared" si="0"/>
        <v>12.965413293101477</v>
      </c>
      <c r="I8" s="26">
        <f t="shared" si="1"/>
        <v>0</v>
      </c>
      <c r="J8" s="25">
        <f t="shared" si="2"/>
        <v>1000</v>
      </c>
      <c r="K8" s="16"/>
      <c r="L8" s="10"/>
      <c r="M8" s="1">
        <v>1000</v>
      </c>
    </row>
    <row r="9" spans="1:13" s="17" customFormat="1" ht="14" customHeight="1">
      <c r="A9" s="10"/>
      <c r="B9" s="11"/>
      <c r="C9" s="20">
        <v>5</v>
      </c>
      <c r="D9" s="21">
        <v>41086</v>
      </c>
      <c r="E9" s="22">
        <v>16</v>
      </c>
      <c r="F9" s="22">
        <v>5828.4709999999995</v>
      </c>
      <c r="G9" s="23">
        <f t="shared" si="0"/>
        <v>0</v>
      </c>
      <c r="H9" s="23">
        <f t="shared" si="0"/>
        <v>49.092865735943271</v>
      </c>
      <c r="I9" s="26">
        <f t="shared" si="1"/>
        <v>0</v>
      </c>
      <c r="J9" s="25">
        <f t="shared" si="2"/>
        <v>1000</v>
      </c>
      <c r="K9" s="16"/>
      <c r="L9" s="10"/>
      <c r="M9" s="1">
        <v>1000</v>
      </c>
    </row>
    <row r="10" spans="1:13" s="17" customFormat="1" ht="14" customHeight="1">
      <c r="A10" s="10"/>
      <c r="B10" s="11"/>
      <c r="C10" s="20">
        <v>6</v>
      </c>
      <c r="D10" s="21">
        <v>41087</v>
      </c>
      <c r="E10" s="22">
        <v>16.215</v>
      </c>
      <c r="F10" s="22">
        <v>5386.1369999999997</v>
      </c>
      <c r="G10" s="23">
        <f t="shared" si="0"/>
        <v>1.3437499999999991</v>
      </c>
      <c r="H10" s="23">
        <f t="shared" si="0"/>
        <v>-7.5891944902874169</v>
      </c>
      <c r="I10" s="26">
        <f t="shared" si="1"/>
        <v>0</v>
      </c>
      <c r="J10" s="25">
        <f t="shared" si="2"/>
        <v>1000</v>
      </c>
      <c r="K10" s="16"/>
      <c r="L10" s="10"/>
      <c r="M10" s="1">
        <v>1000</v>
      </c>
    </row>
    <row r="11" spans="1:13" s="17" customFormat="1" ht="14" customHeight="1">
      <c r="A11" s="10"/>
      <c r="B11" s="11"/>
      <c r="C11" s="20">
        <v>7</v>
      </c>
      <c r="D11" s="21">
        <v>41088</v>
      </c>
      <c r="E11" s="22">
        <v>16.425000000000001</v>
      </c>
      <c r="F11" s="22">
        <v>6083.3310000000001</v>
      </c>
      <c r="G11" s="23">
        <f t="shared" si="0"/>
        <v>1.2950971322849267</v>
      </c>
      <c r="H11" s="23">
        <f t="shared" si="0"/>
        <v>12.944230716745608</v>
      </c>
      <c r="I11" s="26">
        <f t="shared" si="1"/>
        <v>1.2950971322849267</v>
      </c>
      <c r="J11" s="25">
        <f t="shared" si="2"/>
        <v>1001.2950971322849</v>
      </c>
      <c r="K11" s="16"/>
      <c r="L11" s="10"/>
      <c r="M11" s="71">
        <v>1001.29509713228</v>
      </c>
    </row>
    <row r="12" spans="1:13" s="17" customFormat="1" ht="14" customHeight="1">
      <c r="A12" s="10"/>
      <c r="B12" s="11"/>
      <c r="C12" s="20">
        <v>8</v>
      </c>
      <c r="D12" s="21">
        <v>41089</v>
      </c>
      <c r="E12" s="22">
        <v>16.53</v>
      </c>
      <c r="F12" s="22">
        <v>4110.3909999999996</v>
      </c>
      <c r="G12" s="23">
        <f t="shared" si="0"/>
        <v>0.63926940639269658</v>
      </c>
      <c r="H12" s="23">
        <f t="shared" si="0"/>
        <v>-32.431902850592884</v>
      </c>
      <c r="I12" s="26">
        <f t="shared" si="1"/>
        <v>0</v>
      </c>
      <c r="J12" s="25">
        <f t="shared" si="2"/>
        <v>1001.2950971322849</v>
      </c>
      <c r="K12" s="16"/>
      <c r="L12" s="10"/>
      <c r="M12" s="71">
        <v>1001.29509713228</v>
      </c>
    </row>
    <row r="13" spans="1:13" s="17" customFormat="1" ht="14" customHeight="1">
      <c r="A13" s="10"/>
      <c r="B13" s="11"/>
      <c r="C13" s="20">
        <v>9</v>
      </c>
      <c r="D13" s="21">
        <v>41092</v>
      </c>
      <c r="E13" s="22">
        <v>16.420000000000002</v>
      </c>
      <c r="F13" s="22">
        <v>6788.3689999999997</v>
      </c>
      <c r="G13" s="23">
        <f t="shared" si="0"/>
        <v>-0.66545674531155119</v>
      </c>
      <c r="H13" s="23">
        <f t="shared" si="0"/>
        <v>65.151417468557142</v>
      </c>
      <c r="I13" s="26">
        <f t="shared" si="1"/>
        <v>-0.66545674531155119</v>
      </c>
      <c r="J13" s="25">
        <f t="shared" si="2"/>
        <v>1000.6296403869734</v>
      </c>
      <c r="K13" s="16"/>
      <c r="L13" s="10"/>
      <c r="M13" s="71">
        <v>1000.62964038697</v>
      </c>
    </row>
    <row r="14" spans="1:13" s="17" customFormat="1" ht="14" customHeight="1">
      <c r="A14" s="10"/>
      <c r="B14" s="11"/>
      <c r="C14" s="20">
        <v>10</v>
      </c>
      <c r="D14" s="21">
        <v>41093</v>
      </c>
      <c r="E14" s="22">
        <v>16.684999999999999</v>
      </c>
      <c r="F14" s="22">
        <v>7503.13</v>
      </c>
      <c r="G14" s="23">
        <f t="shared" si="0"/>
        <v>1.6138855054811021</v>
      </c>
      <c r="H14" s="23">
        <f t="shared" si="0"/>
        <v>10.529200754997268</v>
      </c>
      <c r="I14" s="26">
        <f t="shared" si="1"/>
        <v>1.6138855054811021</v>
      </c>
      <c r="J14" s="25">
        <f t="shared" si="2"/>
        <v>1002.2435258924545</v>
      </c>
      <c r="K14" s="16"/>
      <c r="L14" s="10"/>
      <c r="M14" s="71">
        <v>1002.24352589245</v>
      </c>
    </row>
    <row r="15" spans="1:13" s="17" customFormat="1" ht="14" customHeight="1">
      <c r="A15" s="10"/>
      <c r="B15" s="11"/>
      <c r="C15" s="20">
        <v>11</v>
      </c>
      <c r="D15" s="21">
        <v>41095</v>
      </c>
      <c r="E15" s="22">
        <v>16.68</v>
      </c>
      <c r="F15" s="22">
        <v>3383.3009999999999</v>
      </c>
      <c r="G15" s="23">
        <f t="shared" si="0"/>
        <v>-2.9967036260107913E-2</v>
      </c>
      <c r="H15" s="23">
        <f t="shared" si="0"/>
        <v>-54.908138336934051</v>
      </c>
      <c r="I15" s="26">
        <f t="shared" si="1"/>
        <v>0</v>
      </c>
      <c r="J15" s="25">
        <f t="shared" si="2"/>
        <v>1002.2435258924545</v>
      </c>
      <c r="K15" s="16"/>
      <c r="L15" s="10"/>
      <c r="M15" s="71">
        <v>1002.24352589245</v>
      </c>
    </row>
    <row r="16" spans="1:13" s="17" customFormat="1" ht="14" customHeight="1">
      <c r="A16" s="10"/>
      <c r="B16" s="11"/>
      <c r="C16" s="20">
        <v>12</v>
      </c>
      <c r="D16" s="21">
        <v>41096</v>
      </c>
      <c r="E16" s="22">
        <v>16.895</v>
      </c>
      <c r="F16" s="22">
        <v>4356.5140000000001</v>
      </c>
      <c r="G16" s="23">
        <f t="shared" si="0"/>
        <v>1.2889688249400471</v>
      </c>
      <c r="H16" s="23">
        <f t="shared" si="0"/>
        <v>28.765191155028781</v>
      </c>
      <c r="I16" s="26">
        <f t="shared" si="1"/>
        <v>1.2889688249400471</v>
      </c>
      <c r="J16" s="25">
        <f t="shared" si="2"/>
        <v>1003.5324947173946</v>
      </c>
      <c r="K16" s="16"/>
      <c r="L16" s="10"/>
      <c r="M16" s="71">
        <v>1003.53249471739</v>
      </c>
    </row>
    <row r="17" spans="1:13" s="17" customFormat="1" ht="14" customHeight="1">
      <c r="A17" s="10"/>
      <c r="B17" s="11"/>
      <c r="C17" s="20">
        <v>13</v>
      </c>
      <c r="D17" s="21">
        <v>41099</v>
      </c>
      <c r="E17" s="22">
        <v>16.82</v>
      </c>
      <c r="F17" s="22">
        <v>4386.9399999999996</v>
      </c>
      <c r="G17" s="23">
        <f t="shared" si="0"/>
        <v>-0.44391831902929441</v>
      </c>
      <c r="H17" s="23">
        <f t="shared" si="0"/>
        <v>0.69840243827976856</v>
      </c>
      <c r="I17" s="26">
        <f t="shared" si="1"/>
        <v>-0.44391831902929441</v>
      </c>
      <c r="J17" s="25">
        <f t="shared" si="2"/>
        <v>1003.0885763983653</v>
      </c>
      <c r="K17" s="16"/>
      <c r="L17" s="10"/>
      <c r="M17" s="71">
        <v>1003.08857639836</v>
      </c>
    </row>
    <row r="18" spans="1:13" s="17" customFormat="1" ht="14" customHeight="1">
      <c r="A18" s="10"/>
      <c r="B18" s="11"/>
      <c r="C18" s="20">
        <v>14</v>
      </c>
      <c r="D18" s="21">
        <v>41100</v>
      </c>
      <c r="E18" s="22">
        <v>17.13</v>
      </c>
      <c r="F18" s="22">
        <v>3322.71</v>
      </c>
      <c r="G18" s="23">
        <f t="shared" si="0"/>
        <v>1.8430439952437496</v>
      </c>
      <c r="H18" s="23">
        <f t="shared" si="0"/>
        <v>-24.25905072784218</v>
      </c>
      <c r="I18" s="26">
        <f t="shared" si="1"/>
        <v>0</v>
      </c>
      <c r="J18" s="25">
        <f t="shared" si="2"/>
        <v>1003.0885763983653</v>
      </c>
      <c r="K18" s="16"/>
      <c r="L18" s="10"/>
      <c r="M18" s="71">
        <v>1003.08857639836</v>
      </c>
    </row>
    <row r="19" spans="1:13" s="17" customFormat="1" ht="14" customHeight="1">
      <c r="A19" s="10"/>
      <c r="B19" s="11"/>
      <c r="C19" s="20">
        <v>15</v>
      </c>
      <c r="D19" s="21">
        <v>41101</v>
      </c>
      <c r="E19" s="22">
        <v>17.045000000000002</v>
      </c>
      <c r="F19" s="22">
        <v>4821.4399999999996</v>
      </c>
      <c r="G19" s="23">
        <f t="shared" si="0"/>
        <v>-0.4962054874489043</v>
      </c>
      <c r="H19" s="23">
        <f t="shared" si="0"/>
        <v>45.10565171200615</v>
      </c>
      <c r="I19" s="26">
        <f t="shared" si="1"/>
        <v>-0.4962054874489043</v>
      </c>
      <c r="J19" s="25">
        <f t="shared" si="2"/>
        <v>1002.5923709109163</v>
      </c>
      <c r="K19" s="16"/>
      <c r="L19" s="10"/>
      <c r="M19" s="71">
        <v>1002.5923709109099</v>
      </c>
    </row>
    <row r="20" spans="1:13" s="17" customFormat="1" ht="14" customHeight="1">
      <c r="A20" s="10"/>
      <c r="B20" s="11"/>
      <c r="C20" s="20">
        <v>16</v>
      </c>
      <c r="D20" s="21">
        <v>41102</v>
      </c>
      <c r="E20" s="22">
        <v>17.074999999999999</v>
      </c>
      <c r="F20" s="22">
        <v>6115.5479999999998</v>
      </c>
      <c r="G20" s="23">
        <f t="shared" si="0"/>
        <v>0.17600469345847802</v>
      </c>
      <c r="H20" s="23">
        <f t="shared" si="0"/>
        <v>26.840694896130625</v>
      </c>
      <c r="I20" s="26">
        <f t="shared" si="1"/>
        <v>0.17600469345847802</v>
      </c>
      <c r="J20" s="25">
        <f t="shared" si="2"/>
        <v>1002.7683756043748</v>
      </c>
      <c r="K20" s="16"/>
      <c r="L20" s="10"/>
      <c r="M20" s="71">
        <v>1002.76837560437</v>
      </c>
    </row>
    <row r="21" spans="1:13" s="17" customFormat="1" ht="14" customHeight="1">
      <c r="A21" s="10"/>
      <c r="B21" s="11"/>
      <c r="C21" s="20">
        <v>17</v>
      </c>
      <c r="D21" s="21">
        <v>41103</v>
      </c>
      <c r="E21" s="22">
        <v>17.13</v>
      </c>
      <c r="F21" s="22">
        <v>6163.5950000000003</v>
      </c>
      <c r="G21" s="23">
        <f t="shared" si="0"/>
        <v>0.32210834553440537</v>
      </c>
      <c r="H21" s="23">
        <f t="shared" si="0"/>
        <v>0.7856532235541358</v>
      </c>
      <c r="I21" s="26">
        <f t="shared" si="1"/>
        <v>0.32210834553440537</v>
      </c>
      <c r="J21" s="25">
        <f t="shared" si="2"/>
        <v>1003.0904839499092</v>
      </c>
      <c r="K21" s="16"/>
      <c r="L21" s="10"/>
      <c r="M21" s="71">
        <v>1003.0904839499</v>
      </c>
    </row>
    <row r="22" spans="1:13" s="17" customFormat="1" ht="14" customHeight="1">
      <c r="A22" s="10"/>
      <c r="B22" s="11"/>
      <c r="C22" s="20">
        <v>18</v>
      </c>
      <c r="D22" s="21">
        <v>41106</v>
      </c>
      <c r="E22" s="22">
        <v>17.45</v>
      </c>
      <c r="F22" s="22">
        <v>7452.5590000000002</v>
      </c>
      <c r="G22" s="23">
        <f t="shared" si="0"/>
        <v>1.8680677174547595</v>
      </c>
      <c r="H22" s="23">
        <f t="shared" si="0"/>
        <v>20.91253562247357</v>
      </c>
      <c r="I22" s="26">
        <f t="shared" si="1"/>
        <v>1.8680677174547595</v>
      </c>
      <c r="J22" s="25">
        <f t="shared" si="2"/>
        <v>1004.958551667364</v>
      </c>
      <c r="K22" s="16"/>
      <c r="L22" s="10"/>
      <c r="M22" s="71">
        <v>1004.95855166736</v>
      </c>
    </row>
    <row r="23" spans="1:13" s="17" customFormat="1" ht="14" customHeight="1">
      <c r="A23" s="10"/>
      <c r="B23" s="11"/>
      <c r="C23" s="20">
        <v>19</v>
      </c>
      <c r="D23" s="21">
        <v>41107</v>
      </c>
      <c r="E23" s="22">
        <v>17.28</v>
      </c>
      <c r="F23" s="22">
        <v>3916.34</v>
      </c>
      <c r="G23" s="23">
        <f t="shared" si="0"/>
        <v>-0.97421203438394355</v>
      </c>
      <c r="H23" s="23">
        <f t="shared" si="0"/>
        <v>-47.449728341634064</v>
      </c>
      <c r="I23" s="26">
        <f t="shared" si="1"/>
        <v>0</v>
      </c>
      <c r="J23" s="25">
        <f t="shared" si="2"/>
        <v>1004.958551667364</v>
      </c>
      <c r="K23" s="16"/>
      <c r="L23" s="10"/>
      <c r="M23" s="71">
        <v>1004.95855166736</v>
      </c>
    </row>
    <row r="24" spans="1:13" s="17" customFormat="1" ht="14" customHeight="1">
      <c r="A24" s="10"/>
      <c r="B24" s="11"/>
      <c r="C24" s="20">
        <v>20</v>
      </c>
      <c r="D24" s="21">
        <v>41108</v>
      </c>
      <c r="E24" s="22">
        <v>17.14</v>
      </c>
      <c r="F24" s="22">
        <v>7394.7849999999999</v>
      </c>
      <c r="G24" s="23">
        <f t="shared" si="0"/>
        <v>-0.81018518518518845</v>
      </c>
      <c r="H24" s="23">
        <f t="shared" si="0"/>
        <v>88.818769565461622</v>
      </c>
      <c r="I24" s="26">
        <f t="shared" si="1"/>
        <v>-0.81018518518518845</v>
      </c>
      <c r="J24" s="25">
        <f t="shared" si="2"/>
        <v>1004.1483664821787</v>
      </c>
      <c r="K24" s="16"/>
      <c r="L24" s="10"/>
      <c r="M24" s="71">
        <v>1004.14836648217</v>
      </c>
    </row>
    <row r="25" spans="1:13" s="17" customFormat="1" ht="14" customHeight="1">
      <c r="A25" s="10"/>
      <c r="B25" s="11"/>
      <c r="C25" s="20">
        <v>21</v>
      </c>
      <c r="D25" s="21">
        <v>41109</v>
      </c>
      <c r="E25" s="22">
        <v>17</v>
      </c>
      <c r="F25" s="22">
        <v>4569.9260000000004</v>
      </c>
      <c r="G25" s="23">
        <f t="shared" si="0"/>
        <v>-0.81680280046674769</v>
      </c>
      <c r="H25" s="23">
        <f t="shared" si="0"/>
        <v>-38.200691433219482</v>
      </c>
      <c r="I25" s="26">
        <f t="shared" si="1"/>
        <v>0</v>
      </c>
      <c r="J25" s="25">
        <f t="shared" si="2"/>
        <v>1004.1483664821787</v>
      </c>
      <c r="K25" s="16"/>
      <c r="L25" s="10"/>
      <c r="M25" s="71">
        <v>1004.14836648217</v>
      </c>
    </row>
    <row r="26" spans="1:13" s="17" customFormat="1" ht="14" customHeight="1">
      <c r="A26" s="10"/>
      <c r="B26" s="11"/>
      <c r="C26" s="20">
        <v>22</v>
      </c>
      <c r="D26" s="21">
        <v>41110</v>
      </c>
      <c r="E26" s="22">
        <v>16.445</v>
      </c>
      <c r="F26" s="22">
        <v>6687.509</v>
      </c>
      <c r="G26" s="23">
        <f t="shared" si="0"/>
        <v>-3.2647058823529398</v>
      </c>
      <c r="H26" s="23">
        <f t="shared" si="0"/>
        <v>46.337358635566517</v>
      </c>
      <c r="I26" s="26">
        <f t="shared" si="1"/>
        <v>-3.2647058823529398</v>
      </c>
      <c r="J26" s="25">
        <f t="shared" si="2"/>
        <v>1000.8836605998258</v>
      </c>
      <c r="K26" s="16"/>
      <c r="L26" s="10"/>
      <c r="M26" s="71">
        <v>1000.88366059982</v>
      </c>
    </row>
    <row r="27" spans="1:13" s="17" customFormat="1" ht="14" customHeight="1">
      <c r="A27" s="10"/>
      <c r="B27" s="11"/>
      <c r="C27" s="20">
        <v>23</v>
      </c>
      <c r="D27" s="21">
        <v>41113</v>
      </c>
      <c r="E27" s="22">
        <v>16.38</v>
      </c>
      <c r="F27" s="22">
        <v>8304.4940000000006</v>
      </c>
      <c r="G27" s="23">
        <f t="shared" si="0"/>
        <v>-0.3952569169960552</v>
      </c>
      <c r="H27" s="23">
        <f t="shared" si="0"/>
        <v>24.179182413062929</v>
      </c>
      <c r="I27" s="26">
        <f t="shared" si="1"/>
        <v>-0.3952569169960552</v>
      </c>
      <c r="J27" s="25">
        <f t="shared" si="2"/>
        <v>1000.4884036828298</v>
      </c>
      <c r="K27" s="16"/>
      <c r="L27" s="10"/>
      <c r="M27" s="71">
        <v>1000.48840368282</v>
      </c>
    </row>
    <row r="28" spans="1:13" s="17" customFormat="1" ht="14" customHeight="1">
      <c r="A28" s="10"/>
      <c r="B28" s="11"/>
      <c r="C28" s="20">
        <v>24</v>
      </c>
      <c r="D28" s="21">
        <v>41114</v>
      </c>
      <c r="E28" s="22">
        <v>15.625</v>
      </c>
      <c r="F28" s="22">
        <v>7457.6570000000002</v>
      </c>
      <c r="G28" s="23">
        <f t="shared" si="0"/>
        <v>-4.6092796092796036</v>
      </c>
      <c r="H28" s="23">
        <f t="shared" si="0"/>
        <v>-10.197334118129298</v>
      </c>
      <c r="I28" s="26">
        <f t="shared" si="1"/>
        <v>0</v>
      </c>
      <c r="J28" s="25">
        <f t="shared" si="2"/>
        <v>1000.4884036828298</v>
      </c>
      <c r="K28" s="16"/>
      <c r="L28" s="10"/>
      <c r="M28" s="71">
        <v>1000.48840368282</v>
      </c>
    </row>
    <row r="29" spans="1:13" s="17" customFormat="1" ht="14" customHeight="1">
      <c r="A29" s="10"/>
      <c r="B29" s="11"/>
      <c r="C29" s="20">
        <v>25</v>
      </c>
      <c r="D29" s="21">
        <v>41115</v>
      </c>
      <c r="E29" s="22">
        <v>15.935</v>
      </c>
      <c r="F29" s="22">
        <v>6369.86</v>
      </c>
      <c r="G29" s="23">
        <f t="shared" si="0"/>
        <v>1.9840000000000031</v>
      </c>
      <c r="H29" s="23">
        <f t="shared" si="0"/>
        <v>-14.586310418942578</v>
      </c>
      <c r="I29" s="26">
        <f t="shared" si="1"/>
        <v>0</v>
      </c>
      <c r="J29" s="25">
        <f t="shared" si="2"/>
        <v>1000.4884036828298</v>
      </c>
      <c r="K29" s="16"/>
      <c r="L29" s="10"/>
      <c r="M29" s="71">
        <v>1000.48840368282</v>
      </c>
    </row>
    <row r="30" spans="1:13" s="17" customFormat="1" ht="14" customHeight="1">
      <c r="A30" s="10"/>
      <c r="B30" s="11"/>
      <c r="C30" s="20">
        <v>26</v>
      </c>
      <c r="D30" s="21">
        <v>41116</v>
      </c>
      <c r="E30" s="22">
        <v>15.76</v>
      </c>
      <c r="F30" s="22">
        <v>5519.7330000000002</v>
      </c>
      <c r="G30" s="23">
        <f t="shared" si="0"/>
        <v>-1.0982114841543815</v>
      </c>
      <c r="H30" s="23">
        <f t="shared" si="0"/>
        <v>-13.346086099223523</v>
      </c>
      <c r="I30" s="26">
        <f t="shared" si="1"/>
        <v>0</v>
      </c>
      <c r="J30" s="25">
        <f t="shared" si="2"/>
        <v>1000.4884036828298</v>
      </c>
      <c r="K30" s="16"/>
      <c r="L30" s="10"/>
      <c r="M30" s="71">
        <v>1000.48840368282</v>
      </c>
    </row>
    <row r="31" spans="1:13" s="29" customFormat="1" ht="14" customHeight="1">
      <c r="A31" s="12"/>
      <c r="B31" s="11"/>
      <c r="C31" s="20">
        <v>27</v>
      </c>
      <c r="D31" s="27">
        <v>41117</v>
      </c>
      <c r="E31" s="28">
        <v>15.734999999999999</v>
      </c>
      <c r="F31" s="22">
        <v>5709.7380000000003</v>
      </c>
      <c r="G31" s="23">
        <f t="shared" si="0"/>
        <v>-0.15862944162436773</v>
      </c>
      <c r="H31" s="23">
        <f t="shared" si="0"/>
        <v>3.4422860670978128</v>
      </c>
      <c r="I31" s="26">
        <f t="shared" si="1"/>
        <v>-0.15862944162436773</v>
      </c>
      <c r="J31" s="25">
        <f t="shared" si="2"/>
        <v>1000.3297742412054</v>
      </c>
      <c r="K31" s="16"/>
      <c r="L31" s="12"/>
      <c r="M31" s="71">
        <v>1000.3297742412</v>
      </c>
    </row>
    <row r="32" spans="1:13" s="29" customFormat="1" ht="14" customHeight="1">
      <c r="A32" s="12"/>
      <c r="B32" s="11"/>
      <c r="C32" s="20">
        <v>28</v>
      </c>
      <c r="D32" s="27">
        <v>41120</v>
      </c>
      <c r="E32" s="28">
        <v>15.99</v>
      </c>
      <c r="F32" s="22">
        <v>3845.7710000000002</v>
      </c>
      <c r="G32" s="23">
        <f t="shared" si="0"/>
        <v>1.6205910390848479</v>
      </c>
      <c r="H32" s="23">
        <f t="shared" si="0"/>
        <v>-32.64540334425152</v>
      </c>
      <c r="I32" s="26">
        <f t="shared" si="1"/>
        <v>0</v>
      </c>
      <c r="J32" s="25">
        <f t="shared" si="2"/>
        <v>1000.3297742412054</v>
      </c>
      <c r="K32" s="16"/>
      <c r="L32" s="12"/>
      <c r="M32" s="71">
        <v>1000.3297742412</v>
      </c>
    </row>
    <row r="33" spans="1:13" s="29" customFormat="1" ht="14" customHeight="1">
      <c r="A33" s="12"/>
      <c r="B33" s="11"/>
      <c r="C33" s="20">
        <v>29</v>
      </c>
      <c r="D33" s="27">
        <v>41121</v>
      </c>
      <c r="E33" s="28">
        <v>15.725</v>
      </c>
      <c r="F33" s="22">
        <v>3439.9569999999999</v>
      </c>
      <c r="G33" s="23">
        <f t="shared" si="0"/>
        <v>-1.6572858036272706</v>
      </c>
      <c r="H33" s="23">
        <f t="shared" si="0"/>
        <v>-10.55221436741814</v>
      </c>
      <c r="I33" s="26">
        <f t="shared" si="1"/>
        <v>0</v>
      </c>
      <c r="J33" s="25">
        <f t="shared" si="2"/>
        <v>1000.3297742412054</v>
      </c>
      <c r="K33" s="16"/>
      <c r="L33" s="12"/>
      <c r="M33" s="71">
        <v>1000.3297742412</v>
      </c>
    </row>
    <row r="34" spans="1:13" s="29" customFormat="1" ht="14" customHeight="1">
      <c r="A34" s="12"/>
      <c r="B34" s="11"/>
      <c r="C34" s="20">
        <v>30</v>
      </c>
      <c r="D34" s="27">
        <v>41122</v>
      </c>
      <c r="E34" s="28">
        <v>15.955</v>
      </c>
      <c r="F34" s="22">
        <v>3837.4859999999999</v>
      </c>
      <c r="G34" s="23">
        <f t="shared" si="0"/>
        <v>1.4626391096979359</v>
      </c>
      <c r="H34" s="23">
        <f t="shared" si="0"/>
        <v>11.556220034145776</v>
      </c>
      <c r="I34" s="26">
        <f t="shared" si="1"/>
        <v>1.4626391096979359</v>
      </c>
      <c r="J34" s="25">
        <f t="shared" si="2"/>
        <v>1001.7924133509034</v>
      </c>
      <c r="K34" s="16"/>
      <c r="L34" s="12"/>
      <c r="M34" s="71">
        <v>1001.7924133509</v>
      </c>
    </row>
    <row r="35" spans="1:13" ht="13" customHeight="1">
      <c r="B35" s="30"/>
      <c r="C35" s="31"/>
      <c r="D35" s="32"/>
      <c r="E35" s="32"/>
      <c r="F35" s="32"/>
      <c r="G35" s="32"/>
      <c r="H35" s="32"/>
      <c r="I35" s="33"/>
      <c r="J35" s="34"/>
      <c r="K35" s="35"/>
    </row>
    <row r="36" spans="1:13" ht="13" customHeight="1">
      <c r="I36" s="37"/>
      <c r="J36" s="38"/>
    </row>
    <row r="37" spans="1:13" ht="13" customHeight="1">
      <c r="I37" s="37"/>
      <c r="J37" s="38"/>
    </row>
    <row r="38" spans="1:13" ht="13" customHeight="1"/>
    <row r="39" spans="1:13" ht="13" customHeight="1"/>
    <row r="40" spans="1:13" ht="13" customHeight="1"/>
    <row r="41" spans="1:13" ht="13" customHeight="1"/>
    <row r="42" spans="1:13" ht="13" customHeight="1"/>
    <row r="43" spans="1:13" ht="13" customHeight="1"/>
    <row r="44" spans="1:13" ht="13" customHeight="1"/>
    <row r="45" spans="1:13" ht="13" customHeight="1"/>
    <row r="46" spans="1:13" ht="13" customHeight="1"/>
    <row r="47" spans="1:13" ht="13" customHeight="1"/>
    <row r="48" spans="1:13" ht="13" customHeight="1"/>
    <row r="49" ht="13" customHeight="1"/>
    <row r="50" ht="13" customHeight="1"/>
    <row r="51" ht="13" customHeight="1"/>
    <row r="52" ht="13" customHeight="1"/>
    <row r="53" ht="13" customHeight="1"/>
    <row r="54" ht="13" customHeight="1"/>
    <row r="55" ht="13" customHeight="1"/>
  </sheetData>
  <pageMargins left="0.75" right="0.75" top="1" bottom="1" header="0.5" footer="0.5"/>
  <pageSetup orientation="portrait"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5"/>
  <sheetViews>
    <sheetView showZeros="0" workbookViewId="0">
      <selection activeCell="O12" sqref="O12"/>
    </sheetView>
  </sheetViews>
  <sheetFormatPr baseColWidth="10" defaultColWidth="9.1640625" defaultRowHeight="11" x14ac:dyDescent="0"/>
  <cols>
    <col min="1" max="1" width="2.83203125" style="2" customWidth="1"/>
    <col min="2" max="2" width="1.6640625" style="2" customWidth="1"/>
    <col min="3" max="3" width="3.83203125" style="2" customWidth="1"/>
    <col min="4" max="4" width="10.83203125" style="36" customWidth="1"/>
    <col min="5" max="6" width="7.6640625" style="36" customWidth="1"/>
    <col min="7" max="8" width="9.33203125" style="36" customWidth="1"/>
    <col min="9" max="9" width="9.33203125" style="39" customWidth="1"/>
    <col min="10" max="10" width="10.33203125" style="40" customWidth="1"/>
    <col min="11" max="11" width="1.83203125" style="39" customWidth="1"/>
    <col min="12" max="12" width="1.6640625" style="2" customWidth="1"/>
    <col min="13" max="16384" width="9.1640625" style="9"/>
  </cols>
  <sheetData>
    <row r="2" spans="1:13" ht="18" customHeight="1">
      <c r="B2" s="3"/>
      <c r="C2" s="4"/>
      <c r="D2" s="5" t="s">
        <v>9</v>
      </c>
      <c r="E2" s="5"/>
      <c r="F2" s="5"/>
      <c r="G2" s="5"/>
      <c r="H2" s="5"/>
      <c r="I2" s="6"/>
      <c r="J2" s="7"/>
      <c r="K2" s="8"/>
    </row>
    <row r="3" spans="1:13" s="17" customFormat="1" ht="37" customHeight="1">
      <c r="A3" s="10"/>
      <c r="B3" s="11"/>
      <c r="C3" s="12"/>
      <c r="D3" s="13" t="s">
        <v>10</v>
      </c>
      <c r="E3" s="14" t="s">
        <v>11</v>
      </c>
      <c r="F3" s="13" t="s">
        <v>12</v>
      </c>
      <c r="G3" s="13" t="s">
        <v>13</v>
      </c>
      <c r="H3" s="13" t="s">
        <v>14</v>
      </c>
      <c r="I3" s="14" t="s">
        <v>15</v>
      </c>
      <c r="J3" s="15" t="s">
        <v>16</v>
      </c>
      <c r="K3" s="16"/>
      <c r="L3" s="10"/>
    </row>
    <row r="4" spans="1:13" s="17" customFormat="1" ht="14" customHeight="1">
      <c r="A4" s="10"/>
      <c r="B4" s="11"/>
      <c r="C4" s="12"/>
      <c r="D4" s="18"/>
      <c r="E4" s="19"/>
      <c r="F4" s="18"/>
      <c r="G4" s="18"/>
      <c r="H4" s="18"/>
      <c r="I4" s="14"/>
      <c r="J4" s="15"/>
      <c r="K4" s="16"/>
      <c r="L4" s="10"/>
    </row>
    <row r="5" spans="1:13" s="17" customFormat="1" ht="14" customHeight="1">
      <c r="A5" s="10"/>
      <c r="B5" s="11"/>
      <c r="C5" s="20">
        <v>1</v>
      </c>
      <c r="D5" s="21">
        <v>41080</v>
      </c>
      <c r="E5" s="22">
        <v>15.98</v>
      </c>
      <c r="F5" s="22">
        <v>6913.5649999999996</v>
      </c>
      <c r="G5" s="23"/>
      <c r="H5" s="23"/>
      <c r="I5" s="24"/>
      <c r="J5" s="25">
        <v>1000</v>
      </c>
      <c r="K5" s="16"/>
      <c r="L5" s="10"/>
      <c r="M5" s="1">
        <v>1000</v>
      </c>
    </row>
    <row r="6" spans="1:13" s="17" customFormat="1" ht="14" customHeight="1">
      <c r="A6" s="10"/>
      <c r="B6" s="11"/>
      <c r="C6" s="20">
        <v>2</v>
      </c>
      <c r="D6" s="21">
        <v>41081</v>
      </c>
      <c r="E6" s="22">
        <v>15.92</v>
      </c>
      <c r="F6" s="22">
        <v>3973.4989999999998</v>
      </c>
      <c r="G6" s="70">
        <f t="shared" ref="G6:H34" si="0">(E6-E5)/E5*100</f>
        <v>-0.37546933667084165</v>
      </c>
      <c r="H6" s="23">
        <f t="shared" si="0"/>
        <v>-42.526048427981799</v>
      </c>
      <c r="I6" s="26">
        <f t="shared" ref="I6:I34" si="1">IF(H6&lt;0,G6,0)</f>
        <v>-0.37546933667084165</v>
      </c>
      <c r="J6" s="25">
        <f>I6+J5</f>
        <v>999.62453066332921</v>
      </c>
      <c r="K6" s="16"/>
      <c r="L6" s="10"/>
      <c r="M6" s="71">
        <v>999.62453066332898</v>
      </c>
    </row>
    <row r="7" spans="1:13" s="17" customFormat="1" ht="14" customHeight="1">
      <c r="A7" s="10"/>
      <c r="B7" s="11"/>
      <c r="C7" s="20">
        <v>3</v>
      </c>
      <c r="D7" s="21">
        <v>41082</v>
      </c>
      <c r="E7" s="22">
        <v>16</v>
      </c>
      <c r="F7" s="22">
        <v>3460.607</v>
      </c>
      <c r="G7" s="23">
        <f t="shared" si="0"/>
        <v>0.50251256281407075</v>
      </c>
      <c r="H7" s="23">
        <f t="shared" si="0"/>
        <v>-12.9078175180112</v>
      </c>
      <c r="I7" s="26">
        <f t="shared" si="1"/>
        <v>0.50251256281407075</v>
      </c>
      <c r="J7" s="25">
        <f t="shared" ref="J7:J34" si="2">I7+J6</f>
        <v>1000.1270432261433</v>
      </c>
      <c r="K7" s="16"/>
      <c r="L7" s="10"/>
      <c r="M7" s="71">
        <v>1000.12704322614</v>
      </c>
    </row>
    <row r="8" spans="1:13" s="17" customFormat="1" ht="14" customHeight="1">
      <c r="A8" s="10"/>
      <c r="B8" s="11"/>
      <c r="C8" s="20">
        <v>4</v>
      </c>
      <c r="D8" s="21">
        <v>41085</v>
      </c>
      <c r="E8" s="22">
        <v>16</v>
      </c>
      <c r="F8" s="22">
        <v>3909.2890000000002</v>
      </c>
      <c r="G8" s="23">
        <f t="shared" si="0"/>
        <v>0</v>
      </c>
      <c r="H8" s="23">
        <f t="shared" si="0"/>
        <v>12.965413293101477</v>
      </c>
      <c r="I8" s="26">
        <f t="shared" si="1"/>
        <v>0</v>
      </c>
      <c r="J8" s="25">
        <f t="shared" si="2"/>
        <v>1000.1270432261433</v>
      </c>
      <c r="K8" s="16"/>
      <c r="L8" s="10"/>
      <c r="M8" s="71">
        <v>1000.12704322614</v>
      </c>
    </row>
    <row r="9" spans="1:13" s="17" customFormat="1" ht="14" customHeight="1">
      <c r="A9" s="10"/>
      <c r="B9" s="11"/>
      <c r="C9" s="20">
        <v>5</v>
      </c>
      <c r="D9" s="21">
        <v>41086</v>
      </c>
      <c r="E9" s="22">
        <v>16</v>
      </c>
      <c r="F9" s="22">
        <v>5828.4709999999995</v>
      </c>
      <c r="G9" s="23">
        <f t="shared" si="0"/>
        <v>0</v>
      </c>
      <c r="H9" s="23">
        <f t="shared" si="0"/>
        <v>49.092865735943271</v>
      </c>
      <c r="I9" s="26">
        <f t="shared" si="1"/>
        <v>0</v>
      </c>
      <c r="J9" s="25">
        <f t="shared" si="2"/>
        <v>1000.1270432261433</v>
      </c>
      <c r="K9" s="16"/>
      <c r="L9" s="10"/>
      <c r="M9" s="71">
        <v>1000.12704322614</v>
      </c>
    </row>
    <row r="10" spans="1:13" s="17" customFormat="1" ht="14" customHeight="1">
      <c r="A10" s="10"/>
      <c r="B10" s="11"/>
      <c r="C10" s="20">
        <v>6</v>
      </c>
      <c r="D10" s="21">
        <v>41087</v>
      </c>
      <c r="E10" s="22">
        <v>16.215</v>
      </c>
      <c r="F10" s="22">
        <v>5386.1369999999997</v>
      </c>
      <c r="G10" s="23">
        <f t="shared" si="0"/>
        <v>1.3437499999999991</v>
      </c>
      <c r="H10" s="23">
        <f t="shared" si="0"/>
        <v>-7.5891944902874169</v>
      </c>
      <c r="I10" s="26">
        <f t="shared" si="1"/>
        <v>1.3437499999999991</v>
      </c>
      <c r="J10" s="25">
        <f t="shared" si="2"/>
        <v>1001.4707932261433</v>
      </c>
      <c r="K10" s="16"/>
      <c r="L10" s="10"/>
      <c r="M10" s="71">
        <v>1001.47079322614</v>
      </c>
    </row>
    <row r="11" spans="1:13" s="17" customFormat="1" ht="14" customHeight="1">
      <c r="A11" s="10"/>
      <c r="B11" s="11"/>
      <c r="C11" s="20">
        <v>7</v>
      </c>
      <c r="D11" s="21">
        <v>41088</v>
      </c>
      <c r="E11" s="22">
        <v>16.425000000000001</v>
      </c>
      <c r="F11" s="22">
        <v>6083.3310000000001</v>
      </c>
      <c r="G11" s="23">
        <f t="shared" si="0"/>
        <v>1.2950971322849267</v>
      </c>
      <c r="H11" s="23">
        <f t="shared" si="0"/>
        <v>12.944230716745608</v>
      </c>
      <c r="I11" s="26">
        <f t="shared" si="1"/>
        <v>0</v>
      </c>
      <c r="J11" s="25">
        <f t="shared" si="2"/>
        <v>1001.4707932261433</v>
      </c>
      <c r="K11" s="16"/>
      <c r="L11" s="10"/>
      <c r="M11" s="71">
        <v>1001.47079322614</v>
      </c>
    </row>
    <row r="12" spans="1:13" s="17" customFormat="1" ht="14" customHeight="1">
      <c r="A12" s="10"/>
      <c r="B12" s="11"/>
      <c r="C12" s="20">
        <v>8</v>
      </c>
      <c r="D12" s="21">
        <v>41089</v>
      </c>
      <c r="E12" s="22">
        <v>16.53</v>
      </c>
      <c r="F12" s="22">
        <v>4110.3909999999996</v>
      </c>
      <c r="G12" s="23">
        <f t="shared" si="0"/>
        <v>0.63926940639269658</v>
      </c>
      <c r="H12" s="23">
        <f t="shared" si="0"/>
        <v>-32.431902850592884</v>
      </c>
      <c r="I12" s="26">
        <f t="shared" si="1"/>
        <v>0.63926940639269658</v>
      </c>
      <c r="J12" s="25">
        <f t="shared" si="2"/>
        <v>1002.110062632536</v>
      </c>
      <c r="K12" s="16"/>
      <c r="L12" s="10"/>
      <c r="M12" s="71">
        <v>1002.11006263253</v>
      </c>
    </row>
    <row r="13" spans="1:13" s="17" customFormat="1" ht="14" customHeight="1">
      <c r="A13" s="10"/>
      <c r="B13" s="11"/>
      <c r="C13" s="20">
        <v>9</v>
      </c>
      <c r="D13" s="21">
        <v>41092</v>
      </c>
      <c r="E13" s="22">
        <v>16.420000000000002</v>
      </c>
      <c r="F13" s="22">
        <v>6788.3689999999997</v>
      </c>
      <c r="G13" s="23">
        <f t="shared" si="0"/>
        <v>-0.66545674531155119</v>
      </c>
      <c r="H13" s="23">
        <f t="shared" si="0"/>
        <v>65.151417468557142</v>
      </c>
      <c r="I13" s="26">
        <f t="shared" si="1"/>
        <v>0</v>
      </c>
      <c r="J13" s="25">
        <f t="shared" si="2"/>
        <v>1002.110062632536</v>
      </c>
      <c r="K13" s="16"/>
      <c r="L13" s="10"/>
      <c r="M13" s="71">
        <v>1002.11006263253</v>
      </c>
    </row>
    <row r="14" spans="1:13" s="17" customFormat="1" ht="14" customHeight="1">
      <c r="A14" s="10"/>
      <c r="B14" s="11"/>
      <c r="C14" s="20">
        <v>10</v>
      </c>
      <c r="D14" s="21">
        <v>41093</v>
      </c>
      <c r="E14" s="22">
        <v>16.684999999999999</v>
      </c>
      <c r="F14" s="22">
        <v>7503.13</v>
      </c>
      <c r="G14" s="23">
        <f t="shared" si="0"/>
        <v>1.6138855054811021</v>
      </c>
      <c r="H14" s="23">
        <f t="shared" si="0"/>
        <v>10.529200754997268</v>
      </c>
      <c r="I14" s="26">
        <f t="shared" si="1"/>
        <v>0</v>
      </c>
      <c r="J14" s="25">
        <f t="shared" si="2"/>
        <v>1002.110062632536</v>
      </c>
      <c r="K14" s="16"/>
      <c r="L14" s="10"/>
      <c r="M14" s="71">
        <v>1002.11006263253</v>
      </c>
    </row>
    <row r="15" spans="1:13" s="17" customFormat="1" ht="14" customHeight="1">
      <c r="A15" s="10"/>
      <c r="B15" s="11"/>
      <c r="C15" s="20">
        <v>11</v>
      </c>
      <c r="D15" s="21">
        <v>41095</v>
      </c>
      <c r="E15" s="22">
        <v>16.68</v>
      </c>
      <c r="F15" s="22">
        <v>3383.3009999999999</v>
      </c>
      <c r="G15" s="23">
        <f t="shared" si="0"/>
        <v>-2.9967036260107913E-2</v>
      </c>
      <c r="H15" s="23">
        <f t="shared" si="0"/>
        <v>-54.908138336934051</v>
      </c>
      <c r="I15" s="26">
        <f t="shared" si="1"/>
        <v>-2.9967036260107913E-2</v>
      </c>
      <c r="J15" s="25">
        <f t="shared" si="2"/>
        <v>1002.0800955962759</v>
      </c>
      <c r="K15" s="16"/>
      <c r="L15" s="10"/>
      <c r="M15" s="71">
        <v>1002.08009559627</v>
      </c>
    </row>
    <row r="16" spans="1:13" s="17" customFormat="1" ht="14" customHeight="1">
      <c r="A16" s="10"/>
      <c r="B16" s="11"/>
      <c r="C16" s="20">
        <v>12</v>
      </c>
      <c r="D16" s="21">
        <v>41096</v>
      </c>
      <c r="E16" s="22">
        <v>16.895</v>
      </c>
      <c r="F16" s="22">
        <v>4356.5140000000001</v>
      </c>
      <c r="G16" s="23">
        <f t="shared" si="0"/>
        <v>1.2889688249400471</v>
      </c>
      <c r="H16" s="23">
        <f t="shared" si="0"/>
        <v>28.765191155028781</v>
      </c>
      <c r="I16" s="26">
        <f t="shared" si="1"/>
        <v>0</v>
      </c>
      <c r="J16" s="25">
        <f t="shared" si="2"/>
        <v>1002.0800955962759</v>
      </c>
      <c r="K16" s="16"/>
      <c r="L16" s="10"/>
      <c r="M16" s="71">
        <v>1002.08009559627</v>
      </c>
    </row>
    <row r="17" spans="1:13" s="17" customFormat="1" ht="14" customHeight="1">
      <c r="A17" s="10"/>
      <c r="B17" s="11"/>
      <c r="C17" s="20">
        <v>13</v>
      </c>
      <c r="D17" s="21">
        <v>41099</v>
      </c>
      <c r="E17" s="22">
        <v>16.82</v>
      </c>
      <c r="F17" s="22">
        <v>4386.9399999999996</v>
      </c>
      <c r="G17" s="23">
        <f t="shared" si="0"/>
        <v>-0.44391831902929441</v>
      </c>
      <c r="H17" s="23">
        <f t="shared" si="0"/>
        <v>0.69840243827976856</v>
      </c>
      <c r="I17" s="26">
        <f t="shared" si="1"/>
        <v>0</v>
      </c>
      <c r="J17" s="25">
        <f t="shared" si="2"/>
        <v>1002.0800955962759</v>
      </c>
      <c r="K17" s="16"/>
      <c r="L17" s="10"/>
      <c r="M17" s="71">
        <v>1002.08009559627</v>
      </c>
    </row>
    <row r="18" spans="1:13" s="17" customFormat="1" ht="14" customHeight="1">
      <c r="A18" s="10"/>
      <c r="B18" s="11"/>
      <c r="C18" s="20">
        <v>14</v>
      </c>
      <c r="D18" s="21">
        <v>41100</v>
      </c>
      <c r="E18" s="22">
        <v>17.13</v>
      </c>
      <c r="F18" s="22">
        <v>3322.71</v>
      </c>
      <c r="G18" s="23">
        <f t="shared" si="0"/>
        <v>1.8430439952437496</v>
      </c>
      <c r="H18" s="23">
        <f t="shared" si="0"/>
        <v>-24.25905072784218</v>
      </c>
      <c r="I18" s="26">
        <f t="shared" si="1"/>
        <v>1.8430439952437496</v>
      </c>
      <c r="J18" s="25">
        <f t="shared" si="2"/>
        <v>1003.9231395915197</v>
      </c>
      <c r="K18" s="16"/>
      <c r="L18" s="10"/>
      <c r="M18" s="71">
        <v>1003.92313959151</v>
      </c>
    </row>
    <row r="19" spans="1:13" s="17" customFormat="1" ht="14" customHeight="1">
      <c r="A19" s="10"/>
      <c r="B19" s="11"/>
      <c r="C19" s="20">
        <v>15</v>
      </c>
      <c r="D19" s="21">
        <v>41101</v>
      </c>
      <c r="E19" s="22">
        <v>17.045000000000002</v>
      </c>
      <c r="F19" s="22">
        <v>4821.4399999999996</v>
      </c>
      <c r="G19" s="23">
        <f t="shared" si="0"/>
        <v>-0.4962054874489043</v>
      </c>
      <c r="H19" s="23">
        <f t="shared" si="0"/>
        <v>45.10565171200615</v>
      </c>
      <c r="I19" s="26">
        <f t="shared" si="1"/>
        <v>0</v>
      </c>
      <c r="J19" s="25">
        <f t="shared" si="2"/>
        <v>1003.9231395915197</v>
      </c>
      <c r="K19" s="16"/>
      <c r="L19" s="10"/>
      <c r="M19" s="71">
        <v>1003.92313959151</v>
      </c>
    </row>
    <row r="20" spans="1:13" s="17" customFormat="1" ht="14" customHeight="1">
      <c r="A20" s="10"/>
      <c r="B20" s="11"/>
      <c r="C20" s="20">
        <v>16</v>
      </c>
      <c r="D20" s="21">
        <v>41102</v>
      </c>
      <c r="E20" s="22">
        <v>17.074999999999999</v>
      </c>
      <c r="F20" s="22">
        <v>6115.5479999999998</v>
      </c>
      <c r="G20" s="23">
        <f t="shared" si="0"/>
        <v>0.17600469345847802</v>
      </c>
      <c r="H20" s="23">
        <f t="shared" si="0"/>
        <v>26.840694896130625</v>
      </c>
      <c r="I20" s="26">
        <f t="shared" si="1"/>
        <v>0</v>
      </c>
      <c r="J20" s="25">
        <f t="shared" si="2"/>
        <v>1003.9231395915197</v>
      </c>
      <c r="K20" s="16"/>
      <c r="L20" s="10"/>
      <c r="M20" s="71">
        <v>1003.92313959151</v>
      </c>
    </row>
    <row r="21" spans="1:13" s="17" customFormat="1" ht="14" customHeight="1">
      <c r="A21" s="10"/>
      <c r="B21" s="11"/>
      <c r="C21" s="20">
        <v>17</v>
      </c>
      <c r="D21" s="21">
        <v>41103</v>
      </c>
      <c r="E21" s="22">
        <v>17.13</v>
      </c>
      <c r="F21" s="22">
        <v>6163.5950000000003</v>
      </c>
      <c r="G21" s="23">
        <f t="shared" si="0"/>
        <v>0.32210834553440537</v>
      </c>
      <c r="H21" s="23">
        <f t="shared" si="0"/>
        <v>0.7856532235541358</v>
      </c>
      <c r="I21" s="26">
        <f t="shared" si="1"/>
        <v>0</v>
      </c>
      <c r="J21" s="25">
        <f t="shared" si="2"/>
        <v>1003.9231395915197</v>
      </c>
      <c r="K21" s="16"/>
      <c r="L21" s="10"/>
      <c r="M21" s="71">
        <v>1003.92313959151</v>
      </c>
    </row>
    <row r="22" spans="1:13" s="17" customFormat="1" ht="14" customHeight="1">
      <c r="A22" s="10"/>
      <c r="B22" s="11"/>
      <c r="C22" s="20">
        <v>18</v>
      </c>
      <c r="D22" s="21">
        <v>41106</v>
      </c>
      <c r="E22" s="22">
        <v>17.45</v>
      </c>
      <c r="F22" s="22">
        <v>7452.5590000000002</v>
      </c>
      <c r="G22" s="23">
        <f t="shared" si="0"/>
        <v>1.8680677174547595</v>
      </c>
      <c r="H22" s="23">
        <f t="shared" si="0"/>
        <v>20.91253562247357</v>
      </c>
      <c r="I22" s="26">
        <f t="shared" si="1"/>
        <v>0</v>
      </c>
      <c r="J22" s="25">
        <f t="shared" si="2"/>
        <v>1003.9231395915197</v>
      </c>
      <c r="K22" s="16"/>
      <c r="L22" s="10"/>
      <c r="M22" s="71">
        <v>1003.92313959151</v>
      </c>
    </row>
    <row r="23" spans="1:13" s="17" customFormat="1" ht="14" customHeight="1">
      <c r="A23" s="10"/>
      <c r="B23" s="11"/>
      <c r="C23" s="20">
        <v>19</v>
      </c>
      <c r="D23" s="21">
        <v>41107</v>
      </c>
      <c r="E23" s="22">
        <v>17.28</v>
      </c>
      <c r="F23" s="22">
        <v>3916.34</v>
      </c>
      <c r="G23" s="23">
        <f t="shared" si="0"/>
        <v>-0.97421203438394355</v>
      </c>
      <c r="H23" s="23">
        <f t="shared" si="0"/>
        <v>-47.449728341634064</v>
      </c>
      <c r="I23" s="26">
        <f t="shared" si="1"/>
        <v>-0.97421203438394355</v>
      </c>
      <c r="J23" s="25">
        <f t="shared" si="2"/>
        <v>1002.9489275571357</v>
      </c>
      <c r="K23" s="16"/>
      <c r="L23" s="10"/>
      <c r="M23" s="71">
        <v>1002.94892755713</v>
      </c>
    </row>
    <row r="24" spans="1:13" s="17" customFormat="1" ht="14" customHeight="1">
      <c r="A24" s="10"/>
      <c r="B24" s="11"/>
      <c r="C24" s="20">
        <v>20</v>
      </c>
      <c r="D24" s="21">
        <v>41108</v>
      </c>
      <c r="E24" s="22">
        <v>17.14</v>
      </c>
      <c r="F24" s="22">
        <v>7394.7849999999999</v>
      </c>
      <c r="G24" s="23">
        <f t="shared" si="0"/>
        <v>-0.81018518518518845</v>
      </c>
      <c r="H24" s="23">
        <f t="shared" si="0"/>
        <v>88.818769565461622</v>
      </c>
      <c r="I24" s="26">
        <f t="shared" si="1"/>
        <v>0</v>
      </c>
      <c r="J24" s="25">
        <f t="shared" si="2"/>
        <v>1002.9489275571357</v>
      </c>
      <c r="K24" s="16"/>
      <c r="L24" s="10"/>
      <c r="M24" s="71">
        <v>1002.94892755713</v>
      </c>
    </row>
    <row r="25" spans="1:13" s="17" customFormat="1" ht="14" customHeight="1">
      <c r="A25" s="10"/>
      <c r="B25" s="11"/>
      <c r="C25" s="20">
        <v>21</v>
      </c>
      <c r="D25" s="21">
        <v>41109</v>
      </c>
      <c r="E25" s="22">
        <v>17</v>
      </c>
      <c r="F25" s="22">
        <v>4569.9260000000004</v>
      </c>
      <c r="G25" s="23">
        <f t="shared" si="0"/>
        <v>-0.81680280046674769</v>
      </c>
      <c r="H25" s="23">
        <f t="shared" si="0"/>
        <v>-38.200691433219482</v>
      </c>
      <c r="I25" s="26">
        <f t="shared" si="1"/>
        <v>-0.81680280046674769</v>
      </c>
      <c r="J25" s="25">
        <f t="shared" si="2"/>
        <v>1002.1321247566689</v>
      </c>
      <c r="K25" s="16"/>
      <c r="L25" s="10"/>
      <c r="M25" s="71">
        <v>1002.13212475666</v>
      </c>
    </row>
    <row r="26" spans="1:13" s="17" customFormat="1" ht="14" customHeight="1">
      <c r="A26" s="10"/>
      <c r="B26" s="11"/>
      <c r="C26" s="20">
        <v>22</v>
      </c>
      <c r="D26" s="21">
        <v>41110</v>
      </c>
      <c r="E26" s="22">
        <v>16.445</v>
      </c>
      <c r="F26" s="22">
        <v>6687.509</v>
      </c>
      <c r="G26" s="23">
        <f t="shared" si="0"/>
        <v>-3.2647058823529398</v>
      </c>
      <c r="H26" s="23">
        <f t="shared" si="0"/>
        <v>46.337358635566517</v>
      </c>
      <c r="I26" s="26">
        <f t="shared" si="1"/>
        <v>0</v>
      </c>
      <c r="J26" s="25">
        <f t="shared" si="2"/>
        <v>1002.1321247566689</v>
      </c>
      <c r="K26" s="16"/>
      <c r="L26" s="10"/>
      <c r="M26" s="71">
        <v>1002.13212475666</v>
      </c>
    </row>
    <row r="27" spans="1:13" s="17" customFormat="1" ht="14" customHeight="1">
      <c r="A27" s="10"/>
      <c r="B27" s="11"/>
      <c r="C27" s="20">
        <v>23</v>
      </c>
      <c r="D27" s="21">
        <v>41113</v>
      </c>
      <c r="E27" s="22">
        <v>16.38</v>
      </c>
      <c r="F27" s="22">
        <v>8304.4940000000006</v>
      </c>
      <c r="G27" s="23">
        <f t="shared" si="0"/>
        <v>-0.3952569169960552</v>
      </c>
      <c r="H27" s="23">
        <f t="shared" si="0"/>
        <v>24.179182413062929</v>
      </c>
      <c r="I27" s="26">
        <f t="shared" si="1"/>
        <v>0</v>
      </c>
      <c r="J27" s="25">
        <f t="shared" si="2"/>
        <v>1002.1321247566689</v>
      </c>
      <c r="K27" s="16"/>
      <c r="L27" s="10"/>
      <c r="M27" s="71">
        <v>1002.13212475666</v>
      </c>
    </row>
    <row r="28" spans="1:13" s="17" customFormat="1" ht="14" customHeight="1">
      <c r="A28" s="10"/>
      <c r="B28" s="11"/>
      <c r="C28" s="20">
        <v>24</v>
      </c>
      <c r="D28" s="21">
        <v>41114</v>
      </c>
      <c r="E28" s="22">
        <v>15.625</v>
      </c>
      <c r="F28" s="22">
        <v>7457.6570000000002</v>
      </c>
      <c r="G28" s="23">
        <f t="shared" si="0"/>
        <v>-4.6092796092796036</v>
      </c>
      <c r="H28" s="23">
        <f t="shared" si="0"/>
        <v>-10.197334118129298</v>
      </c>
      <c r="I28" s="26">
        <f t="shared" si="1"/>
        <v>-4.6092796092796036</v>
      </c>
      <c r="J28" s="25">
        <f t="shared" si="2"/>
        <v>997.52284514738926</v>
      </c>
      <c r="K28" s="16"/>
      <c r="L28" s="10"/>
      <c r="M28" s="71">
        <v>997.52284514738903</v>
      </c>
    </row>
    <row r="29" spans="1:13" s="17" customFormat="1" ht="14" customHeight="1">
      <c r="A29" s="10"/>
      <c r="B29" s="11"/>
      <c r="C29" s="20">
        <v>25</v>
      </c>
      <c r="D29" s="21">
        <v>41115</v>
      </c>
      <c r="E29" s="22">
        <v>15.935</v>
      </c>
      <c r="F29" s="22">
        <v>6369.86</v>
      </c>
      <c r="G29" s="23">
        <f t="shared" si="0"/>
        <v>1.9840000000000031</v>
      </c>
      <c r="H29" s="23">
        <f t="shared" si="0"/>
        <v>-14.586310418942578</v>
      </c>
      <c r="I29" s="26">
        <f t="shared" si="1"/>
        <v>1.9840000000000031</v>
      </c>
      <c r="J29" s="25">
        <f t="shared" si="2"/>
        <v>999.5068451473893</v>
      </c>
      <c r="K29" s="16"/>
      <c r="L29" s="10"/>
      <c r="M29" s="71">
        <v>999.50684514738896</v>
      </c>
    </row>
    <row r="30" spans="1:13" s="17" customFormat="1" ht="14" customHeight="1">
      <c r="A30" s="10"/>
      <c r="B30" s="11"/>
      <c r="C30" s="20">
        <v>26</v>
      </c>
      <c r="D30" s="21">
        <v>41116</v>
      </c>
      <c r="E30" s="22">
        <v>15.76</v>
      </c>
      <c r="F30" s="22">
        <v>5519.7330000000002</v>
      </c>
      <c r="G30" s="23">
        <f t="shared" si="0"/>
        <v>-1.0982114841543815</v>
      </c>
      <c r="H30" s="23">
        <f t="shared" si="0"/>
        <v>-13.346086099223523</v>
      </c>
      <c r="I30" s="26">
        <f t="shared" si="1"/>
        <v>-1.0982114841543815</v>
      </c>
      <c r="J30" s="25">
        <f t="shared" si="2"/>
        <v>998.40863366323492</v>
      </c>
      <c r="K30" s="16"/>
      <c r="L30" s="10"/>
      <c r="M30" s="71">
        <v>998.40863366323401</v>
      </c>
    </row>
    <row r="31" spans="1:13" s="29" customFormat="1" ht="14" customHeight="1">
      <c r="A31" s="12"/>
      <c r="B31" s="11"/>
      <c r="C31" s="20">
        <v>27</v>
      </c>
      <c r="D31" s="27">
        <v>41117</v>
      </c>
      <c r="E31" s="28">
        <v>15.734999999999999</v>
      </c>
      <c r="F31" s="22">
        <v>5709.7380000000003</v>
      </c>
      <c r="G31" s="23">
        <f t="shared" si="0"/>
        <v>-0.15862944162436773</v>
      </c>
      <c r="H31" s="23">
        <f t="shared" si="0"/>
        <v>3.4422860670978128</v>
      </c>
      <c r="I31" s="26">
        <f t="shared" si="1"/>
        <v>0</v>
      </c>
      <c r="J31" s="25">
        <f t="shared" si="2"/>
        <v>998.40863366323492</v>
      </c>
      <c r="K31" s="16"/>
      <c r="L31" s="12"/>
      <c r="M31" s="71">
        <v>998.40863366323401</v>
      </c>
    </row>
    <row r="32" spans="1:13" s="29" customFormat="1" ht="14" customHeight="1">
      <c r="A32" s="12"/>
      <c r="B32" s="11"/>
      <c r="C32" s="20">
        <v>28</v>
      </c>
      <c r="D32" s="27">
        <v>41120</v>
      </c>
      <c r="E32" s="28">
        <v>15.99</v>
      </c>
      <c r="F32" s="22">
        <v>3845.7710000000002</v>
      </c>
      <c r="G32" s="23">
        <f t="shared" si="0"/>
        <v>1.6205910390848479</v>
      </c>
      <c r="H32" s="23">
        <f t="shared" si="0"/>
        <v>-32.64540334425152</v>
      </c>
      <c r="I32" s="26">
        <f t="shared" si="1"/>
        <v>1.6205910390848479</v>
      </c>
      <c r="J32" s="25">
        <f t="shared" si="2"/>
        <v>1000.0292247023198</v>
      </c>
      <c r="K32" s="16"/>
      <c r="L32" s="12"/>
      <c r="M32" s="71">
        <v>1000.02922470231</v>
      </c>
    </row>
    <row r="33" spans="1:13" s="29" customFormat="1" ht="14" customHeight="1">
      <c r="A33" s="12"/>
      <c r="B33" s="11"/>
      <c r="C33" s="20">
        <v>29</v>
      </c>
      <c r="D33" s="27">
        <v>41121</v>
      </c>
      <c r="E33" s="28">
        <v>15.725</v>
      </c>
      <c r="F33" s="22">
        <v>3439.9569999999999</v>
      </c>
      <c r="G33" s="23">
        <f t="shared" si="0"/>
        <v>-1.6572858036272706</v>
      </c>
      <c r="H33" s="23">
        <f t="shared" si="0"/>
        <v>-10.55221436741814</v>
      </c>
      <c r="I33" s="26">
        <f t="shared" si="1"/>
        <v>-1.6572858036272706</v>
      </c>
      <c r="J33" s="25">
        <f t="shared" si="2"/>
        <v>998.37193889869252</v>
      </c>
      <c r="K33" s="16"/>
      <c r="L33" s="12"/>
      <c r="M33" s="71">
        <v>998.37193889869195</v>
      </c>
    </row>
    <row r="34" spans="1:13" s="29" customFormat="1" ht="14" customHeight="1">
      <c r="A34" s="12"/>
      <c r="B34" s="11"/>
      <c r="C34" s="20">
        <v>30</v>
      </c>
      <c r="D34" s="27">
        <v>41122</v>
      </c>
      <c r="E34" s="28">
        <v>15.955</v>
      </c>
      <c r="F34" s="22">
        <v>3837.4859999999999</v>
      </c>
      <c r="G34" s="23">
        <f t="shared" si="0"/>
        <v>1.4626391096979359</v>
      </c>
      <c r="H34" s="23">
        <f t="shared" si="0"/>
        <v>11.556220034145776</v>
      </c>
      <c r="I34" s="26">
        <f t="shared" si="1"/>
        <v>0</v>
      </c>
      <c r="J34" s="25">
        <f t="shared" si="2"/>
        <v>998.37193889869252</v>
      </c>
      <c r="K34" s="16"/>
      <c r="L34" s="12"/>
      <c r="M34" s="71">
        <v>998.37193889869195</v>
      </c>
    </row>
    <row r="35" spans="1:13" ht="13" customHeight="1">
      <c r="B35" s="30"/>
      <c r="C35" s="31"/>
      <c r="D35" s="32"/>
      <c r="E35" s="32"/>
      <c r="F35" s="32"/>
      <c r="G35" s="32"/>
      <c r="H35" s="32"/>
      <c r="I35" s="33"/>
      <c r="J35" s="34"/>
      <c r="K35" s="35"/>
    </row>
    <row r="36" spans="1:13" ht="13" customHeight="1">
      <c r="I36" s="37"/>
      <c r="J36" s="38"/>
    </row>
    <row r="37" spans="1:13" ht="13" customHeight="1">
      <c r="I37" s="37"/>
      <c r="J37" s="38"/>
    </row>
    <row r="38" spans="1:13" ht="13" customHeight="1"/>
    <row r="39" spans="1:13" ht="13" customHeight="1"/>
    <row r="40" spans="1:13" ht="13" customHeight="1"/>
    <row r="41" spans="1:13" ht="13" customHeight="1"/>
    <row r="42" spans="1:13" ht="13" customHeight="1"/>
    <row r="43" spans="1:13" ht="13" customHeight="1"/>
    <row r="44" spans="1:13" ht="13" customHeight="1"/>
    <row r="45" spans="1:13" ht="13" customHeight="1"/>
    <row r="46" spans="1:13" ht="13" customHeight="1"/>
    <row r="47" spans="1:13" ht="13" customHeight="1"/>
    <row r="48" spans="1:13" ht="13" customHeight="1"/>
    <row r="49" ht="13" customHeight="1"/>
    <row r="50" ht="13" customHeight="1"/>
    <row r="51" ht="13" customHeight="1"/>
    <row r="52" ht="13" customHeight="1"/>
    <row r="53" ht="13" customHeight="1"/>
    <row r="54" ht="13" customHeight="1"/>
    <row r="55" ht="13" customHeight="1"/>
  </sheetData>
  <pageMargins left="0.75" right="0.75" top="1" bottom="1" header="0.5" footer="0.5"/>
  <pageSetup orientation="portrait" horizontalDpi="4294967293" verticalDpi="429496729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zoomScale="125" workbookViewId="0">
      <selection activeCell="L4" sqref="L4:L17"/>
    </sheetView>
  </sheetViews>
  <sheetFormatPr baseColWidth="10" defaultColWidth="9.1640625" defaultRowHeight="12" outlineLevelCol="1" x14ac:dyDescent="0"/>
  <cols>
    <col min="1" max="1" width="1.6640625" style="2" customWidth="1"/>
    <col min="2" max="2" width="2.83203125" style="2" customWidth="1"/>
    <col min="3" max="3" width="8.5" style="41" customWidth="1"/>
    <col min="4" max="5" width="7" style="41" hidden="1" customWidth="1" outlineLevel="1"/>
    <col min="6" max="6" width="7" style="42" hidden="1" customWidth="1" outlineLevel="1"/>
    <col min="7" max="7" width="7.1640625" style="39" customWidth="1" collapsed="1"/>
    <col min="8" max="8" width="7.1640625" style="39" customWidth="1"/>
    <col min="9" max="9" width="9" style="39" bestFit="1" customWidth="1"/>
    <col min="10" max="10" width="13.33203125" style="39" customWidth="1"/>
    <col min="11" max="11" width="13.5" style="39" customWidth="1"/>
    <col min="12" max="12" width="13.33203125" style="42" customWidth="1"/>
    <col min="13" max="14" width="14.5" style="42" customWidth="1"/>
    <col min="15" max="16" width="7.83203125" style="42" customWidth="1"/>
    <col min="17" max="17" width="1.1640625" style="2" customWidth="1"/>
    <col min="18" max="18" width="8.83203125" style="43" customWidth="1"/>
    <col min="19" max="20" width="8.83203125" style="44" customWidth="1"/>
    <col min="21" max="16384" width="9.1640625" style="9"/>
  </cols>
  <sheetData>
    <row r="1" spans="1:20" ht="13" thickBot="1"/>
    <row r="2" spans="1:20" s="17" customFormat="1" ht="56" customHeight="1" thickBot="1">
      <c r="A2" s="10"/>
      <c r="B2" s="45"/>
      <c r="C2" s="46" t="s">
        <v>17</v>
      </c>
      <c r="D2" s="46" t="s">
        <v>18</v>
      </c>
      <c r="E2" s="46" t="s">
        <v>19</v>
      </c>
      <c r="F2" s="47" t="s">
        <v>11</v>
      </c>
      <c r="G2" s="48" t="s">
        <v>20</v>
      </c>
      <c r="H2" s="48" t="s">
        <v>21</v>
      </c>
      <c r="I2" s="48" t="s">
        <v>22</v>
      </c>
      <c r="J2" s="48" t="s">
        <v>23</v>
      </c>
      <c r="K2" s="48" t="s">
        <v>24</v>
      </c>
      <c r="L2" s="47" t="s">
        <v>25</v>
      </c>
      <c r="M2" s="48" t="s">
        <v>26</v>
      </c>
      <c r="N2" s="47" t="s">
        <v>27</v>
      </c>
      <c r="O2" s="47" t="s">
        <v>28</v>
      </c>
      <c r="P2" s="47" t="s">
        <v>29</v>
      </c>
      <c r="Q2" s="49"/>
      <c r="R2" s="10"/>
    </row>
    <row r="3" spans="1:20">
      <c r="B3" s="50">
        <v>1</v>
      </c>
      <c r="C3" s="51">
        <v>40515</v>
      </c>
      <c r="D3" s="37">
        <v>24.828299999999999</v>
      </c>
      <c r="E3" s="37">
        <v>24.320499999999999</v>
      </c>
      <c r="F3" s="37">
        <v>24.7486</v>
      </c>
      <c r="G3" s="37">
        <v>1344.6344366666599</v>
      </c>
      <c r="H3" s="37"/>
      <c r="I3" s="52">
        <v>6913565</v>
      </c>
      <c r="J3" s="52"/>
      <c r="K3" s="37"/>
      <c r="L3" s="37"/>
      <c r="M3" s="37"/>
      <c r="N3" s="37"/>
      <c r="O3" s="37"/>
      <c r="P3" s="53"/>
      <c r="Q3" s="54"/>
    </row>
    <row r="4" spans="1:20">
      <c r="B4" s="50">
        <v>2</v>
      </c>
      <c r="C4" s="51">
        <v>40518</v>
      </c>
      <c r="D4" s="37">
        <v>24.758600000000001</v>
      </c>
      <c r="E4" s="37">
        <v>24.599299999999999</v>
      </c>
      <c r="F4" s="37">
        <v>24.7088</v>
      </c>
      <c r="G4" s="37">
        <v>1339.8484266666601</v>
      </c>
      <c r="H4" s="55">
        <v>-1</v>
      </c>
      <c r="I4" s="52">
        <v>3973499</v>
      </c>
      <c r="J4" s="52">
        <f>G4*I4</f>
        <v>5323886383.5115471</v>
      </c>
      <c r="K4" s="56">
        <f>IF(H4&gt;0,J4,0)</f>
        <v>0</v>
      </c>
      <c r="L4" s="56">
        <f>IF(H4&lt;0,J4,0)</f>
        <v>5323886383.5115471</v>
      </c>
      <c r="M4" s="56"/>
      <c r="N4" s="56"/>
      <c r="O4" s="37"/>
      <c r="P4" s="53"/>
      <c r="Q4" s="54"/>
    </row>
    <row r="5" spans="1:20">
      <c r="B5" s="50">
        <v>3</v>
      </c>
      <c r="C5" s="51">
        <v>40519</v>
      </c>
      <c r="D5" s="37">
        <v>25.1568</v>
      </c>
      <c r="E5" s="37">
        <v>24.778500000000001</v>
      </c>
      <c r="F5" s="37">
        <v>25.037299999999998</v>
      </c>
      <c r="G5" s="37">
        <v>1362.7360000000001</v>
      </c>
      <c r="H5" s="55">
        <v>1</v>
      </c>
      <c r="I5" s="52">
        <v>3460607</v>
      </c>
      <c r="J5" s="52">
        <f t="shared" ref="J5:J32" si="0">G5*I5</f>
        <v>4715893740.7520008</v>
      </c>
      <c r="K5" s="56">
        <f t="shared" ref="K5:K32" si="1">IF(H5&gt;0,J5,0)</f>
        <v>4715893740.7520008</v>
      </c>
      <c r="L5" s="56">
        <f t="shared" ref="L5:L32" si="2">IF(H5&lt;0,J5,0)</f>
        <v>0</v>
      </c>
      <c r="M5" s="56"/>
      <c r="N5" s="56"/>
      <c r="O5" s="37"/>
      <c r="P5" s="53"/>
      <c r="Q5" s="54"/>
    </row>
    <row r="6" spans="1:20">
      <c r="B6" s="50">
        <v>4</v>
      </c>
      <c r="C6" s="51">
        <v>40520</v>
      </c>
      <c r="D6" s="37">
        <v>25.584800000000001</v>
      </c>
      <c r="E6" s="37">
        <v>24.947700000000001</v>
      </c>
      <c r="F6" s="37">
        <v>25.545000000000002</v>
      </c>
      <c r="G6" s="37">
        <v>1368.72266666666</v>
      </c>
      <c r="H6" s="55">
        <v>1</v>
      </c>
      <c r="I6" s="52">
        <v>3909289</v>
      </c>
      <c r="J6" s="52">
        <f t="shared" si="0"/>
        <v>5350732464.8506403</v>
      </c>
      <c r="K6" s="56">
        <f t="shared" si="1"/>
        <v>5350732464.8506403</v>
      </c>
      <c r="L6" s="56">
        <f t="shared" si="2"/>
        <v>0</v>
      </c>
      <c r="M6" s="56"/>
      <c r="N6" s="56"/>
      <c r="O6" s="37"/>
      <c r="P6" s="53"/>
      <c r="Q6" s="54"/>
      <c r="T6" s="44" t="s">
        <v>30</v>
      </c>
    </row>
    <row r="7" spans="1:20">
      <c r="B7" s="50">
        <v>5</v>
      </c>
      <c r="C7" s="51">
        <v>40521</v>
      </c>
      <c r="D7" s="37">
        <v>25.6844</v>
      </c>
      <c r="E7" s="37">
        <v>24.808299999999999</v>
      </c>
      <c r="F7" s="37">
        <v>25.0672</v>
      </c>
      <c r="G7" s="37">
        <v>1365.2288000000001</v>
      </c>
      <c r="H7" s="57">
        <v>1</v>
      </c>
      <c r="I7" s="58">
        <v>5828471</v>
      </c>
      <c r="J7" s="58">
        <f t="shared" si="0"/>
        <v>7957196469.1648006</v>
      </c>
      <c r="K7" s="59">
        <f t="shared" si="1"/>
        <v>7957196469.1648006</v>
      </c>
      <c r="L7" s="59">
        <f t="shared" si="2"/>
        <v>0</v>
      </c>
      <c r="M7" s="59"/>
      <c r="N7" s="59"/>
      <c r="O7" s="37"/>
      <c r="P7" s="53"/>
      <c r="Q7" s="54"/>
    </row>
    <row r="8" spans="1:20">
      <c r="B8" s="50">
        <v>6</v>
      </c>
      <c r="C8" s="51">
        <v>40522</v>
      </c>
      <c r="D8" s="37">
        <v>25.335999999999999</v>
      </c>
      <c r="E8" s="37">
        <v>25.057200000000002</v>
      </c>
      <c r="F8" s="37">
        <v>25.106999999999999</v>
      </c>
      <c r="G8" s="37">
        <v>1404.4351999999999</v>
      </c>
      <c r="H8" s="57">
        <v>1</v>
      </c>
      <c r="I8" s="58">
        <v>5386137</v>
      </c>
      <c r="J8" s="58">
        <f t="shared" si="0"/>
        <v>7564480394.8223991</v>
      </c>
      <c r="K8" s="59">
        <f t="shared" si="1"/>
        <v>7564480394.8223991</v>
      </c>
      <c r="L8" s="59">
        <f t="shared" si="2"/>
        <v>0</v>
      </c>
      <c r="M8" s="59"/>
      <c r="N8" s="59"/>
      <c r="O8" s="37"/>
      <c r="P8" s="53"/>
      <c r="Q8" s="54"/>
    </row>
    <row r="9" spans="1:20">
      <c r="B9" s="50">
        <v>7</v>
      </c>
      <c r="C9" s="51">
        <v>40525</v>
      </c>
      <c r="D9" s="37">
        <v>25.286200000000001</v>
      </c>
      <c r="E9" s="37">
        <v>24.848199999999999</v>
      </c>
      <c r="F9" s="37">
        <v>24.888000000000002</v>
      </c>
      <c r="G9" s="37">
        <v>1456.681785</v>
      </c>
      <c r="H9" s="57">
        <v>1</v>
      </c>
      <c r="I9" s="58">
        <v>6083331</v>
      </c>
      <c r="J9" s="58">
        <f t="shared" si="0"/>
        <v>8861477459.8258343</v>
      </c>
      <c r="K9" s="59">
        <f t="shared" si="1"/>
        <v>8861477459.8258343</v>
      </c>
      <c r="L9" s="59">
        <f t="shared" si="2"/>
        <v>0</v>
      </c>
      <c r="M9" s="59"/>
      <c r="N9" s="59"/>
      <c r="O9" s="37"/>
      <c r="P9" s="53"/>
      <c r="Q9" s="54"/>
    </row>
    <row r="10" spans="1:20">
      <c r="B10" s="50">
        <v>8</v>
      </c>
      <c r="C10" s="51">
        <v>40526</v>
      </c>
      <c r="D10" s="37">
        <v>25.126899999999999</v>
      </c>
      <c r="E10" s="37">
        <v>24.749600000000001</v>
      </c>
      <c r="F10" s="37">
        <v>24.997499999999999</v>
      </c>
      <c r="G10" s="37">
        <v>1506.335922</v>
      </c>
      <c r="H10" s="57">
        <v>1</v>
      </c>
      <c r="I10" s="58">
        <v>4110391</v>
      </c>
      <c r="J10" s="58">
        <f t="shared" si="0"/>
        <v>6191629616.765502</v>
      </c>
      <c r="K10" s="59">
        <f t="shared" si="1"/>
        <v>6191629616.765502</v>
      </c>
      <c r="L10" s="59">
        <f t="shared" si="2"/>
        <v>0</v>
      </c>
      <c r="M10" s="59"/>
      <c r="N10" s="59"/>
      <c r="O10" s="37"/>
      <c r="P10" s="53"/>
      <c r="Q10" s="54"/>
    </row>
    <row r="11" spans="1:20">
      <c r="B11" s="50">
        <v>9</v>
      </c>
      <c r="C11" s="51">
        <v>40527</v>
      </c>
      <c r="D11" s="37">
        <v>25.276199999999999</v>
      </c>
      <c r="E11" s="37">
        <v>24.927800000000001</v>
      </c>
      <c r="F11" s="37">
        <v>25.0473</v>
      </c>
      <c r="G11" s="37">
        <v>1468.871625</v>
      </c>
      <c r="H11" s="55">
        <v>-1</v>
      </c>
      <c r="I11" s="52">
        <v>6788369</v>
      </c>
      <c r="J11" s="52">
        <f t="shared" si="0"/>
        <v>9971242604.1296253</v>
      </c>
      <c r="K11" s="56">
        <f t="shared" si="1"/>
        <v>0</v>
      </c>
      <c r="L11" s="56">
        <f t="shared" si="2"/>
        <v>9971242604.1296253</v>
      </c>
      <c r="M11" s="56"/>
      <c r="N11" s="56"/>
      <c r="O11" s="37"/>
      <c r="P11" s="53"/>
      <c r="Q11" s="54"/>
    </row>
    <row r="12" spans="1:20">
      <c r="B12" s="50">
        <v>10</v>
      </c>
      <c r="C12" s="51">
        <v>40528</v>
      </c>
      <c r="D12" s="37">
        <v>25.3857</v>
      </c>
      <c r="E12" s="37">
        <v>25.0274</v>
      </c>
      <c r="F12" s="37">
        <v>25.335999999999999</v>
      </c>
      <c r="G12" s="37">
        <v>1518.6041846666601</v>
      </c>
      <c r="H12" s="55">
        <v>1</v>
      </c>
      <c r="I12" s="52">
        <v>7503130</v>
      </c>
      <c r="J12" s="52">
        <f t="shared" si="0"/>
        <v>11394284616.097958</v>
      </c>
      <c r="K12" s="56">
        <f t="shared" si="1"/>
        <v>11394284616.097958</v>
      </c>
      <c r="L12" s="56">
        <f t="shared" si="2"/>
        <v>0</v>
      </c>
      <c r="M12" s="56"/>
      <c r="N12" s="56"/>
      <c r="O12" s="37"/>
      <c r="P12" s="53"/>
      <c r="Q12" s="54"/>
    </row>
    <row r="13" spans="1:20">
      <c r="B13" s="50">
        <v>11</v>
      </c>
      <c r="C13" s="51">
        <v>40529</v>
      </c>
      <c r="D13" s="37">
        <v>25.5351</v>
      </c>
      <c r="E13" s="37">
        <v>25.0473</v>
      </c>
      <c r="F13" s="37">
        <v>25.057200000000002</v>
      </c>
      <c r="G13" s="37">
        <v>1549.1308139999901</v>
      </c>
      <c r="H13" s="57">
        <v>-1</v>
      </c>
      <c r="I13" s="58">
        <v>3383301</v>
      </c>
      <c r="J13" s="58">
        <f t="shared" si="0"/>
        <v>5241175832.1369801</v>
      </c>
      <c r="K13" s="59">
        <f t="shared" si="1"/>
        <v>0</v>
      </c>
      <c r="L13" s="59">
        <f t="shared" si="2"/>
        <v>5241175832.1369801</v>
      </c>
      <c r="M13" s="59"/>
      <c r="N13" s="59"/>
      <c r="O13" s="37"/>
      <c r="P13" s="53"/>
      <c r="Q13" s="54"/>
    </row>
    <row r="14" spans="1:20">
      <c r="B14" s="50">
        <v>12</v>
      </c>
      <c r="C14" s="51">
        <v>40532</v>
      </c>
      <c r="D14" s="37">
        <v>25.604800000000001</v>
      </c>
      <c r="E14" s="37">
        <v>25.062200000000001</v>
      </c>
      <c r="F14" s="37">
        <v>25.445499999999999</v>
      </c>
      <c r="G14" s="37">
        <v>1598.8617039999999</v>
      </c>
      <c r="H14" s="55">
        <v>1</v>
      </c>
      <c r="I14" s="52">
        <v>4356514</v>
      </c>
      <c r="J14" s="52">
        <f t="shared" si="0"/>
        <v>6965463397.539856</v>
      </c>
      <c r="K14" s="56">
        <f t="shared" si="1"/>
        <v>6965463397.539856</v>
      </c>
      <c r="L14" s="56">
        <f t="shared" si="2"/>
        <v>0</v>
      </c>
      <c r="M14" s="56"/>
      <c r="N14" s="56"/>
      <c r="O14" s="37"/>
      <c r="P14" s="53"/>
      <c r="Q14" s="54"/>
    </row>
    <row r="15" spans="1:20">
      <c r="B15" s="50">
        <v>13</v>
      </c>
      <c r="C15" s="51">
        <v>40533</v>
      </c>
      <c r="D15" s="37">
        <v>25.7441</v>
      </c>
      <c r="E15" s="37">
        <v>25.5351</v>
      </c>
      <c r="F15" s="37">
        <v>25.564900000000002</v>
      </c>
      <c r="G15" s="37">
        <v>1603.1702666666599</v>
      </c>
      <c r="H15" s="55">
        <v>-1</v>
      </c>
      <c r="I15" s="52">
        <v>4386940</v>
      </c>
      <c r="J15" s="52">
        <f t="shared" si="0"/>
        <v>7033011769.6506367</v>
      </c>
      <c r="K15" s="56">
        <f t="shared" si="1"/>
        <v>0</v>
      </c>
      <c r="L15" s="56">
        <f t="shared" si="2"/>
        <v>7033011769.6506367</v>
      </c>
      <c r="M15" s="56"/>
      <c r="N15" s="56"/>
      <c r="O15" s="37"/>
      <c r="P15" s="53"/>
      <c r="Q15" s="54"/>
    </row>
    <row r="16" spans="1:20">
      <c r="B16" s="50">
        <v>14</v>
      </c>
      <c r="C16" s="51">
        <v>40534</v>
      </c>
      <c r="D16" s="37">
        <v>25.7242</v>
      </c>
      <c r="E16" s="37">
        <v>25.455400000000001</v>
      </c>
      <c r="F16" s="37">
        <v>25.555</v>
      </c>
      <c r="G16" s="37">
        <v>1654.9270159999901</v>
      </c>
      <c r="H16" s="57">
        <v>1</v>
      </c>
      <c r="I16" s="58">
        <v>3322710</v>
      </c>
      <c r="J16" s="58">
        <f t="shared" si="0"/>
        <v>5498842545.3333273</v>
      </c>
      <c r="K16" s="59">
        <f t="shared" si="1"/>
        <v>5498842545.3333273</v>
      </c>
      <c r="L16" s="59">
        <f t="shared" si="2"/>
        <v>0</v>
      </c>
      <c r="M16" s="59"/>
      <c r="N16" s="59"/>
      <c r="O16" s="37"/>
      <c r="P16" s="53"/>
      <c r="Q16" s="54"/>
    </row>
    <row r="17" spans="2:17">
      <c r="B17" s="50">
        <v>15</v>
      </c>
      <c r="C17" s="51">
        <v>40535</v>
      </c>
      <c r="D17" s="37">
        <v>25.674399999999999</v>
      </c>
      <c r="E17" s="37">
        <v>25.286200000000001</v>
      </c>
      <c r="F17" s="37">
        <v>25.4057</v>
      </c>
      <c r="G17" s="37">
        <v>1658.1489633333299</v>
      </c>
      <c r="H17" s="57">
        <v>-1</v>
      </c>
      <c r="I17" s="58">
        <v>4821440</v>
      </c>
      <c r="J17" s="58">
        <f t="shared" si="0"/>
        <v>7994665737.7738504</v>
      </c>
      <c r="K17" s="59">
        <f t="shared" si="1"/>
        <v>0</v>
      </c>
      <c r="L17" s="59">
        <f t="shared" si="2"/>
        <v>7994665737.7738504</v>
      </c>
      <c r="M17" s="60">
        <f>SUM(K4:K17)</f>
        <v>64500000705.152313</v>
      </c>
      <c r="N17" s="59">
        <f>SUM(L4:L17)</f>
        <v>35563982327.202637</v>
      </c>
      <c r="O17" s="61">
        <f>SUM(K4:K17)/SUM(L4:L17)</f>
        <v>1.8136326835315268</v>
      </c>
      <c r="P17" s="62">
        <f>100 - (100/(1+O17))</f>
        <v>64.458758037141806</v>
      </c>
      <c r="Q17" s="54"/>
    </row>
    <row r="18" spans="2:17">
      <c r="B18" s="50">
        <v>16</v>
      </c>
      <c r="C18" s="51">
        <v>40539</v>
      </c>
      <c r="D18" s="37">
        <v>25.445499999999999</v>
      </c>
      <c r="E18" s="37">
        <v>25.166699999999999</v>
      </c>
      <c r="F18" s="37">
        <v>25.3658</v>
      </c>
      <c r="G18" s="37">
        <v>1660.31323749999</v>
      </c>
      <c r="H18" s="57">
        <v>1</v>
      </c>
      <c r="I18" s="58">
        <v>6115548</v>
      </c>
      <c r="J18" s="58">
        <f t="shared" si="0"/>
        <v>10153725298.966589</v>
      </c>
      <c r="K18" s="58">
        <f t="shared" si="1"/>
        <v>10153725298.966589</v>
      </c>
      <c r="L18" s="58">
        <f t="shared" si="2"/>
        <v>0</v>
      </c>
      <c r="M18" s="63">
        <f>SUM(K5:K18)</f>
        <v>74653726004.118896</v>
      </c>
      <c r="N18" s="58">
        <f>SUM(L5:L18)</f>
        <v>30240095943.691093</v>
      </c>
      <c r="O18" s="37">
        <f t="shared" ref="O18:O32" si="3">SUM(K5:K18)/SUM(L5:L18)</f>
        <v>2.4687000379604847</v>
      </c>
      <c r="P18" s="53">
        <f t="shared" ref="P18:P32" si="4">100 - (100/(1+O18))</f>
        <v>71.170755929994542</v>
      </c>
      <c r="Q18" s="54"/>
    </row>
    <row r="19" spans="2:17">
      <c r="B19" s="50">
        <v>17</v>
      </c>
      <c r="C19" s="51">
        <v>40540</v>
      </c>
      <c r="D19" s="37">
        <v>25.316099999999999</v>
      </c>
      <c r="E19" s="37">
        <v>24.9178</v>
      </c>
      <c r="F19" s="37">
        <v>25.037299999999998</v>
      </c>
      <c r="G19" s="37">
        <v>1660.8094579999999</v>
      </c>
      <c r="H19" s="57">
        <v>1</v>
      </c>
      <c r="I19" s="58">
        <v>6163595</v>
      </c>
      <c r="J19" s="58">
        <f t="shared" si="0"/>
        <v>10236556871.281509</v>
      </c>
      <c r="K19" s="58">
        <f t="shared" si="1"/>
        <v>10236556871.281509</v>
      </c>
      <c r="L19" s="58">
        <f t="shared" si="2"/>
        <v>0</v>
      </c>
      <c r="M19" s="63">
        <f t="shared" ref="M19:M32" si="5">SUM(K6:K19)</f>
        <v>80174389134.648407</v>
      </c>
      <c r="N19" s="58">
        <f t="shared" ref="N19:N32" si="6">SUM(L6:L19)</f>
        <v>30240095943.691093</v>
      </c>
      <c r="O19" s="37">
        <f t="shared" si="3"/>
        <v>2.6512610702009023</v>
      </c>
      <c r="P19" s="53">
        <f t="shared" si="4"/>
        <v>72.612202174166157</v>
      </c>
      <c r="Q19" s="54"/>
    </row>
    <row r="20" spans="2:17">
      <c r="B20" s="50">
        <v>18</v>
      </c>
      <c r="C20" s="51">
        <v>40541</v>
      </c>
      <c r="D20" s="37">
        <v>25.2563</v>
      </c>
      <c r="E20" s="37">
        <v>24.907900000000001</v>
      </c>
      <c r="F20" s="37">
        <v>24.9178</v>
      </c>
      <c r="G20" s="37">
        <v>1730.54034833333</v>
      </c>
      <c r="H20" s="57">
        <v>1</v>
      </c>
      <c r="I20" s="58">
        <v>7452559</v>
      </c>
      <c r="J20" s="58">
        <f t="shared" si="0"/>
        <v>12896954047.834694</v>
      </c>
      <c r="K20" s="58">
        <f t="shared" si="1"/>
        <v>12896954047.834694</v>
      </c>
      <c r="L20" s="58">
        <f t="shared" si="2"/>
        <v>0</v>
      </c>
      <c r="M20" s="63">
        <f t="shared" si="5"/>
        <v>87720610717.632477</v>
      </c>
      <c r="N20" s="58">
        <f t="shared" si="6"/>
        <v>30240095943.691093</v>
      </c>
      <c r="O20" s="37">
        <f t="shared" si="3"/>
        <v>2.9008046429804195</v>
      </c>
      <c r="P20" s="53">
        <f t="shared" si="4"/>
        <v>74.36426349113583</v>
      </c>
      <c r="Q20" s="54"/>
    </row>
    <row r="21" spans="2:17">
      <c r="B21" s="50">
        <v>19</v>
      </c>
      <c r="C21" s="51">
        <v>40542</v>
      </c>
      <c r="D21" s="37">
        <v>25.037299999999998</v>
      </c>
      <c r="E21" s="37">
        <v>24.828299999999999</v>
      </c>
      <c r="F21" s="37">
        <v>24.878</v>
      </c>
      <c r="G21" s="37">
        <v>1745.2583999999999</v>
      </c>
      <c r="H21" s="57">
        <v>-1</v>
      </c>
      <c r="I21" s="58">
        <v>3916340</v>
      </c>
      <c r="J21" s="58">
        <f t="shared" si="0"/>
        <v>6835025282.2559996</v>
      </c>
      <c r="K21" s="58">
        <f t="shared" si="1"/>
        <v>0</v>
      </c>
      <c r="L21" s="58">
        <f t="shared" si="2"/>
        <v>6835025282.2559996</v>
      </c>
      <c r="M21" s="63">
        <f t="shared" si="5"/>
        <v>79763414248.467667</v>
      </c>
      <c r="N21" s="58">
        <f t="shared" si="6"/>
        <v>37075121225.94709</v>
      </c>
      <c r="O21" s="37">
        <f t="shared" si="3"/>
        <v>2.1513999580032417</v>
      </c>
      <c r="P21" s="53">
        <f t="shared" si="4"/>
        <v>68.268070910503852</v>
      </c>
      <c r="Q21" s="54"/>
    </row>
    <row r="22" spans="2:17">
      <c r="B22" s="50">
        <v>20</v>
      </c>
      <c r="C22" s="51">
        <v>40543</v>
      </c>
      <c r="D22" s="37">
        <v>25.007400000000001</v>
      </c>
      <c r="E22" s="37">
        <v>24.7088</v>
      </c>
      <c r="F22" s="37">
        <v>24.967600000000001</v>
      </c>
      <c r="G22" s="37">
        <v>1682.76235</v>
      </c>
      <c r="H22" s="57">
        <v>-1</v>
      </c>
      <c r="I22" s="58">
        <v>7394785</v>
      </c>
      <c r="J22" s="58">
        <f t="shared" si="0"/>
        <v>12443665784.344749</v>
      </c>
      <c r="K22" s="58">
        <f t="shared" si="1"/>
        <v>0</v>
      </c>
      <c r="L22" s="58">
        <f t="shared" si="2"/>
        <v>12443665784.344749</v>
      </c>
      <c r="M22" s="63">
        <f t="shared" si="5"/>
        <v>72198933853.645264</v>
      </c>
      <c r="N22" s="58">
        <f t="shared" si="6"/>
        <v>49518787010.29184</v>
      </c>
      <c r="O22" s="37">
        <f t="shared" si="3"/>
        <v>1.4580109532699104</v>
      </c>
      <c r="P22" s="53">
        <f t="shared" si="4"/>
        <v>59.316698785670887</v>
      </c>
      <c r="Q22" s="54"/>
    </row>
    <row r="23" spans="2:17">
      <c r="B23" s="50">
        <v>21</v>
      </c>
      <c r="C23" s="51">
        <v>40546</v>
      </c>
      <c r="D23" s="37">
        <v>25.306100000000001</v>
      </c>
      <c r="E23" s="37">
        <v>25.0274</v>
      </c>
      <c r="F23" s="37">
        <v>25.0473</v>
      </c>
      <c r="G23" s="37">
        <v>1656.327</v>
      </c>
      <c r="H23" s="55">
        <v>-1</v>
      </c>
      <c r="I23" s="52">
        <v>4569926</v>
      </c>
      <c r="J23" s="52">
        <f t="shared" si="0"/>
        <v>7569291821.802</v>
      </c>
      <c r="K23" s="52">
        <f t="shared" si="1"/>
        <v>0</v>
      </c>
      <c r="L23" s="52">
        <f t="shared" si="2"/>
        <v>7569291821.802</v>
      </c>
      <c r="M23" s="63">
        <f t="shared" si="5"/>
        <v>63337456393.819435</v>
      </c>
      <c r="N23" s="58">
        <f t="shared" si="6"/>
        <v>57088078832.093842</v>
      </c>
      <c r="O23" s="37">
        <f t="shared" si="3"/>
        <v>1.1094690465956321</v>
      </c>
      <c r="P23" s="53">
        <f t="shared" si="4"/>
        <v>52.59470616011879</v>
      </c>
      <c r="Q23" s="54"/>
    </row>
    <row r="24" spans="2:17">
      <c r="B24" s="50">
        <v>22</v>
      </c>
      <c r="C24" s="51">
        <v>40547</v>
      </c>
      <c r="D24" s="37">
        <v>25.117000000000001</v>
      </c>
      <c r="E24" s="37">
        <v>24.340399999999999</v>
      </c>
      <c r="F24" s="37">
        <v>24.45</v>
      </c>
      <c r="G24" s="37">
        <v>1532.0314116249999</v>
      </c>
      <c r="H24" s="57">
        <v>-1</v>
      </c>
      <c r="I24" s="58">
        <v>6687509</v>
      </c>
      <c r="J24" s="58">
        <f t="shared" si="0"/>
        <v>10245473853.524891</v>
      </c>
      <c r="K24" s="58">
        <f t="shared" si="1"/>
        <v>0</v>
      </c>
      <c r="L24" s="58">
        <f t="shared" si="2"/>
        <v>10245473853.524891</v>
      </c>
      <c r="M24" s="63">
        <f t="shared" si="5"/>
        <v>57145826777.053932</v>
      </c>
      <c r="N24" s="58">
        <f t="shared" si="6"/>
        <v>67333552685.618729</v>
      </c>
      <c r="O24" s="37">
        <f t="shared" si="3"/>
        <v>0.84869763287062205</v>
      </c>
      <c r="P24" s="53">
        <f t="shared" si="4"/>
        <v>45.907866044745283</v>
      </c>
      <c r="Q24" s="54"/>
    </row>
    <row r="25" spans="2:17">
      <c r="B25" s="50">
        <v>23</v>
      </c>
      <c r="C25" s="51">
        <v>40548</v>
      </c>
      <c r="D25" s="37">
        <v>24.6889</v>
      </c>
      <c r="E25" s="37">
        <v>24.270800000000001</v>
      </c>
      <c r="F25" s="37">
        <v>24.569400000000002</v>
      </c>
      <c r="G25" s="37">
        <v>1457.9717880000001</v>
      </c>
      <c r="H25" s="57">
        <v>-1</v>
      </c>
      <c r="I25" s="58">
        <v>8304494</v>
      </c>
      <c r="J25" s="58">
        <f t="shared" si="0"/>
        <v>12107717965.615273</v>
      </c>
      <c r="K25" s="58">
        <f t="shared" si="1"/>
        <v>0</v>
      </c>
      <c r="L25" s="58">
        <f t="shared" si="2"/>
        <v>12107717965.615273</v>
      </c>
      <c r="M25" s="63">
        <f t="shared" si="5"/>
        <v>57145826777.053932</v>
      </c>
      <c r="N25" s="58">
        <f t="shared" si="6"/>
        <v>69470028047.10437</v>
      </c>
      <c r="O25" s="37">
        <f t="shared" si="3"/>
        <v>0.82259685771691393</v>
      </c>
      <c r="P25" s="53">
        <f t="shared" si="4"/>
        <v>45.133231423834694</v>
      </c>
      <c r="Q25" s="54"/>
    </row>
    <row r="26" spans="2:17">
      <c r="B26" s="50">
        <v>24</v>
      </c>
      <c r="C26" s="51">
        <v>40549</v>
      </c>
      <c r="D26" s="37">
        <v>24.549499999999998</v>
      </c>
      <c r="E26" s="37">
        <v>23.892499999999998</v>
      </c>
      <c r="F26" s="37">
        <v>24.021899999999999</v>
      </c>
      <c r="G26" s="37">
        <v>1347.2493489583301</v>
      </c>
      <c r="H26" s="57">
        <v>-1</v>
      </c>
      <c r="I26" s="58">
        <v>7457657</v>
      </c>
      <c r="J26" s="58">
        <f t="shared" si="0"/>
        <v>10047323538.004534</v>
      </c>
      <c r="K26" s="58">
        <f t="shared" si="1"/>
        <v>0</v>
      </c>
      <c r="L26" s="58">
        <f t="shared" si="2"/>
        <v>10047323538.004534</v>
      </c>
      <c r="M26" s="63">
        <f t="shared" si="5"/>
        <v>45751542160.955978</v>
      </c>
      <c r="N26" s="58">
        <f t="shared" si="6"/>
        <v>79517351585.108902</v>
      </c>
      <c r="O26" s="37">
        <f t="shared" si="3"/>
        <v>0.57536551770071531</v>
      </c>
      <c r="P26" s="53">
        <f t="shared" si="4"/>
        <v>36.522667992662136</v>
      </c>
      <c r="Q26" s="54"/>
    </row>
    <row r="27" spans="2:17">
      <c r="B27" s="50">
        <v>25</v>
      </c>
      <c r="C27" s="51">
        <v>40550</v>
      </c>
      <c r="D27" s="37">
        <v>24.270800000000001</v>
      </c>
      <c r="E27" s="37">
        <v>23.777999999999999</v>
      </c>
      <c r="F27" s="37">
        <v>23.8825</v>
      </c>
      <c r="G27" s="37">
        <v>1321.0266382499999</v>
      </c>
      <c r="H27" s="57">
        <v>1</v>
      </c>
      <c r="I27" s="58">
        <v>6369860</v>
      </c>
      <c r="J27" s="58">
        <f t="shared" si="0"/>
        <v>8414754741.9231443</v>
      </c>
      <c r="K27" s="58">
        <f t="shared" si="1"/>
        <v>8414754741.9231443</v>
      </c>
      <c r="L27" s="58">
        <f t="shared" si="2"/>
        <v>0</v>
      </c>
      <c r="M27" s="63">
        <f t="shared" si="5"/>
        <v>54166296902.87912</v>
      </c>
      <c r="N27" s="58">
        <f t="shared" si="6"/>
        <v>74276175752.971939</v>
      </c>
      <c r="O27" s="37">
        <f t="shared" si="3"/>
        <v>0.72925532788636893</v>
      </c>
      <c r="P27" s="53">
        <f t="shared" si="4"/>
        <v>42.171639787730008</v>
      </c>
      <c r="Q27" s="54"/>
    </row>
    <row r="28" spans="2:17">
      <c r="B28" s="50">
        <v>26</v>
      </c>
      <c r="C28" s="51">
        <v>40553</v>
      </c>
      <c r="D28" s="37">
        <v>24.270800000000001</v>
      </c>
      <c r="E28" s="37">
        <v>23.723199999999999</v>
      </c>
      <c r="F28" s="37">
        <v>24.2011</v>
      </c>
      <c r="G28" s="37">
        <v>1328.3741520000001</v>
      </c>
      <c r="H28" s="55">
        <v>-1</v>
      </c>
      <c r="I28" s="52">
        <v>5519733</v>
      </c>
      <c r="J28" s="52">
        <f t="shared" si="0"/>
        <v>7332270643.1414165</v>
      </c>
      <c r="K28" s="52">
        <f t="shared" si="1"/>
        <v>0</v>
      </c>
      <c r="L28" s="52">
        <f t="shared" si="2"/>
        <v>7332270643.1414165</v>
      </c>
      <c r="M28" s="63">
        <f t="shared" si="5"/>
        <v>47200833505.339264</v>
      </c>
      <c r="N28" s="58">
        <f t="shared" si="6"/>
        <v>81608446396.113358</v>
      </c>
      <c r="O28" s="37">
        <f t="shared" si="3"/>
        <v>0.57838171892446699</v>
      </c>
      <c r="P28" s="53">
        <f t="shared" si="4"/>
        <v>36.643969705793658</v>
      </c>
      <c r="Q28" s="54"/>
    </row>
    <row r="29" spans="2:17">
      <c r="B29" s="50">
        <v>27</v>
      </c>
      <c r="C29" s="51">
        <v>40554</v>
      </c>
      <c r="D29" s="37">
        <v>24.599299999999999</v>
      </c>
      <c r="E29" s="37">
        <v>24.2011</v>
      </c>
      <c r="F29" s="37">
        <v>24.2807</v>
      </c>
      <c r="G29" s="37">
        <v>1332.0354104999999</v>
      </c>
      <c r="H29" s="55">
        <v>-1</v>
      </c>
      <c r="I29" s="52">
        <v>5709738</v>
      </c>
      <c r="J29" s="52">
        <f t="shared" si="0"/>
        <v>7605573200.6774483</v>
      </c>
      <c r="K29" s="52">
        <f t="shared" si="1"/>
        <v>0</v>
      </c>
      <c r="L29" s="52">
        <f t="shared" si="2"/>
        <v>7605573200.6774483</v>
      </c>
      <c r="M29" s="63">
        <f t="shared" si="5"/>
        <v>47200833505.339264</v>
      </c>
      <c r="N29" s="58">
        <f t="shared" si="6"/>
        <v>82181007827.140152</v>
      </c>
      <c r="O29" s="37">
        <f t="shared" si="3"/>
        <v>0.57435208880160826</v>
      </c>
      <c r="P29" s="53">
        <f t="shared" si="4"/>
        <v>36.481806889766524</v>
      </c>
      <c r="Q29" s="54"/>
    </row>
    <row r="30" spans="2:17">
      <c r="B30" s="50">
        <v>28</v>
      </c>
      <c r="C30" s="51">
        <v>40555</v>
      </c>
      <c r="D30" s="37">
        <v>24.479800000000001</v>
      </c>
      <c r="E30" s="37">
        <v>24.2409</v>
      </c>
      <c r="F30" s="37">
        <v>24.330500000000001</v>
      </c>
      <c r="G30" s="37">
        <v>1349.4094250000001</v>
      </c>
      <c r="H30" s="57">
        <v>1</v>
      </c>
      <c r="I30" s="58">
        <v>3845771</v>
      </c>
      <c r="J30" s="58">
        <f t="shared" si="0"/>
        <v>5189519633.7916756</v>
      </c>
      <c r="K30" s="58">
        <f t="shared" si="1"/>
        <v>5189519633.7916756</v>
      </c>
      <c r="L30" s="58">
        <f t="shared" si="2"/>
        <v>0</v>
      </c>
      <c r="M30" s="63">
        <f t="shared" si="5"/>
        <v>46891510593.797607</v>
      </c>
      <c r="N30" s="58">
        <f t="shared" si="6"/>
        <v>82181007827.140152</v>
      </c>
      <c r="O30" s="37">
        <f t="shared" si="3"/>
        <v>0.57058816670184176</v>
      </c>
      <c r="P30" s="53">
        <f t="shared" si="4"/>
        <v>36.329585234304226</v>
      </c>
      <c r="Q30" s="54"/>
    </row>
    <row r="31" spans="2:17">
      <c r="B31" s="50">
        <v>29</v>
      </c>
      <c r="C31" s="51">
        <v>40556</v>
      </c>
      <c r="D31" s="37">
        <v>24.5595</v>
      </c>
      <c r="E31" s="37">
        <v>23.4345</v>
      </c>
      <c r="F31" s="37">
        <v>24.44</v>
      </c>
      <c r="G31" s="37">
        <v>1309.59765625</v>
      </c>
      <c r="H31" s="57">
        <v>-1</v>
      </c>
      <c r="I31" s="58">
        <v>3439957</v>
      </c>
      <c r="J31" s="58">
        <f t="shared" si="0"/>
        <v>4504959624.8007812</v>
      </c>
      <c r="K31" s="58">
        <f t="shared" si="1"/>
        <v>0</v>
      </c>
      <c r="L31" s="58">
        <f t="shared" si="2"/>
        <v>4504959624.8007812</v>
      </c>
      <c r="M31" s="63">
        <f t="shared" si="5"/>
        <v>46891510593.797607</v>
      </c>
      <c r="N31" s="58">
        <f t="shared" si="6"/>
        <v>78691301714.167099</v>
      </c>
      <c r="O31" s="37">
        <f t="shared" si="3"/>
        <v>0.59589191654400542</v>
      </c>
      <c r="P31" s="53">
        <f t="shared" si="4"/>
        <v>37.339114909137663</v>
      </c>
      <c r="Q31" s="54"/>
    </row>
    <row r="32" spans="2:17">
      <c r="B32" s="50">
        <v>30</v>
      </c>
      <c r="C32" s="51">
        <v>40557</v>
      </c>
      <c r="D32" s="37">
        <v>25.16</v>
      </c>
      <c r="E32" s="37">
        <v>24.27</v>
      </c>
      <c r="F32" s="37">
        <v>25</v>
      </c>
      <c r="G32" s="37">
        <v>1336.7652106666601</v>
      </c>
      <c r="H32" s="55">
        <v>1</v>
      </c>
      <c r="I32" s="52">
        <v>3837486</v>
      </c>
      <c r="J32" s="52">
        <f t="shared" si="0"/>
        <v>5129817781.2203588</v>
      </c>
      <c r="K32" s="52">
        <f t="shared" si="1"/>
        <v>5129817781.2203588</v>
      </c>
      <c r="L32" s="52">
        <f t="shared" si="2"/>
        <v>0</v>
      </c>
      <c r="M32" s="63">
        <f t="shared" si="5"/>
        <v>41867603076.051384</v>
      </c>
      <c r="N32" s="58">
        <f t="shared" si="6"/>
        <v>78691301714.167099</v>
      </c>
      <c r="O32" s="37">
        <f t="shared" si="3"/>
        <v>0.53204867836763459</v>
      </c>
      <c r="P32" s="64">
        <f t="shared" si="4"/>
        <v>34.727922544505645</v>
      </c>
      <c r="Q32" s="54"/>
    </row>
    <row r="33" spans="2:17" ht="13" thickBot="1">
      <c r="B33" s="65" t="s">
        <v>31</v>
      </c>
      <c r="C33" s="66"/>
      <c r="D33" s="67"/>
      <c r="E33" s="67"/>
      <c r="F33" s="67"/>
      <c r="G33" s="67"/>
      <c r="H33" s="67"/>
      <c r="I33" s="67"/>
      <c r="J33" s="67"/>
      <c r="K33" s="67"/>
      <c r="L33" s="67"/>
      <c r="M33" s="67"/>
      <c r="N33" s="67"/>
      <c r="O33" s="67"/>
      <c r="P33" s="68"/>
      <c r="Q33" s="69"/>
    </row>
  </sheetData>
  <pageMargins left="0.75" right="0.75" top="1" bottom="1" header="0.5" footer="0.5"/>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H23" sqref="H23"/>
    </sheetView>
  </sheetViews>
  <sheetFormatPr baseColWidth="10" defaultColWidth="9.1640625" defaultRowHeight="11" outlineLevelRow="1" x14ac:dyDescent="0"/>
  <cols>
    <col min="1" max="1" width="1.6640625" style="2" customWidth="1"/>
    <col min="2" max="2" width="2.83203125" style="2" customWidth="1"/>
    <col min="3" max="3" width="2.83203125" style="72" customWidth="1"/>
    <col min="4" max="4" width="9.5" style="39" customWidth="1"/>
    <col min="5" max="5" width="7.33203125" style="39" customWidth="1"/>
    <col min="6" max="6" width="10.6640625" style="39" customWidth="1"/>
    <col min="7" max="7" width="10.6640625" style="42" customWidth="1"/>
    <col min="8" max="10" width="10.6640625" style="39" customWidth="1"/>
    <col min="11" max="11" width="1.6640625" style="2" customWidth="1"/>
    <col min="12" max="12" width="9.1640625" style="2"/>
    <col min="13" max="16384" width="9.1640625" style="9"/>
  </cols>
  <sheetData>
    <row r="1" spans="1:12" ht="18" customHeight="1">
      <c r="D1" s="73" t="s">
        <v>39</v>
      </c>
    </row>
    <row r="2" spans="1:12" s="17" customFormat="1" ht="38.25" customHeight="1" thickBot="1">
      <c r="A2" s="10"/>
      <c r="B2" s="74"/>
      <c r="C2" s="12"/>
      <c r="D2" s="75" t="s">
        <v>10</v>
      </c>
      <c r="E2" s="76" t="s">
        <v>4</v>
      </c>
      <c r="F2" s="75" t="s">
        <v>40</v>
      </c>
      <c r="G2" s="76" t="s">
        <v>41</v>
      </c>
      <c r="H2" s="75" t="s">
        <v>42</v>
      </c>
      <c r="I2" s="75" t="s">
        <v>43</v>
      </c>
      <c r="J2" s="75" t="s">
        <v>44</v>
      </c>
      <c r="K2" s="10"/>
      <c r="L2" s="10"/>
    </row>
    <row r="3" spans="1:12" s="17" customFormat="1" ht="7.5" customHeight="1">
      <c r="A3" s="10"/>
      <c r="B3" s="10"/>
      <c r="C3" s="12"/>
      <c r="D3" s="77"/>
      <c r="E3" s="14"/>
      <c r="F3" s="77"/>
      <c r="G3" s="14"/>
      <c r="H3" s="77"/>
      <c r="I3" s="77"/>
      <c r="J3" s="77"/>
      <c r="K3" s="10"/>
      <c r="L3" s="10"/>
    </row>
    <row r="4" spans="1:12" s="29" customFormat="1" ht="11.25" customHeight="1" outlineLevel="1">
      <c r="A4" s="12"/>
      <c r="B4" s="12">
        <v>1</v>
      </c>
      <c r="C4" s="12"/>
      <c r="D4" s="78">
        <v>39934</v>
      </c>
      <c r="E4" s="82">
        <v>15.98</v>
      </c>
      <c r="F4" s="77"/>
      <c r="G4" s="14"/>
      <c r="H4" s="77"/>
      <c r="I4" s="77"/>
      <c r="J4" s="77"/>
      <c r="K4" s="12"/>
      <c r="L4" s="12"/>
    </row>
    <row r="5" spans="1:12" s="29" customFormat="1" ht="11.25" customHeight="1" outlineLevel="1">
      <c r="A5" s="12"/>
      <c r="B5" s="12">
        <v>2</v>
      </c>
      <c r="C5" s="12"/>
      <c r="D5" s="78">
        <v>39937</v>
      </c>
      <c r="E5" s="82">
        <v>15.92</v>
      </c>
      <c r="F5" s="77"/>
      <c r="G5" s="14"/>
      <c r="H5" s="77"/>
      <c r="I5" s="77"/>
      <c r="J5" s="77"/>
      <c r="K5" s="12"/>
      <c r="L5" s="12"/>
    </row>
    <row r="6" spans="1:12" s="29" customFormat="1" ht="11.25" customHeight="1" outlineLevel="1">
      <c r="A6" s="12"/>
      <c r="B6" s="12">
        <v>3</v>
      </c>
      <c r="C6" s="12"/>
      <c r="D6" s="78">
        <v>39938</v>
      </c>
      <c r="E6" s="82">
        <v>16</v>
      </c>
      <c r="F6" s="77"/>
      <c r="G6" s="14"/>
      <c r="H6" s="77"/>
      <c r="I6" s="77"/>
      <c r="J6" s="77"/>
      <c r="K6" s="12"/>
      <c r="L6" s="12"/>
    </row>
    <row r="7" spans="1:12" s="29" customFormat="1" ht="11.25" customHeight="1" outlineLevel="1">
      <c r="A7" s="12"/>
      <c r="B7" s="12">
        <v>4</v>
      </c>
      <c r="C7" s="12"/>
      <c r="D7" s="78">
        <v>39939</v>
      </c>
      <c r="E7" s="82">
        <v>16</v>
      </c>
      <c r="F7" s="77"/>
      <c r="G7" s="14"/>
      <c r="H7" s="77"/>
      <c r="I7" s="77"/>
      <c r="J7" s="77"/>
      <c r="K7" s="12"/>
      <c r="L7" s="12"/>
    </row>
    <row r="8" spans="1:12" s="29" customFormat="1" ht="11.25" customHeight="1" outlineLevel="1">
      <c r="A8" s="12"/>
      <c r="B8" s="12">
        <v>5</v>
      </c>
      <c r="C8" s="12"/>
      <c r="D8" s="78">
        <v>39940</v>
      </c>
      <c r="E8" s="82">
        <v>16</v>
      </c>
      <c r="F8" s="77"/>
      <c r="G8" s="14"/>
      <c r="H8" s="77"/>
      <c r="I8" s="77"/>
      <c r="J8" s="77"/>
      <c r="K8" s="12"/>
      <c r="L8" s="12"/>
    </row>
    <row r="9" spans="1:12" s="29" customFormat="1" ht="11.25" customHeight="1" outlineLevel="1">
      <c r="A9" s="12"/>
      <c r="B9" s="12">
        <v>6</v>
      </c>
      <c r="C9" s="12"/>
      <c r="D9" s="78">
        <v>39941</v>
      </c>
      <c r="E9" s="82">
        <v>16.215</v>
      </c>
      <c r="F9" s="77"/>
      <c r="G9" s="14"/>
      <c r="H9" s="77"/>
      <c r="I9" s="77"/>
      <c r="J9" s="77"/>
      <c r="K9" s="12"/>
      <c r="L9" s="12"/>
    </row>
    <row r="10" spans="1:12" s="29" customFormat="1" ht="11.25" customHeight="1" outlineLevel="1">
      <c r="A10" s="12"/>
      <c r="B10" s="12">
        <v>7</v>
      </c>
      <c r="C10" s="12"/>
      <c r="D10" s="78">
        <v>39944</v>
      </c>
      <c r="E10" s="82">
        <v>16.425000000000001</v>
      </c>
      <c r="F10" s="77"/>
      <c r="G10" s="14"/>
      <c r="H10" s="77"/>
      <c r="I10" s="77"/>
      <c r="J10" s="77"/>
      <c r="K10" s="12"/>
      <c r="L10" s="12"/>
    </row>
    <row r="11" spans="1:12" s="29" customFormat="1" ht="11.25" customHeight="1" outlineLevel="1">
      <c r="A11" s="12"/>
      <c r="B11" s="12">
        <v>8</v>
      </c>
      <c r="C11" s="12"/>
      <c r="D11" s="78">
        <v>39945</v>
      </c>
      <c r="E11" s="82">
        <v>16.53</v>
      </c>
      <c r="F11" s="77"/>
      <c r="G11" s="14"/>
      <c r="H11" s="77"/>
      <c r="I11" s="77"/>
      <c r="J11" s="77"/>
      <c r="K11" s="12"/>
      <c r="L11" s="12"/>
    </row>
    <row r="12" spans="1:12" s="29" customFormat="1" ht="11.25" customHeight="1" outlineLevel="1">
      <c r="A12" s="12"/>
      <c r="B12" s="12">
        <v>9</v>
      </c>
      <c r="C12" s="12"/>
      <c r="D12" s="78">
        <v>39946</v>
      </c>
      <c r="E12" s="82">
        <v>16.420000000000002</v>
      </c>
      <c r="F12" s="77"/>
      <c r="G12" s="14"/>
      <c r="H12" s="77"/>
      <c r="I12" s="77"/>
      <c r="J12" s="77"/>
      <c r="K12" s="12"/>
      <c r="L12" s="12"/>
    </row>
    <row r="13" spans="1:12" s="29" customFormat="1" ht="11.25" customHeight="1" outlineLevel="1">
      <c r="A13" s="12"/>
      <c r="B13" s="12">
        <v>10</v>
      </c>
      <c r="C13" s="12"/>
      <c r="D13" s="78">
        <v>39947</v>
      </c>
      <c r="E13" s="82">
        <v>16.684999999999999</v>
      </c>
      <c r="F13" s="77"/>
      <c r="G13" s="14"/>
      <c r="H13" s="77"/>
      <c r="I13" s="77"/>
      <c r="J13" s="77"/>
      <c r="K13" s="12"/>
      <c r="L13" s="12"/>
    </row>
    <row r="14" spans="1:12" s="29" customFormat="1" ht="11.25" customHeight="1" outlineLevel="1">
      <c r="A14" s="12"/>
      <c r="B14" s="12">
        <v>11</v>
      </c>
      <c r="C14" s="12"/>
      <c r="D14" s="78">
        <v>39948</v>
      </c>
      <c r="E14" s="82">
        <v>16.68</v>
      </c>
      <c r="F14" s="77"/>
      <c r="G14" s="14"/>
      <c r="H14" s="77"/>
      <c r="I14" s="77"/>
      <c r="J14" s="77"/>
      <c r="K14" s="12"/>
      <c r="L14" s="12"/>
    </row>
    <row r="15" spans="1:12" s="29" customFormat="1" ht="11.25" customHeight="1" outlineLevel="1">
      <c r="A15" s="12"/>
      <c r="B15" s="12">
        <v>12</v>
      </c>
      <c r="C15" s="12"/>
      <c r="D15" s="78">
        <v>39951</v>
      </c>
      <c r="E15" s="82">
        <v>16.895</v>
      </c>
      <c r="F15" s="77"/>
      <c r="G15" s="14"/>
      <c r="H15" s="77"/>
      <c r="I15" s="77"/>
      <c r="J15" s="77"/>
      <c r="K15" s="12"/>
      <c r="L15" s="12"/>
    </row>
    <row r="16" spans="1:12" s="29" customFormat="1" ht="11.25" customHeight="1" outlineLevel="1">
      <c r="A16" s="12"/>
      <c r="B16" s="12">
        <v>13</v>
      </c>
      <c r="C16" s="12"/>
      <c r="D16" s="78">
        <v>39952</v>
      </c>
      <c r="E16" s="82">
        <v>16.82</v>
      </c>
      <c r="F16" s="77"/>
      <c r="G16" s="14"/>
      <c r="H16" s="77"/>
      <c r="I16" s="77"/>
      <c r="J16" s="77"/>
      <c r="K16" s="12"/>
      <c r="L16" s="12"/>
    </row>
    <row r="17" spans="1:12" s="29" customFormat="1" ht="11.25" customHeight="1" outlineLevel="1">
      <c r="A17" s="12"/>
      <c r="B17" s="12">
        <v>14</v>
      </c>
      <c r="C17" s="12"/>
      <c r="D17" s="78">
        <v>39953</v>
      </c>
      <c r="E17" s="82">
        <v>17.13</v>
      </c>
      <c r="F17" s="77"/>
      <c r="G17" s="14"/>
      <c r="H17" s="77"/>
      <c r="I17" s="77"/>
      <c r="J17" s="77"/>
      <c r="K17" s="12"/>
      <c r="L17" s="12"/>
    </row>
    <row r="18" spans="1:12" s="29" customFormat="1" ht="11.25" customHeight="1" outlineLevel="1">
      <c r="A18" s="12"/>
      <c r="B18" s="12">
        <v>15</v>
      </c>
      <c r="C18" s="12"/>
      <c r="D18" s="78">
        <v>39954</v>
      </c>
      <c r="E18" s="82">
        <v>17.045000000000002</v>
      </c>
      <c r="F18" s="77"/>
      <c r="G18" s="14"/>
      <c r="H18" s="77"/>
      <c r="I18" s="77"/>
      <c r="J18" s="77"/>
      <c r="K18" s="12"/>
      <c r="L18" s="12"/>
    </row>
    <row r="19" spans="1:12" s="29" customFormat="1" ht="11.25" customHeight="1" outlineLevel="1">
      <c r="A19" s="12"/>
      <c r="B19" s="12">
        <v>16</v>
      </c>
      <c r="C19" s="12"/>
      <c r="D19" s="78">
        <v>39955</v>
      </c>
      <c r="E19" s="82">
        <v>17.074999999999999</v>
      </c>
      <c r="F19" s="77"/>
      <c r="G19" s="14"/>
      <c r="H19" s="77"/>
      <c r="I19" s="77"/>
      <c r="J19" s="77"/>
      <c r="K19" s="12"/>
      <c r="L19" s="12"/>
    </row>
    <row r="20" spans="1:12" s="29" customFormat="1" ht="11.25" customHeight="1" outlineLevel="1">
      <c r="A20" s="12"/>
      <c r="B20" s="12">
        <v>17</v>
      </c>
      <c r="C20" s="12"/>
      <c r="D20" s="78">
        <v>39959</v>
      </c>
      <c r="E20" s="82">
        <v>17.13</v>
      </c>
      <c r="F20" s="77"/>
      <c r="G20" s="14"/>
      <c r="H20" s="77"/>
      <c r="I20" s="77"/>
      <c r="J20" s="77"/>
      <c r="K20" s="12"/>
      <c r="L20" s="12"/>
    </row>
    <row r="21" spans="1:12" s="29" customFormat="1" ht="11.25" customHeight="1" outlineLevel="1">
      <c r="A21" s="12"/>
      <c r="B21" s="12">
        <v>18</v>
      </c>
      <c r="C21" s="12"/>
      <c r="D21" s="78">
        <v>39960</v>
      </c>
      <c r="E21" s="82">
        <v>17.45</v>
      </c>
      <c r="F21" s="77"/>
      <c r="G21" s="14"/>
      <c r="H21" s="77"/>
      <c r="I21" s="77"/>
      <c r="J21" s="77"/>
      <c r="K21" s="12"/>
      <c r="L21" s="12"/>
    </row>
    <row r="22" spans="1:12" s="29" customFormat="1" ht="11.25" customHeight="1" outlineLevel="1">
      <c r="A22" s="12"/>
      <c r="B22" s="12">
        <v>19</v>
      </c>
      <c r="C22" s="12"/>
      <c r="D22" s="79">
        <v>39961</v>
      </c>
      <c r="E22" s="82">
        <v>17.28</v>
      </c>
      <c r="F22" s="77"/>
      <c r="G22" s="14"/>
      <c r="H22" s="77"/>
      <c r="I22" s="77"/>
      <c r="J22" s="77"/>
      <c r="K22" s="12"/>
      <c r="L22" s="12"/>
    </row>
    <row r="23" spans="1:12" ht="12">
      <c r="B23" s="12">
        <v>20</v>
      </c>
      <c r="C23" s="12"/>
      <c r="D23" s="78">
        <v>39962</v>
      </c>
      <c r="E23" s="82">
        <v>17.14</v>
      </c>
      <c r="F23" s="42">
        <f t="shared" ref="F23:F45" si="0">AVERAGE(E4:E23)</f>
        <v>16.640999999999998</v>
      </c>
      <c r="G23" s="42">
        <f t="shared" ref="G23:G45" si="1">STDEVPA(E4:E23)</f>
        <v>0.48581529411907148</v>
      </c>
      <c r="H23" s="42">
        <f t="shared" ref="H23:H45" si="2">F23+G23*2</f>
        <v>17.61263058823814</v>
      </c>
      <c r="I23" s="42">
        <f t="shared" ref="I23:I45" si="3">F23-G23*2</f>
        <v>15.669369411761854</v>
      </c>
      <c r="J23" s="42">
        <f>H23-I23</f>
        <v>1.9432611764762857</v>
      </c>
    </row>
    <row r="24" spans="1:12" ht="12">
      <c r="B24" s="12">
        <v>21</v>
      </c>
      <c r="C24" s="12"/>
      <c r="D24" s="78">
        <v>39965</v>
      </c>
      <c r="E24" s="82">
        <v>17</v>
      </c>
      <c r="F24" s="42">
        <f t="shared" si="0"/>
        <v>16.691999999999997</v>
      </c>
      <c r="G24" s="42">
        <f t="shared" si="1"/>
        <v>0.46691915788495969</v>
      </c>
      <c r="H24" s="42">
        <f t="shared" si="2"/>
        <v>17.625838315769915</v>
      </c>
      <c r="I24" s="42">
        <f t="shared" si="3"/>
        <v>15.758161684230076</v>
      </c>
      <c r="J24" s="42">
        <f t="shared" ref="J24:J45" si="4">H24-I24</f>
        <v>1.8676766315398385</v>
      </c>
    </row>
    <row r="25" spans="1:12" ht="12">
      <c r="B25" s="12">
        <v>22</v>
      </c>
      <c r="C25" s="12"/>
      <c r="D25" s="78">
        <v>39966</v>
      </c>
      <c r="E25" s="82">
        <v>16.445</v>
      </c>
      <c r="F25" s="42">
        <f t="shared" si="0"/>
        <v>16.718249999999998</v>
      </c>
      <c r="G25" s="42">
        <f t="shared" si="1"/>
        <v>0.43654975375093258</v>
      </c>
      <c r="H25" s="42">
        <f t="shared" si="2"/>
        <v>17.591349507501864</v>
      </c>
      <c r="I25" s="42">
        <f t="shared" si="3"/>
        <v>15.845150492498133</v>
      </c>
      <c r="J25" s="42">
        <f t="shared" si="4"/>
        <v>1.7461990150037305</v>
      </c>
    </row>
    <row r="26" spans="1:12" ht="12">
      <c r="B26" s="12">
        <v>23</v>
      </c>
      <c r="C26" s="12"/>
      <c r="D26" s="78">
        <v>39967</v>
      </c>
      <c r="E26" s="82">
        <v>16.38</v>
      </c>
      <c r="F26" s="42">
        <f t="shared" si="0"/>
        <v>16.737249999999996</v>
      </c>
      <c r="G26" s="42">
        <f t="shared" si="1"/>
        <v>0.41248174202017707</v>
      </c>
      <c r="H26" s="42">
        <f t="shared" si="2"/>
        <v>17.562213484040349</v>
      </c>
      <c r="I26" s="42">
        <f t="shared" si="3"/>
        <v>15.912286515959641</v>
      </c>
      <c r="J26" s="42">
        <f t="shared" si="4"/>
        <v>1.6499269680807078</v>
      </c>
    </row>
    <row r="27" spans="1:12" ht="12">
      <c r="B27" s="12">
        <v>24</v>
      </c>
      <c r="C27" s="12"/>
      <c r="D27" s="78">
        <v>39968</v>
      </c>
      <c r="E27" s="82">
        <v>15.625</v>
      </c>
      <c r="F27" s="42">
        <f t="shared" si="0"/>
        <v>16.718499999999999</v>
      </c>
      <c r="G27" s="42">
        <f t="shared" si="1"/>
        <v>0.45218110309918957</v>
      </c>
      <c r="H27" s="42">
        <f t="shared" si="2"/>
        <v>17.622862206198377</v>
      </c>
      <c r="I27" s="42">
        <f t="shared" si="3"/>
        <v>15.814137793801621</v>
      </c>
      <c r="J27" s="42">
        <f t="shared" si="4"/>
        <v>1.8087244123967565</v>
      </c>
    </row>
    <row r="28" spans="1:12" ht="12">
      <c r="B28" s="12">
        <v>25</v>
      </c>
      <c r="C28" s="12"/>
      <c r="D28" s="78">
        <v>39969</v>
      </c>
      <c r="E28" s="82">
        <v>15.935</v>
      </c>
      <c r="F28" s="42">
        <f t="shared" si="0"/>
        <v>16.715250000000001</v>
      </c>
      <c r="G28" s="42">
        <f t="shared" si="1"/>
        <v>0.45753544944626956</v>
      </c>
      <c r="H28" s="42">
        <f t="shared" si="2"/>
        <v>17.630320898892542</v>
      </c>
      <c r="I28" s="42">
        <f t="shared" si="3"/>
        <v>15.800179101107462</v>
      </c>
      <c r="J28" s="42">
        <f t="shared" si="4"/>
        <v>1.83014179778508</v>
      </c>
    </row>
    <row r="29" spans="1:12" ht="12">
      <c r="B29" s="12">
        <v>26</v>
      </c>
      <c r="C29" s="12"/>
      <c r="D29" s="78">
        <v>39972</v>
      </c>
      <c r="E29" s="82">
        <v>15.76</v>
      </c>
      <c r="F29" s="42">
        <f t="shared" si="0"/>
        <v>16.692499999999999</v>
      </c>
      <c r="G29" s="42">
        <f t="shared" si="1"/>
        <v>0.49186761430287307</v>
      </c>
      <c r="H29" s="42">
        <f t="shared" si="2"/>
        <v>17.676235228605744</v>
      </c>
      <c r="I29" s="42">
        <f t="shared" si="3"/>
        <v>15.708764771394254</v>
      </c>
      <c r="J29" s="42">
        <f t="shared" si="4"/>
        <v>1.9674704572114905</v>
      </c>
    </row>
    <row r="30" spans="1:12" ht="12">
      <c r="B30" s="12">
        <v>27</v>
      </c>
      <c r="C30" s="12"/>
      <c r="D30" s="78">
        <v>39973</v>
      </c>
      <c r="E30" s="82">
        <v>15.734999999999999</v>
      </c>
      <c r="F30" s="42">
        <f t="shared" si="0"/>
        <v>16.657999999999998</v>
      </c>
      <c r="G30" s="42">
        <f t="shared" si="1"/>
        <v>0.53198308243777825</v>
      </c>
      <c r="H30" s="42">
        <f t="shared" si="2"/>
        <v>17.721966164875553</v>
      </c>
      <c r="I30" s="42">
        <f t="shared" si="3"/>
        <v>15.594033835124442</v>
      </c>
      <c r="J30" s="42">
        <f t="shared" si="4"/>
        <v>2.1279323297511112</v>
      </c>
    </row>
    <row r="31" spans="1:12" ht="12">
      <c r="B31" s="12">
        <v>28</v>
      </c>
      <c r="C31" s="12"/>
      <c r="D31" s="78">
        <v>39974</v>
      </c>
      <c r="E31" s="82">
        <v>15.99</v>
      </c>
      <c r="F31" s="42">
        <f t="shared" si="0"/>
        <v>16.631</v>
      </c>
      <c r="G31" s="42">
        <f t="shared" si="1"/>
        <v>0.55115242900671313</v>
      </c>
      <c r="H31" s="42">
        <f t="shared" si="2"/>
        <v>17.733304858013426</v>
      </c>
      <c r="I31" s="42">
        <f t="shared" si="3"/>
        <v>15.528695141986574</v>
      </c>
      <c r="J31" s="42">
        <f t="shared" si="4"/>
        <v>2.2046097160268516</v>
      </c>
    </row>
    <row r="32" spans="1:12" ht="12">
      <c r="B32" s="12">
        <v>29</v>
      </c>
      <c r="C32" s="12"/>
      <c r="D32" s="78">
        <v>39975</v>
      </c>
      <c r="E32" s="82">
        <v>15.725</v>
      </c>
      <c r="F32" s="42">
        <f t="shared" si="0"/>
        <v>16.596250000000001</v>
      </c>
      <c r="G32" s="42">
        <f t="shared" si="1"/>
        <v>0.58427492458602059</v>
      </c>
      <c r="H32" s="42">
        <f t="shared" si="2"/>
        <v>17.764799849172043</v>
      </c>
      <c r="I32" s="42">
        <f t="shared" si="3"/>
        <v>15.42770015082796</v>
      </c>
      <c r="J32" s="42">
        <f t="shared" si="4"/>
        <v>2.3370996983440833</v>
      </c>
    </row>
    <row r="33" spans="2:10" ht="12">
      <c r="B33" s="12">
        <v>30</v>
      </c>
      <c r="C33" s="12"/>
      <c r="D33" s="78">
        <v>39976</v>
      </c>
      <c r="E33" s="82">
        <v>15.955</v>
      </c>
      <c r="F33" s="42">
        <f t="shared" si="0"/>
        <v>16.559750000000001</v>
      </c>
      <c r="G33" s="42">
        <f t="shared" si="1"/>
        <v>0.60017596378062332</v>
      </c>
      <c r="H33" s="42">
        <f t="shared" si="2"/>
        <v>17.760101927561248</v>
      </c>
      <c r="I33" s="42">
        <f t="shared" si="3"/>
        <v>15.359398072438754</v>
      </c>
      <c r="J33" s="42">
        <f t="shared" si="4"/>
        <v>2.4007038551224937</v>
      </c>
    </row>
    <row r="34" spans="2:10" ht="12">
      <c r="B34" s="12">
        <v>31</v>
      </c>
      <c r="C34" s="12"/>
      <c r="D34" s="78">
        <v>39979</v>
      </c>
      <c r="E34" s="82">
        <v>16</v>
      </c>
      <c r="F34" s="42">
        <f t="shared" si="0"/>
        <v>16.525749999999999</v>
      </c>
      <c r="G34" s="42">
        <f t="shared" si="1"/>
        <v>0.61155391217782273</v>
      </c>
      <c r="H34" s="42">
        <f t="shared" si="2"/>
        <v>17.748857824355643</v>
      </c>
      <c r="I34" s="42">
        <f t="shared" si="3"/>
        <v>15.302642175644353</v>
      </c>
      <c r="J34" s="42">
        <f t="shared" si="4"/>
        <v>2.4462156487112896</v>
      </c>
    </row>
    <row r="35" spans="2:10" ht="12">
      <c r="B35" s="12">
        <v>32</v>
      </c>
      <c r="C35" s="12"/>
      <c r="D35" s="78">
        <v>39980</v>
      </c>
      <c r="E35" s="82">
        <v>15.8</v>
      </c>
      <c r="F35" s="42">
        <f t="shared" si="0"/>
        <v>16.471</v>
      </c>
      <c r="G35" s="42">
        <f t="shared" si="1"/>
        <v>0.62491519424638742</v>
      </c>
      <c r="H35" s="42">
        <f t="shared" si="2"/>
        <v>17.720830388492775</v>
      </c>
      <c r="I35" s="42">
        <f t="shared" si="3"/>
        <v>15.221169611507225</v>
      </c>
      <c r="J35" s="42">
        <f t="shared" si="4"/>
        <v>2.4996607769855501</v>
      </c>
    </row>
    <row r="36" spans="2:10" ht="12">
      <c r="B36" s="12">
        <v>33</v>
      </c>
      <c r="C36" s="12"/>
      <c r="D36" s="78">
        <v>39981</v>
      </c>
      <c r="E36" s="82">
        <v>15.38</v>
      </c>
      <c r="F36" s="42">
        <f t="shared" si="0"/>
        <v>16.399000000000001</v>
      </c>
      <c r="G36" s="42">
        <f t="shared" si="1"/>
        <v>0.6623888586019544</v>
      </c>
      <c r="H36" s="42">
        <f t="shared" si="2"/>
        <v>17.723777717203909</v>
      </c>
      <c r="I36" s="42">
        <f t="shared" si="3"/>
        <v>15.074222282796093</v>
      </c>
      <c r="J36" s="42">
        <f t="shared" si="4"/>
        <v>2.6495554344078158</v>
      </c>
    </row>
    <row r="37" spans="2:10" ht="12">
      <c r="B37" s="12">
        <v>34</v>
      </c>
      <c r="C37" s="12"/>
      <c r="D37" s="78">
        <v>39982</v>
      </c>
      <c r="E37" s="82">
        <v>15.45</v>
      </c>
      <c r="F37" s="42">
        <f t="shared" si="0"/>
        <v>16.315000000000001</v>
      </c>
      <c r="G37" s="42">
        <f t="shared" si="1"/>
        <v>0.67083157349665645</v>
      </c>
      <c r="H37" s="42">
        <f t="shared" si="2"/>
        <v>17.656663146993314</v>
      </c>
      <c r="I37" s="42">
        <f t="shared" si="3"/>
        <v>14.973336853006689</v>
      </c>
      <c r="J37" s="42">
        <f t="shared" si="4"/>
        <v>2.6833262939866245</v>
      </c>
    </row>
    <row r="38" spans="2:10" ht="12">
      <c r="B38" s="12">
        <v>35</v>
      </c>
      <c r="C38" s="12"/>
      <c r="D38" s="78">
        <v>39983</v>
      </c>
      <c r="E38" s="82">
        <v>15.744999999999999</v>
      </c>
      <c r="F38" s="42">
        <f t="shared" si="0"/>
        <v>16.25</v>
      </c>
      <c r="G38" s="42">
        <f t="shared" si="1"/>
        <v>0.6598408899121061</v>
      </c>
      <c r="H38" s="42">
        <f t="shared" si="2"/>
        <v>17.569681779824212</v>
      </c>
      <c r="I38" s="42">
        <f t="shared" si="3"/>
        <v>14.930318220175788</v>
      </c>
      <c r="J38" s="42">
        <f t="shared" si="4"/>
        <v>2.6393635596484231</v>
      </c>
    </row>
    <row r="39" spans="2:10" ht="12">
      <c r="B39" s="12">
        <v>36</v>
      </c>
      <c r="C39" s="12"/>
      <c r="D39" s="78">
        <v>39986</v>
      </c>
      <c r="E39" s="82">
        <v>15.57</v>
      </c>
      <c r="F39" s="42">
        <f t="shared" si="0"/>
        <v>16.17475</v>
      </c>
      <c r="G39" s="42">
        <f t="shared" si="1"/>
        <v>0.64716009418072129</v>
      </c>
      <c r="H39" s="42">
        <f t="shared" si="2"/>
        <v>17.469070188361442</v>
      </c>
      <c r="I39" s="42">
        <f t="shared" si="3"/>
        <v>14.880429811638557</v>
      </c>
      <c r="J39" s="42">
        <f t="shared" si="4"/>
        <v>2.5886403767228856</v>
      </c>
    </row>
    <row r="40" spans="2:10" ht="12">
      <c r="B40" s="12">
        <v>37</v>
      </c>
      <c r="C40" s="12"/>
      <c r="D40" s="78">
        <v>39987</v>
      </c>
      <c r="E40" s="82">
        <v>15.145</v>
      </c>
      <c r="F40" s="42">
        <f t="shared" si="0"/>
        <v>16.075499999999998</v>
      </c>
      <c r="G40" s="42">
        <f t="shared" si="1"/>
        <v>0.64525944394483692</v>
      </c>
      <c r="H40" s="42">
        <f t="shared" si="2"/>
        <v>17.366018887889673</v>
      </c>
      <c r="I40" s="42">
        <f t="shared" si="3"/>
        <v>14.784981112110325</v>
      </c>
      <c r="J40" s="42">
        <f t="shared" si="4"/>
        <v>2.5810377757793486</v>
      </c>
    </row>
    <row r="41" spans="2:10" ht="12">
      <c r="B41" s="12">
        <v>38</v>
      </c>
      <c r="C41" s="12"/>
      <c r="D41" s="78">
        <v>39988</v>
      </c>
      <c r="E41" s="82">
        <v>15.535</v>
      </c>
      <c r="F41" s="42">
        <f t="shared" si="0"/>
        <v>15.979750000000001</v>
      </c>
      <c r="G41" s="42">
        <f t="shared" si="1"/>
        <v>0.57213301556543661</v>
      </c>
      <c r="H41" s="42">
        <f t="shared" si="2"/>
        <v>17.124016031130875</v>
      </c>
      <c r="I41" s="42">
        <f t="shared" si="3"/>
        <v>14.835483968869127</v>
      </c>
      <c r="J41" s="42">
        <f t="shared" si="4"/>
        <v>2.2885320622617478</v>
      </c>
    </row>
    <row r="42" spans="2:10" ht="12">
      <c r="B42" s="12">
        <v>39</v>
      </c>
      <c r="C42" s="12"/>
      <c r="D42" s="78">
        <v>39989</v>
      </c>
      <c r="E42" s="82">
        <v>15.84</v>
      </c>
      <c r="F42" s="42">
        <f t="shared" si="0"/>
        <v>15.907749999999998</v>
      </c>
      <c r="G42" s="42">
        <f t="shared" si="1"/>
        <v>0.48846308714170011</v>
      </c>
      <c r="H42" s="42">
        <f t="shared" si="2"/>
        <v>16.884676174283399</v>
      </c>
      <c r="I42" s="42">
        <f t="shared" si="3"/>
        <v>14.930823825716597</v>
      </c>
      <c r="J42" s="42">
        <f t="shared" si="4"/>
        <v>1.9538523485668016</v>
      </c>
    </row>
    <row r="43" spans="2:10" ht="12">
      <c r="B43" s="12">
        <v>40</v>
      </c>
      <c r="C43" s="12"/>
      <c r="D43" s="78">
        <v>39990</v>
      </c>
      <c r="E43" s="82">
        <v>15.46</v>
      </c>
      <c r="F43" s="42">
        <f t="shared" si="0"/>
        <v>15.823749999999999</v>
      </c>
      <c r="G43" s="42">
        <f t="shared" si="1"/>
        <v>0.40699163074933126</v>
      </c>
      <c r="H43" s="42">
        <f t="shared" si="2"/>
        <v>16.63773326149866</v>
      </c>
      <c r="I43" s="42">
        <f t="shared" si="3"/>
        <v>15.009766738501336</v>
      </c>
      <c r="J43" s="42">
        <f t="shared" si="4"/>
        <v>1.6279665229973244</v>
      </c>
    </row>
    <row r="44" spans="2:10" ht="12">
      <c r="B44" s="12">
        <v>41</v>
      </c>
      <c r="C44" s="12"/>
      <c r="D44" s="78">
        <v>39993</v>
      </c>
      <c r="E44" s="82">
        <v>16.094999999999999</v>
      </c>
      <c r="F44" s="42">
        <f t="shared" si="0"/>
        <v>15.778499999999998</v>
      </c>
      <c r="G44" s="42">
        <f t="shared" si="1"/>
        <v>0.31320161238409983</v>
      </c>
      <c r="H44" s="42">
        <f t="shared" si="2"/>
        <v>16.404903224768198</v>
      </c>
      <c r="I44" s="42">
        <f t="shared" si="3"/>
        <v>15.152096775231797</v>
      </c>
      <c r="J44" s="42">
        <f t="shared" si="4"/>
        <v>1.2528064495364006</v>
      </c>
    </row>
    <row r="45" spans="2:10" ht="12">
      <c r="B45" s="12">
        <v>42</v>
      </c>
      <c r="C45" s="12"/>
      <c r="D45" s="80">
        <v>39994</v>
      </c>
      <c r="E45" s="82">
        <v>16.309999999999999</v>
      </c>
      <c r="F45" s="81">
        <f t="shared" si="0"/>
        <v>15.771750000000001</v>
      </c>
      <c r="G45" s="81">
        <f t="shared" si="1"/>
        <v>0.29993863955816003</v>
      </c>
      <c r="H45" s="81">
        <f t="shared" si="2"/>
        <v>16.371627279116321</v>
      </c>
      <c r="I45" s="81">
        <f t="shared" si="3"/>
        <v>15.17187272088368</v>
      </c>
      <c r="J45" s="81">
        <f t="shared" si="4"/>
        <v>1.199754558232641</v>
      </c>
    </row>
    <row r="46" spans="2:10" ht="7.5" customHeight="1">
      <c r="D46" s="41"/>
      <c r="E46" s="42"/>
      <c r="F46" s="42"/>
      <c r="H46" s="42"/>
      <c r="I46" s="42"/>
      <c r="J46" s="42"/>
    </row>
  </sheetData>
  <pageMargins left="0.75" right="0.75" top="1" bottom="1" header="0.5" footer="0.5"/>
  <pageSetup orientation="portrait" horizontalDpi="4294967293"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8"/>
  <sheetViews>
    <sheetView showZeros="0" workbookViewId="0">
      <selection activeCell="M17" sqref="M17:M35"/>
    </sheetView>
  </sheetViews>
  <sheetFormatPr baseColWidth="10" defaultColWidth="8.83203125" defaultRowHeight="12" x14ac:dyDescent="0"/>
  <cols>
    <col min="1" max="1" width="1.6640625" style="96" customWidth="1"/>
    <col min="2" max="2" width="3.5" style="96" customWidth="1"/>
    <col min="3" max="3" width="9.5" style="96" bestFit="1" customWidth="1"/>
    <col min="4" max="5" width="8.5" style="107" customWidth="1"/>
    <col min="6" max="6" width="8.5" style="108" customWidth="1"/>
    <col min="7" max="7" width="8.5" style="109" customWidth="1"/>
    <col min="8" max="8" width="8.5" style="107" customWidth="1"/>
    <col min="9" max="9" width="8.5" style="110" customWidth="1"/>
    <col min="10" max="11" width="8.5" style="107" customWidth="1"/>
    <col min="12" max="12" width="1.6640625" style="96" customWidth="1"/>
    <col min="13" max="18" width="8.83203125" style="96"/>
    <col min="19" max="19" width="12.1640625" style="96" bestFit="1" customWidth="1"/>
    <col min="20" max="16384" width="8.83203125" style="96"/>
  </cols>
  <sheetData>
    <row r="2" spans="2:11" s="95" customFormat="1" ht="39.75" customHeight="1">
      <c r="B2" s="92"/>
      <c r="C2" s="93" t="s">
        <v>10</v>
      </c>
      <c r="D2" s="93" t="s">
        <v>47</v>
      </c>
      <c r="E2" s="93" t="s">
        <v>48</v>
      </c>
      <c r="F2" s="93" t="s">
        <v>49</v>
      </c>
      <c r="G2" s="94" t="s">
        <v>50</v>
      </c>
      <c r="H2" s="93" t="s">
        <v>51</v>
      </c>
      <c r="I2" s="94" t="s">
        <v>52</v>
      </c>
      <c r="J2" s="93" t="s">
        <v>53</v>
      </c>
      <c r="K2" s="93" t="s">
        <v>54</v>
      </c>
    </row>
    <row r="3" spans="2:11" ht="14">
      <c r="B3" s="96">
        <v>1</v>
      </c>
      <c r="C3" s="97">
        <v>40161</v>
      </c>
      <c r="D3" s="83">
        <v>15.98</v>
      </c>
      <c r="E3" s="98"/>
      <c r="F3" s="98"/>
      <c r="G3" s="99"/>
      <c r="H3" s="98"/>
      <c r="I3" s="99"/>
      <c r="J3" s="98"/>
      <c r="K3" s="98"/>
    </row>
    <row r="4" spans="2:11" ht="14">
      <c r="B4" s="96">
        <v>2</v>
      </c>
      <c r="C4" s="97">
        <v>40162</v>
      </c>
      <c r="D4" s="83">
        <v>15.92</v>
      </c>
      <c r="E4" s="98">
        <f t="shared" ref="E4:E35" si="0">D4-D3</f>
        <v>-6.0000000000000497E-2</v>
      </c>
      <c r="F4" s="98">
        <f t="shared" ref="F4:F35" si="1">IF(E4&gt;0,E4,0)</f>
        <v>0</v>
      </c>
      <c r="G4" s="99">
        <f t="shared" ref="G4:G35" si="2">IF(E4&lt;0,-E4,0)</f>
        <v>6.0000000000000497E-2</v>
      </c>
      <c r="H4" s="98"/>
      <c r="I4" s="99"/>
      <c r="J4" s="98"/>
      <c r="K4" s="98"/>
    </row>
    <row r="5" spans="2:11" ht="14">
      <c r="B5" s="96">
        <v>3</v>
      </c>
      <c r="C5" s="97">
        <v>40163</v>
      </c>
      <c r="D5" s="83">
        <v>16</v>
      </c>
      <c r="E5" s="98">
        <f t="shared" si="0"/>
        <v>8.0000000000000071E-2</v>
      </c>
      <c r="F5" s="98">
        <f t="shared" si="1"/>
        <v>8.0000000000000071E-2</v>
      </c>
      <c r="G5" s="99">
        <f t="shared" si="2"/>
        <v>0</v>
      </c>
      <c r="H5" s="98"/>
      <c r="I5" s="99"/>
      <c r="J5" s="98"/>
      <c r="K5" s="98"/>
    </row>
    <row r="6" spans="2:11" ht="14">
      <c r="B6" s="96">
        <v>4</v>
      </c>
      <c r="C6" s="97">
        <v>40164</v>
      </c>
      <c r="D6" s="83">
        <v>16</v>
      </c>
      <c r="E6" s="98">
        <v>0</v>
      </c>
      <c r="F6" s="98">
        <f t="shared" si="1"/>
        <v>0</v>
      </c>
      <c r="G6" s="99">
        <f t="shared" si="2"/>
        <v>0</v>
      </c>
      <c r="H6" s="98"/>
      <c r="I6" s="99"/>
      <c r="J6" s="98"/>
      <c r="K6" s="98"/>
    </row>
    <row r="7" spans="2:11" ht="14">
      <c r="B7" s="96">
        <v>5</v>
      </c>
      <c r="C7" s="97">
        <v>40165</v>
      </c>
      <c r="D7" s="83">
        <v>16</v>
      </c>
      <c r="E7" s="98">
        <v>0</v>
      </c>
      <c r="F7" s="98">
        <f t="shared" si="1"/>
        <v>0</v>
      </c>
      <c r="G7" s="99">
        <f t="shared" si="2"/>
        <v>0</v>
      </c>
      <c r="H7" s="98"/>
      <c r="I7" s="99"/>
      <c r="J7" s="98"/>
      <c r="K7" s="98"/>
    </row>
    <row r="8" spans="2:11" ht="14">
      <c r="B8" s="96">
        <v>6</v>
      </c>
      <c r="C8" s="97">
        <v>40168</v>
      </c>
      <c r="D8" s="83">
        <v>16.215</v>
      </c>
      <c r="E8" s="98">
        <f t="shared" si="0"/>
        <v>0.21499999999999986</v>
      </c>
      <c r="F8" s="98">
        <f t="shared" si="1"/>
        <v>0.21499999999999986</v>
      </c>
      <c r="G8" s="99">
        <f t="shared" si="2"/>
        <v>0</v>
      </c>
      <c r="H8" s="98"/>
      <c r="I8" s="99"/>
      <c r="J8" s="98"/>
      <c r="K8" s="98"/>
    </row>
    <row r="9" spans="2:11" ht="14">
      <c r="B9" s="96">
        <v>7</v>
      </c>
      <c r="C9" s="97">
        <v>40169</v>
      </c>
      <c r="D9" s="83">
        <v>16.425000000000001</v>
      </c>
      <c r="E9" s="98">
        <f t="shared" si="0"/>
        <v>0.21000000000000085</v>
      </c>
      <c r="F9" s="98">
        <f t="shared" si="1"/>
        <v>0.21000000000000085</v>
      </c>
      <c r="G9" s="99">
        <f t="shared" si="2"/>
        <v>0</v>
      </c>
      <c r="H9" s="98"/>
      <c r="I9" s="99"/>
      <c r="J9" s="98"/>
      <c r="K9" s="98"/>
    </row>
    <row r="10" spans="2:11" ht="14">
      <c r="B10" s="96">
        <v>8</v>
      </c>
      <c r="C10" s="97">
        <v>40170</v>
      </c>
      <c r="D10" s="83">
        <v>16.53</v>
      </c>
      <c r="E10" s="98">
        <f t="shared" si="0"/>
        <v>0.10500000000000043</v>
      </c>
      <c r="F10" s="98">
        <f t="shared" si="1"/>
        <v>0.10500000000000043</v>
      </c>
      <c r="G10" s="99">
        <f t="shared" si="2"/>
        <v>0</v>
      </c>
      <c r="H10" s="98"/>
      <c r="I10" s="99"/>
      <c r="J10" s="98"/>
      <c r="K10" s="98"/>
    </row>
    <row r="11" spans="2:11" ht="14">
      <c r="B11" s="96">
        <v>9</v>
      </c>
      <c r="C11" s="97">
        <v>40171</v>
      </c>
      <c r="D11" s="83">
        <v>16.420000000000002</v>
      </c>
      <c r="E11" s="98">
        <f t="shared" si="0"/>
        <v>-0.10999999999999943</v>
      </c>
      <c r="F11" s="98">
        <f t="shared" si="1"/>
        <v>0</v>
      </c>
      <c r="G11" s="99">
        <f t="shared" si="2"/>
        <v>0.10999999999999943</v>
      </c>
      <c r="H11" s="98"/>
      <c r="I11" s="99"/>
      <c r="J11" s="98"/>
      <c r="K11" s="98"/>
    </row>
    <row r="12" spans="2:11" ht="14">
      <c r="B12" s="96">
        <v>10</v>
      </c>
      <c r="C12" s="97">
        <v>40175</v>
      </c>
      <c r="D12" s="83">
        <v>16.684999999999999</v>
      </c>
      <c r="E12" s="98">
        <f t="shared" si="0"/>
        <v>0.26499999999999702</v>
      </c>
      <c r="F12" s="98">
        <f t="shared" si="1"/>
        <v>0.26499999999999702</v>
      </c>
      <c r="G12" s="99">
        <f t="shared" si="2"/>
        <v>0</v>
      </c>
      <c r="H12" s="98"/>
      <c r="I12" s="99"/>
      <c r="J12" s="98"/>
      <c r="K12" s="98"/>
    </row>
    <row r="13" spans="2:11" ht="14">
      <c r="B13" s="96">
        <v>11</v>
      </c>
      <c r="C13" s="97">
        <v>40176</v>
      </c>
      <c r="D13" s="83">
        <v>16.68</v>
      </c>
      <c r="E13" s="98">
        <f t="shared" si="0"/>
        <v>-4.9999999999990052E-3</v>
      </c>
      <c r="F13" s="98">
        <f t="shared" si="1"/>
        <v>0</v>
      </c>
      <c r="G13" s="99">
        <f t="shared" si="2"/>
        <v>4.9999999999990052E-3</v>
      </c>
      <c r="H13" s="98"/>
      <c r="I13" s="99"/>
      <c r="J13" s="98"/>
      <c r="K13" s="98"/>
    </row>
    <row r="14" spans="2:11" ht="14">
      <c r="B14" s="96">
        <v>12</v>
      </c>
      <c r="C14" s="97">
        <v>40177</v>
      </c>
      <c r="D14" s="83">
        <v>16.895</v>
      </c>
      <c r="E14" s="98">
        <f t="shared" si="0"/>
        <v>0.21499999999999986</v>
      </c>
      <c r="F14" s="98">
        <f t="shared" si="1"/>
        <v>0.21499999999999986</v>
      </c>
      <c r="G14" s="99">
        <f t="shared" si="2"/>
        <v>0</v>
      </c>
      <c r="H14" s="98"/>
      <c r="I14" s="99"/>
      <c r="J14" s="98"/>
      <c r="K14" s="98"/>
    </row>
    <row r="15" spans="2:11" ht="14">
      <c r="B15" s="96">
        <v>13</v>
      </c>
      <c r="C15" s="97">
        <v>40178</v>
      </c>
      <c r="D15" s="83">
        <v>16.82</v>
      </c>
      <c r="E15" s="98">
        <f t="shared" si="0"/>
        <v>-7.4999999999999289E-2</v>
      </c>
      <c r="F15" s="98">
        <f t="shared" si="1"/>
        <v>0</v>
      </c>
      <c r="G15" s="99">
        <f t="shared" si="2"/>
        <v>7.4999999999999289E-2</v>
      </c>
      <c r="H15" s="98"/>
      <c r="I15" s="99"/>
      <c r="J15" s="98"/>
      <c r="K15" s="98"/>
    </row>
    <row r="16" spans="2:11" ht="14">
      <c r="B16" s="96">
        <v>14</v>
      </c>
      <c r="C16" s="97">
        <v>40182</v>
      </c>
      <c r="D16" s="83">
        <v>17.13</v>
      </c>
      <c r="E16" s="98">
        <f t="shared" si="0"/>
        <v>0.30999999999999872</v>
      </c>
      <c r="F16" s="98">
        <f t="shared" si="1"/>
        <v>0.30999999999999872</v>
      </c>
      <c r="G16" s="99">
        <f t="shared" si="2"/>
        <v>0</v>
      </c>
      <c r="H16" s="98"/>
      <c r="I16" s="99"/>
      <c r="J16" s="98" t="s">
        <v>53</v>
      </c>
      <c r="K16" s="98" t="s">
        <v>55</v>
      </c>
    </row>
    <row r="17" spans="2:20" ht="14">
      <c r="B17" s="96">
        <v>15</v>
      </c>
      <c r="C17" s="97">
        <v>40183</v>
      </c>
      <c r="D17" s="83">
        <v>17.045000000000002</v>
      </c>
      <c r="E17" s="98">
        <f t="shared" si="0"/>
        <v>-8.49999999999973E-2</v>
      </c>
      <c r="F17" s="98">
        <f t="shared" si="1"/>
        <v>0</v>
      </c>
      <c r="G17" s="99">
        <f t="shared" si="2"/>
        <v>8.49999999999973E-2</v>
      </c>
      <c r="H17" s="98">
        <f>(SUM(F4:F17)/14)</f>
        <v>9.999999999999977E-2</v>
      </c>
      <c r="I17" s="99">
        <f>(SUM(G4:G17))/14</f>
        <v>2.3928571428571108E-2</v>
      </c>
      <c r="J17" s="98">
        <f t="shared" ref="J17:J35" si="3">H17/I17</f>
        <v>4.179104477611987</v>
      </c>
      <c r="K17" s="98">
        <f t="shared" ref="K17:K35" si="4">IF(I17=0,100,100-(100/(1+J17)))</f>
        <v>80.691642651297002</v>
      </c>
      <c r="L17" s="100"/>
      <c r="M17" s="113"/>
      <c r="T17" s="112"/>
    </row>
    <row r="18" spans="2:20" ht="14">
      <c r="B18" s="96">
        <v>16</v>
      </c>
      <c r="C18" s="97">
        <v>40184</v>
      </c>
      <c r="D18" s="83">
        <v>17.074999999999999</v>
      </c>
      <c r="E18" s="98">
        <f t="shared" si="0"/>
        <v>2.9999999999997584E-2</v>
      </c>
      <c r="F18" s="98">
        <f t="shared" si="1"/>
        <v>2.9999999999997584E-2</v>
      </c>
      <c r="G18" s="99">
        <f t="shared" si="2"/>
        <v>0</v>
      </c>
      <c r="H18" s="98">
        <f>((H17*13)+F18)/14</f>
        <v>9.4999999999999613E-2</v>
      </c>
      <c r="I18" s="99">
        <f>((I17*13)+G18)/14</f>
        <v>2.2219387755101742E-2</v>
      </c>
      <c r="J18" s="98">
        <f t="shared" si="3"/>
        <v>4.2755453501722558</v>
      </c>
      <c r="K18" s="98">
        <f t="shared" si="4"/>
        <v>81.044613710555097</v>
      </c>
      <c r="L18" s="100"/>
      <c r="M18" s="113"/>
      <c r="T18" s="112"/>
    </row>
    <row r="19" spans="2:20" ht="14">
      <c r="B19" s="96">
        <v>17</v>
      </c>
      <c r="C19" s="97">
        <v>40185</v>
      </c>
      <c r="D19" s="83">
        <v>17.13</v>
      </c>
      <c r="E19" s="98">
        <f t="shared" si="0"/>
        <v>5.4999999999999716E-2</v>
      </c>
      <c r="F19" s="98">
        <f t="shared" si="1"/>
        <v>5.4999999999999716E-2</v>
      </c>
      <c r="G19" s="99">
        <f t="shared" si="2"/>
        <v>0</v>
      </c>
      <c r="H19" s="98">
        <f t="shared" ref="H19:I28" si="5">((H18*13)+F19)/14</f>
        <v>9.2142857142856763E-2</v>
      </c>
      <c r="I19" s="99">
        <f t="shared" si="5"/>
        <v>2.0632288629737334E-2</v>
      </c>
      <c r="J19" s="98">
        <f t="shared" si="3"/>
        <v>4.4659542524066476</v>
      </c>
      <c r="K19" s="98">
        <f t="shared" si="4"/>
        <v>81.704932865844938</v>
      </c>
      <c r="L19" s="100"/>
      <c r="M19" s="113"/>
      <c r="T19" s="112"/>
    </row>
    <row r="20" spans="2:20" ht="14">
      <c r="B20" s="96">
        <v>18</v>
      </c>
      <c r="C20" s="97">
        <v>40186</v>
      </c>
      <c r="D20" s="83">
        <v>17.45</v>
      </c>
      <c r="E20" s="98">
        <f t="shared" si="0"/>
        <v>0.32000000000000028</v>
      </c>
      <c r="F20" s="98">
        <f t="shared" si="1"/>
        <v>0.32000000000000028</v>
      </c>
      <c r="G20" s="99">
        <f t="shared" si="2"/>
        <v>0</v>
      </c>
      <c r="H20" s="98">
        <f t="shared" si="5"/>
        <v>0.10841836734693844</v>
      </c>
      <c r="I20" s="99">
        <f t="shared" si="5"/>
        <v>1.9158553727613239E-2</v>
      </c>
      <c r="J20" s="98">
        <f t="shared" si="3"/>
        <v>5.6590058356375286</v>
      </c>
      <c r="K20" s="98">
        <f t="shared" si="4"/>
        <v>84.982743300085119</v>
      </c>
      <c r="L20" s="100"/>
      <c r="M20" s="113"/>
      <c r="T20" s="112"/>
    </row>
    <row r="21" spans="2:20" ht="14">
      <c r="B21" s="96">
        <v>19</v>
      </c>
      <c r="C21" s="97">
        <v>40189</v>
      </c>
      <c r="D21" s="83">
        <v>17.28</v>
      </c>
      <c r="E21" s="98">
        <f t="shared" si="0"/>
        <v>-0.16999999999999815</v>
      </c>
      <c r="F21" s="98">
        <f t="shared" si="1"/>
        <v>0</v>
      </c>
      <c r="G21" s="99">
        <f t="shared" si="2"/>
        <v>0.16999999999999815</v>
      </c>
      <c r="H21" s="98">
        <f t="shared" si="5"/>
        <v>0.10067419825072856</v>
      </c>
      <c r="I21" s="99">
        <f t="shared" si="5"/>
        <v>2.9932942747069306E-2</v>
      </c>
      <c r="J21" s="101">
        <f t="shared" si="3"/>
        <v>3.3633244516390035</v>
      </c>
      <c r="K21" s="102">
        <f t="shared" si="4"/>
        <v>77.081695136735291</v>
      </c>
      <c r="L21" s="100"/>
      <c r="M21" s="113"/>
      <c r="T21" s="112"/>
    </row>
    <row r="22" spans="2:20" ht="14">
      <c r="B22" s="96">
        <v>20</v>
      </c>
      <c r="C22" s="97">
        <v>40190</v>
      </c>
      <c r="D22" s="83">
        <v>17.14</v>
      </c>
      <c r="E22" s="98">
        <f t="shared" si="0"/>
        <v>-0.14000000000000057</v>
      </c>
      <c r="F22" s="98">
        <f t="shared" si="1"/>
        <v>0</v>
      </c>
      <c r="G22" s="99">
        <f t="shared" si="2"/>
        <v>0.14000000000000057</v>
      </c>
      <c r="H22" s="98">
        <f t="shared" si="5"/>
        <v>9.3483184089962229E-2</v>
      </c>
      <c r="I22" s="99">
        <f t="shared" si="5"/>
        <v>3.7794875407992964E-2</v>
      </c>
      <c r="J22" s="103">
        <f t="shared" si="3"/>
        <v>2.4734354348524232</v>
      </c>
      <c r="K22" s="104">
        <f t="shared" si="4"/>
        <v>71.210059356048248</v>
      </c>
      <c r="L22" s="100"/>
      <c r="M22" s="113"/>
      <c r="T22" s="112"/>
    </row>
    <row r="23" spans="2:20" ht="14">
      <c r="B23" s="96">
        <v>21</v>
      </c>
      <c r="C23" s="97">
        <v>40191</v>
      </c>
      <c r="D23" s="83">
        <v>17</v>
      </c>
      <c r="E23" s="98">
        <f t="shared" si="0"/>
        <v>-0.14000000000000057</v>
      </c>
      <c r="F23" s="98">
        <f t="shared" si="1"/>
        <v>0</v>
      </c>
      <c r="G23" s="99">
        <f t="shared" si="2"/>
        <v>0.14000000000000057</v>
      </c>
      <c r="H23" s="98">
        <f t="shared" si="5"/>
        <v>8.6805813797822068E-2</v>
      </c>
      <c r="I23" s="99">
        <f t="shared" si="5"/>
        <v>4.5095241450279225E-2</v>
      </c>
      <c r="J23" s="103">
        <f t="shared" si="3"/>
        <v>1.9249439853544585</v>
      </c>
      <c r="K23" s="104">
        <f t="shared" si="4"/>
        <v>65.811311088105668</v>
      </c>
      <c r="L23" s="100"/>
      <c r="M23" s="113"/>
      <c r="T23" s="112"/>
    </row>
    <row r="24" spans="2:20" ht="14">
      <c r="B24" s="96">
        <v>22</v>
      </c>
      <c r="C24" s="97">
        <v>40192</v>
      </c>
      <c r="D24" s="83">
        <v>16.445</v>
      </c>
      <c r="E24" s="98">
        <f t="shared" si="0"/>
        <v>-0.55499999999999972</v>
      </c>
      <c r="F24" s="98">
        <f t="shared" si="1"/>
        <v>0</v>
      </c>
      <c r="G24" s="99">
        <f t="shared" si="2"/>
        <v>0.55499999999999972</v>
      </c>
      <c r="H24" s="98">
        <f t="shared" si="5"/>
        <v>8.0605398526549063E-2</v>
      </c>
      <c r="I24" s="99">
        <f t="shared" si="5"/>
        <v>8.1517009918116404E-2</v>
      </c>
      <c r="J24" s="103">
        <f t="shared" si="3"/>
        <v>0.98881691818084283</v>
      </c>
      <c r="K24" s="104">
        <f t="shared" si="4"/>
        <v>49.718850897814512</v>
      </c>
      <c r="L24" s="100"/>
      <c r="M24" s="113"/>
      <c r="T24" s="112"/>
    </row>
    <row r="25" spans="2:20" ht="14">
      <c r="B25" s="96">
        <v>23</v>
      </c>
      <c r="C25" s="97">
        <v>40193</v>
      </c>
      <c r="D25" s="83">
        <v>16.38</v>
      </c>
      <c r="E25" s="98">
        <f t="shared" si="0"/>
        <v>-6.5000000000001279E-2</v>
      </c>
      <c r="F25" s="98">
        <f t="shared" si="1"/>
        <v>0</v>
      </c>
      <c r="G25" s="99">
        <f t="shared" si="2"/>
        <v>6.5000000000001279E-2</v>
      </c>
      <c r="H25" s="98">
        <f t="shared" si="5"/>
        <v>7.4847870060366986E-2</v>
      </c>
      <c r="I25" s="99">
        <f t="shared" si="5"/>
        <v>8.0337223495393892E-2</v>
      </c>
      <c r="J25" s="103">
        <f t="shared" si="3"/>
        <v>0.93167110840790213</v>
      </c>
      <c r="K25" s="104">
        <f t="shared" si="4"/>
        <v>48.231352860880776</v>
      </c>
      <c r="L25" s="100"/>
      <c r="M25" s="113"/>
      <c r="T25" s="112"/>
    </row>
    <row r="26" spans="2:20" ht="14">
      <c r="B26" s="96">
        <v>24</v>
      </c>
      <c r="C26" s="97">
        <v>40197</v>
      </c>
      <c r="D26" s="83">
        <v>15.625</v>
      </c>
      <c r="E26" s="98">
        <f t="shared" si="0"/>
        <v>-0.75499999999999901</v>
      </c>
      <c r="F26" s="98">
        <f t="shared" si="1"/>
        <v>0</v>
      </c>
      <c r="G26" s="99">
        <f t="shared" si="2"/>
        <v>0.75499999999999901</v>
      </c>
      <c r="H26" s="98">
        <f t="shared" si="5"/>
        <v>6.9501593627483635E-2</v>
      </c>
      <c r="I26" s="99">
        <f t="shared" si="5"/>
        <v>0.1285274218171514</v>
      </c>
      <c r="J26" s="103">
        <f t="shared" si="3"/>
        <v>0.5407530365493487</v>
      </c>
      <c r="K26" s="104">
        <f t="shared" si="4"/>
        <v>35.09667180409474</v>
      </c>
      <c r="L26" s="100"/>
      <c r="M26" s="113"/>
      <c r="T26" s="112"/>
    </row>
    <row r="27" spans="2:20" ht="14">
      <c r="B27" s="96">
        <v>25</v>
      </c>
      <c r="C27" s="97">
        <v>40198</v>
      </c>
      <c r="D27" s="83">
        <v>15.935</v>
      </c>
      <c r="E27" s="98">
        <f t="shared" si="0"/>
        <v>0.3100000000000005</v>
      </c>
      <c r="F27" s="98">
        <f t="shared" si="1"/>
        <v>0.3100000000000005</v>
      </c>
      <c r="G27" s="99">
        <f t="shared" si="2"/>
        <v>0</v>
      </c>
      <c r="H27" s="98">
        <f t="shared" si="5"/>
        <v>8.6680051225520555E-2</v>
      </c>
      <c r="I27" s="99">
        <f t="shared" si="5"/>
        <v>0.11934689168735488</v>
      </c>
      <c r="J27" s="103">
        <f t="shared" si="3"/>
        <v>0.72628662548322187</v>
      </c>
      <c r="K27" s="104">
        <f t="shared" si="4"/>
        <v>42.072192112356767</v>
      </c>
      <c r="L27" s="100"/>
      <c r="M27" s="113"/>
      <c r="T27" s="112"/>
    </row>
    <row r="28" spans="2:20" ht="14">
      <c r="B28" s="96">
        <v>26</v>
      </c>
      <c r="C28" s="97">
        <v>40199</v>
      </c>
      <c r="D28" s="83">
        <v>15.76</v>
      </c>
      <c r="E28" s="98">
        <f t="shared" si="0"/>
        <v>-0.17500000000000071</v>
      </c>
      <c r="F28" s="98">
        <f t="shared" si="1"/>
        <v>0</v>
      </c>
      <c r="G28" s="99">
        <f t="shared" si="2"/>
        <v>0.17500000000000071</v>
      </c>
      <c r="H28" s="98">
        <f t="shared" si="5"/>
        <v>8.0488618995126229E-2</v>
      </c>
      <c r="I28" s="99">
        <f t="shared" si="5"/>
        <v>0.12332211370968672</v>
      </c>
      <c r="J28" s="103">
        <f t="shared" si="3"/>
        <v>0.65266979760503407</v>
      </c>
      <c r="K28" s="104">
        <f t="shared" si="4"/>
        <v>39.491845167791546</v>
      </c>
      <c r="L28" s="100"/>
      <c r="M28" s="113"/>
      <c r="T28" s="112"/>
    </row>
    <row r="29" spans="2:20" ht="14">
      <c r="B29" s="96">
        <v>27</v>
      </c>
      <c r="C29" s="97">
        <v>40200</v>
      </c>
      <c r="D29" s="83">
        <v>15.734999999999999</v>
      </c>
      <c r="E29" s="98">
        <f t="shared" si="0"/>
        <v>-2.5000000000000355E-2</v>
      </c>
      <c r="F29" s="98">
        <f t="shared" si="1"/>
        <v>0</v>
      </c>
      <c r="G29" s="99">
        <f t="shared" si="2"/>
        <v>2.5000000000000355E-2</v>
      </c>
      <c r="H29" s="98">
        <f>((H28*13)+F29)/14</f>
        <v>7.4739431924045779E-2</v>
      </c>
      <c r="I29" s="99">
        <f>((I28*13)+G29)/14</f>
        <v>0.11629910558756627</v>
      </c>
      <c r="J29" s="103">
        <f t="shared" si="3"/>
        <v>0.64264838105544553</v>
      </c>
      <c r="K29" s="104">
        <f t="shared" si="4"/>
        <v>39.122698957796842</v>
      </c>
      <c r="L29" s="100"/>
      <c r="M29" s="113"/>
      <c r="T29" s="112"/>
    </row>
    <row r="30" spans="2:20" ht="14">
      <c r="B30" s="96">
        <v>28</v>
      </c>
      <c r="C30" s="97">
        <v>40203</v>
      </c>
      <c r="D30" s="83">
        <v>15.99</v>
      </c>
      <c r="E30" s="98">
        <f t="shared" si="0"/>
        <v>0.25500000000000078</v>
      </c>
      <c r="F30" s="98">
        <f t="shared" si="1"/>
        <v>0.25500000000000078</v>
      </c>
      <c r="G30" s="99">
        <f t="shared" si="2"/>
        <v>0</v>
      </c>
      <c r="H30" s="98">
        <f t="shared" ref="H30:I35" si="6">((H29*13)+F30)/14</f>
        <v>8.761518678661398E-2</v>
      </c>
      <c r="I30" s="99">
        <f t="shared" si="6"/>
        <v>0.10799202661702582</v>
      </c>
      <c r="J30" s="103">
        <f t="shared" si="3"/>
        <v>0.81131162671226997</v>
      </c>
      <c r="K30" s="104">
        <f t="shared" si="4"/>
        <v>44.791388447325872</v>
      </c>
      <c r="L30" s="100"/>
      <c r="M30" s="113"/>
      <c r="T30" s="112"/>
    </row>
    <row r="31" spans="2:20" ht="14">
      <c r="B31" s="96">
        <v>29</v>
      </c>
      <c r="C31" s="97">
        <v>40204</v>
      </c>
      <c r="D31" s="83">
        <v>15.725</v>
      </c>
      <c r="E31" s="98">
        <f t="shared" si="0"/>
        <v>-0.26500000000000057</v>
      </c>
      <c r="F31" s="98">
        <f t="shared" si="1"/>
        <v>0</v>
      </c>
      <c r="G31" s="99">
        <f t="shared" si="2"/>
        <v>0.26500000000000057</v>
      </c>
      <c r="H31" s="98">
        <f t="shared" si="6"/>
        <v>8.1356959158998696E-2</v>
      </c>
      <c r="I31" s="99">
        <f t="shared" si="6"/>
        <v>0.11920688185866687</v>
      </c>
      <c r="J31" s="103">
        <f t="shared" si="3"/>
        <v>0.68248542274141932</v>
      </c>
      <c r="K31" s="104">
        <f t="shared" si="4"/>
        <v>40.564121003163685</v>
      </c>
      <c r="L31" s="100"/>
      <c r="M31" s="113"/>
      <c r="T31" s="112"/>
    </row>
    <row r="32" spans="2:20" ht="14">
      <c r="B32" s="96">
        <v>30</v>
      </c>
      <c r="C32" s="97">
        <v>40205</v>
      </c>
      <c r="D32" s="83">
        <v>15.955</v>
      </c>
      <c r="E32" s="98">
        <f t="shared" si="0"/>
        <v>0.23000000000000043</v>
      </c>
      <c r="F32" s="98">
        <f t="shared" si="1"/>
        <v>0.23000000000000043</v>
      </c>
      <c r="G32" s="99">
        <f t="shared" si="2"/>
        <v>0</v>
      </c>
      <c r="H32" s="98">
        <f t="shared" si="6"/>
        <v>9.1974319219070247E-2</v>
      </c>
      <c r="I32" s="99">
        <f t="shared" si="6"/>
        <v>0.1106921045830478</v>
      </c>
      <c r="J32" s="103">
        <f t="shared" si="3"/>
        <v>0.83090225418982466</v>
      </c>
      <c r="K32" s="104">
        <f t="shared" si="4"/>
        <v>45.382119787574325</v>
      </c>
      <c r="L32" s="100"/>
      <c r="M32" s="113"/>
      <c r="T32" s="112"/>
    </row>
    <row r="33" spans="1:20" ht="14">
      <c r="B33" s="96">
        <v>31</v>
      </c>
      <c r="C33" s="97">
        <v>40206</v>
      </c>
      <c r="D33" s="83">
        <v>16</v>
      </c>
      <c r="E33" s="98">
        <f t="shared" si="0"/>
        <v>4.4999999999999929E-2</v>
      </c>
      <c r="F33" s="98">
        <f t="shared" si="1"/>
        <v>4.4999999999999929E-2</v>
      </c>
      <c r="G33" s="99">
        <f t="shared" si="2"/>
        <v>0</v>
      </c>
      <c r="H33" s="98">
        <f t="shared" si="6"/>
        <v>8.8619010703422374E-2</v>
      </c>
      <c r="I33" s="99">
        <f t="shared" si="6"/>
        <v>0.10278552568425868</v>
      </c>
      <c r="J33" s="103">
        <f t="shared" si="3"/>
        <v>0.86217402804015753</v>
      </c>
      <c r="K33" s="104">
        <f t="shared" si="4"/>
        <v>46.299326220737349</v>
      </c>
      <c r="L33" s="100"/>
      <c r="M33" s="113"/>
      <c r="T33" s="112"/>
    </row>
    <row r="34" spans="1:20" ht="14">
      <c r="B34" s="96">
        <v>32</v>
      </c>
      <c r="C34" s="97">
        <v>40207</v>
      </c>
      <c r="D34" s="83">
        <v>15.8</v>
      </c>
      <c r="E34" s="98">
        <f t="shared" si="0"/>
        <v>-0.19999999999999929</v>
      </c>
      <c r="F34" s="98">
        <f t="shared" si="1"/>
        <v>0</v>
      </c>
      <c r="G34" s="99">
        <f t="shared" si="2"/>
        <v>0.19999999999999929</v>
      </c>
      <c r="H34" s="98">
        <f t="shared" si="6"/>
        <v>8.2289081367463629E-2</v>
      </c>
      <c r="I34" s="99">
        <f t="shared" si="6"/>
        <v>0.10972941670681158</v>
      </c>
      <c r="J34" s="103">
        <f t="shared" si="3"/>
        <v>0.74992726505904628</v>
      </c>
      <c r="K34" s="104">
        <f t="shared" si="4"/>
        <v>42.854767739946162</v>
      </c>
      <c r="L34" s="100"/>
      <c r="M34" s="113"/>
      <c r="T34" s="112"/>
    </row>
    <row r="35" spans="1:20" ht="14">
      <c r="B35" s="96">
        <v>33</v>
      </c>
      <c r="C35" s="97">
        <v>40210</v>
      </c>
      <c r="D35" s="83">
        <v>15.38</v>
      </c>
      <c r="E35" s="98">
        <f t="shared" si="0"/>
        <v>-0.41999999999999993</v>
      </c>
      <c r="F35" s="98">
        <f t="shared" si="1"/>
        <v>0</v>
      </c>
      <c r="G35" s="99">
        <f t="shared" si="2"/>
        <v>0.41999999999999993</v>
      </c>
      <c r="H35" s="98">
        <f t="shared" si="6"/>
        <v>7.6411289841216229E-2</v>
      </c>
      <c r="I35" s="99">
        <f t="shared" si="6"/>
        <v>0.13189160122775359</v>
      </c>
      <c r="J35" s="105">
        <f t="shared" si="3"/>
        <v>0.57934917106106987</v>
      </c>
      <c r="K35" s="106">
        <f t="shared" si="4"/>
        <v>36.682779316738426</v>
      </c>
      <c r="M35" s="113"/>
      <c r="T35" s="112"/>
    </row>
    <row r="36" spans="1:20">
      <c r="K36" s="111"/>
    </row>
    <row r="37" spans="1:20" ht="105" customHeight="1">
      <c r="A37" s="44"/>
      <c r="B37" s="134" t="s">
        <v>56</v>
      </c>
      <c r="C37" s="134"/>
      <c r="D37" s="134"/>
      <c r="E37" s="134"/>
      <c r="F37" s="134"/>
      <c r="G37" s="134"/>
      <c r="H37" s="134"/>
      <c r="I37" s="134"/>
      <c r="J37" s="134"/>
      <c r="K37" s="134"/>
    </row>
    <row r="38" spans="1:20">
      <c r="A38" s="44"/>
      <c r="D38" s="96"/>
      <c r="F38" s="107"/>
      <c r="G38" s="108"/>
      <c r="H38" s="109"/>
      <c r="I38" s="107"/>
      <c r="J38" s="110"/>
      <c r="L38" s="107"/>
    </row>
  </sheetData>
  <mergeCells count="1">
    <mergeCell ref="B37:K37"/>
  </mergeCells>
  <conditionalFormatting sqref="E4:E35">
    <cfRule type="cellIs" dxfId="0" priority="1" operator="lessThan">
      <formula>0</formula>
    </cfRule>
  </conditionalFormatting>
  <pageMargins left="0.75" right="0.75" top="1" bottom="1" header="0.5" footer="0.5"/>
  <pageSetup orientation="portrait" horizontalDpi="4294967293" verticalDpi="429496729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N15" sqref="N15"/>
    </sheetView>
  </sheetViews>
  <sheetFormatPr baseColWidth="10" defaultColWidth="9.1640625" defaultRowHeight="11" x14ac:dyDescent="0"/>
  <cols>
    <col min="1" max="1" width="1.6640625" style="2" customWidth="1"/>
    <col min="2" max="2" width="2.83203125" style="2" customWidth="1"/>
    <col min="3" max="3" width="9.5" style="41" customWidth="1"/>
    <col min="4" max="4" width="6.83203125" style="42" customWidth="1"/>
    <col min="5" max="5" width="6.83203125" style="39" customWidth="1"/>
    <col min="6" max="8" width="9.1640625" style="39" customWidth="1"/>
    <col min="9" max="9" width="9.83203125" style="42" customWidth="1"/>
    <col min="10" max="10" width="1.6640625" style="42" customWidth="1"/>
    <col min="11" max="11" width="2.6640625" style="2" customWidth="1"/>
    <col min="12" max="12" width="9.1640625" style="116"/>
    <col min="13" max="16384" width="9.1640625" style="9"/>
  </cols>
  <sheetData>
    <row r="1" spans="1:15" s="17" customFormat="1" ht="42.75" customHeight="1" thickBot="1">
      <c r="A1" s="10"/>
      <c r="B1" s="10"/>
      <c r="C1" s="114" t="s">
        <v>10</v>
      </c>
      <c r="D1" s="75" t="s">
        <v>32</v>
      </c>
      <c r="E1" s="75" t="s">
        <v>58</v>
      </c>
      <c r="F1" s="75" t="s">
        <v>59</v>
      </c>
      <c r="G1" s="75" t="s">
        <v>60</v>
      </c>
      <c r="H1" s="115" t="s">
        <v>61</v>
      </c>
      <c r="I1" s="76" t="s">
        <v>62</v>
      </c>
      <c r="J1" s="14"/>
      <c r="K1" s="10"/>
      <c r="L1" s="116"/>
      <c r="M1" s="9"/>
      <c r="N1" s="9"/>
      <c r="O1" s="9"/>
    </row>
    <row r="2" spans="1:15">
      <c r="B2" s="2">
        <v>1</v>
      </c>
      <c r="C2" s="41">
        <v>40232</v>
      </c>
      <c r="D2" s="42">
        <v>16.13</v>
      </c>
      <c r="E2" s="42">
        <v>15.65</v>
      </c>
      <c r="F2" s="42"/>
      <c r="G2" s="42"/>
      <c r="H2" s="42">
        <v>15.98</v>
      </c>
    </row>
    <row r="3" spans="1:15">
      <c r="B3" s="2">
        <v>2</v>
      </c>
      <c r="C3" s="41">
        <v>40233</v>
      </c>
      <c r="D3" s="42">
        <v>15.98</v>
      </c>
      <c r="E3" s="42">
        <v>15.8</v>
      </c>
      <c r="F3" s="42"/>
      <c r="G3" s="42"/>
      <c r="H3" s="42">
        <v>15.92</v>
      </c>
      <c r="M3" s="17"/>
      <c r="N3" s="17"/>
    </row>
    <row r="4" spans="1:15">
      <c r="B4" s="2">
        <v>3</v>
      </c>
      <c r="C4" s="41">
        <v>40234</v>
      </c>
      <c r="D4" s="42">
        <v>16.07</v>
      </c>
      <c r="E4" s="42">
        <v>15.9</v>
      </c>
      <c r="F4" s="42"/>
      <c r="G4" s="42"/>
      <c r="H4" s="42">
        <v>16</v>
      </c>
    </row>
    <row r="5" spans="1:15">
      <c r="B5" s="2">
        <v>4</v>
      </c>
      <c r="C5" s="41">
        <v>40235</v>
      </c>
      <c r="D5" s="42">
        <v>16.09</v>
      </c>
      <c r="E5" s="42">
        <v>15.95</v>
      </c>
      <c r="F5" s="42"/>
      <c r="G5" s="42"/>
      <c r="H5" s="42">
        <v>16</v>
      </c>
    </row>
    <row r="6" spans="1:15">
      <c r="B6" s="2">
        <v>5</v>
      </c>
      <c r="C6" s="41">
        <v>40238</v>
      </c>
      <c r="D6" s="42">
        <v>16.14</v>
      </c>
      <c r="E6" s="42">
        <v>15.86</v>
      </c>
      <c r="F6" s="42"/>
      <c r="G6" s="42"/>
      <c r="H6" s="42">
        <v>16</v>
      </c>
    </row>
    <row r="7" spans="1:15">
      <c r="B7" s="2">
        <v>6</v>
      </c>
      <c r="C7" s="41">
        <v>40239</v>
      </c>
      <c r="D7" s="42">
        <v>16.239999999999998</v>
      </c>
      <c r="E7" s="42">
        <v>16</v>
      </c>
      <c r="F7" s="42"/>
      <c r="G7" s="42"/>
      <c r="H7" s="42">
        <v>16.215</v>
      </c>
    </row>
    <row r="8" spans="1:15">
      <c r="B8" s="2">
        <v>7</v>
      </c>
      <c r="C8" s="41">
        <v>40240</v>
      </c>
      <c r="D8" s="42">
        <v>16.504999999999999</v>
      </c>
      <c r="E8" s="42">
        <v>16.12</v>
      </c>
      <c r="F8" s="42"/>
      <c r="G8" s="42"/>
      <c r="H8" s="42">
        <v>16.425000000000001</v>
      </c>
    </row>
    <row r="9" spans="1:15">
      <c r="B9" s="2">
        <v>8</v>
      </c>
      <c r="C9" s="41">
        <v>40241</v>
      </c>
      <c r="D9" s="42">
        <v>16.690000000000001</v>
      </c>
      <c r="E9" s="42">
        <v>16.38</v>
      </c>
      <c r="F9" s="42"/>
      <c r="G9" s="42"/>
      <c r="H9" s="42">
        <v>16.53</v>
      </c>
    </row>
    <row r="10" spans="1:15">
      <c r="B10" s="2">
        <v>9</v>
      </c>
      <c r="C10" s="41">
        <v>40242</v>
      </c>
      <c r="D10" s="42">
        <v>16.515000000000001</v>
      </c>
      <c r="E10" s="42">
        <v>16.25</v>
      </c>
      <c r="F10" s="42"/>
      <c r="G10" s="42"/>
      <c r="H10" s="42">
        <v>16.420000000000002</v>
      </c>
      <c r="J10" s="117"/>
    </row>
    <row r="11" spans="1:15">
      <c r="B11" s="2">
        <v>10</v>
      </c>
      <c r="C11" s="41">
        <v>40245</v>
      </c>
      <c r="D11" s="42">
        <v>16.690000000000001</v>
      </c>
      <c r="E11" s="42">
        <v>16.36</v>
      </c>
      <c r="F11" s="42"/>
      <c r="G11" s="42"/>
      <c r="H11" s="42">
        <v>16.684999999999999</v>
      </c>
    </row>
    <row r="12" spans="1:15">
      <c r="B12" s="2">
        <v>11</v>
      </c>
      <c r="C12" s="41">
        <v>40246</v>
      </c>
      <c r="D12" s="42">
        <v>16.829999999999998</v>
      </c>
      <c r="E12" s="42">
        <v>16.555</v>
      </c>
      <c r="F12" s="42"/>
      <c r="G12" s="42"/>
      <c r="H12" s="42">
        <v>16.68</v>
      </c>
    </row>
    <row r="13" spans="1:15">
      <c r="B13" s="2">
        <v>12</v>
      </c>
      <c r="C13" s="41">
        <v>40247</v>
      </c>
      <c r="D13" s="42">
        <v>16.98</v>
      </c>
      <c r="E13" s="42">
        <v>16.72</v>
      </c>
      <c r="F13" s="42"/>
      <c r="G13" s="42"/>
      <c r="H13" s="42">
        <v>16.895</v>
      </c>
    </row>
    <row r="14" spans="1:15">
      <c r="B14" s="2">
        <v>13</v>
      </c>
      <c r="C14" s="41">
        <v>40248</v>
      </c>
      <c r="D14" s="42">
        <v>17</v>
      </c>
      <c r="E14" s="42">
        <v>16.82</v>
      </c>
      <c r="F14" s="42"/>
      <c r="G14" s="42"/>
      <c r="H14" s="42">
        <v>16.82</v>
      </c>
    </row>
    <row r="15" spans="1:15">
      <c r="B15" s="2">
        <v>14</v>
      </c>
      <c r="C15" s="41">
        <v>40249</v>
      </c>
      <c r="D15" s="42">
        <v>17.170000000000002</v>
      </c>
      <c r="E15" s="42">
        <v>16.88</v>
      </c>
      <c r="F15" s="42">
        <f>MAX(D2:D15)</f>
        <v>17.170000000000002</v>
      </c>
      <c r="G15" s="42">
        <f>MIN(E2:E15)</f>
        <v>15.65</v>
      </c>
      <c r="H15" s="42">
        <v>17.13</v>
      </c>
      <c r="I15" s="42">
        <f>(H15-G15)/(F15-G15)*100</f>
        <v>97.368421052631405</v>
      </c>
      <c r="M15" s="9">
        <v>97.368421052631405</v>
      </c>
      <c r="N15" s="119">
        <f>M15-I15</f>
        <v>0</v>
      </c>
    </row>
    <row r="16" spans="1:15">
      <c r="B16" s="2">
        <v>15</v>
      </c>
      <c r="C16" s="41">
        <v>40252</v>
      </c>
      <c r="D16" s="42">
        <v>17.32</v>
      </c>
      <c r="E16" s="42">
        <v>16.850000000000001</v>
      </c>
      <c r="F16" s="42">
        <f t="shared" ref="F16:F31" si="0">MAX(D3:D16)</f>
        <v>17.32</v>
      </c>
      <c r="G16" s="42">
        <f t="shared" ref="G16:G31" si="1">MIN(E3:E16)</f>
        <v>15.8</v>
      </c>
      <c r="H16" s="42">
        <v>17.045000000000002</v>
      </c>
      <c r="I16" s="42">
        <f t="shared" ref="I16:I31" si="2">(H16-G16)/(F16-G16)*100</f>
        <v>81.907894736842195</v>
      </c>
      <c r="M16" s="9">
        <v>81.907894736842195</v>
      </c>
      <c r="N16" s="119">
        <f t="shared" ref="N16:N31" si="3">M16-I16</f>
        <v>0</v>
      </c>
    </row>
    <row r="17" spans="2:14">
      <c r="B17" s="2">
        <v>16</v>
      </c>
      <c r="C17" s="41">
        <v>40253</v>
      </c>
      <c r="D17" s="42">
        <v>17.21</v>
      </c>
      <c r="E17" s="42">
        <v>16.95</v>
      </c>
      <c r="F17" s="42">
        <f t="shared" si="0"/>
        <v>17.32</v>
      </c>
      <c r="G17" s="42">
        <f t="shared" si="1"/>
        <v>15.86</v>
      </c>
      <c r="H17" s="42">
        <v>17.074999999999999</v>
      </c>
      <c r="I17" s="42">
        <f t="shared" si="2"/>
        <v>83.219178082191718</v>
      </c>
      <c r="M17" s="9">
        <v>83.219178082191704</v>
      </c>
      <c r="N17" s="119">
        <f t="shared" si="3"/>
        <v>0</v>
      </c>
    </row>
    <row r="18" spans="2:14">
      <c r="B18" s="2">
        <v>17</v>
      </c>
      <c r="C18" s="41">
        <v>40254</v>
      </c>
      <c r="D18" s="42">
        <v>17.170000000000002</v>
      </c>
      <c r="E18" s="42">
        <v>16.940000000000001</v>
      </c>
      <c r="F18" s="42">
        <f t="shared" si="0"/>
        <v>17.32</v>
      </c>
      <c r="G18" s="42">
        <f t="shared" si="1"/>
        <v>15.86</v>
      </c>
      <c r="H18" s="42">
        <v>17.13</v>
      </c>
      <c r="I18" s="42">
        <f t="shared" si="2"/>
        <v>86.986301369862929</v>
      </c>
      <c r="M18" s="9">
        <v>86.9863013698629</v>
      </c>
      <c r="N18" s="119">
        <f t="shared" si="3"/>
        <v>0</v>
      </c>
    </row>
    <row r="19" spans="2:14">
      <c r="B19" s="2">
        <v>18</v>
      </c>
      <c r="C19" s="41">
        <v>40255</v>
      </c>
      <c r="D19" s="42">
        <v>17.47</v>
      </c>
      <c r="E19" s="42">
        <v>17.03</v>
      </c>
      <c r="F19" s="42">
        <f t="shared" si="0"/>
        <v>17.47</v>
      </c>
      <c r="G19" s="42">
        <f t="shared" si="1"/>
        <v>15.86</v>
      </c>
      <c r="H19" s="42">
        <v>17.45</v>
      </c>
      <c r="I19" s="42">
        <f t="shared" si="2"/>
        <v>98.757763975155314</v>
      </c>
      <c r="M19" s="9">
        <v>98.757763975155299</v>
      </c>
      <c r="N19" s="119">
        <f t="shared" si="3"/>
        <v>0</v>
      </c>
    </row>
    <row r="20" spans="2:14">
      <c r="B20" s="2">
        <v>19</v>
      </c>
      <c r="C20" s="41">
        <v>40256</v>
      </c>
      <c r="D20" s="42">
        <v>17.565000000000001</v>
      </c>
      <c r="E20" s="42">
        <v>17.25</v>
      </c>
      <c r="F20" s="42">
        <f t="shared" si="0"/>
        <v>17.565000000000001</v>
      </c>
      <c r="G20" s="42">
        <f t="shared" si="1"/>
        <v>16</v>
      </c>
      <c r="H20" s="42">
        <v>17.28</v>
      </c>
      <c r="I20" s="42">
        <f t="shared" si="2"/>
        <v>81.789137380191704</v>
      </c>
      <c r="M20" s="9">
        <v>81.789137380191704</v>
      </c>
      <c r="N20" s="119">
        <f t="shared" si="3"/>
        <v>0</v>
      </c>
    </row>
    <row r="21" spans="2:14">
      <c r="B21" s="2">
        <v>20</v>
      </c>
      <c r="C21" s="41">
        <v>40259</v>
      </c>
      <c r="D21" s="42">
        <v>17.3</v>
      </c>
      <c r="E21" s="42">
        <v>17.024999999999999</v>
      </c>
      <c r="F21" s="42">
        <f t="shared" si="0"/>
        <v>17.565000000000001</v>
      </c>
      <c r="G21" s="42">
        <f t="shared" si="1"/>
        <v>16.12</v>
      </c>
      <c r="H21" s="42">
        <v>17.14</v>
      </c>
      <c r="I21" s="42">
        <f t="shared" si="2"/>
        <v>70.588235294117609</v>
      </c>
      <c r="M21" s="9">
        <v>70.588235294117595</v>
      </c>
      <c r="N21" s="119">
        <f t="shared" si="3"/>
        <v>0</v>
      </c>
    </row>
    <row r="22" spans="2:14">
      <c r="B22" s="2">
        <v>21</v>
      </c>
      <c r="C22" s="41">
        <v>40260</v>
      </c>
      <c r="D22" s="42">
        <v>17.274999999999999</v>
      </c>
      <c r="E22" s="42">
        <v>16.920000000000002</v>
      </c>
      <c r="F22" s="42">
        <f t="shared" si="0"/>
        <v>17.565000000000001</v>
      </c>
      <c r="G22" s="42">
        <f t="shared" si="1"/>
        <v>16.25</v>
      </c>
      <c r="H22" s="42">
        <v>17</v>
      </c>
      <c r="I22" s="42">
        <f t="shared" si="2"/>
        <v>57.034220532319338</v>
      </c>
      <c r="M22" s="9">
        <v>57.034220532319303</v>
      </c>
      <c r="N22" s="119">
        <f t="shared" si="3"/>
        <v>0</v>
      </c>
    </row>
    <row r="23" spans="2:14">
      <c r="B23" s="2">
        <v>22</v>
      </c>
      <c r="C23" s="41">
        <v>40261</v>
      </c>
      <c r="D23" s="42">
        <v>16.995000000000001</v>
      </c>
      <c r="E23" s="42">
        <v>16.445</v>
      </c>
      <c r="F23" s="42">
        <f t="shared" si="0"/>
        <v>17.565000000000001</v>
      </c>
      <c r="G23" s="42">
        <f t="shared" si="1"/>
        <v>16.25</v>
      </c>
      <c r="H23" s="42">
        <v>16.445</v>
      </c>
      <c r="I23" s="42">
        <f t="shared" si="2"/>
        <v>14.828897338403049</v>
      </c>
      <c r="M23" s="9">
        <v>14.828897338402999</v>
      </c>
      <c r="N23" s="119">
        <f t="shared" si="3"/>
        <v>-4.9737991503207013E-14</v>
      </c>
    </row>
    <row r="24" spans="2:14">
      <c r="B24" s="2">
        <v>23</v>
      </c>
      <c r="C24" s="41">
        <v>40262</v>
      </c>
      <c r="D24" s="42">
        <v>16.565000000000001</v>
      </c>
      <c r="E24" s="42">
        <v>16.12</v>
      </c>
      <c r="F24" s="42">
        <f t="shared" si="0"/>
        <v>17.565000000000001</v>
      </c>
      <c r="G24" s="42">
        <f t="shared" si="1"/>
        <v>16.12</v>
      </c>
      <c r="H24" s="42">
        <v>16.38</v>
      </c>
      <c r="I24" s="42">
        <f t="shared" si="2"/>
        <v>17.993079584774947</v>
      </c>
      <c r="L24" s="118"/>
      <c r="M24" s="9">
        <v>17.9930795847749</v>
      </c>
      <c r="N24" s="119">
        <f t="shared" si="3"/>
        <v>-4.6185277824406512E-14</v>
      </c>
    </row>
    <row r="25" spans="2:14">
      <c r="B25" s="2">
        <v>24</v>
      </c>
      <c r="C25" s="41">
        <v>40263</v>
      </c>
      <c r="D25" s="42">
        <v>16.555</v>
      </c>
      <c r="E25" s="42">
        <v>15.625</v>
      </c>
      <c r="F25" s="42">
        <f t="shared" si="0"/>
        <v>17.565000000000001</v>
      </c>
      <c r="G25" s="42">
        <f t="shared" si="1"/>
        <v>15.625</v>
      </c>
      <c r="H25" s="42">
        <v>15.625</v>
      </c>
      <c r="I25" s="42">
        <f t="shared" si="2"/>
        <v>0</v>
      </c>
      <c r="M25" s="9">
        <v>0</v>
      </c>
      <c r="N25" s="119">
        <f t="shared" si="3"/>
        <v>0</v>
      </c>
    </row>
    <row r="26" spans="2:14">
      <c r="B26" s="2">
        <v>25</v>
      </c>
      <c r="C26" s="41">
        <v>40266</v>
      </c>
      <c r="D26" s="42">
        <v>16.035</v>
      </c>
      <c r="E26" s="42">
        <v>15.51</v>
      </c>
      <c r="F26" s="42">
        <f t="shared" si="0"/>
        <v>17.565000000000001</v>
      </c>
      <c r="G26" s="42">
        <f t="shared" si="1"/>
        <v>15.51</v>
      </c>
      <c r="H26" s="42">
        <v>15.935</v>
      </c>
      <c r="I26" s="42">
        <f t="shared" si="2"/>
        <v>20.681265206812672</v>
      </c>
      <c r="M26" s="9">
        <v>20.681265206812601</v>
      </c>
      <c r="N26" s="119">
        <f t="shared" si="3"/>
        <v>-7.1054273576010019E-14</v>
      </c>
    </row>
    <row r="27" spans="2:14">
      <c r="B27" s="2">
        <v>26</v>
      </c>
      <c r="C27" s="41">
        <v>40267</v>
      </c>
      <c r="D27" s="42">
        <v>16.065000000000001</v>
      </c>
      <c r="E27" s="42">
        <v>15.74</v>
      </c>
      <c r="F27" s="42">
        <f t="shared" si="0"/>
        <v>17.565000000000001</v>
      </c>
      <c r="G27" s="42">
        <f t="shared" si="1"/>
        <v>15.51</v>
      </c>
      <c r="H27" s="42">
        <v>15.76</v>
      </c>
      <c r="I27" s="42">
        <f t="shared" si="2"/>
        <v>12.165450121654493</v>
      </c>
      <c r="M27" s="9">
        <v>12.1654501216544</v>
      </c>
      <c r="N27" s="119">
        <f t="shared" si="3"/>
        <v>-9.2370555648813024E-14</v>
      </c>
    </row>
    <row r="28" spans="2:14">
      <c r="B28" s="2">
        <v>27</v>
      </c>
      <c r="C28" s="41">
        <v>40268</v>
      </c>
      <c r="D28" s="42">
        <v>16.14</v>
      </c>
      <c r="E28" s="42">
        <v>15.734999999999999</v>
      </c>
      <c r="F28" s="42">
        <f t="shared" si="0"/>
        <v>17.565000000000001</v>
      </c>
      <c r="G28" s="42">
        <f t="shared" si="1"/>
        <v>15.51</v>
      </c>
      <c r="H28" s="42">
        <v>15.734999999999999</v>
      </c>
      <c r="I28" s="42">
        <f t="shared" si="2"/>
        <v>10.948905109489026</v>
      </c>
      <c r="M28" s="9">
        <v>10.948905109489001</v>
      </c>
      <c r="N28" s="119">
        <f t="shared" si="3"/>
        <v>-2.4868995751603507E-14</v>
      </c>
    </row>
    <row r="29" spans="2:14">
      <c r="B29" s="2">
        <v>28</v>
      </c>
      <c r="C29" s="41">
        <v>40269</v>
      </c>
      <c r="D29" s="42">
        <v>16.100000000000001</v>
      </c>
      <c r="E29" s="42">
        <v>15.725</v>
      </c>
      <c r="F29" s="42">
        <f t="shared" si="0"/>
        <v>17.565000000000001</v>
      </c>
      <c r="G29" s="42">
        <f t="shared" si="1"/>
        <v>15.51</v>
      </c>
      <c r="H29" s="42">
        <v>15.99</v>
      </c>
      <c r="I29" s="42">
        <f t="shared" si="2"/>
        <v>23.357664233576646</v>
      </c>
      <c r="M29" s="9">
        <v>23.3576642335766</v>
      </c>
      <c r="N29" s="119">
        <f t="shared" si="3"/>
        <v>-4.6185277824406512E-14</v>
      </c>
    </row>
    <row r="30" spans="2:14">
      <c r="B30" s="2">
        <v>29</v>
      </c>
      <c r="C30" s="41">
        <v>40273</v>
      </c>
      <c r="D30" s="42">
        <v>15.99</v>
      </c>
      <c r="E30" s="42">
        <v>15.625</v>
      </c>
      <c r="F30" s="42">
        <f t="shared" si="0"/>
        <v>17.565000000000001</v>
      </c>
      <c r="G30" s="42">
        <f t="shared" si="1"/>
        <v>15.51</v>
      </c>
      <c r="H30" s="42">
        <v>15.725</v>
      </c>
      <c r="I30" s="42">
        <f t="shared" si="2"/>
        <v>10.462287104622856</v>
      </c>
      <c r="M30" s="9">
        <v>10.462287104622799</v>
      </c>
      <c r="N30" s="119">
        <f t="shared" si="3"/>
        <v>-5.6843418860808015E-14</v>
      </c>
    </row>
    <row r="31" spans="2:14">
      <c r="B31" s="2">
        <v>30</v>
      </c>
      <c r="C31" s="41">
        <v>40274</v>
      </c>
      <c r="D31" s="42">
        <v>16.03</v>
      </c>
      <c r="E31" s="42">
        <v>15.68</v>
      </c>
      <c r="F31" s="42">
        <f t="shared" si="0"/>
        <v>17.565000000000001</v>
      </c>
      <c r="G31" s="42">
        <f t="shared" si="1"/>
        <v>15.51</v>
      </c>
      <c r="H31" s="42">
        <v>15.955</v>
      </c>
      <c r="I31" s="42">
        <f t="shared" si="2"/>
        <v>21.654501216545011</v>
      </c>
      <c r="M31" s="9">
        <v>21.654501216545</v>
      </c>
      <c r="N31" s="119">
        <f t="shared" si="3"/>
        <v>0</v>
      </c>
    </row>
    <row r="43" spans="15:15">
      <c r="O43" s="17"/>
    </row>
  </sheetData>
  <pageMargins left="0.75" right="0.75" top="1" bottom="1" header="0.5" footer="0.5"/>
  <pageSetup orientation="portrait"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Mis datos</vt:lpstr>
      <vt:lpstr>PVI_validate</vt:lpstr>
      <vt:lpstr>NVI_validate</vt:lpstr>
      <vt:lpstr>MFI_validate</vt:lpstr>
      <vt:lpstr>Bollinger_validate</vt:lpstr>
      <vt:lpstr>RSI_validate</vt:lpstr>
      <vt:lpstr>Stochastics_validate</vt:lpstr>
    </vt:vector>
  </TitlesOfParts>
  <Company>Telefonica 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Renero Quintero</dc:creator>
  <cp:lastModifiedBy>Jesus Renero Quintero</cp:lastModifiedBy>
  <dcterms:created xsi:type="dcterms:W3CDTF">2014-12-28T17:50:20Z</dcterms:created>
  <dcterms:modified xsi:type="dcterms:W3CDTF">2015-01-10T10:10:37Z</dcterms:modified>
</cp:coreProperties>
</file>