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21_projecten\P410 ASML PPL EXE5000 Test tooling\4 Cost\1 VC-Estimated cost\"/>
    </mc:Choice>
  </mc:AlternateContent>
  <xr:revisionPtr revIDLastSave="0" documentId="13_ncr:1_{99A1C866-E06B-4593-9F7E-B8BC4F8464D6}" xr6:coauthVersionLast="45" xr6:coauthVersionMax="45" xr10:uidLastSave="{00000000-0000-0000-0000-000000000000}"/>
  <bookViews>
    <workbookView xWindow="-108" yWindow="-108" windowWidth="23256" windowHeight="12576" activeTab="2" xr2:uid="{00000000-000D-0000-FFFF-FFFF00000000}"/>
  </bookViews>
  <sheets>
    <sheet name="1. Calculatie checklist" sheetId="1" r:id="rId1"/>
    <sheet name="2. Project Hours per function" sheetId="3" r:id="rId2"/>
    <sheet name="3. Hardware estimation" sheetId="7" r:id="rId3"/>
    <sheet name="4. BTP calculatiesheet" sheetId="5" r:id="rId4"/>
  </sheets>
  <definedNames>
    <definedName name="_xlnm._FilterDatabase" localSheetId="1" hidden="1">'2. Project Hours per function'!$D$1:$AD$1</definedName>
    <definedName name="_xlnm._FilterDatabase" localSheetId="2" hidden="1">'3. Hardware estimation'!$A$4:$AF$41</definedName>
    <definedName name="_xlnm._FilterDatabase" localSheetId="3" hidden="1">'4. BTP calculatiesheet'!$A$39:$AT$120</definedName>
    <definedName name="namen">#REF!</definedName>
    <definedName name="_xlnm.Print_Area" localSheetId="1">'2. Project Hours per function'!$D$1:$S$194</definedName>
    <definedName name="_xlnm.Print_Area" localSheetId="3">'4. BTP calculatiesheet'!$A$2:$I$120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4" i="7" l="1"/>
  <c r="V18" i="7"/>
  <c r="Y18" i="7" s="1"/>
  <c r="AB18" i="7" s="1"/>
  <c r="AE18" i="7" s="1"/>
  <c r="P18" i="7"/>
  <c r="W18" i="7" s="1"/>
  <c r="Z18" i="7" s="1"/>
  <c r="AC18" i="7" s="1"/>
  <c r="AF18" i="7" s="1"/>
  <c r="O18" i="7"/>
  <c r="S18" i="7" s="1"/>
  <c r="N18" i="7"/>
  <c r="P16" i="7"/>
  <c r="T16" i="7" s="1"/>
  <c r="O16" i="7"/>
  <c r="V16" i="7" s="1"/>
  <c r="Y16" i="7" s="1"/>
  <c r="AB16" i="7" s="1"/>
  <c r="AE16" i="7" s="1"/>
  <c r="N16" i="7"/>
  <c r="P17" i="7"/>
  <c r="W17" i="7" s="1"/>
  <c r="Z17" i="7" s="1"/>
  <c r="AC17" i="7" s="1"/>
  <c r="AF17" i="7" s="1"/>
  <c r="O17" i="7"/>
  <c r="S17" i="7" s="1"/>
  <c r="N17" i="7"/>
  <c r="AL11" i="7"/>
  <c r="AK11" i="7"/>
  <c r="AJ11" i="7"/>
  <c r="AI11" i="7"/>
  <c r="AH11" i="7"/>
  <c r="P11" i="7"/>
  <c r="T11" i="7" s="1"/>
  <c r="O11" i="7"/>
  <c r="V11" i="7" s="1"/>
  <c r="Y11" i="7" s="1"/>
  <c r="AB11" i="7" s="1"/>
  <c r="AE11" i="7" s="1"/>
  <c r="N11" i="7"/>
  <c r="T18" i="7" l="1"/>
  <c r="Q18" i="7"/>
  <c r="W16" i="7"/>
  <c r="Z16" i="7" s="1"/>
  <c r="AC16" i="7" s="1"/>
  <c r="AF16" i="7" s="1"/>
  <c r="S16" i="7"/>
  <c r="Q16" i="7"/>
  <c r="Q17" i="7"/>
  <c r="V17" i="7"/>
  <c r="Y17" i="7" s="1"/>
  <c r="AB17" i="7" s="1"/>
  <c r="AE17" i="7" s="1"/>
  <c r="T17" i="7"/>
  <c r="W11" i="7"/>
  <c r="Z11" i="7" s="1"/>
  <c r="AC11" i="7" s="1"/>
  <c r="AF11" i="7" s="1"/>
  <c r="S11" i="7"/>
  <c r="Q11" i="7"/>
  <c r="P33" i="7"/>
  <c r="T33" i="7" s="1"/>
  <c r="O33" i="7"/>
  <c r="V33" i="7" s="1"/>
  <c r="Y33" i="7" s="1"/>
  <c r="AB33" i="7" s="1"/>
  <c r="AE33" i="7" s="1"/>
  <c r="N33" i="7"/>
  <c r="W33" i="7" l="1"/>
  <c r="Z33" i="7" s="1"/>
  <c r="AC33" i="7" s="1"/>
  <c r="AF33" i="7" s="1"/>
  <c r="S33" i="7"/>
  <c r="Q33" i="7"/>
  <c r="AH47" i="7"/>
  <c r="AG47" i="7"/>
  <c r="AF47" i="7"/>
  <c r="AE47" i="7"/>
  <c r="AD46" i="7"/>
  <c r="AH45" i="7"/>
  <c r="AH46" i="7" s="1"/>
  <c r="AG45" i="7"/>
  <c r="AG46" i="7" s="1"/>
  <c r="AF45" i="7"/>
  <c r="AF46" i="7" s="1"/>
  <c r="AE45" i="7"/>
  <c r="AE46" i="7" s="1"/>
  <c r="AD45" i="7"/>
  <c r="AH44" i="7"/>
  <c r="AG44" i="7"/>
  <c r="AF44" i="7"/>
  <c r="AE44" i="7"/>
  <c r="AE43" i="7"/>
  <c r="AB43" i="7"/>
  <c r="Y43" i="7"/>
  <c r="V43" i="7"/>
  <c r="S43" i="7"/>
  <c r="K41" i="7"/>
  <c r="AH12" i="7" s="1"/>
  <c r="J41" i="7"/>
  <c r="AH10" i="7" s="1"/>
  <c r="P40" i="7"/>
  <c r="W40" i="7" s="1"/>
  <c r="Z40" i="7" s="1"/>
  <c r="AC40" i="7" s="1"/>
  <c r="AF40" i="7" s="1"/>
  <c r="O40" i="7"/>
  <c r="S40" i="7" s="1"/>
  <c r="N40" i="7"/>
  <c r="P39" i="7"/>
  <c r="W39" i="7" s="1"/>
  <c r="Z39" i="7" s="1"/>
  <c r="AC39" i="7" s="1"/>
  <c r="AF39" i="7" s="1"/>
  <c r="O39" i="7"/>
  <c r="S39" i="7" s="1"/>
  <c r="N39" i="7"/>
  <c r="P38" i="7"/>
  <c r="T38" i="7" s="1"/>
  <c r="O38" i="7"/>
  <c r="S38" i="7" s="1"/>
  <c r="N38" i="7"/>
  <c r="P37" i="7"/>
  <c r="W37" i="7" s="1"/>
  <c r="Z37" i="7" s="1"/>
  <c r="AC37" i="7" s="1"/>
  <c r="AF37" i="7" s="1"/>
  <c r="O37" i="7"/>
  <c r="S37" i="7" s="1"/>
  <c r="N37" i="7"/>
  <c r="P36" i="7"/>
  <c r="W36" i="7" s="1"/>
  <c r="Z36" i="7" s="1"/>
  <c r="AC36" i="7" s="1"/>
  <c r="AF36" i="7" s="1"/>
  <c r="O36" i="7"/>
  <c r="N36" i="7"/>
  <c r="P35" i="7"/>
  <c r="T35" i="7" s="1"/>
  <c r="O35" i="7"/>
  <c r="V35" i="7" s="1"/>
  <c r="Y35" i="7" s="1"/>
  <c r="AB35" i="7" s="1"/>
  <c r="AE35" i="7" s="1"/>
  <c r="N35" i="7"/>
  <c r="P34" i="7"/>
  <c r="W34" i="7" s="1"/>
  <c r="Z34" i="7" s="1"/>
  <c r="AC34" i="7" s="1"/>
  <c r="AF34" i="7" s="1"/>
  <c r="O34" i="7"/>
  <c r="S34" i="7" s="1"/>
  <c r="N34" i="7"/>
  <c r="P32" i="7"/>
  <c r="T32" i="7" s="1"/>
  <c r="O32" i="7"/>
  <c r="S32" i="7" s="1"/>
  <c r="N32" i="7"/>
  <c r="P31" i="7"/>
  <c r="T31" i="7" s="1"/>
  <c r="O31" i="7"/>
  <c r="S31" i="7" s="1"/>
  <c r="N31" i="7"/>
  <c r="P30" i="7"/>
  <c r="O30" i="7"/>
  <c r="S30" i="7" s="1"/>
  <c r="N30" i="7"/>
  <c r="P29" i="7"/>
  <c r="W29" i="7" s="1"/>
  <c r="Z29" i="7" s="1"/>
  <c r="AC29" i="7" s="1"/>
  <c r="AF29" i="7" s="1"/>
  <c r="O29" i="7"/>
  <c r="S29" i="7" s="1"/>
  <c r="N29" i="7"/>
  <c r="P28" i="7"/>
  <c r="T28" i="7" s="1"/>
  <c r="O28" i="7"/>
  <c r="S28" i="7" s="1"/>
  <c r="N28" i="7"/>
  <c r="P27" i="7"/>
  <c r="W27" i="7" s="1"/>
  <c r="O27" i="7"/>
  <c r="S27" i="7" s="1"/>
  <c r="N27" i="7"/>
  <c r="P26" i="7"/>
  <c r="T26" i="7" s="1"/>
  <c r="O26" i="7"/>
  <c r="S26" i="7" s="1"/>
  <c r="N26" i="7"/>
  <c r="P25" i="7"/>
  <c r="T25" i="7" s="1"/>
  <c r="O25" i="7"/>
  <c r="S25" i="7" s="1"/>
  <c r="N25" i="7"/>
  <c r="P24" i="7"/>
  <c r="O24" i="7"/>
  <c r="S24" i="7" s="1"/>
  <c r="N24" i="7"/>
  <c r="P23" i="7"/>
  <c r="W23" i="7" s="1"/>
  <c r="Z23" i="7" s="1"/>
  <c r="AC23" i="7" s="1"/>
  <c r="AF23" i="7" s="1"/>
  <c r="O23" i="7"/>
  <c r="S23" i="7" s="1"/>
  <c r="N23" i="7"/>
  <c r="P22" i="7"/>
  <c r="T22" i="7" s="1"/>
  <c r="O22" i="7"/>
  <c r="S22" i="7" s="1"/>
  <c r="N22" i="7"/>
  <c r="P21" i="7"/>
  <c r="W21" i="7" s="1"/>
  <c r="Z21" i="7" s="1"/>
  <c r="AC21" i="7" s="1"/>
  <c r="AF21" i="7" s="1"/>
  <c r="O21" i="7"/>
  <c r="S21" i="7" s="1"/>
  <c r="N21" i="7"/>
  <c r="P20" i="7"/>
  <c r="W20" i="7" s="1"/>
  <c r="Z20" i="7" s="1"/>
  <c r="AC20" i="7" s="1"/>
  <c r="AF20" i="7" s="1"/>
  <c r="O20" i="7"/>
  <c r="N20" i="7"/>
  <c r="P19" i="7"/>
  <c r="T19" i="7" s="1"/>
  <c r="O19" i="7"/>
  <c r="V19" i="7" s="1"/>
  <c r="Y19" i="7" s="1"/>
  <c r="AB19" i="7" s="1"/>
  <c r="AE19" i="7" s="1"/>
  <c r="N19" i="7"/>
  <c r="P15" i="7"/>
  <c r="W15" i="7" s="1"/>
  <c r="Z15" i="7" s="1"/>
  <c r="AC15" i="7" s="1"/>
  <c r="AF15" i="7" s="1"/>
  <c r="O15" i="7"/>
  <c r="N15" i="7"/>
  <c r="P14" i="7"/>
  <c r="T14" i="7" s="1"/>
  <c r="O14" i="7"/>
  <c r="S14" i="7" s="1"/>
  <c r="N14" i="7"/>
  <c r="AI13" i="7"/>
  <c r="P13" i="7"/>
  <c r="T13" i="7" s="1"/>
  <c r="O13" i="7"/>
  <c r="S13" i="7" s="1"/>
  <c r="N13" i="7"/>
  <c r="P12" i="7"/>
  <c r="T12" i="7" s="1"/>
  <c r="O12" i="7"/>
  <c r="S12" i="7" s="1"/>
  <c r="N12" i="7"/>
  <c r="AI10" i="7"/>
  <c r="AI12" i="7" s="1"/>
  <c r="P10" i="7"/>
  <c r="O10" i="7"/>
  <c r="S10" i="7" s="1"/>
  <c r="N10" i="7"/>
  <c r="P9" i="7"/>
  <c r="T9" i="7" s="1"/>
  <c r="O9" i="7"/>
  <c r="S9" i="7" s="1"/>
  <c r="N9" i="7"/>
  <c r="P8" i="7"/>
  <c r="T8" i="7" s="1"/>
  <c r="O8" i="7"/>
  <c r="S8" i="7" s="1"/>
  <c r="N8" i="7"/>
  <c r="P7" i="7"/>
  <c r="O7" i="7"/>
  <c r="S7" i="7" s="1"/>
  <c r="N7" i="7"/>
  <c r="P6" i="7"/>
  <c r="T6" i="7" s="1"/>
  <c r="O6" i="7"/>
  <c r="S6" i="7" s="1"/>
  <c r="N6" i="7"/>
  <c r="M5" i="7"/>
  <c r="P5" i="7" s="1"/>
  <c r="L5" i="7"/>
  <c r="O5" i="7" s="1"/>
  <c r="V5" i="7" s="1"/>
  <c r="W19" i="7" l="1"/>
  <c r="Z19" i="7" s="1"/>
  <c r="AC19" i="7" s="1"/>
  <c r="AF19" i="7" s="1"/>
  <c r="V30" i="7"/>
  <c r="Y30" i="7" s="1"/>
  <c r="AB30" i="7" s="1"/>
  <c r="AE30" i="7" s="1"/>
  <c r="W12" i="7"/>
  <c r="Z12" i="7" s="1"/>
  <c r="AC12" i="7" s="1"/>
  <c r="AF12" i="7" s="1"/>
  <c r="T23" i="7"/>
  <c r="Q35" i="7"/>
  <c r="W6" i="7"/>
  <c r="Z6" i="7" s="1"/>
  <c r="AC6" i="7" s="1"/>
  <c r="AF6" i="7" s="1"/>
  <c r="Q38" i="7"/>
  <c r="T15" i="7"/>
  <c r="T34" i="7"/>
  <c r="Q37" i="7"/>
  <c r="Q21" i="7"/>
  <c r="W25" i="7"/>
  <c r="Z25" i="7" s="1"/>
  <c r="AC25" i="7" s="1"/>
  <c r="AF25" i="7" s="1"/>
  <c r="T36" i="7"/>
  <c r="W9" i="7"/>
  <c r="Z9" i="7" s="1"/>
  <c r="AC9" i="7" s="1"/>
  <c r="AF9" i="7" s="1"/>
  <c r="N5" i="7"/>
  <c r="Q13" i="7"/>
  <c r="T21" i="7"/>
  <c r="W35" i="7"/>
  <c r="Z35" i="7" s="1"/>
  <c r="AC35" i="7" s="1"/>
  <c r="AF35" i="7" s="1"/>
  <c r="V37" i="7"/>
  <c r="Y37" i="7" s="1"/>
  <c r="AB37" i="7" s="1"/>
  <c r="AE37" i="7" s="1"/>
  <c r="T39" i="7"/>
  <c r="W26" i="7"/>
  <c r="Z26" i="7" s="1"/>
  <c r="AC26" i="7" s="1"/>
  <c r="AF26" i="7" s="1"/>
  <c r="W8" i="7"/>
  <c r="Z8" i="7" s="1"/>
  <c r="AC8" i="7" s="1"/>
  <c r="AF8" i="7" s="1"/>
  <c r="V14" i="7"/>
  <c r="Y14" i="7" s="1"/>
  <c r="AB14" i="7" s="1"/>
  <c r="AE14" i="7" s="1"/>
  <c r="V22" i="7"/>
  <c r="Y22" i="7" s="1"/>
  <c r="AB22" i="7" s="1"/>
  <c r="AE22" i="7" s="1"/>
  <c r="V27" i="7"/>
  <c r="Q8" i="7"/>
  <c r="V13" i="7"/>
  <c r="Y13" i="7" s="1"/>
  <c r="AB13" i="7" s="1"/>
  <c r="AE13" i="7" s="1"/>
  <c r="W14" i="7"/>
  <c r="Z14" i="7" s="1"/>
  <c r="AC14" i="7" s="1"/>
  <c r="AF14" i="7" s="1"/>
  <c r="W22" i="7"/>
  <c r="Z22" i="7" s="1"/>
  <c r="AC22" i="7" s="1"/>
  <c r="AF22" i="7" s="1"/>
  <c r="V34" i="7"/>
  <c r="Y34" i="7" s="1"/>
  <c r="AB34" i="7" s="1"/>
  <c r="AE34" i="7" s="1"/>
  <c r="V38" i="7"/>
  <c r="Y38" i="7" s="1"/>
  <c r="AB38" i="7" s="1"/>
  <c r="AE38" i="7" s="1"/>
  <c r="V7" i="7"/>
  <c r="Y7" i="7" s="1"/>
  <c r="AB7" i="7" s="1"/>
  <c r="AE7" i="7" s="1"/>
  <c r="V8" i="7"/>
  <c r="Y8" i="7" s="1"/>
  <c r="AB8" i="7" s="1"/>
  <c r="AE8" i="7" s="1"/>
  <c r="V10" i="7"/>
  <c r="Y10" i="7" s="1"/>
  <c r="AB10" i="7" s="1"/>
  <c r="AE10" i="7" s="1"/>
  <c r="W13" i="7"/>
  <c r="Z13" i="7" s="1"/>
  <c r="AC13" i="7" s="1"/>
  <c r="AF13" i="7" s="1"/>
  <c r="Q14" i="7"/>
  <c r="Q19" i="7"/>
  <c r="T20" i="7"/>
  <c r="V21" i="7"/>
  <c r="Y21" i="7" s="1"/>
  <c r="AB21" i="7" s="1"/>
  <c r="AE21" i="7" s="1"/>
  <c r="Q22" i="7"/>
  <c r="V24" i="7"/>
  <c r="Y24" i="7" s="1"/>
  <c r="AB24" i="7" s="1"/>
  <c r="AE24" i="7" s="1"/>
  <c r="T27" i="7"/>
  <c r="W28" i="7"/>
  <c r="W31" i="7"/>
  <c r="Z31" i="7" s="1"/>
  <c r="AC31" i="7" s="1"/>
  <c r="AF31" i="7" s="1"/>
  <c r="T37" i="7"/>
  <c r="W38" i="7"/>
  <c r="Z38" i="7" s="1"/>
  <c r="AC38" i="7" s="1"/>
  <c r="AF38" i="7" s="1"/>
  <c r="V40" i="7"/>
  <c r="Y40" i="7" s="1"/>
  <c r="AB40" i="7" s="1"/>
  <c r="AE40" i="7" s="1"/>
  <c r="T29" i="7"/>
  <c r="T5" i="7"/>
  <c r="P41" i="7"/>
  <c r="W5" i="7"/>
  <c r="Y5" i="7"/>
  <c r="W7" i="7"/>
  <c r="Z7" i="7" s="1"/>
  <c r="AC7" i="7" s="1"/>
  <c r="AF7" i="7" s="1"/>
  <c r="Q7" i="7"/>
  <c r="S15" i="7"/>
  <c r="Q15" i="7"/>
  <c r="V15" i="7"/>
  <c r="Y15" i="7" s="1"/>
  <c r="AB15" i="7" s="1"/>
  <c r="AE15" i="7" s="1"/>
  <c r="W30" i="7"/>
  <c r="Z30" i="7" s="1"/>
  <c r="AC30" i="7" s="1"/>
  <c r="AF30" i="7" s="1"/>
  <c r="T30" i="7"/>
  <c r="Q30" i="7"/>
  <c r="V6" i="7"/>
  <c r="Y6" i="7" s="1"/>
  <c r="AB6" i="7" s="1"/>
  <c r="AE6" i="7" s="1"/>
  <c r="Q6" i="7"/>
  <c r="T7" i="7"/>
  <c r="W10" i="7"/>
  <c r="Z10" i="7" s="1"/>
  <c r="AC10" i="7" s="1"/>
  <c r="AF10" i="7" s="1"/>
  <c r="Q10" i="7"/>
  <c r="V12" i="7"/>
  <c r="Y12" i="7" s="1"/>
  <c r="AB12" i="7" s="1"/>
  <c r="AE12" i="7" s="1"/>
  <c r="Q12" i="7"/>
  <c r="W24" i="7"/>
  <c r="Z24" i="7" s="1"/>
  <c r="AC24" i="7" s="1"/>
  <c r="AF24" i="7" s="1"/>
  <c r="T24" i="7"/>
  <c r="Q24" i="7"/>
  <c r="Q31" i="7"/>
  <c r="V31" i="7"/>
  <c r="Y31" i="7" s="1"/>
  <c r="AB31" i="7" s="1"/>
  <c r="AE31" i="7" s="1"/>
  <c r="O41" i="7"/>
  <c r="S5" i="7"/>
  <c r="Q5" i="7"/>
  <c r="V9" i="7"/>
  <c r="Y9" i="7" s="1"/>
  <c r="AB9" i="7" s="1"/>
  <c r="AE9" i="7" s="1"/>
  <c r="Q9" i="7"/>
  <c r="T10" i="7"/>
  <c r="V20" i="7"/>
  <c r="Y20" i="7" s="1"/>
  <c r="AB20" i="7" s="1"/>
  <c r="AE20" i="7" s="1"/>
  <c r="Q20" i="7"/>
  <c r="S20" i="7"/>
  <c r="Q25" i="7"/>
  <c r="V25" i="7"/>
  <c r="Y25" i="7" s="1"/>
  <c r="AB25" i="7" s="1"/>
  <c r="AE25" i="7" s="1"/>
  <c r="Q28" i="7"/>
  <c r="V28" i="7"/>
  <c r="W32" i="7"/>
  <c r="Z32" i="7" s="1"/>
  <c r="AC32" i="7" s="1"/>
  <c r="AF32" i="7" s="1"/>
  <c r="V36" i="7"/>
  <c r="Y36" i="7" s="1"/>
  <c r="AB36" i="7" s="1"/>
  <c r="AE36" i="7" s="1"/>
  <c r="Q36" i="7"/>
  <c r="S36" i="7"/>
  <c r="S19" i="7"/>
  <c r="V23" i="7"/>
  <c r="Y23" i="7" s="1"/>
  <c r="AB23" i="7" s="1"/>
  <c r="AE23" i="7" s="1"/>
  <c r="Q23" i="7"/>
  <c r="V29" i="7"/>
  <c r="Y29" i="7" s="1"/>
  <c r="AB29" i="7" s="1"/>
  <c r="AE29" i="7" s="1"/>
  <c r="Q29" i="7"/>
  <c r="S35" i="7"/>
  <c r="V39" i="7"/>
  <c r="Y39" i="7" s="1"/>
  <c r="AB39" i="7" s="1"/>
  <c r="AE39" i="7" s="1"/>
  <c r="Q39" i="7"/>
  <c r="Q40" i="7"/>
  <c r="V26" i="7"/>
  <c r="Y26" i="7" s="1"/>
  <c r="AB26" i="7" s="1"/>
  <c r="AE26" i="7" s="1"/>
  <c r="Q26" i="7"/>
  <c r="Q27" i="7"/>
  <c r="V32" i="7"/>
  <c r="Y32" i="7" s="1"/>
  <c r="AB32" i="7" s="1"/>
  <c r="AE32" i="7" s="1"/>
  <c r="Q32" i="7"/>
  <c r="Q34" i="7"/>
  <c r="T40" i="7"/>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40" i="5"/>
  <c r="S41" i="7" l="1"/>
  <c r="W41" i="7"/>
  <c r="Z5" i="7"/>
  <c r="Q41" i="7"/>
  <c r="O43" i="7" s="1"/>
  <c r="P43" i="7"/>
  <c r="Q164" i="3" s="1"/>
  <c r="V41" i="7"/>
  <c r="Y41" i="7"/>
  <c r="AB5" i="7"/>
  <c r="T41" i="7"/>
  <c r="T164" i="3"/>
  <c r="T165" i="3"/>
  <c r="T166" i="3"/>
  <c r="X166" i="3" s="1"/>
  <c r="T167" i="3"/>
  <c r="T168" i="3"/>
  <c r="T169" i="3"/>
  <c r="T170" i="3"/>
  <c r="T171" i="3"/>
  <c r="X171" i="3" s="1"/>
  <c r="T172" i="3"/>
  <c r="X172" i="3" s="1"/>
  <c r="T173" i="3"/>
  <c r="X173" i="3" s="1"/>
  <c r="T174" i="3"/>
  <c r="X169" i="3"/>
  <c r="X170" i="3"/>
  <c r="X174" i="3"/>
  <c r="X165" i="3"/>
  <c r="V167" i="3"/>
  <c r="V168" i="3"/>
  <c r="V169" i="3"/>
  <c r="V170" i="3"/>
  <c r="V171" i="3"/>
  <c r="V172" i="3"/>
  <c r="V173" i="3"/>
  <c r="V174" i="3"/>
  <c r="S168" i="3"/>
  <c r="S169" i="3"/>
  <c r="S170" i="3"/>
  <c r="S171" i="3"/>
  <c r="S172" i="3"/>
  <c r="S173" i="3"/>
  <c r="S174" i="3"/>
  <c r="S167" i="3"/>
  <c r="W43" i="7" l="1"/>
  <c r="AC5" i="7"/>
  <c r="Z41" i="7"/>
  <c r="Z43" i="7" s="1"/>
  <c r="AB41" i="7"/>
  <c r="AE5" i="7"/>
  <c r="AE41" i="7" s="1"/>
  <c r="AJ10" i="7"/>
  <c r="T43" i="7"/>
  <c r="X167" i="3"/>
  <c r="X168" i="3"/>
  <c r="AK10" i="7" l="1"/>
  <c r="AJ12" i="7"/>
  <c r="AJ13" i="7"/>
  <c r="AL10" i="7"/>
  <c r="AC41" i="7"/>
  <c r="AF5" i="7"/>
  <c r="AF41" i="7" s="1"/>
  <c r="AF43" i="7" s="1"/>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3" i="5"/>
  <c r="AM84" i="5"/>
  <c r="AM85" i="5"/>
  <c r="AM86" i="5"/>
  <c r="AM87" i="5"/>
  <c r="AM88" i="5"/>
  <c r="AM89" i="5"/>
  <c r="AM90" i="5"/>
  <c r="AM91" i="5"/>
  <c r="AM92" i="5"/>
  <c r="AM93" i="5"/>
  <c r="AM94" i="5"/>
  <c r="AM95" i="5"/>
  <c r="AM96" i="5"/>
  <c r="AM97" i="5"/>
  <c r="AM98" i="5"/>
  <c r="AM99" i="5"/>
  <c r="AM100" i="5"/>
  <c r="AM101" i="5"/>
  <c r="AM102" i="5"/>
  <c r="AM103" i="5"/>
  <c r="AM104" i="5"/>
  <c r="AM105" i="5"/>
  <c r="AM106" i="5"/>
  <c r="AM107" i="5"/>
  <c r="AM108" i="5"/>
  <c r="AM109" i="5"/>
  <c r="AM110" i="5"/>
  <c r="AM111" i="5"/>
  <c r="AM112" i="5"/>
  <c r="AM113" i="5"/>
  <c r="AM114" i="5"/>
  <c r="AM115" i="5"/>
  <c r="AM116" i="5"/>
  <c r="AM117" i="5"/>
  <c r="AM118" i="5"/>
  <c r="AM119" i="5"/>
  <c r="AM120" i="5"/>
  <c r="AE42" i="5"/>
  <c r="AE43" i="5"/>
  <c r="AE45" i="5"/>
  <c r="AE46" i="5"/>
  <c r="AE47"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V120" i="5"/>
  <c r="V119" i="5"/>
  <c r="V118" i="5"/>
  <c r="V117" i="5"/>
  <c r="V116" i="5"/>
  <c r="V115" i="5"/>
  <c r="V114" i="5"/>
  <c r="V113" i="5"/>
  <c r="V112" i="5"/>
  <c r="V111" i="5"/>
  <c r="V110" i="5"/>
  <c r="V109" i="5"/>
  <c r="V108" i="5"/>
  <c r="V107" i="5"/>
  <c r="V106" i="5"/>
  <c r="V105" i="5"/>
  <c r="V104" i="5"/>
  <c r="V103" i="5"/>
  <c r="V102" i="5"/>
  <c r="V101" i="5"/>
  <c r="V100" i="5"/>
  <c r="V99" i="5"/>
  <c r="V98" i="5"/>
  <c r="V97" i="5"/>
  <c r="V96" i="5"/>
  <c r="V95" i="5"/>
  <c r="V94" i="5"/>
  <c r="V93" i="5"/>
  <c r="V92" i="5"/>
  <c r="V91" i="5"/>
  <c r="V90" i="5"/>
  <c r="V89" i="5"/>
  <c r="V88" i="5"/>
  <c r="V87" i="5"/>
  <c r="V86" i="5"/>
  <c r="V85" i="5"/>
  <c r="V84" i="5"/>
  <c r="V83" i="5"/>
  <c r="V82" i="5"/>
  <c r="V81" i="5"/>
  <c r="V80" i="5"/>
  <c r="V79" i="5"/>
  <c r="V78" i="5"/>
  <c r="V77" i="5"/>
  <c r="V76" i="5"/>
  <c r="V75" i="5"/>
  <c r="V74" i="5"/>
  <c r="V73" i="5"/>
  <c r="V72" i="5"/>
  <c r="V71" i="5"/>
  <c r="V70" i="5"/>
  <c r="V69" i="5"/>
  <c r="V68" i="5"/>
  <c r="V67" i="5"/>
  <c r="V66" i="5"/>
  <c r="V65" i="5"/>
  <c r="V64" i="5"/>
  <c r="V63" i="5"/>
  <c r="V62" i="5"/>
  <c r="V61" i="5"/>
  <c r="V60" i="5"/>
  <c r="V59" i="5"/>
  <c r="V58" i="5"/>
  <c r="V57" i="5"/>
  <c r="V56" i="5"/>
  <c r="V55" i="5"/>
  <c r="V54" i="5"/>
  <c r="V53" i="5"/>
  <c r="V52" i="5"/>
  <c r="V51" i="5"/>
  <c r="V50" i="5"/>
  <c r="V49" i="5"/>
  <c r="V47" i="5"/>
  <c r="V46" i="5"/>
  <c r="V45" i="5"/>
  <c r="V43" i="5"/>
  <c r="V42" i="5"/>
  <c r="AK12" i="7" l="1"/>
  <c r="AK13" i="7"/>
  <c r="AL12" i="7"/>
  <c r="AL13" i="7"/>
  <c r="AC43" i="7"/>
  <c r="Q189" i="3"/>
  <c r="Q188" i="3"/>
  <c r="Q187" i="3"/>
  <c r="Q186" i="3"/>
  <c r="Q185" i="3"/>
  <c r="Q184" i="3"/>
  <c r="Q183" i="3"/>
  <c r="Q182" i="3"/>
  <c r="Q181" i="3"/>
  <c r="Q180" i="3"/>
  <c r="F156" i="3" l="1"/>
  <c r="G156" i="3"/>
  <c r="H156" i="3"/>
  <c r="I156" i="3"/>
  <c r="J156" i="3"/>
  <c r="K156" i="3"/>
  <c r="L156" i="3"/>
  <c r="M156" i="3"/>
  <c r="N156" i="3"/>
  <c r="E156" i="3"/>
  <c r="N150" i="3" l="1"/>
  <c r="M150" i="3"/>
  <c r="L150" i="3"/>
  <c r="K150" i="3"/>
  <c r="J150" i="3"/>
  <c r="I150" i="3"/>
  <c r="H150" i="3"/>
  <c r="G150" i="3"/>
  <c r="F150" i="3"/>
  <c r="E150" i="3"/>
  <c r="N130" i="3"/>
  <c r="M130" i="3"/>
  <c r="L130" i="3"/>
  <c r="K130" i="3"/>
  <c r="J130" i="3"/>
  <c r="I130" i="3"/>
  <c r="H130" i="3"/>
  <c r="G130" i="3"/>
  <c r="F130" i="3"/>
  <c r="E130" i="3"/>
  <c r="N102" i="3"/>
  <c r="M102" i="3"/>
  <c r="L102" i="3"/>
  <c r="K102" i="3"/>
  <c r="J102" i="3"/>
  <c r="I102" i="3"/>
  <c r="H102" i="3"/>
  <c r="G102" i="3"/>
  <c r="F102" i="3"/>
  <c r="E102" i="3"/>
  <c r="N57" i="3"/>
  <c r="M57" i="3"/>
  <c r="L57" i="3"/>
  <c r="K57" i="3"/>
  <c r="J57" i="3"/>
  <c r="I57" i="3"/>
  <c r="H57" i="3"/>
  <c r="G57" i="3"/>
  <c r="F57" i="3"/>
  <c r="E57" i="3"/>
  <c r="E131" i="3" l="1"/>
  <c r="E151" i="3" s="1"/>
  <c r="E103" i="3"/>
  <c r="E58" i="3"/>
  <c r="F26" i="3"/>
  <c r="F181" i="3" s="1"/>
  <c r="F195" i="3" s="1"/>
  <c r="F196" i="3" s="1"/>
  <c r="G26" i="3"/>
  <c r="G182" i="3" s="1"/>
  <c r="H26" i="3"/>
  <c r="H183" i="3" s="1"/>
  <c r="I26" i="3"/>
  <c r="I184" i="3" s="1"/>
  <c r="I195" i="3" s="1"/>
  <c r="I196" i="3" s="1"/>
  <c r="J26" i="3"/>
  <c r="J185" i="3" s="1"/>
  <c r="J195" i="3" s="1"/>
  <c r="J196" i="3" s="1"/>
  <c r="K26" i="3"/>
  <c r="K186" i="3" s="1"/>
  <c r="K195" i="3" s="1"/>
  <c r="K196" i="3" s="1"/>
  <c r="L26" i="3"/>
  <c r="L187" i="3" s="1"/>
  <c r="L195" i="3" s="1"/>
  <c r="L196" i="3" s="1"/>
  <c r="M26" i="3"/>
  <c r="M188" i="3" s="1"/>
  <c r="N26" i="3"/>
  <c r="N189" i="3" s="1"/>
  <c r="E26" i="3"/>
  <c r="E180" i="3" s="1"/>
  <c r="E195" i="3" s="1"/>
  <c r="E196" i="3" s="1"/>
  <c r="O189" i="3" l="1"/>
  <c r="T189" i="3" s="1"/>
  <c r="N195" i="3"/>
  <c r="N196" i="3" s="1"/>
  <c r="O183" i="3"/>
  <c r="T183" i="3" s="1"/>
  <c r="H195" i="3"/>
  <c r="H196" i="3" s="1"/>
  <c r="O188" i="3"/>
  <c r="T188" i="3" s="1"/>
  <c r="M195" i="3"/>
  <c r="M196" i="3" s="1"/>
  <c r="O182" i="3"/>
  <c r="G195" i="3"/>
  <c r="G196" i="3" s="1"/>
  <c r="O184" i="3"/>
  <c r="T184" i="3" s="1"/>
  <c r="E27" i="3"/>
  <c r="S189" i="3" l="1"/>
  <c r="X189" i="3"/>
  <c r="X188" i="3"/>
  <c r="X183" i="3"/>
  <c r="S183" i="3"/>
  <c r="S188" i="3"/>
  <c r="X182" i="3"/>
  <c r="T182" i="3"/>
  <c r="S184" i="3"/>
  <c r="X184" i="3"/>
  <c r="E157" i="3"/>
  <c r="S164" i="3" l="1"/>
  <c r="V164" i="3" l="1"/>
  <c r="X164" i="3" s="1"/>
  <c r="A34" i="5" l="1"/>
  <c r="A37" i="5"/>
  <c r="P40" i="5"/>
  <c r="T40" i="5"/>
  <c r="AB40" i="5"/>
  <c r="AC40" i="5"/>
  <c r="AK40" i="5"/>
  <c r="AQ40" i="5"/>
  <c r="P41" i="5"/>
  <c r="T41" i="5"/>
  <c r="U41" i="5" s="1"/>
  <c r="V41" i="5" s="1"/>
  <c r="AB41" i="5"/>
  <c r="AC41" i="5"/>
  <c r="AD41" i="5" s="1"/>
  <c r="AE41" i="5" s="1"/>
  <c r="AK41" i="5"/>
  <c r="AL41" i="5" s="1"/>
  <c r="AM41" i="5" s="1"/>
  <c r="AQ41" i="5"/>
  <c r="AR41" i="5" s="1"/>
  <c r="AS41" i="5" s="1"/>
  <c r="G42" i="5"/>
  <c r="H42" i="5"/>
  <c r="I42" i="5"/>
  <c r="J42" i="5"/>
  <c r="K42" i="5"/>
  <c r="L42" i="5"/>
  <c r="P42" i="5"/>
  <c r="T42" i="5"/>
  <c r="U42" i="5"/>
  <c r="AB42" i="5"/>
  <c r="AC42" i="5"/>
  <c r="AD42" i="5"/>
  <c r="AK42" i="5"/>
  <c r="AL42" i="5" s="1"/>
  <c r="AQ42" i="5"/>
  <c r="AR42" i="5" s="1"/>
  <c r="G43" i="5"/>
  <c r="H43" i="5"/>
  <c r="I43" i="5"/>
  <c r="J43" i="5"/>
  <c r="K43" i="5"/>
  <c r="L43" i="5"/>
  <c r="P43" i="5"/>
  <c r="T43" i="5"/>
  <c r="U43" i="5"/>
  <c r="AB43" i="5"/>
  <c r="AC43" i="5"/>
  <c r="AD43" i="5"/>
  <c r="AK43" i="5"/>
  <c r="AL43" i="5" s="1"/>
  <c r="AQ43" i="5"/>
  <c r="AR43" i="5"/>
  <c r="I44" i="5"/>
  <c r="L44" i="5"/>
  <c r="P44" i="5"/>
  <c r="T44" i="5"/>
  <c r="U44" i="5"/>
  <c r="V44" i="5" s="1"/>
  <c r="G44" i="5" s="1"/>
  <c r="H44" i="5" s="1"/>
  <c r="AB44" i="5"/>
  <c r="AC44" i="5"/>
  <c r="AD44" i="5" s="1"/>
  <c r="AE44" i="5" s="1"/>
  <c r="AK44" i="5"/>
  <c r="AL44" i="5" s="1"/>
  <c r="AQ44" i="5"/>
  <c r="AR44" i="5"/>
  <c r="G45" i="5"/>
  <c r="H45" i="5"/>
  <c r="I45" i="5"/>
  <c r="J45" i="5"/>
  <c r="K45" i="5"/>
  <c r="L45" i="5"/>
  <c r="P45" i="5"/>
  <c r="T45" i="5"/>
  <c r="U45" i="5"/>
  <c r="AB45" i="5"/>
  <c r="AC45" i="5"/>
  <c r="AD45" i="5"/>
  <c r="AK45" i="5"/>
  <c r="AL45" i="5" s="1"/>
  <c r="AQ45" i="5"/>
  <c r="AR45" i="5" s="1"/>
  <c r="G46" i="5"/>
  <c r="H46" i="5"/>
  <c r="I46" i="5"/>
  <c r="J46" i="5"/>
  <c r="K46" i="5"/>
  <c r="L46" i="5"/>
  <c r="P46" i="5"/>
  <c r="T46" i="5"/>
  <c r="U46" i="5"/>
  <c r="AB46" i="5"/>
  <c r="AC46" i="5"/>
  <c r="AD46" i="5"/>
  <c r="AK46" i="5"/>
  <c r="AL46" i="5" s="1"/>
  <c r="AQ46" i="5"/>
  <c r="AR46" i="5" s="1"/>
  <c r="G47" i="5"/>
  <c r="H47" i="5"/>
  <c r="I47" i="5"/>
  <c r="J47" i="5"/>
  <c r="K47" i="5"/>
  <c r="L47" i="5"/>
  <c r="P47" i="5"/>
  <c r="T47" i="5"/>
  <c r="U47" i="5"/>
  <c r="AB47" i="5"/>
  <c r="AC47" i="5"/>
  <c r="AD47" i="5"/>
  <c r="AK47" i="5"/>
  <c r="AL47" i="5" s="1"/>
  <c r="AQ47" i="5"/>
  <c r="AR47" i="5" s="1"/>
  <c r="I48" i="5"/>
  <c r="L48" i="5"/>
  <c r="P48" i="5"/>
  <c r="T48" i="5"/>
  <c r="U48" i="5" s="1"/>
  <c r="AB48" i="5"/>
  <c r="AC48" i="5"/>
  <c r="AD48" i="5"/>
  <c r="AE48" i="5" s="1"/>
  <c r="AK48" i="5"/>
  <c r="AL48" i="5" s="1"/>
  <c r="AQ48" i="5"/>
  <c r="AR48" i="5" s="1"/>
  <c r="G49" i="5"/>
  <c r="H49" i="5"/>
  <c r="I49" i="5"/>
  <c r="J49" i="5"/>
  <c r="K49" i="5"/>
  <c r="L49" i="5"/>
  <c r="P49" i="5"/>
  <c r="T49" i="5"/>
  <c r="U49" i="5"/>
  <c r="AB49" i="5"/>
  <c r="AC49" i="5"/>
  <c r="AD49" i="5"/>
  <c r="AK49" i="5"/>
  <c r="AL49" i="5" s="1"/>
  <c r="AQ49" i="5"/>
  <c r="AR49" i="5" s="1"/>
  <c r="G50" i="5"/>
  <c r="H50" i="5"/>
  <c r="I50" i="5"/>
  <c r="J50" i="5"/>
  <c r="K50" i="5"/>
  <c r="L50" i="5"/>
  <c r="P50" i="5"/>
  <c r="T50" i="5"/>
  <c r="U50" i="5"/>
  <c r="AB50" i="5"/>
  <c r="AC50" i="5"/>
  <c r="AD50" i="5"/>
  <c r="AK50" i="5"/>
  <c r="AL50" i="5" s="1"/>
  <c r="AQ50" i="5"/>
  <c r="AR50" i="5" s="1"/>
  <c r="G51" i="5"/>
  <c r="H51" i="5"/>
  <c r="I51" i="5"/>
  <c r="J51" i="5"/>
  <c r="K51" i="5"/>
  <c r="L51" i="5"/>
  <c r="P51" i="5"/>
  <c r="T51" i="5"/>
  <c r="U51" i="5"/>
  <c r="AB51" i="5"/>
  <c r="AC51" i="5"/>
  <c r="AD51" i="5"/>
  <c r="AK51" i="5"/>
  <c r="AL51" i="5" s="1"/>
  <c r="AQ51" i="5"/>
  <c r="AR51" i="5" s="1"/>
  <c r="G52" i="5"/>
  <c r="H52" i="5"/>
  <c r="I52" i="5"/>
  <c r="J52" i="5"/>
  <c r="K52" i="5"/>
  <c r="L52" i="5"/>
  <c r="P52" i="5"/>
  <c r="T52" i="5"/>
  <c r="U52" i="5"/>
  <c r="AB52" i="5"/>
  <c r="AC52" i="5"/>
  <c r="AD52" i="5"/>
  <c r="AK52" i="5"/>
  <c r="AL52" i="5" s="1"/>
  <c r="AQ52" i="5"/>
  <c r="AR52" i="5" s="1"/>
  <c r="G53" i="5"/>
  <c r="H53" i="5"/>
  <c r="I53" i="5"/>
  <c r="J53" i="5"/>
  <c r="K53" i="5"/>
  <c r="L53" i="5"/>
  <c r="P53" i="5"/>
  <c r="T53" i="5"/>
  <c r="U53" i="5"/>
  <c r="AB53" i="5"/>
  <c r="AC53" i="5"/>
  <c r="AD53" i="5"/>
  <c r="AK53" i="5"/>
  <c r="AL53" i="5" s="1"/>
  <c r="AQ53" i="5"/>
  <c r="AR53" i="5" s="1"/>
  <c r="G54" i="5"/>
  <c r="H54" i="5"/>
  <c r="I54" i="5"/>
  <c r="J54" i="5"/>
  <c r="K54" i="5"/>
  <c r="L54" i="5"/>
  <c r="P54" i="5"/>
  <c r="T54" i="5"/>
  <c r="U54" i="5"/>
  <c r="AB54" i="5"/>
  <c r="AC54" i="5"/>
  <c r="AD54" i="5"/>
  <c r="AK54" i="5"/>
  <c r="AL54" i="5" s="1"/>
  <c r="AQ54" i="5"/>
  <c r="AR54" i="5" s="1"/>
  <c r="G55" i="5"/>
  <c r="H55" i="5"/>
  <c r="I55" i="5"/>
  <c r="J55" i="5"/>
  <c r="K55" i="5"/>
  <c r="L55" i="5"/>
  <c r="P55" i="5"/>
  <c r="T55" i="5"/>
  <c r="U55" i="5"/>
  <c r="AB55" i="5"/>
  <c r="AC55" i="5"/>
  <c r="AD55" i="5"/>
  <c r="AK55" i="5"/>
  <c r="AL55" i="5" s="1"/>
  <c r="AQ55" i="5"/>
  <c r="AR55" i="5" s="1"/>
  <c r="G56" i="5"/>
  <c r="H56" i="5"/>
  <c r="I56" i="5"/>
  <c r="J56" i="5"/>
  <c r="K56" i="5"/>
  <c r="L56" i="5"/>
  <c r="P56" i="5"/>
  <c r="T56" i="5"/>
  <c r="U56" i="5"/>
  <c r="AB56" i="5"/>
  <c r="AC56" i="5"/>
  <c r="AD56" i="5"/>
  <c r="AK56" i="5"/>
  <c r="AL56" i="5" s="1"/>
  <c r="AQ56" i="5"/>
  <c r="AR56" i="5" s="1"/>
  <c r="G57" i="5"/>
  <c r="H57" i="5"/>
  <c r="I57" i="5"/>
  <c r="J57" i="5"/>
  <c r="K57" i="5"/>
  <c r="L57" i="5"/>
  <c r="P57" i="5"/>
  <c r="T57" i="5"/>
  <c r="U57" i="5"/>
  <c r="AB57" i="5"/>
  <c r="AC57" i="5"/>
  <c r="AD57" i="5"/>
  <c r="AK57" i="5"/>
  <c r="AL57" i="5" s="1"/>
  <c r="AQ57" i="5"/>
  <c r="AR57" i="5" s="1"/>
  <c r="G58" i="5"/>
  <c r="H58" i="5"/>
  <c r="I58" i="5"/>
  <c r="J58" i="5"/>
  <c r="K58" i="5"/>
  <c r="L58" i="5"/>
  <c r="P58" i="5"/>
  <c r="T58" i="5"/>
  <c r="U58" i="5"/>
  <c r="AB58" i="5"/>
  <c r="AC58" i="5"/>
  <c r="AD58" i="5"/>
  <c r="AK58" i="5"/>
  <c r="AL58" i="5" s="1"/>
  <c r="AQ58" i="5"/>
  <c r="AR58" i="5" s="1"/>
  <c r="G59" i="5"/>
  <c r="H59" i="5"/>
  <c r="I59" i="5"/>
  <c r="J59" i="5"/>
  <c r="K59" i="5"/>
  <c r="L59" i="5"/>
  <c r="P59" i="5"/>
  <c r="T59" i="5"/>
  <c r="U59" i="5"/>
  <c r="AB59" i="5"/>
  <c r="AC59" i="5"/>
  <c r="AD59" i="5"/>
  <c r="AK59" i="5"/>
  <c r="AL59" i="5" s="1"/>
  <c r="AQ59" i="5"/>
  <c r="AR59" i="5" s="1"/>
  <c r="G60" i="5"/>
  <c r="H60" i="5"/>
  <c r="I60" i="5"/>
  <c r="J60" i="5"/>
  <c r="K60" i="5"/>
  <c r="L60" i="5"/>
  <c r="P60" i="5"/>
  <c r="T60" i="5"/>
  <c r="U60" i="5"/>
  <c r="AB60" i="5"/>
  <c r="AC60" i="5"/>
  <c r="AD60" i="5"/>
  <c r="AK60" i="5"/>
  <c r="AL60" i="5" s="1"/>
  <c r="AQ60" i="5"/>
  <c r="AR60" i="5" s="1"/>
  <c r="G61" i="5"/>
  <c r="H61" i="5"/>
  <c r="I61" i="5"/>
  <c r="J61" i="5"/>
  <c r="K61" i="5"/>
  <c r="L61" i="5"/>
  <c r="P61" i="5"/>
  <c r="T61" i="5"/>
  <c r="U61" i="5"/>
  <c r="AB61" i="5"/>
  <c r="AC61" i="5"/>
  <c r="AD61" i="5"/>
  <c r="AK61" i="5"/>
  <c r="AL61" i="5" s="1"/>
  <c r="AQ61" i="5"/>
  <c r="AR61" i="5" s="1"/>
  <c r="G62" i="5"/>
  <c r="H62" i="5"/>
  <c r="I62" i="5"/>
  <c r="J62" i="5"/>
  <c r="K62" i="5"/>
  <c r="L62" i="5"/>
  <c r="P62" i="5"/>
  <c r="T62" i="5"/>
  <c r="U62" i="5"/>
  <c r="AB62" i="5"/>
  <c r="AC62" i="5"/>
  <c r="AD62" i="5"/>
  <c r="AK62" i="5"/>
  <c r="AL62" i="5" s="1"/>
  <c r="AQ62" i="5"/>
  <c r="AR62" i="5" s="1"/>
  <c r="G63" i="5"/>
  <c r="H63" i="5"/>
  <c r="I63" i="5"/>
  <c r="J63" i="5"/>
  <c r="K63" i="5"/>
  <c r="L63" i="5"/>
  <c r="P63" i="5"/>
  <c r="T63" i="5"/>
  <c r="U63" i="5"/>
  <c r="AB63" i="5"/>
  <c r="AC63" i="5"/>
  <c r="AD63" i="5"/>
  <c r="AK63" i="5"/>
  <c r="AL63" i="5" s="1"/>
  <c r="AQ63" i="5"/>
  <c r="AR63" i="5" s="1"/>
  <c r="G64" i="5"/>
  <c r="H64" i="5"/>
  <c r="I64" i="5"/>
  <c r="J64" i="5"/>
  <c r="K64" i="5"/>
  <c r="L64" i="5"/>
  <c r="P64" i="5"/>
  <c r="T64" i="5"/>
  <c r="U64" i="5"/>
  <c r="AB64" i="5"/>
  <c r="AC64" i="5"/>
  <c r="AD64" i="5"/>
  <c r="AK64" i="5"/>
  <c r="AL64" i="5" s="1"/>
  <c r="AQ64" i="5"/>
  <c r="AR64" i="5" s="1"/>
  <c r="G65" i="5"/>
  <c r="H65" i="5"/>
  <c r="I65" i="5"/>
  <c r="J65" i="5"/>
  <c r="K65" i="5"/>
  <c r="L65" i="5"/>
  <c r="P65" i="5"/>
  <c r="T65" i="5"/>
  <c r="U65" i="5"/>
  <c r="AB65" i="5"/>
  <c r="AC65" i="5"/>
  <c r="AD65" i="5"/>
  <c r="AK65" i="5"/>
  <c r="AL65" i="5" s="1"/>
  <c r="AQ65" i="5"/>
  <c r="AR65" i="5" s="1"/>
  <c r="G66" i="5"/>
  <c r="H66" i="5"/>
  <c r="I66" i="5"/>
  <c r="J66" i="5"/>
  <c r="K66" i="5"/>
  <c r="L66" i="5"/>
  <c r="P66" i="5"/>
  <c r="T66" i="5"/>
  <c r="U66" i="5"/>
  <c r="AB66" i="5"/>
  <c r="AC66" i="5"/>
  <c r="AD66" i="5"/>
  <c r="AK66" i="5"/>
  <c r="AL66" i="5" s="1"/>
  <c r="AQ66" i="5"/>
  <c r="AR66" i="5" s="1"/>
  <c r="G67" i="5"/>
  <c r="H67" i="5"/>
  <c r="I67" i="5"/>
  <c r="J67" i="5"/>
  <c r="K67" i="5"/>
  <c r="L67" i="5"/>
  <c r="P67" i="5"/>
  <c r="T67" i="5"/>
  <c r="U67" i="5"/>
  <c r="AB67" i="5"/>
  <c r="AC67" i="5"/>
  <c r="AD67" i="5"/>
  <c r="AK67" i="5"/>
  <c r="AL67" i="5" s="1"/>
  <c r="AQ67" i="5"/>
  <c r="AR67" i="5" s="1"/>
  <c r="G68" i="5"/>
  <c r="H68" i="5"/>
  <c r="I68" i="5"/>
  <c r="J68" i="5"/>
  <c r="K68" i="5"/>
  <c r="L68" i="5"/>
  <c r="P68" i="5"/>
  <c r="T68" i="5"/>
  <c r="U68" i="5"/>
  <c r="AB68" i="5"/>
  <c r="AC68" i="5"/>
  <c r="AD68" i="5"/>
  <c r="AK68" i="5"/>
  <c r="AL68" i="5" s="1"/>
  <c r="AQ68" i="5"/>
  <c r="AR68" i="5" s="1"/>
  <c r="G69" i="5"/>
  <c r="H69" i="5"/>
  <c r="I69" i="5"/>
  <c r="J69" i="5"/>
  <c r="K69" i="5"/>
  <c r="L69" i="5"/>
  <c r="P69" i="5"/>
  <c r="T69" i="5"/>
  <c r="U69" i="5"/>
  <c r="AB69" i="5"/>
  <c r="AC69" i="5"/>
  <c r="AD69" i="5"/>
  <c r="AK69" i="5"/>
  <c r="AL69" i="5" s="1"/>
  <c r="AQ69" i="5"/>
  <c r="AR69" i="5" s="1"/>
  <c r="G70" i="5"/>
  <c r="H70" i="5"/>
  <c r="I70" i="5"/>
  <c r="J70" i="5"/>
  <c r="K70" i="5"/>
  <c r="L70" i="5"/>
  <c r="P70" i="5"/>
  <c r="T70" i="5"/>
  <c r="U70" i="5"/>
  <c r="AB70" i="5"/>
  <c r="AC70" i="5"/>
  <c r="AD70" i="5"/>
  <c r="AK70" i="5"/>
  <c r="AL70" i="5" s="1"/>
  <c r="AQ70" i="5"/>
  <c r="AR70" i="5" s="1"/>
  <c r="G71" i="5"/>
  <c r="H71" i="5"/>
  <c r="I71" i="5"/>
  <c r="J71" i="5"/>
  <c r="K71" i="5"/>
  <c r="L71" i="5"/>
  <c r="P71" i="5"/>
  <c r="T71" i="5"/>
  <c r="U71" i="5"/>
  <c r="AB71" i="5"/>
  <c r="AC71" i="5"/>
  <c r="AD71" i="5"/>
  <c r="AK71" i="5"/>
  <c r="AL71" i="5" s="1"/>
  <c r="AQ71" i="5"/>
  <c r="AR71" i="5" s="1"/>
  <c r="G72" i="5"/>
  <c r="H72" i="5"/>
  <c r="I72" i="5"/>
  <c r="J72" i="5"/>
  <c r="K72" i="5"/>
  <c r="L72" i="5"/>
  <c r="P72" i="5"/>
  <c r="T72" i="5"/>
  <c r="U72" i="5"/>
  <c r="AB72" i="5"/>
  <c r="AC72" i="5"/>
  <c r="AD72" i="5"/>
  <c r="AK72" i="5"/>
  <c r="AL72" i="5" s="1"/>
  <c r="AQ72" i="5"/>
  <c r="AR72" i="5" s="1"/>
  <c r="G73" i="5"/>
  <c r="H73" i="5"/>
  <c r="I73" i="5"/>
  <c r="J73" i="5"/>
  <c r="K73" i="5"/>
  <c r="L73" i="5"/>
  <c r="P73" i="5"/>
  <c r="T73" i="5"/>
  <c r="U73" i="5"/>
  <c r="AB73" i="5"/>
  <c r="AC73" i="5"/>
  <c r="AD73" i="5"/>
  <c r="AK73" i="5"/>
  <c r="AL73" i="5" s="1"/>
  <c r="AQ73" i="5"/>
  <c r="AR73" i="5" s="1"/>
  <c r="G74" i="5"/>
  <c r="H74" i="5"/>
  <c r="I74" i="5"/>
  <c r="J74" i="5"/>
  <c r="K74" i="5"/>
  <c r="L74" i="5"/>
  <c r="P74" i="5"/>
  <c r="T74" i="5"/>
  <c r="U74" i="5"/>
  <c r="AB74" i="5"/>
  <c r="AC74" i="5"/>
  <c r="AD74" i="5"/>
  <c r="AK74" i="5"/>
  <c r="AL74" i="5" s="1"/>
  <c r="AQ74" i="5"/>
  <c r="AR74" i="5" s="1"/>
  <c r="G75" i="5"/>
  <c r="H75" i="5"/>
  <c r="I75" i="5"/>
  <c r="J75" i="5"/>
  <c r="K75" i="5"/>
  <c r="L75" i="5"/>
  <c r="P75" i="5"/>
  <c r="T75" i="5"/>
  <c r="U75" i="5"/>
  <c r="AB75" i="5"/>
  <c r="AC75" i="5"/>
  <c r="AD75" i="5"/>
  <c r="AK75" i="5"/>
  <c r="AL75" i="5" s="1"/>
  <c r="AQ75" i="5"/>
  <c r="AR75" i="5" s="1"/>
  <c r="G76" i="5"/>
  <c r="H76" i="5"/>
  <c r="I76" i="5"/>
  <c r="J76" i="5"/>
  <c r="K76" i="5"/>
  <c r="L76" i="5"/>
  <c r="P76" i="5"/>
  <c r="T76" i="5"/>
  <c r="U76" i="5"/>
  <c r="AB76" i="5"/>
  <c r="AC76" i="5"/>
  <c r="AD76" i="5"/>
  <c r="AK76" i="5"/>
  <c r="AL76" i="5" s="1"/>
  <c r="AQ76" i="5"/>
  <c r="AR76" i="5" s="1"/>
  <c r="G77" i="5"/>
  <c r="H77" i="5"/>
  <c r="I77" i="5"/>
  <c r="J77" i="5"/>
  <c r="K77" i="5"/>
  <c r="L77" i="5"/>
  <c r="P77" i="5"/>
  <c r="T77" i="5"/>
  <c r="U77" i="5"/>
  <c r="AB77" i="5"/>
  <c r="AC77" i="5"/>
  <c r="AD77" i="5"/>
  <c r="AK77" i="5"/>
  <c r="AL77" i="5" s="1"/>
  <c r="AQ77" i="5"/>
  <c r="AR77" i="5" s="1"/>
  <c r="G78" i="5"/>
  <c r="H78" i="5"/>
  <c r="I78" i="5"/>
  <c r="J78" i="5"/>
  <c r="K78" i="5"/>
  <c r="L78" i="5"/>
  <c r="P78" i="5"/>
  <c r="T78" i="5"/>
  <c r="U78" i="5"/>
  <c r="AB78" i="5"/>
  <c r="AC78" i="5"/>
  <c r="AD78" i="5"/>
  <c r="AK78" i="5"/>
  <c r="AL78" i="5" s="1"/>
  <c r="AQ78" i="5"/>
  <c r="AR78" i="5" s="1"/>
  <c r="G79" i="5"/>
  <c r="H79" i="5"/>
  <c r="I79" i="5"/>
  <c r="J79" i="5"/>
  <c r="K79" i="5"/>
  <c r="L79" i="5"/>
  <c r="P79" i="5"/>
  <c r="T79" i="5"/>
  <c r="U79" i="5"/>
  <c r="AB79" i="5"/>
  <c r="AC79" i="5"/>
  <c r="AD79" i="5"/>
  <c r="AK79" i="5"/>
  <c r="AL79" i="5" s="1"/>
  <c r="AQ79" i="5"/>
  <c r="AR79" i="5" s="1"/>
  <c r="G80" i="5"/>
  <c r="H80" i="5"/>
  <c r="I80" i="5"/>
  <c r="J80" i="5"/>
  <c r="K80" i="5"/>
  <c r="L80" i="5"/>
  <c r="P80" i="5"/>
  <c r="T80" i="5"/>
  <c r="U80" i="5"/>
  <c r="AB80" i="5"/>
  <c r="AC80" i="5"/>
  <c r="AD80" i="5"/>
  <c r="AK80" i="5"/>
  <c r="AL80" i="5" s="1"/>
  <c r="AQ80" i="5"/>
  <c r="AR80" i="5" s="1"/>
  <c r="G81" i="5"/>
  <c r="H81" i="5"/>
  <c r="I81" i="5"/>
  <c r="J81" i="5"/>
  <c r="K81" i="5"/>
  <c r="L81" i="5"/>
  <c r="P81" i="5"/>
  <c r="T81" i="5"/>
  <c r="U81" i="5"/>
  <c r="AB81" i="5"/>
  <c r="AC81" i="5"/>
  <c r="AD81" i="5"/>
  <c r="AK81" i="5"/>
  <c r="AL81" i="5" s="1"/>
  <c r="AQ81" i="5"/>
  <c r="AR81" i="5" s="1"/>
  <c r="G82" i="5"/>
  <c r="H82" i="5"/>
  <c r="I82" i="5"/>
  <c r="J82" i="5"/>
  <c r="K82" i="5"/>
  <c r="L82" i="5"/>
  <c r="P82" i="5"/>
  <c r="T82" i="5"/>
  <c r="U82" i="5"/>
  <c r="AB82" i="5"/>
  <c r="AC82" i="5"/>
  <c r="AD82" i="5"/>
  <c r="AK82" i="5"/>
  <c r="AL82" i="5" s="1"/>
  <c r="AQ82" i="5"/>
  <c r="AR82" i="5" s="1"/>
  <c r="G83" i="5"/>
  <c r="H83" i="5"/>
  <c r="I83" i="5"/>
  <c r="J83" i="5"/>
  <c r="K83" i="5"/>
  <c r="L83" i="5"/>
  <c r="P83" i="5"/>
  <c r="T83" i="5"/>
  <c r="U83" i="5"/>
  <c r="AB83" i="5"/>
  <c r="AC83" i="5"/>
  <c r="AD83" i="5"/>
  <c r="AK83" i="5"/>
  <c r="AL83" i="5" s="1"/>
  <c r="AQ83" i="5"/>
  <c r="AR83" i="5" s="1"/>
  <c r="G84" i="5"/>
  <c r="H84" i="5"/>
  <c r="I84" i="5"/>
  <c r="J84" i="5"/>
  <c r="K84" i="5"/>
  <c r="L84" i="5"/>
  <c r="P84" i="5"/>
  <c r="T84" i="5"/>
  <c r="U84" i="5"/>
  <c r="AB84" i="5"/>
  <c r="AC84" i="5"/>
  <c r="AD84" i="5"/>
  <c r="AK84" i="5"/>
  <c r="AL84" i="5" s="1"/>
  <c r="AQ84" i="5"/>
  <c r="AR84" i="5" s="1"/>
  <c r="G85" i="5"/>
  <c r="H85" i="5"/>
  <c r="I85" i="5"/>
  <c r="J85" i="5"/>
  <c r="K85" i="5"/>
  <c r="L85" i="5"/>
  <c r="P85" i="5"/>
  <c r="T85" i="5"/>
  <c r="U85" i="5"/>
  <c r="AB85" i="5"/>
  <c r="AC85" i="5"/>
  <c r="AD85" i="5"/>
  <c r="AK85" i="5"/>
  <c r="AL85" i="5" s="1"/>
  <c r="AQ85" i="5"/>
  <c r="AR85" i="5" s="1"/>
  <c r="G86" i="5"/>
  <c r="H86" i="5"/>
  <c r="I86" i="5"/>
  <c r="J86" i="5"/>
  <c r="K86" i="5"/>
  <c r="L86" i="5"/>
  <c r="P86" i="5"/>
  <c r="T86" i="5"/>
  <c r="U86" i="5"/>
  <c r="AB86" i="5"/>
  <c r="AC86" i="5"/>
  <c r="AD86" i="5"/>
  <c r="AK86" i="5"/>
  <c r="AL86" i="5" s="1"/>
  <c r="AQ86" i="5"/>
  <c r="AR86" i="5" s="1"/>
  <c r="G87" i="5"/>
  <c r="H87" i="5"/>
  <c r="I87" i="5"/>
  <c r="J87" i="5"/>
  <c r="K87" i="5"/>
  <c r="L87" i="5"/>
  <c r="P87" i="5"/>
  <c r="T87" i="5"/>
  <c r="U87" i="5"/>
  <c r="AB87" i="5"/>
  <c r="AC87" i="5"/>
  <c r="AD87" i="5"/>
  <c r="AK87" i="5"/>
  <c r="AL87" i="5" s="1"/>
  <c r="AQ87" i="5"/>
  <c r="AR87" i="5" s="1"/>
  <c r="G88" i="5"/>
  <c r="H88" i="5"/>
  <c r="I88" i="5"/>
  <c r="J88" i="5"/>
  <c r="K88" i="5"/>
  <c r="L88" i="5"/>
  <c r="P88" i="5"/>
  <c r="T88" i="5"/>
  <c r="U88" i="5"/>
  <c r="AB88" i="5"/>
  <c r="AC88" i="5"/>
  <c r="AD88" i="5"/>
  <c r="AK88" i="5"/>
  <c r="AL88" i="5" s="1"/>
  <c r="AQ88" i="5"/>
  <c r="AR88" i="5" s="1"/>
  <c r="G89" i="5"/>
  <c r="H89" i="5"/>
  <c r="I89" i="5"/>
  <c r="J89" i="5"/>
  <c r="K89" i="5"/>
  <c r="L89" i="5"/>
  <c r="P89" i="5"/>
  <c r="T89" i="5"/>
  <c r="U89" i="5"/>
  <c r="AB89" i="5"/>
  <c r="AC89" i="5"/>
  <c r="AD89" i="5"/>
  <c r="AK89" i="5"/>
  <c r="AL89" i="5" s="1"/>
  <c r="AQ89" i="5"/>
  <c r="AR89" i="5" s="1"/>
  <c r="G90" i="5"/>
  <c r="H90" i="5"/>
  <c r="I90" i="5"/>
  <c r="J90" i="5"/>
  <c r="K90" i="5"/>
  <c r="L90" i="5"/>
  <c r="P90" i="5"/>
  <c r="T90" i="5"/>
  <c r="U90" i="5"/>
  <c r="AB90" i="5"/>
  <c r="AC90" i="5"/>
  <c r="AD90" i="5"/>
  <c r="AK90" i="5"/>
  <c r="AL90" i="5" s="1"/>
  <c r="AQ90" i="5"/>
  <c r="AR90" i="5" s="1"/>
  <c r="G91" i="5"/>
  <c r="H91" i="5"/>
  <c r="I91" i="5"/>
  <c r="J91" i="5"/>
  <c r="K91" i="5"/>
  <c r="L91" i="5"/>
  <c r="P91" i="5"/>
  <c r="T91" i="5"/>
  <c r="U91" i="5"/>
  <c r="AB91" i="5"/>
  <c r="AC91" i="5"/>
  <c r="AD91" i="5"/>
  <c r="AK91" i="5"/>
  <c r="AL91" i="5" s="1"/>
  <c r="AQ91" i="5"/>
  <c r="AR91" i="5" s="1"/>
  <c r="G92" i="5"/>
  <c r="H92" i="5"/>
  <c r="I92" i="5"/>
  <c r="J92" i="5"/>
  <c r="K92" i="5"/>
  <c r="L92" i="5"/>
  <c r="P92" i="5"/>
  <c r="T92" i="5"/>
  <c r="U92" i="5"/>
  <c r="AB92" i="5"/>
  <c r="AC92" i="5"/>
  <c r="AD92" i="5"/>
  <c r="AK92" i="5"/>
  <c r="AL92" i="5" s="1"/>
  <c r="AQ92" i="5"/>
  <c r="AR92" i="5" s="1"/>
  <c r="G93" i="5"/>
  <c r="H93" i="5"/>
  <c r="I93" i="5"/>
  <c r="J93" i="5"/>
  <c r="K93" i="5"/>
  <c r="L93" i="5"/>
  <c r="P93" i="5"/>
  <c r="T93" i="5"/>
  <c r="U93" i="5"/>
  <c r="AB93" i="5"/>
  <c r="AC93" i="5"/>
  <c r="AD93" i="5"/>
  <c r="AK93" i="5"/>
  <c r="AL93" i="5" s="1"/>
  <c r="AQ93" i="5"/>
  <c r="AR93" i="5" s="1"/>
  <c r="G94" i="5"/>
  <c r="H94" i="5"/>
  <c r="I94" i="5"/>
  <c r="J94" i="5"/>
  <c r="K94" i="5"/>
  <c r="L94" i="5"/>
  <c r="P94" i="5"/>
  <c r="T94" i="5"/>
  <c r="U94" i="5"/>
  <c r="AB94" i="5"/>
  <c r="AC94" i="5"/>
  <c r="AD94" i="5"/>
  <c r="AK94" i="5"/>
  <c r="AL94" i="5" s="1"/>
  <c r="AQ94" i="5"/>
  <c r="AR94" i="5" s="1"/>
  <c r="G95" i="5"/>
  <c r="H95" i="5"/>
  <c r="I95" i="5"/>
  <c r="J95" i="5"/>
  <c r="K95" i="5"/>
  <c r="L95" i="5"/>
  <c r="P95" i="5"/>
  <c r="T95" i="5"/>
  <c r="U95" i="5"/>
  <c r="AB95" i="5"/>
  <c r="AC95" i="5"/>
  <c r="AD95" i="5"/>
  <c r="AK95" i="5"/>
  <c r="AL95" i="5" s="1"/>
  <c r="AQ95" i="5"/>
  <c r="AR95" i="5" s="1"/>
  <c r="G96" i="5"/>
  <c r="H96" i="5"/>
  <c r="I96" i="5"/>
  <c r="J96" i="5"/>
  <c r="K96" i="5"/>
  <c r="L96" i="5"/>
  <c r="P96" i="5"/>
  <c r="T96" i="5"/>
  <c r="U96" i="5"/>
  <c r="AB96" i="5"/>
  <c r="AC96" i="5"/>
  <c r="AD96" i="5"/>
  <c r="AK96" i="5"/>
  <c r="AL96" i="5" s="1"/>
  <c r="AQ96" i="5"/>
  <c r="AR96" i="5" s="1"/>
  <c r="G97" i="5"/>
  <c r="H97" i="5"/>
  <c r="I97" i="5"/>
  <c r="J97" i="5"/>
  <c r="K97" i="5"/>
  <c r="L97" i="5"/>
  <c r="P97" i="5"/>
  <c r="T97" i="5"/>
  <c r="U97" i="5"/>
  <c r="AB97" i="5"/>
  <c r="AC97" i="5"/>
  <c r="AD97" i="5"/>
  <c r="AK97" i="5"/>
  <c r="AL97" i="5" s="1"/>
  <c r="AQ97" i="5"/>
  <c r="AR97" i="5" s="1"/>
  <c r="G98" i="5"/>
  <c r="H98" i="5"/>
  <c r="I98" i="5"/>
  <c r="J98" i="5"/>
  <c r="K98" i="5"/>
  <c r="L98" i="5"/>
  <c r="P98" i="5"/>
  <c r="T98" i="5"/>
  <c r="U98" i="5"/>
  <c r="AB98" i="5"/>
  <c r="AC98" i="5"/>
  <c r="AD98" i="5"/>
  <c r="AK98" i="5"/>
  <c r="AL98" i="5" s="1"/>
  <c r="AQ98" i="5"/>
  <c r="AR98" i="5" s="1"/>
  <c r="G99" i="5"/>
  <c r="H99" i="5"/>
  <c r="I99" i="5"/>
  <c r="J99" i="5"/>
  <c r="K99" i="5"/>
  <c r="L99" i="5"/>
  <c r="P99" i="5"/>
  <c r="T99" i="5"/>
  <c r="U99" i="5"/>
  <c r="AB99" i="5"/>
  <c r="AC99" i="5"/>
  <c r="AD99" i="5"/>
  <c r="AK99" i="5"/>
  <c r="AL99" i="5" s="1"/>
  <c r="AQ99" i="5"/>
  <c r="AR99" i="5" s="1"/>
  <c r="G100" i="5"/>
  <c r="H100" i="5"/>
  <c r="I100" i="5"/>
  <c r="J100" i="5"/>
  <c r="K100" i="5"/>
  <c r="L100" i="5"/>
  <c r="P100" i="5"/>
  <c r="T100" i="5"/>
  <c r="U100" i="5"/>
  <c r="AB100" i="5"/>
  <c r="AC100" i="5"/>
  <c r="AD100" i="5"/>
  <c r="AK100" i="5"/>
  <c r="AL100" i="5" s="1"/>
  <c r="AQ100" i="5"/>
  <c r="AR100" i="5" s="1"/>
  <c r="G101" i="5"/>
  <c r="H101" i="5"/>
  <c r="I101" i="5"/>
  <c r="J101" i="5"/>
  <c r="K101" i="5"/>
  <c r="L101" i="5"/>
  <c r="P101" i="5"/>
  <c r="T101" i="5"/>
  <c r="U101" i="5"/>
  <c r="AB101" i="5"/>
  <c r="AC101" i="5"/>
  <c r="AD101" i="5"/>
  <c r="AK101" i="5"/>
  <c r="AL101" i="5" s="1"/>
  <c r="AQ101" i="5"/>
  <c r="AR101" i="5" s="1"/>
  <c r="G102" i="5"/>
  <c r="H102" i="5"/>
  <c r="I102" i="5"/>
  <c r="J102" i="5"/>
  <c r="K102" i="5"/>
  <c r="L102" i="5"/>
  <c r="P102" i="5"/>
  <c r="T102" i="5"/>
  <c r="U102" i="5"/>
  <c r="AB102" i="5"/>
  <c r="AC102" i="5"/>
  <c r="AD102" i="5"/>
  <c r="AK102" i="5"/>
  <c r="AL102" i="5" s="1"/>
  <c r="AQ102" i="5"/>
  <c r="AR102" i="5" s="1"/>
  <c r="G103" i="5"/>
  <c r="H103" i="5"/>
  <c r="I103" i="5"/>
  <c r="J103" i="5"/>
  <c r="K103" i="5"/>
  <c r="L103" i="5"/>
  <c r="P103" i="5"/>
  <c r="T103" i="5"/>
  <c r="U103" i="5"/>
  <c r="AB103" i="5"/>
  <c r="AC103" i="5"/>
  <c r="AD103" i="5"/>
  <c r="AK103" i="5"/>
  <c r="AL103" i="5" s="1"/>
  <c r="AQ103" i="5"/>
  <c r="AR103" i="5" s="1"/>
  <c r="G104" i="5"/>
  <c r="H104" i="5"/>
  <c r="I104" i="5"/>
  <c r="J104" i="5"/>
  <c r="K104" i="5"/>
  <c r="L104" i="5"/>
  <c r="P104" i="5"/>
  <c r="T104" i="5"/>
  <c r="U104" i="5"/>
  <c r="AB104" i="5"/>
  <c r="AC104" i="5"/>
  <c r="AD104" i="5"/>
  <c r="AK104" i="5"/>
  <c r="AL104" i="5" s="1"/>
  <c r="AQ104" i="5"/>
  <c r="AR104" i="5" s="1"/>
  <c r="G105" i="5"/>
  <c r="H105" i="5"/>
  <c r="I105" i="5"/>
  <c r="J105" i="5"/>
  <c r="K105" i="5"/>
  <c r="L105" i="5"/>
  <c r="P105" i="5"/>
  <c r="T105" i="5"/>
  <c r="U105" i="5"/>
  <c r="AB105" i="5"/>
  <c r="AC105" i="5"/>
  <c r="AD105" i="5"/>
  <c r="AK105" i="5"/>
  <c r="AL105" i="5" s="1"/>
  <c r="AQ105" i="5"/>
  <c r="AR105" i="5" s="1"/>
  <c r="G106" i="5"/>
  <c r="H106" i="5"/>
  <c r="I106" i="5"/>
  <c r="J106" i="5"/>
  <c r="K106" i="5"/>
  <c r="L106" i="5"/>
  <c r="P106" i="5"/>
  <c r="T106" i="5"/>
  <c r="U106" i="5"/>
  <c r="AB106" i="5"/>
  <c r="AC106" i="5"/>
  <c r="AD106" i="5"/>
  <c r="AK106" i="5"/>
  <c r="AL106" i="5" s="1"/>
  <c r="AQ106" i="5"/>
  <c r="AR106" i="5" s="1"/>
  <c r="G107" i="5"/>
  <c r="H107" i="5"/>
  <c r="I107" i="5"/>
  <c r="J107" i="5"/>
  <c r="K107" i="5"/>
  <c r="L107" i="5"/>
  <c r="P107" i="5"/>
  <c r="T107" i="5"/>
  <c r="U107" i="5"/>
  <c r="AB107" i="5"/>
  <c r="AC107" i="5"/>
  <c r="AD107" i="5"/>
  <c r="AK107" i="5"/>
  <c r="AL107" i="5" s="1"/>
  <c r="AQ107" i="5"/>
  <c r="AR107" i="5"/>
  <c r="G108" i="5"/>
  <c r="H108" i="5"/>
  <c r="I108" i="5"/>
  <c r="J108" i="5"/>
  <c r="K108" i="5"/>
  <c r="L108" i="5"/>
  <c r="P108" i="5"/>
  <c r="T108" i="5"/>
  <c r="U108" i="5"/>
  <c r="AB108" i="5"/>
  <c r="AC108" i="5"/>
  <c r="AD108" i="5"/>
  <c r="AK108" i="5"/>
  <c r="AL108" i="5" s="1"/>
  <c r="AQ108" i="5"/>
  <c r="AR108" i="5"/>
  <c r="G109" i="5"/>
  <c r="H109" i="5"/>
  <c r="I109" i="5"/>
  <c r="J109" i="5"/>
  <c r="K109" i="5"/>
  <c r="L109" i="5"/>
  <c r="P109" i="5"/>
  <c r="T109" i="5"/>
  <c r="U109" i="5"/>
  <c r="AB109" i="5"/>
  <c r="AC109" i="5"/>
  <c r="AD109" i="5"/>
  <c r="AK109" i="5"/>
  <c r="AL109" i="5" s="1"/>
  <c r="AQ109" i="5"/>
  <c r="AR109" i="5" s="1"/>
  <c r="G110" i="5"/>
  <c r="H110" i="5"/>
  <c r="I110" i="5"/>
  <c r="J110" i="5"/>
  <c r="K110" i="5"/>
  <c r="L110" i="5"/>
  <c r="P110" i="5"/>
  <c r="T110" i="5"/>
  <c r="U110" i="5"/>
  <c r="AB110" i="5"/>
  <c r="AC110" i="5"/>
  <c r="AD110" i="5"/>
  <c r="AK110" i="5"/>
  <c r="AL110" i="5" s="1"/>
  <c r="AQ110" i="5"/>
  <c r="AR110" i="5" s="1"/>
  <c r="G111" i="5"/>
  <c r="H111" i="5"/>
  <c r="I111" i="5"/>
  <c r="J111" i="5"/>
  <c r="K111" i="5"/>
  <c r="L111" i="5"/>
  <c r="P111" i="5"/>
  <c r="T111" i="5"/>
  <c r="U111" i="5"/>
  <c r="AB111" i="5"/>
  <c r="AC111" i="5"/>
  <c r="AD111" i="5"/>
  <c r="AK111" i="5"/>
  <c r="AL111" i="5"/>
  <c r="AQ111" i="5"/>
  <c r="AR111" i="5" s="1"/>
  <c r="G112" i="5"/>
  <c r="H112" i="5"/>
  <c r="I112" i="5"/>
  <c r="J112" i="5"/>
  <c r="K112" i="5"/>
  <c r="L112" i="5"/>
  <c r="P112" i="5"/>
  <c r="T112" i="5"/>
  <c r="U112" i="5"/>
  <c r="AB112" i="5"/>
  <c r="AC112" i="5"/>
  <c r="AD112" i="5"/>
  <c r="AK112" i="5"/>
  <c r="AL112" i="5" s="1"/>
  <c r="AQ112" i="5"/>
  <c r="AR112" i="5" s="1"/>
  <c r="G113" i="5"/>
  <c r="H113" i="5"/>
  <c r="I113" i="5"/>
  <c r="J113" i="5"/>
  <c r="K113" i="5"/>
  <c r="L113" i="5"/>
  <c r="P113" i="5"/>
  <c r="T113" i="5"/>
  <c r="U113" i="5"/>
  <c r="AB113" i="5"/>
  <c r="AC113" i="5"/>
  <c r="AD113" i="5"/>
  <c r="AK113" i="5"/>
  <c r="AL113" i="5" s="1"/>
  <c r="AQ113" i="5"/>
  <c r="AR113" i="5" s="1"/>
  <c r="G114" i="5"/>
  <c r="H114" i="5"/>
  <c r="I114" i="5"/>
  <c r="J114" i="5"/>
  <c r="K114" i="5"/>
  <c r="L114" i="5"/>
  <c r="P114" i="5"/>
  <c r="T114" i="5"/>
  <c r="U114" i="5"/>
  <c r="AB114" i="5"/>
  <c r="AC114" i="5"/>
  <c r="AD114" i="5"/>
  <c r="AK114" i="5"/>
  <c r="AL114" i="5" s="1"/>
  <c r="AQ114" i="5"/>
  <c r="AR114" i="5" s="1"/>
  <c r="G115" i="5"/>
  <c r="H115" i="5"/>
  <c r="I115" i="5"/>
  <c r="J115" i="5"/>
  <c r="K115" i="5"/>
  <c r="L115" i="5"/>
  <c r="P115" i="5"/>
  <c r="T115" i="5"/>
  <c r="U115" i="5"/>
  <c r="AB115" i="5"/>
  <c r="AC115" i="5"/>
  <c r="AD115" i="5"/>
  <c r="AK115" i="5"/>
  <c r="AL115" i="5" s="1"/>
  <c r="AQ115" i="5"/>
  <c r="AR115" i="5" s="1"/>
  <c r="G116" i="5"/>
  <c r="H116" i="5"/>
  <c r="I116" i="5"/>
  <c r="J116" i="5"/>
  <c r="K116" i="5"/>
  <c r="L116" i="5"/>
  <c r="P116" i="5"/>
  <c r="T116" i="5"/>
  <c r="U116" i="5"/>
  <c r="AB116" i="5"/>
  <c r="AC116" i="5"/>
  <c r="AD116" i="5"/>
  <c r="AK116" i="5"/>
  <c r="AL116" i="5" s="1"/>
  <c r="AQ116" i="5"/>
  <c r="AR116" i="5" s="1"/>
  <c r="G117" i="5"/>
  <c r="H117" i="5"/>
  <c r="I117" i="5"/>
  <c r="J117" i="5"/>
  <c r="K117" i="5"/>
  <c r="L117" i="5"/>
  <c r="P117" i="5"/>
  <c r="T117" i="5"/>
  <c r="U117" i="5"/>
  <c r="AB117" i="5"/>
  <c r="AC117" i="5"/>
  <c r="AD117" i="5"/>
  <c r="AK117" i="5"/>
  <c r="AL117" i="5" s="1"/>
  <c r="AQ117" i="5"/>
  <c r="AR117" i="5" s="1"/>
  <c r="G118" i="5"/>
  <c r="H118" i="5"/>
  <c r="I118" i="5"/>
  <c r="J118" i="5"/>
  <c r="K118" i="5"/>
  <c r="L118" i="5"/>
  <c r="P118" i="5"/>
  <c r="T118" i="5"/>
  <c r="U118" i="5"/>
  <c r="AB118" i="5"/>
  <c r="AC118" i="5"/>
  <c r="AD118" i="5"/>
  <c r="AK118" i="5"/>
  <c r="AL118" i="5" s="1"/>
  <c r="AQ118" i="5"/>
  <c r="AR118" i="5" s="1"/>
  <c r="G119" i="5"/>
  <c r="H119" i="5"/>
  <c r="I119" i="5"/>
  <c r="J119" i="5"/>
  <c r="K119" i="5"/>
  <c r="L119" i="5"/>
  <c r="P119" i="5"/>
  <c r="T119" i="5"/>
  <c r="U119" i="5"/>
  <c r="AB119" i="5"/>
  <c r="AC119" i="5"/>
  <c r="AD119" i="5"/>
  <c r="AK119" i="5"/>
  <c r="AL119" i="5" s="1"/>
  <c r="AQ119" i="5"/>
  <c r="AR119" i="5" s="1"/>
  <c r="G120" i="5"/>
  <c r="H120" i="5"/>
  <c r="I120" i="5"/>
  <c r="J120" i="5"/>
  <c r="K120" i="5"/>
  <c r="L120" i="5"/>
  <c r="P120" i="5"/>
  <c r="T120" i="5"/>
  <c r="U120" i="5"/>
  <c r="AB120" i="5"/>
  <c r="AC120" i="5"/>
  <c r="AD120" i="5"/>
  <c r="AK120" i="5"/>
  <c r="AL120" i="5" s="1"/>
  <c r="AQ120" i="5"/>
  <c r="AR120" i="5" s="1"/>
  <c r="J44" i="5" l="1"/>
  <c r="K44" i="5" s="1"/>
  <c r="V48" i="5"/>
  <c r="G48" i="5" s="1"/>
  <c r="H48" i="5" s="1"/>
  <c r="J48" i="5"/>
  <c r="K48" i="5" s="1"/>
  <c r="AR40" i="5"/>
  <c r="AQ39" i="5"/>
  <c r="AL40" i="5"/>
  <c r="AL39" i="5" s="1"/>
  <c r="AK39" i="5"/>
  <c r="L41" i="5"/>
  <c r="I41" i="5"/>
  <c r="AM40" i="5"/>
  <c r="J41" i="5"/>
  <c r="K41" i="5" s="1"/>
  <c r="Q39" i="5"/>
  <c r="G41" i="5"/>
  <c r="H41" i="5" s="1"/>
  <c r="AC39" i="5"/>
  <c r="P39" i="5"/>
  <c r="T39" i="5"/>
  <c r="L40" i="5"/>
  <c r="AD40" i="5"/>
  <c r="AE40" i="5" s="1"/>
  <c r="U40" i="5"/>
  <c r="V40" i="5" s="1"/>
  <c r="O187" i="3"/>
  <c r="T187" i="3" s="1"/>
  <c r="D187" i="3"/>
  <c r="O186" i="3"/>
  <c r="T186" i="3" s="1"/>
  <c r="D186" i="3"/>
  <c r="O185" i="3"/>
  <c r="T185" i="3" s="1"/>
  <c r="D185" i="3"/>
  <c r="S182" i="3"/>
  <c r="O181" i="3"/>
  <c r="T181" i="3" s="1"/>
  <c r="D181" i="3"/>
  <c r="O180" i="3"/>
  <c r="S180" i="3" l="1"/>
  <c r="T180" i="3"/>
  <c r="AR39" i="5"/>
  <c r="AS40" i="5"/>
  <c r="AS39" i="5" s="1"/>
  <c r="L38" i="5"/>
  <c r="S187" i="3"/>
  <c r="X187" i="3"/>
  <c r="S181" i="3"/>
  <c r="X181" i="3"/>
  <c r="S185" i="3"/>
  <c r="X185" i="3"/>
  <c r="S186" i="3"/>
  <c r="X186" i="3"/>
  <c r="X180" i="3"/>
  <c r="AD39" i="5"/>
  <c r="AE39" i="5"/>
  <c r="AM39" i="5"/>
  <c r="J40" i="5"/>
  <c r="K40" i="5" s="1"/>
  <c r="K38" i="5" s="1"/>
  <c r="U39" i="5"/>
  <c r="G40" i="5"/>
  <c r="I40" i="5" l="1"/>
  <c r="I38" i="5" s="1"/>
  <c r="Q166" i="3" s="1"/>
  <c r="S191" i="3"/>
  <c r="V39" i="5"/>
  <c r="H40" i="5"/>
  <c r="H38" i="5" s="1"/>
  <c r="Q165" i="3" s="1"/>
  <c r="X191" i="3"/>
  <c r="V165" i="3" l="1"/>
  <c r="S165" i="3"/>
  <c r="V166" i="3"/>
  <c r="S166" i="3"/>
  <c r="G38" i="5"/>
  <c r="S175" i="3" l="1"/>
  <c r="S194" i="3" s="1"/>
  <c r="X175" i="3"/>
  <c r="X19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Rene Roelands</author>
    <author>tc={001CDEE0-5E96-4C60-887F-5F2F94E06B5A}</author>
    <author>Ruud Hurkens</author>
    <author>tc={B79B98CB-3564-496A-B57F-8E1C57BAC6CC}</author>
    <author>Marcel van der Meulen</author>
    <author>tc={A9E9B328-DD55-4261-8C2C-7F6DB48CADE5}</author>
    <author>tc={154C583F-9CB0-4370-9691-5BEB0F3EEBC8}</author>
    <author>tc={26BF8F2B-9BC6-4815-9CBF-13E663F2E250}</author>
    <author>tc={3E217202-15B9-4192-A8F8-7D848267FB57}</author>
    <author>Danny Tummers</author>
  </authors>
  <commentList>
    <comment ref="I1" authorId="0" shapeId="0" xr:uid="{B269FA5B-A559-457C-AB65-26942D358BF5}">
      <text>
        <r>
          <rPr>
            <b/>
            <sz val="9"/>
            <color indexed="81"/>
            <rFont val="Tahoma"/>
            <charset val="1"/>
          </rPr>
          <t>Rene Roelands:</t>
        </r>
        <r>
          <rPr>
            <sz val="9"/>
            <color indexed="81"/>
            <rFont val="Tahoma"/>
            <charset val="1"/>
          </rPr>
          <t xml:space="preserve">
ALTEN</t>
        </r>
      </text>
    </comment>
    <comment ref="D2" authorId="1" shapeId="0" xr:uid="{001CDEE0-5E96-4C60-887F-5F2F94E06B5A}">
      <text>
        <t>[Threaded comment]
Your version of Excel allows you to read this threaded comment; however, any edits to it will get removed if the file is opened in a newer version of Excel. Learn more: https://go.microsoft.com/fwlink/?linkid=870924
Comment:
    I put myself in as lead engineer and system architect
Marco is Junior
Rik S/W engineer
Technical engineer == cost engineer == assembly engineer
ALTEN is E-design</t>
      </text>
    </comment>
    <comment ref="M2" authorId="2" shapeId="0" xr:uid="{CA22380B-C1C3-4C6B-9BCC-435BC9C28EF4}">
      <text>
        <r>
          <rPr>
            <b/>
            <sz val="9"/>
            <color indexed="81"/>
            <rFont val="Tahoma"/>
            <charset val="1"/>
          </rPr>
          <t>Ruud Hurkens:</t>
        </r>
        <r>
          <rPr>
            <sz val="9"/>
            <color indexed="81"/>
            <rFont val="Tahoma"/>
            <charset val="1"/>
          </rPr>
          <t xml:space="preserve">
Tarief naar €0 gezet is een intern project</t>
        </r>
      </text>
    </comment>
    <comment ref="N2" authorId="3" shapeId="0" xr:uid="{B79B98CB-3564-496A-B57F-8E1C57BAC6CC}">
      <text>
        <t>[Threaded comment]
Your version of Excel allows you to read this threaded comment; however, any edits to it will get removed if the file is opened in a newer version of Excel. Learn more: https://go.microsoft.com/fwlink/?linkid=870924
Comment:
    is er ook een cost engineer nodig?</t>
      </text>
    </comment>
    <comment ref="D5" authorId="4" shapeId="0" xr:uid="{D9C9EF45-E6A8-4D6A-8AC9-65B35B96432B}">
      <text>
        <r>
          <rPr>
            <b/>
            <sz val="9"/>
            <color indexed="81"/>
            <rFont val="Tahoma"/>
            <family val="2"/>
          </rPr>
          <t>Marcel van der Meulen:</t>
        </r>
        <r>
          <rPr>
            <sz val="9"/>
            <color indexed="81"/>
            <rFont val="Tahoma"/>
            <family val="2"/>
          </rPr>
          <t xml:space="preserve">
Indien het product in teamcenter geplaatst moet worden kan dit een vertraging opleveren voor het project. 
Daarbij komt dat bij implementatie naar teamcenter alle itemnummers een nieuw itemnummer krijgen. Het gevolg hiervan is dat in het geval het product reeds in Glovia of de klant ERP staat er daar ook de aanpassingen doorgevoerd moeten worden naar de laatste stand van teamcenter.
NX11 Native                                                     NX12 Teamcenter
Partnummer M002 0002 123                              Partnummer E123456
Revisie 1                                                           Revisie A
Indien het product reeds bekend is bij de klant zal er bij implementatie van teamcenter een omnummerlijst opgezet moeten worden voor KMWE en de klant. Anders is het bijna niet meer terug te zoeken, item benamingen kunnen wel hetzelfde blijven. Dit geldt ook voor een mogelijke Spare parts list.</t>
        </r>
      </text>
    </comment>
    <comment ref="D6" authorId="4" shapeId="0" xr:uid="{D165042A-8635-4BDF-9D22-85A9DA65AC4F}">
      <text>
        <r>
          <rPr>
            <b/>
            <sz val="9"/>
            <color indexed="81"/>
            <rFont val="Tahoma"/>
            <family val="2"/>
          </rPr>
          <t>Marcel van der Meulen:</t>
        </r>
        <r>
          <rPr>
            <sz val="9"/>
            <color indexed="81"/>
            <rFont val="Tahoma"/>
            <family val="2"/>
          </rPr>
          <t xml:space="preserve">
Indien de klant de RAW files wil ontvangen welke in </t>
        </r>
        <r>
          <rPr>
            <sz val="9"/>
            <color indexed="81"/>
            <rFont val="Tahoma"/>
            <family val="2"/>
          </rPr>
          <t>NX12 zijn designed kan de klant hier mogelijk niet mee werken als hij een ouder of ander software pakker heeft. Impact meenemen in de quote</t>
        </r>
        <r>
          <rPr>
            <sz val="9"/>
            <color indexed="81"/>
            <rFont val="Tahoma"/>
            <family val="2"/>
          </rPr>
          <t xml:space="preserve">
</t>
        </r>
      </text>
    </comment>
    <comment ref="D28" authorId="5" shapeId="0" xr:uid="{A9E9B328-DD55-4261-8C2C-7F6DB48CADE5}">
      <text>
        <t>[Threaded comment]
Your version of Excel allows you to read this threaded comment; however, any edits to it will get removed if the file is opened in a newer version of Excel. Learn more: https://go.microsoft.com/fwlink/?linkid=870924
Comment:
    Only required hours after 02-02-2021</t>
      </text>
    </comment>
    <comment ref="F35" authorId="6" shapeId="0" xr:uid="{154C583F-9CB0-4370-9691-5BEB0F3EEBC8}">
      <text>
        <t>[Threaded comment]
Your version of Excel allows you to read this threaded comment; however, any edits to it will get removed if the file is opened in a newer version of Excel. Learn more: https://go.microsoft.com/fwlink/?linkid=870924
Comment:
    specification</t>
      </text>
    </comment>
    <comment ref="K35" authorId="7" shapeId="0" xr:uid="{26BF8F2B-9BC6-4815-9CBF-13E663F2E250}">
      <text>
        <t>[Threaded comment]
Your version of Excel allows you to read this threaded comment; however, any edits to it will get removed if the file is opened in a newer version of Excel. Learn more: https://go.microsoft.com/fwlink/?linkid=870924
Comment:
    connect sensors of the dummy PPL to TWINCAT3</t>
      </text>
    </comment>
    <comment ref="F41" authorId="8" shapeId="0" xr:uid="{3E217202-15B9-4192-A8F8-7D848267FB57}">
      <text>
        <t>[Threaded comment]
Your version of Excel allows you to read this threaded comment; however, any edits to it will get removed if the file is opened in a newer version of Excel. Learn more: https://go.microsoft.com/fwlink/?linkid=870924
Comment:
    Diagnostics</t>
      </text>
    </comment>
    <comment ref="I71" authorId="0" shapeId="0" xr:uid="{9AF665CD-BD49-46B2-9486-4CBF7CFEA1ED}">
      <text>
        <r>
          <rPr>
            <b/>
            <sz val="9"/>
            <color indexed="81"/>
            <rFont val="Tahoma"/>
            <charset val="1"/>
          </rPr>
          <t>Rene Roelands:</t>
        </r>
        <r>
          <rPr>
            <sz val="9"/>
            <color indexed="81"/>
            <rFont val="Tahoma"/>
            <charset val="1"/>
          </rPr>
          <t xml:space="preserve">
quote reqiured</t>
        </r>
      </text>
    </comment>
    <comment ref="L71" authorId="0" shapeId="0" xr:uid="{A528A0E6-E239-485F-8095-99DBE6E5E5B2}">
      <text>
        <r>
          <rPr>
            <b/>
            <sz val="9"/>
            <color indexed="81"/>
            <rFont val="Tahoma"/>
            <charset val="1"/>
          </rPr>
          <t>Rene Roelands:</t>
        </r>
        <r>
          <rPr>
            <sz val="9"/>
            <color indexed="81"/>
            <rFont val="Tahoma"/>
            <charset val="1"/>
          </rPr>
          <t xml:space="preserve">
IO list</t>
        </r>
      </text>
    </comment>
    <comment ref="I86" authorId="0" shapeId="0" xr:uid="{85ABECEB-CF23-4AA6-9DFC-1C23C9C2850B}">
      <text>
        <r>
          <rPr>
            <b/>
            <sz val="9"/>
            <color indexed="81"/>
            <rFont val="Tahoma"/>
            <charset val="1"/>
          </rPr>
          <t>Rene Roelands:</t>
        </r>
        <r>
          <rPr>
            <sz val="9"/>
            <color indexed="81"/>
            <rFont val="Tahoma"/>
            <charset val="1"/>
          </rPr>
          <t xml:space="preserve">
quote required</t>
        </r>
      </text>
    </comment>
    <comment ref="S160" authorId="9" shapeId="0" xr:uid="{015AC40F-B778-4BC7-A40B-5CC12631A0C3}">
      <text>
        <r>
          <rPr>
            <b/>
            <sz val="9"/>
            <color indexed="81"/>
            <rFont val="Tahoma"/>
            <family val="2"/>
          </rPr>
          <t>Ruud Hurkens:
AMO al ready in hardware calculation sheet added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 van Tiel</author>
  </authors>
  <commentList>
    <comment ref="E14" authorId="0" shapeId="0" xr:uid="{00000000-0006-0000-0300-000001000000}">
      <text>
        <r>
          <rPr>
            <b/>
            <sz val="9"/>
            <color indexed="81"/>
            <rFont val="Tahoma"/>
            <family val="2"/>
          </rPr>
          <t>Paul van Tiel:</t>
        </r>
        <r>
          <rPr>
            <sz val="9"/>
            <color indexed="81"/>
            <rFont val="Tahoma"/>
            <family val="2"/>
          </rPr>
          <t xml:space="preserve">
Custormer wants KMWE to buy parts at certain supplier?</t>
        </r>
      </text>
    </comment>
    <comment ref="A15" authorId="0" shapeId="0" xr:uid="{00000000-0006-0000-0300-000002000000}">
      <text>
        <r>
          <rPr>
            <b/>
            <sz val="9"/>
            <color indexed="81"/>
            <rFont val="Tahoma"/>
            <family val="2"/>
          </rPr>
          <t>Paul van Tiel:</t>
        </r>
        <r>
          <rPr>
            <sz val="9"/>
            <color indexed="81"/>
            <rFont val="Tahoma"/>
            <family val="2"/>
          </rPr>
          <t xml:space="preserve">
for example in cleanroom.</t>
        </r>
      </text>
    </comment>
    <comment ref="E15" authorId="0" shapeId="0" xr:uid="{00000000-0006-0000-0300-000003000000}">
      <text>
        <r>
          <rPr>
            <b/>
            <sz val="9"/>
            <color indexed="81"/>
            <rFont val="Tahoma"/>
            <family val="2"/>
          </rPr>
          <t>Paul van Tiel:</t>
        </r>
        <r>
          <rPr>
            <sz val="9"/>
            <color indexed="81"/>
            <rFont val="Tahoma"/>
            <family val="2"/>
          </rPr>
          <t xml:space="preserve">
Does KMWE have to deliver part(s) with a measurement report?</t>
        </r>
      </text>
    </comment>
    <comment ref="I17" authorId="0" shapeId="0" xr:uid="{00000000-0006-0000-0300-000004000000}">
      <text>
        <r>
          <rPr>
            <b/>
            <sz val="9"/>
            <color indexed="81"/>
            <rFont val="Tahoma"/>
            <family val="2"/>
          </rPr>
          <t>Paul van Tiel:</t>
        </r>
        <r>
          <rPr>
            <sz val="9"/>
            <color indexed="81"/>
            <rFont val="Tahoma"/>
            <family val="2"/>
          </rPr>
          <t xml:space="preserve">
Voorbeelden:
* TPD zoals ontvangen dd….
* Exclusief oppervlakte behandeling</t>
        </r>
      </text>
    </comment>
    <comment ref="I23" authorId="0" shapeId="0" xr:uid="{00000000-0006-0000-0300-000005000000}">
      <text>
        <r>
          <rPr>
            <b/>
            <sz val="9"/>
            <color indexed="81"/>
            <rFont val="Tahoma"/>
            <family val="2"/>
          </rPr>
          <t xml:space="preserve">Paul van Tiel:
</t>
        </r>
        <r>
          <rPr>
            <sz val="9"/>
            <color indexed="81"/>
            <rFont val="Tahoma"/>
            <family val="2"/>
          </rPr>
          <t>Hier alle opmerkingen plaatsen die van toepassing zijn om te vermelden op de offerte.
Én alle interne opmerkingen.
Met andere woorden: alles wat je bij het opleveren van de offerte erbij verteld. :-)</t>
        </r>
      </text>
    </comment>
    <comment ref="G38" authorId="0" shapeId="0" xr:uid="{00000000-0006-0000-0300-000006000000}">
      <text>
        <r>
          <rPr>
            <b/>
            <sz val="9"/>
            <color indexed="81"/>
            <rFont val="Tahoma"/>
            <family val="2"/>
          </rPr>
          <t>Paul van Tiel:</t>
        </r>
        <r>
          <rPr>
            <sz val="9"/>
            <color indexed="81"/>
            <rFont val="Tahoma"/>
            <family val="2"/>
          </rPr>
          <t xml:space="preserve">
De formule heeft is gebaseerd op de lotsize van cel G11</t>
        </r>
      </text>
    </comment>
    <comment ref="AR38" authorId="0" shapeId="0" xr:uid="{00000000-0006-0000-0300-000007000000}">
      <text>
        <r>
          <rPr>
            <b/>
            <sz val="9"/>
            <color indexed="81"/>
            <rFont val="Tahoma"/>
            <family val="2"/>
          </rPr>
          <t>Paul van Tiel:</t>
        </r>
        <r>
          <rPr>
            <sz val="9"/>
            <color indexed="81"/>
            <rFont val="Tahoma"/>
            <family val="2"/>
          </rPr>
          <t xml:space="preserve">
MO is niet van toepassing op interne kosten</t>
        </r>
      </text>
    </comment>
    <comment ref="H39" authorId="0" shapeId="0" xr:uid="{00000000-0006-0000-0300-000008000000}">
      <text>
        <r>
          <rPr>
            <b/>
            <sz val="9"/>
            <color indexed="81"/>
            <rFont val="Tahoma"/>
            <family val="2"/>
          </rPr>
          <t>Verkoopprijs per stuk (van de regel) maal het aantal dat deze regel voorkomt in de BOM</t>
        </r>
      </text>
    </comment>
    <comment ref="J39" authorId="0" shapeId="0" xr:uid="{00000000-0006-0000-0300-000009000000}">
      <text>
        <r>
          <rPr>
            <b/>
            <sz val="9"/>
            <color indexed="81"/>
            <rFont val="Tahoma"/>
            <family val="2"/>
          </rPr>
          <t>Paul van Tiel:</t>
        </r>
        <r>
          <rPr>
            <sz val="9"/>
            <color indexed="81"/>
            <rFont val="Tahoma"/>
            <family val="2"/>
          </rPr>
          <t xml:space="preserve">
Inclusief MO</t>
        </r>
      </text>
    </comment>
    <comment ref="K39" authorId="0" shapeId="0" xr:uid="{00000000-0006-0000-0300-00000A000000}">
      <text>
        <r>
          <rPr>
            <b/>
            <sz val="9"/>
            <color indexed="81"/>
            <rFont val="Tahoma"/>
            <family val="2"/>
          </rPr>
          <t>Verkoopprijs per stuk (van de regel) maal het aantal dat deze regel voorkomt in de BOM</t>
        </r>
      </text>
    </comment>
    <comment ref="N39" authorId="0" shapeId="0" xr:uid="{00000000-0006-0000-0300-00000B000000}">
      <text>
        <r>
          <rPr>
            <b/>
            <sz val="9"/>
            <color indexed="81"/>
            <rFont val="Tahoma"/>
            <family val="2"/>
          </rPr>
          <t>Paul van Tiel:</t>
        </r>
        <r>
          <rPr>
            <sz val="9"/>
            <color indexed="81"/>
            <rFont val="Tahoma"/>
            <family val="2"/>
          </rPr>
          <t xml:space="preserve">
Ter verduidelijking:
0,25 = kwartier
óf:
1/60 = 1 minuut
2/60 = 2 minuten
….
15/60 = kwartier</t>
        </r>
      </text>
    </comment>
  </commentList>
</comments>
</file>

<file path=xl/sharedStrings.xml><?xml version="1.0" encoding="utf-8"?>
<sst xmlns="http://schemas.openxmlformats.org/spreadsheetml/2006/main" count="1032" uniqueCount="383">
  <si>
    <t>Fumo</t>
  </si>
  <si>
    <t>Feasability</t>
  </si>
  <si>
    <t>BTP parts</t>
  </si>
  <si>
    <t>BTP assembly</t>
  </si>
  <si>
    <t>Activiteiten:</t>
  </si>
  <si>
    <t>PM</t>
  </si>
  <si>
    <t>Sheetmetal</t>
  </si>
  <si>
    <t>Machining</t>
  </si>
  <si>
    <t>Meten</t>
  </si>
  <si>
    <t>Montage</t>
  </si>
  <si>
    <t>Elektrisch</t>
  </si>
  <si>
    <t>Software</t>
  </si>
  <si>
    <t>Testing</t>
  </si>
  <si>
    <t>O/P uitbesteding</t>
  </si>
  <si>
    <t>Task</t>
  </si>
  <si>
    <t>Project taak</t>
  </si>
  <si>
    <t>1)</t>
  </si>
  <si>
    <t>2)</t>
  </si>
  <si>
    <t>ENG (DFx)</t>
  </si>
  <si>
    <t>x</t>
  </si>
  <si>
    <t>Buy parts</t>
  </si>
  <si>
    <t>Keuze project type:</t>
  </si>
  <si>
    <t>one off</t>
  </si>
  <si>
    <t>mogelijk multipier</t>
  </si>
  <si>
    <t>3)</t>
  </si>
  <si>
    <t>doorlooptijd &gt; 6 weken</t>
  </si>
  <si>
    <t>doorlooptijd &lt; 6 weken</t>
  </si>
  <si>
    <t>doorlooptijd &gt; 3 maanden</t>
  </si>
  <si>
    <t>kleine serie</t>
  </si>
  <si>
    <t>#</t>
  </si>
  <si>
    <t>Risk</t>
  </si>
  <si>
    <t>Oplevering</t>
  </si>
  <si>
    <t>Overig (expert)</t>
  </si>
  <si>
    <t>Werkvoorbereiding</t>
  </si>
  <si>
    <t>Calculatie door</t>
  </si>
  <si>
    <t>Opleverdatum calculatie:</t>
  </si>
  <si>
    <t>Team</t>
  </si>
  <si>
    <t>Engineering</t>
  </si>
  <si>
    <t>RFQ nummer:</t>
  </si>
  <si>
    <t>Project naam:</t>
  </si>
  <si>
    <t>Alle maakdelen inkopen met meetrapport</t>
  </si>
  <si>
    <t xml:space="preserve">Output </t>
  </si>
  <si>
    <t xml:space="preserve">             \ projectweek
Activity</t>
  </si>
  <si>
    <t>Project Manager</t>
  </si>
  <si>
    <t>Systeem architect</t>
  </si>
  <si>
    <t>Proces Engineer</t>
  </si>
  <si>
    <t>Mechanical engineer</t>
  </si>
  <si>
    <t>Junior Engineer</t>
  </si>
  <si>
    <t>Assembly</t>
  </si>
  <si>
    <t>Protoshop</t>
  </si>
  <si>
    <t>-x</t>
  </si>
  <si>
    <t>Manuals</t>
  </si>
  <si>
    <t>Gate 1 release</t>
  </si>
  <si>
    <t>Concept design</t>
  </si>
  <si>
    <t>Gate 2 release</t>
  </si>
  <si>
    <t>Detail design</t>
  </si>
  <si>
    <t>Gate 3 release</t>
  </si>
  <si>
    <t>Support during part production and assembly of the tool</t>
  </si>
  <si>
    <t>Gate 4 release</t>
  </si>
  <si>
    <t>Overal Project activities (PM + projectteam)</t>
  </si>
  <si>
    <t xml:space="preserve">Projectplan </t>
  </si>
  <si>
    <t>Projectmonitoring (A&amp;D log, QLTC)</t>
  </si>
  <si>
    <t>Kickoff KMWE</t>
  </si>
  <si>
    <t>Project Evaluation</t>
  </si>
  <si>
    <t>Costprice:</t>
  </si>
  <si>
    <t>Salesprice:</t>
  </si>
  <si>
    <t>MO toeslag:</t>
  </si>
  <si>
    <t>Sales toeslag:</t>
  </si>
  <si>
    <t>Aantal/module</t>
  </si>
  <si>
    <t>Price/pc</t>
  </si>
  <si>
    <t>=</t>
  </si>
  <si>
    <t>Uren:</t>
  </si>
  <si>
    <t>Costprice</t>
  </si>
  <si>
    <t>Hours:</t>
  </si>
  <si>
    <t>Hourly rate:</t>
  </si>
  <si>
    <t>Hourly rate</t>
  </si>
  <si>
    <t xml:space="preserve">Project manager </t>
  </si>
  <si>
    <t>Total Internal Hours:</t>
  </si>
  <si>
    <t>Grand total:</t>
  </si>
  <si>
    <t>Preparation (e.a. Quote)</t>
  </si>
  <si>
    <t>Project status-meeting internal</t>
  </si>
  <si>
    <t>Project status-meeting external</t>
  </si>
  <si>
    <t>Customer @KMWE</t>
  </si>
  <si>
    <t>Projectmanagement Support</t>
  </si>
  <si>
    <t>Transfer to Regular Organisation</t>
  </si>
  <si>
    <t>Project Closure</t>
  </si>
  <si>
    <t>Kosten mal</t>
  </si>
  <si>
    <t>Progr. Kst.</t>
  </si>
  <si>
    <t>Kosten meten</t>
  </si>
  <si>
    <t>PO Nr.</t>
  </si>
  <si>
    <t>Info</t>
  </si>
  <si>
    <t>Totaal / serie, als kosten / st</t>
  </si>
  <si>
    <t>Kosten
/stuk</t>
  </si>
  <si>
    <t>Kosten
/serie of instel</t>
  </si>
  <si>
    <t>Soort (uitbesteding)</t>
  </si>
  <si>
    <t>Vendor Nr.</t>
  </si>
  <si>
    <t>Vendor</t>
  </si>
  <si>
    <t>Kosten
/serie 
of instel</t>
  </si>
  <si>
    <t>Uurtarief</t>
  </si>
  <si>
    <t>cyclus /stuk
(u)</t>
  </si>
  <si>
    <t>instel /serie
(u)</t>
  </si>
  <si>
    <t>Eenmalige kosten</t>
  </si>
  <si>
    <t>Kostpr.
/stuk 
x aantal</t>
  </si>
  <si>
    <t>Kostpr.
/stuk</t>
  </si>
  <si>
    <t>Non recurring cost</t>
  </si>
  <si>
    <t>Salesprice
/pcs
* #per assy</t>
  </si>
  <si>
    <t>Salesprice
/pcs</t>
  </si>
  <si>
    <t>pcs</t>
  </si>
  <si>
    <t>Description</t>
  </si>
  <si>
    <t>Item</t>
  </si>
  <si>
    <t>Sales</t>
  </si>
  <si>
    <t>incl.
MO</t>
  </si>
  <si>
    <t>Eenmalige kosten
intern</t>
  </si>
  <si>
    <t>Eenmalige kosten
inkoop (excl.MO)</t>
  </si>
  <si>
    <t>OP / Inkoop
(excl.MO)</t>
  </si>
  <si>
    <t>Materiaal
(excl.MO)</t>
  </si>
  <si>
    <t>Uren</t>
  </si>
  <si>
    <t>Totaal:</t>
  </si>
  <si>
    <t>Total:</t>
  </si>
  <si>
    <t>: Risico + Salesmarge (eenmalige kosten)</t>
  </si>
  <si>
    <t>: Salesmarge (eenmalige kosten)</t>
  </si>
  <si>
    <t>: Risico (eenmalige kosten)</t>
  </si>
  <si>
    <t>: Risico + Salesmarge</t>
  </si>
  <si>
    <t>: Salesmarge</t>
  </si>
  <si>
    <t>: Risico</t>
  </si>
  <si>
    <t>: MO toeslag</t>
  </si>
  <si>
    <t>Door sales te bepalen (iom. Director):</t>
  </si>
  <si>
    <t>Measurement report not included.</t>
  </si>
  <si>
    <t>Packaging: standard packaging.</t>
  </si>
  <si>
    <t>Deliverytime: to be discussed, depending on moment of ordering (indication: . wks after PO)</t>
  </si>
  <si>
    <t>Calculation/product remarks:</t>
  </si>
  <si>
    <t>Starting points:</t>
  </si>
  <si>
    <t>Exworks</t>
  </si>
  <si>
    <t>Transport conditions:</t>
  </si>
  <si>
    <t>Standard packaging</t>
  </si>
  <si>
    <t>Packaging agreement:</t>
  </si>
  <si>
    <t>Yes/no</t>
  </si>
  <si>
    <t>Measurement report:</t>
  </si>
  <si>
    <t>Conditioned assembly applicalble:</t>
  </si>
  <si>
    <t>Mandatory supplier(s):</t>
  </si>
  <si>
    <t>Testing applicable:</t>
  </si>
  <si>
    <t>Requested delivery time:</t>
  </si>
  <si>
    <t>Supply by customer:</t>
  </si>
  <si>
    <t>Lot size:</t>
  </si>
  <si>
    <t>Yearly requirement:</t>
  </si>
  <si>
    <t>Digital available:</t>
  </si>
  <si>
    <t>(un)released</t>
  </si>
  <si>
    <t>TPD status:</t>
  </si>
  <si>
    <t>New product:</t>
  </si>
  <si>
    <t>Request description:</t>
  </si>
  <si>
    <t>Item description:</t>
  </si>
  <si>
    <t>Itemnumber:</t>
  </si>
  <si>
    <t>Request for quotation date:</t>
  </si>
  <si>
    <t>Date request for quotation receipt:</t>
  </si>
  <si>
    <t>Cost Engineer:</t>
  </si>
  <si>
    <t>Account manager:</t>
  </si>
  <si>
    <t>Contact @ customer:</t>
  </si>
  <si>
    <t>Request by customer:</t>
  </si>
  <si>
    <t>Formules (niet wijzigen)</t>
  </si>
  <si>
    <t>Product(group) name:</t>
  </si>
  <si>
    <t>Quotationnumber:</t>
  </si>
  <si>
    <t>Invulvelden</t>
  </si>
  <si>
    <t>Calculation information:</t>
  </si>
  <si>
    <t>Calculatie</t>
  </si>
  <si>
    <t>Kostprijs ("TC")</t>
  </si>
  <si>
    <t>SALES</t>
  </si>
  <si>
    <t>target</t>
  </si>
  <si>
    <t>prod</t>
  </si>
  <si>
    <t>eng</t>
  </si>
  <si>
    <t>NRC</t>
  </si>
  <si>
    <t>Totaal</t>
  </si>
  <si>
    <t>hours</t>
  </si>
  <si>
    <t>Test</t>
  </si>
  <si>
    <t>Bevestiging</t>
  </si>
  <si>
    <t>high</t>
  </si>
  <si>
    <t>low</t>
  </si>
  <si>
    <t>%</t>
  </si>
  <si>
    <t>NRC prod</t>
  </si>
  <si>
    <t>NRC Eng</t>
  </si>
  <si>
    <t>aditional info</t>
  </si>
  <si>
    <t>New in scope</t>
  </si>
  <si>
    <t>Type</t>
  </si>
  <si>
    <t>PC</t>
  </si>
  <si>
    <t>Part number</t>
  </si>
  <si>
    <t>Fuction</t>
  </si>
  <si>
    <t>Section</t>
  </si>
  <si>
    <t>25 pc</t>
  </si>
  <si>
    <t>10 pc</t>
  </si>
  <si>
    <t>4 pc</t>
  </si>
  <si>
    <t>1 pc</t>
  </si>
  <si>
    <t>estimate /assy (+ **% MO)</t>
  </si>
  <si>
    <t>estimate /pc (no MO)</t>
  </si>
  <si>
    <t xml:space="preserve">Concept </t>
  </si>
  <si>
    <t>Status</t>
  </si>
  <si>
    <t>Name …</t>
  </si>
  <si>
    <t>Owner</t>
  </si>
  <si>
    <t>Serie</t>
  </si>
  <si>
    <t>Proto</t>
  </si>
  <si>
    <t>date</t>
  </si>
  <si>
    <t>[Klant] [Projecnaam]</t>
  </si>
  <si>
    <t>Project</t>
  </si>
  <si>
    <t>&lt;== invullen</t>
  </si>
  <si>
    <t>MO =</t>
  </si>
  <si>
    <t>Calculatie sheet SQxxxxx</t>
  </si>
  <si>
    <t>Long lead items</t>
  </si>
  <si>
    <t>Oplevering TPD on time</t>
  </si>
  <si>
    <t>Define User requirements</t>
  </si>
  <si>
    <t>Design specifications Review and acceptance by customer</t>
  </si>
  <si>
    <t>Hours sales support (voorbereiding, Ondersteuning Sales)</t>
  </si>
  <si>
    <t>Lite</t>
  </si>
  <si>
    <t>Medical</t>
  </si>
  <si>
    <t>Standard</t>
  </si>
  <si>
    <t>Define System requirements (SRS)</t>
  </si>
  <si>
    <t>FMEA (technical risk document)</t>
  </si>
  <si>
    <t>Hazard analysis Report (risk estimation)</t>
  </si>
  <si>
    <t>Action plan on results of FMEA/Hazard anlayse -&gt; analyse/FUMO's</t>
  </si>
  <si>
    <t>Function BOM for hardware calculation</t>
  </si>
  <si>
    <t>Y</t>
  </si>
  <si>
    <t>Development Plan</t>
  </si>
  <si>
    <t>System Operational test plan (OQ)</t>
  </si>
  <si>
    <t xml:space="preserve">Concept decision and explanation (pros/cons on QLTC) </t>
  </si>
  <si>
    <t>Concept Design Review checklists and approvals</t>
  </si>
  <si>
    <t>Concept Review for customer approval</t>
  </si>
  <si>
    <t>Update Function BOM for hardware calculation</t>
  </si>
  <si>
    <t>System Performance test plan (PQ)</t>
  </si>
  <si>
    <t>Update Development plan</t>
  </si>
  <si>
    <t>Update System Operational test plan (OQ)</t>
  </si>
  <si>
    <t>System Installation test plan (IQ)</t>
  </si>
  <si>
    <t>Detail Design Review checklists and approvals</t>
  </si>
  <si>
    <t>Detail Design Review with series production manufacturing location responsible</t>
  </si>
  <si>
    <t>Release of DMR (2D-drawings/e-plan/other)</t>
  </si>
  <si>
    <t>CE Certificates of compliances</t>
  </si>
  <si>
    <t>ROHS Certificates of compliances</t>
  </si>
  <si>
    <t>Packaging specified</t>
  </si>
  <si>
    <t>Detail Design Review for customer acceptance</t>
  </si>
  <si>
    <t>Update System Performance test plan (PQ)</t>
  </si>
  <si>
    <t>Test Results of IQ tests</t>
  </si>
  <si>
    <t>Acceptance of IQ results</t>
  </si>
  <si>
    <t>Test Results of OQ tests</t>
  </si>
  <si>
    <t>Acceptance of OQ results</t>
  </si>
  <si>
    <t>Internal Proto Design Review checklists and approvals</t>
  </si>
  <si>
    <t>Internal Proto Design Review with series production manufacturing location responsibility</t>
  </si>
  <si>
    <t>Detail Proto Review  for customer acceptance (FAT)</t>
  </si>
  <si>
    <t>Gate 5 release</t>
  </si>
  <si>
    <t>Test Results of PQ tests</t>
  </si>
  <si>
    <t>Acceptance of PQ results</t>
  </si>
  <si>
    <t>Define Open action list for next of issues to solve before R4V</t>
  </si>
  <si>
    <t>Internal Pilot Design Review with series production manufacturing location responsibility</t>
  </si>
  <si>
    <t>System requirements</t>
  </si>
  <si>
    <t>Pilot validation</t>
  </si>
  <si>
    <t>Hardware fabrication + Validation &amp; verification (proto validation)</t>
  </si>
  <si>
    <t>Lead engineer</t>
  </si>
  <si>
    <t>Technical Engineer</t>
  </si>
  <si>
    <t>Project hours calculation</t>
  </si>
  <si>
    <t>Steering committee (internal)</t>
  </si>
  <si>
    <t>Steering committee (with customer)</t>
  </si>
  <si>
    <t>Concept brainstorm</t>
  </si>
  <si>
    <t>Update Function BOM for hardware calculation (Suppliers are defined for critical parts)</t>
  </si>
  <si>
    <t>Updates on technical Risk document (FMEA)</t>
  </si>
  <si>
    <t>DHD (Design History Document)</t>
  </si>
  <si>
    <t>Update DHD (Design History Document)</t>
  </si>
  <si>
    <t>Make TPD (2D-drawings/e-plan/other)</t>
  </si>
  <si>
    <t>Make BOM and Assembly drawings</t>
  </si>
  <si>
    <t>Update DMR to as-build TPD</t>
  </si>
  <si>
    <t>Sub total (hours)</t>
  </si>
  <si>
    <t>Sub total cost</t>
  </si>
  <si>
    <t>Process Engineer</t>
  </si>
  <si>
    <t>Cost hourly rates</t>
  </si>
  <si>
    <t>Technical engineer</t>
  </si>
  <si>
    <t>Product  Price</t>
  </si>
  <si>
    <t>Customer required documents (TAS , TCD, PQR, PER, mFLOW, enz)</t>
  </si>
  <si>
    <t>NPI gate 5 checklist</t>
  </si>
  <si>
    <t>NPI gate 4 checklist</t>
  </si>
  <si>
    <t>Customer required documents (TAS , TCD, PQR, PER, mFLOW, etc)</t>
  </si>
  <si>
    <t>Est.</t>
  </si>
  <si>
    <t>+/-</t>
  </si>
  <si>
    <t>Fill in %</t>
  </si>
  <si>
    <t>Hardware Estimation</t>
  </si>
  <si>
    <t>BTP Calculation NRC costs</t>
  </si>
  <si>
    <t>BTP Calculation Assy Price</t>
  </si>
  <si>
    <t>KMWE Engineering Calculatie checklist</t>
  </si>
  <si>
    <t>Projectplan</t>
  </si>
  <si>
    <t>ja</t>
  </si>
  <si>
    <t>Projectpresentatie (PPT)</t>
  </si>
  <si>
    <t xml:space="preserve">ja </t>
  </si>
  <si>
    <t xml:space="preserve">nee </t>
  </si>
  <si>
    <t>Calculatie sheet (NCR + RC costs)</t>
  </si>
  <si>
    <t>Specificaties (SRS)</t>
  </si>
  <si>
    <t>Deliverable list</t>
  </si>
  <si>
    <t>Schetsen</t>
  </si>
  <si>
    <t>Concept offerte</t>
  </si>
  <si>
    <t>….</t>
  </si>
  <si>
    <t>Rasci</t>
  </si>
  <si>
    <t>n/a</t>
  </si>
  <si>
    <t>export complaince (dual-use?)</t>
  </si>
  <si>
    <t>Dient het product omgezet te worden naar Teamcenter? (Zie opmerking in deze cel)</t>
  </si>
  <si>
    <t>Software design in NX12? Zoja, mogelijk inpact voor klant! (Zie opmerking in deze cel)</t>
  </si>
  <si>
    <t>Uren omgerekend naar maanden:</t>
  </si>
  <si>
    <t>Uren omgerekend naar weken (fulltime):</t>
  </si>
  <si>
    <t>.</t>
  </si>
  <si>
    <t>Zijn er aandachtspunten ten aanzien van Arbo (gewicht, geluid, middelen, enz.)</t>
  </si>
  <si>
    <t>Price incl. MO</t>
  </si>
  <si>
    <t>Price/pc (ex MO)</t>
  </si>
  <si>
    <t>Price</t>
  </si>
  <si>
    <t>Totaal materiaal cost (incl. MO):</t>
  </si>
  <si>
    <t>Totaal materiaal cost:</t>
  </si>
  <si>
    <t>hrs</t>
  </si>
  <si>
    <t>I have assumed it to be a standard project</t>
  </si>
  <si>
    <t>Skipped requirements phase</t>
  </si>
  <si>
    <t>no FMEA</t>
  </si>
  <si>
    <t>with mechatronics</t>
  </si>
  <si>
    <t>KMWE industrial deisgn (from WO)</t>
  </si>
  <si>
    <t>TC3 serialCOM</t>
  </si>
  <si>
    <t>P414 CTThermal tester upgrade</t>
  </si>
  <si>
    <t>TF6360-0v40</t>
  </si>
  <si>
    <t>TC3 Virtual Serial COM, platform 40 (Performance)</t>
  </si>
  <si>
    <t xml:space="preserve">  KMWE design 2 (test box)</t>
  </si>
  <si>
    <t xml:space="preserve">  PPL qualification device (dummy PPL)</t>
  </si>
  <si>
    <t xml:space="preserve">  KMWE design 1 (control box)</t>
  </si>
  <si>
    <t xml:space="preserve">  E-design</t>
  </si>
  <si>
    <t xml:space="preserve">  SW-design</t>
  </si>
  <si>
    <t>Risk document (FMEA)</t>
  </si>
  <si>
    <t>2021-02-02: Brainstorm is done</t>
  </si>
  <si>
    <t>concept of the test box is finished</t>
  </si>
  <si>
    <t xml:space="preserve">  Media supply</t>
  </si>
  <si>
    <t xml:space="preserve">  Gas side</t>
  </si>
  <si>
    <t xml:space="preserve"> Counter pressure side</t>
  </si>
  <si>
    <t>after CDR</t>
  </si>
  <si>
    <t xml:space="preserve"> SW-design</t>
  </si>
  <si>
    <t>armen to design / Marco to follow</t>
  </si>
  <si>
    <t>Marco makes step files / Rik a few screens in TWINCAT3</t>
  </si>
  <si>
    <t>Not required</t>
  </si>
  <si>
    <t xml:space="preserve">  SW coding</t>
  </si>
  <si>
    <t>Electrical</t>
  </si>
  <si>
    <t>Software Engineer</t>
  </si>
  <si>
    <t>Electrical Engineer</t>
  </si>
  <si>
    <t>I</t>
  </si>
  <si>
    <t>Control</t>
  </si>
  <si>
    <t>EL1004</t>
  </si>
  <si>
    <t>EL2042</t>
  </si>
  <si>
    <t>EK1122</t>
  </si>
  <si>
    <t>Ethercat junction</t>
  </si>
  <si>
    <t>EK1101</t>
  </si>
  <si>
    <t>Ethercat coupler</t>
  </si>
  <si>
    <t>additional terminal</t>
  </si>
  <si>
    <t>additional SW</t>
  </si>
  <si>
    <t>HMI</t>
  </si>
  <si>
    <t>Screen</t>
  </si>
  <si>
    <t xml:space="preserve">keyboard </t>
  </si>
  <si>
    <t>mouse</t>
  </si>
  <si>
    <t>Fluid power</t>
  </si>
  <si>
    <t>pneumatic valves</t>
  </si>
  <si>
    <t>water valves</t>
  </si>
  <si>
    <t>vacuum pump</t>
  </si>
  <si>
    <t>regulators</t>
  </si>
  <si>
    <t>hosing and coupling</t>
  </si>
  <si>
    <t>piston pump</t>
  </si>
  <si>
    <t>restriction</t>
  </si>
  <si>
    <t>Sensors</t>
  </si>
  <si>
    <t>pressure sensors</t>
  </si>
  <si>
    <t>pressure switches</t>
  </si>
  <si>
    <t>water level sensors</t>
  </si>
  <si>
    <t>TYP2</t>
  </si>
  <si>
    <t>test box</t>
  </si>
  <si>
    <t>dummy PPL</t>
  </si>
  <si>
    <t>temperature sensors</t>
  </si>
  <si>
    <t>EL3124</t>
  </si>
  <si>
    <t>Digital output (vacuum pump)</t>
  </si>
  <si>
    <t>Analog input 4 channel (sensor)</t>
  </si>
  <si>
    <t>digital input (pressure switch/level)</t>
  </si>
  <si>
    <t>EL2819</t>
  </si>
  <si>
    <t>16-channel digital out</t>
  </si>
  <si>
    <t>EL7041</t>
  </si>
  <si>
    <t>stepper motor (pump)</t>
  </si>
  <si>
    <t>EL6001</t>
  </si>
  <si>
    <t>RS232 serial (DPi-800)</t>
  </si>
  <si>
    <t>TC3 Database Server, platform 40 (Performance)</t>
  </si>
  <si>
    <t>TC3 HMI Server, platform 40 (Performance)</t>
  </si>
  <si>
    <t>License key EtherCAT Terminal for TwinCAT 3.1</t>
  </si>
  <si>
    <t>TF6340-0140</t>
  </si>
  <si>
    <t>TF6420-0140</t>
  </si>
  <si>
    <t>TF2000-0140</t>
  </si>
  <si>
    <t>EL6070-0033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</si>
</sst>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 &quot;€&quot;\ * #,##0_ ;_ &quot;€&quot;\ * \-#,##0_ ;_ &quot;€&quot;\ * &quot;-&quot;_ ;_ @_ "/>
    <numFmt numFmtId="44" formatCode="_ &quot;€&quot;\ * #,##0.00_ ;_ &quot;€&quot;\ * \-#,##0.00_ ;_ &quot;€&quot;\ * &quot;-&quot;??_ ;_ @_ "/>
    <numFmt numFmtId="164" formatCode="_ &quot;€&quot;\ * #,##0.00_ ;_ &quot;€&quot;\ * \-#,##0.00_ ;_ &quot;€&quot;\ * &quot;-&quot;_ ;_ @_ "/>
    <numFmt numFmtId="165" formatCode="&quot;€&quot;\ #,##0"/>
    <numFmt numFmtId="166" formatCode="&quot;€&quot;\ #,##0.00_-"/>
    <numFmt numFmtId="167" formatCode="_ [$€-413]\ * #,##0.00_ ;_ [$€-413]\ * \-#,##0.00_ ;_ [$€-413]\ * &quot;-&quot;??_ ;_ @_ "/>
    <numFmt numFmtId="168" formatCode="_-&quot;€&quot;\ * #,##0.00_-;\-&quot;€&quot;\ * #,##0.00_-;_-&quot;€&quot;\ * &quot;-&quot;??_-;_-@_-"/>
    <numFmt numFmtId="169" formatCode="0.00\ &quot;uur&quot;"/>
    <numFmt numFmtId="170" formatCode="[$-413]d/mmm/yy;@"/>
    <numFmt numFmtId="171" formatCode="&quot;€&quot;\ #,##0.00"/>
  </numFmts>
  <fonts count="41" x14ac:knownFonts="1">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0"/>
      <name val="Tahoma"/>
      <family val="2"/>
    </font>
    <font>
      <b/>
      <sz val="10"/>
      <name val="Tahoma"/>
      <family val="2"/>
    </font>
    <font>
      <u/>
      <sz val="10"/>
      <name val="Tahoma"/>
      <family val="2"/>
    </font>
    <font>
      <b/>
      <sz val="18"/>
      <color theme="0"/>
      <name val="Tahoma"/>
      <family val="2"/>
    </font>
    <font>
      <sz val="10"/>
      <color theme="0"/>
      <name val="Tahoma"/>
      <family val="2"/>
    </font>
    <font>
      <b/>
      <sz val="16"/>
      <name val="Tahoma"/>
      <family val="2"/>
    </font>
    <font>
      <i/>
      <sz val="10"/>
      <name val="Tahoma"/>
      <family val="2"/>
    </font>
    <font>
      <b/>
      <sz val="9"/>
      <color indexed="81"/>
      <name val="Tahoma"/>
      <family val="2"/>
    </font>
    <font>
      <sz val="9"/>
      <color indexed="81"/>
      <name val="Tahoma"/>
      <family val="2"/>
    </font>
    <font>
      <b/>
      <sz val="9"/>
      <name val="Tahoma"/>
      <family val="2"/>
    </font>
    <font>
      <b/>
      <strike/>
      <sz val="10"/>
      <name val="Tahoma"/>
      <family val="2"/>
    </font>
    <font>
      <b/>
      <sz val="10"/>
      <color theme="0" tint="-0.34998626667073579"/>
      <name val="Tahoma"/>
      <family val="2"/>
    </font>
    <font>
      <b/>
      <sz val="10"/>
      <color theme="0"/>
      <name val="Tahoma"/>
      <family val="2"/>
    </font>
    <font>
      <sz val="14"/>
      <name val="Tahoma"/>
      <family val="2"/>
    </font>
    <font>
      <b/>
      <sz val="14"/>
      <name val="Tahoma"/>
      <family val="2"/>
    </font>
    <font>
      <sz val="14"/>
      <color theme="0"/>
      <name val="Tahoma"/>
      <family val="2"/>
    </font>
    <font>
      <b/>
      <sz val="14"/>
      <color theme="0"/>
      <name val="Tahoma"/>
      <family val="2"/>
    </font>
    <font>
      <sz val="11"/>
      <color theme="1"/>
      <name val="Calibri"/>
      <family val="2"/>
      <scheme val="minor"/>
    </font>
    <font>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4"/>
      <color theme="0"/>
      <name val="Calibri"/>
      <family val="2"/>
      <scheme val="minor"/>
    </font>
    <font>
      <b/>
      <sz val="9"/>
      <color theme="0"/>
      <name val="Calibri"/>
      <family val="2"/>
      <scheme val="minor"/>
    </font>
    <font>
      <sz val="11"/>
      <color theme="1" tint="0.499984740745262"/>
      <name val="Calibri"/>
      <family val="2"/>
      <scheme val="minor"/>
    </font>
    <font>
      <sz val="10"/>
      <color theme="1"/>
      <name val="Tahoma"/>
      <family val="2"/>
    </font>
    <font>
      <b/>
      <sz val="24"/>
      <color theme="1"/>
      <name val="Calibri"/>
      <family val="2"/>
      <scheme val="minor"/>
    </font>
    <font>
      <sz val="10"/>
      <color theme="1"/>
      <name val="Calibri"/>
      <family val="2"/>
      <scheme val="minor"/>
    </font>
    <font>
      <sz val="10"/>
      <color rgb="FFFF0000"/>
      <name val="Tahoma"/>
      <family val="2"/>
    </font>
    <font>
      <sz val="11"/>
      <color theme="0"/>
      <name val="Calibri"/>
      <family val="2"/>
      <scheme val="minor"/>
    </font>
    <font>
      <b/>
      <sz val="22"/>
      <color theme="0"/>
      <name val="Calibri"/>
      <family val="2"/>
      <scheme val="minor"/>
    </font>
    <font>
      <sz val="14"/>
      <name val="Calibri"/>
      <family val="2"/>
      <scheme val="minor"/>
    </font>
    <font>
      <sz val="14"/>
      <color theme="0"/>
      <name val="Calibri"/>
      <family val="2"/>
      <scheme val="minor"/>
    </font>
    <font>
      <sz val="12"/>
      <color theme="1"/>
      <name val="Calibri"/>
      <family val="2"/>
      <scheme val="minor"/>
    </font>
    <font>
      <b/>
      <sz val="9"/>
      <color theme="0"/>
      <name val="Tahoma"/>
      <family val="2"/>
    </font>
    <font>
      <sz val="9"/>
      <color indexed="81"/>
      <name val="Tahoma"/>
      <charset val="1"/>
    </font>
    <font>
      <b/>
      <sz val="9"/>
      <color indexed="81"/>
      <name val="Tahoma"/>
      <charset val="1"/>
    </font>
  </fonts>
  <fills count="24">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lightGray">
        <bgColor theme="0" tint="-0.34998626667073579"/>
      </patternFill>
    </fill>
    <fill>
      <patternFill patternType="lightGray">
        <bgColor theme="0" tint="-0.14999847407452621"/>
      </patternFill>
    </fill>
    <fill>
      <patternFill patternType="solid">
        <fgColor rgb="FF92D050"/>
        <bgColor indexed="6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9"/>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D10483"/>
        <bgColor indexed="64"/>
      </patternFill>
    </fill>
    <fill>
      <patternFill patternType="solid">
        <fgColor rgb="FF21BBEF"/>
        <bgColor indexed="64"/>
      </patternFill>
    </fill>
  </fills>
  <borders count="68">
    <border>
      <left/>
      <right/>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top/>
      <bottom style="double">
        <color indexed="64"/>
      </bottom>
      <diagonal/>
    </border>
    <border>
      <left style="thin">
        <color indexed="64"/>
      </left>
      <right/>
      <top/>
      <bottom style="medium">
        <color indexed="64"/>
      </bottom>
      <diagonal/>
    </border>
    <border>
      <left style="thin">
        <color indexed="64"/>
      </left>
      <right/>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medium">
        <color indexed="64"/>
      </left>
      <right style="medium">
        <color indexed="64"/>
      </right>
      <top/>
      <bottom style="medium">
        <color indexed="64"/>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9">
    <xf numFmtId="0" fontId="0" fillId="0" borderId="0"/>
    <xf numFmtId="0" fontId="3" fillId="0" borderId="0"/>
    <xf numFmtId="9" fontId="3" fillId="0" borderId="0" applyFont="0" applyFill="0" applyBorder="0" applyAlignment="0" applyProtection="0"/>
    <xf numFmtId="0" fontId="4" fillId="0" borderId="0"/>
    <xf numFmtId="168" fontId="4" fillId="0" borderId="0" applyFont="0" applyFill="0" applyBorder="0" applyAlignment="0" applyProtection="0"/>
    <xf numFmtId="9" fontId="4"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0" fontId="3" fillId="0" borderId="0"/>
  </cellStyleXfs>
  <cellXfs count="498">
    <xf numFmtId="0" fontId="0" fillId="0" borderId="0" xfId="0"/>
    <xf numFmtId="0" fontId="0" fillId="0" borderId="0" xfId="0" applyAlignment="1">
      <alignment horizontal="center"/>
    </xf>
    <xf numFmtId="0" fontId="2" fillId="0" borderId="0" xfId="0" applyFont="1"/>
    <xf numFmtId="0" fontId="0" fillId="0" borderId="0" xfId="0" applyAlignment="1">
      <alignment horizontal="right"/>
    </xf>
    <xf numFmtId="0" fontId="0" fillId="0" borderId="1" xfId="0" applyBorder="1" applyAlignment="1">
      <alignment horizontal="center"/>
    </xf>
    <xf numFmtId="15" fontId="0" fillId="0" borderId="0" xfId="0" applyNumberFormat="1" applyAlignment="1">
      <alignment horizontal="left"/>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left"/>
    </xf>
    <xf numFmtId="0" fontId="2" fillId="0" borderId="0" xfId="0" applyFont="1" applyAlignment="1">
      <alignment horizontal="left" vertical="top"/>
    </xf>
    <xf numFmtId="0" fontId="0" fillId="0" borderId="1" xfId="0" applyBorder="1" applyAlignment="1">
      <alignment horizontal="center"/>
    </xf>
    <xf numFmtId="49" fontId="4" fillId="3" borderId="2" xfId="1" applyNumberFormat="1" applyFont="1" applyFill="1" applyBorder="1" applyAlignment="1">
      <alignment horizontal="center" textRotation="90" wrapText="1"/>
    </xf>
    <xf numFmtId="49" fontId="4" fillId="4" borderId="2" xfId="1" applyNumberFormat="1" applyFont="1" applyFill="1" applyBorder="1" applyAlignment="1">
      <alignment horizontal="center" textRotation="90" wrapText="1"/>
    </xf>
    <xf numFmtId="49" fontId="4" fillId="5" borderId="0" xfId="1" applyNumberFormat="1" applyFont="1" applyFill="1" applyAlignment="1">
      <alignment horizontal="center" textRotation="51" wrapText="1"/>
    </xf>
    <xf numFmtId="49" fontId="4" fillId="2" borderId="0" xfId="1" applyNumberFormat="1" applyFont="1" applyFill="1" applyAlignment="1">
      <alignment horizontal="center" vertical="top"/>
    </xf>
    <xf numFmtId="0" fontId="4" fillId="2" borderId="0" xfId="1" applyFont="1" applyFill="1" applyAlignment="1">
      <alignment horizontal="center" vertical="top"/>
    </xf>
    <xf numFmtId="0" fontId="4" fillId="2" borderId="0" xfId="1" applyNumberFormat="1" applyFont="1" applyFill="1" applyAlignment="1">
      <alignment horizontal="center" vertical="top" wrapText="1"/>
    </xf>
    <xf numFmtId="0" fontId="4" fillId="5" borderId="0" xfId="1" applyFont="1" applyFill="1" applyAlignment="1">
      <alignment horizontal="center" vertical="top"/>
    </xf>
    <xf numFmtId="0" fontId="4" fillId="5" borderId="0" xfId="1" applyNumberFormat="1" applyFont="1" applyFill="1" applyAlignment="1">
      <alignment horizontal="center" vertical="top" wrapText="1"/>
    </xf>
    <xf numFmtId="0" fontId="4" fillId="2" borderId="0" xfId="1" applyFont="1" applyFill="1" applyAlignment="1">
      <alignment vertical="top"/>
    </xf>
    <xf numFmtId="0" fontId="4" fillId="0" borderId="0" xfId="1" applyFont="1"/>
    <xf numFmtId="0" fontId="4" fillId="3" borderId="0" xfId="1" applyFont="1" applyFill="1" applyAlignment="1">
      <alignment horizontal="center"/>
    </xf>
    <xf numFmtId="0" fontId="4" fillId="4" borderId="0" xfId="1" applyFont="1" applyFill="1" applyAlignment="1">
      <alignment horizontal="center"/>
    </xf>
    <xf numFmtId="0" fontId="4" fillId="5" borderId="0" xfId="1" applyFont="1" applyFill="1" applyAlignment="1">
      <alignment horizontal="center"/>
    </xf>
    <xf numFmtId="0" fontId="4" fillId="0" borderId="0" xfId="1" applyNumberFormat="1" applyFont="1" applyAlignment="1">
      <alignment horizontal="center"/>
    </xf>
    <xf numFmtId="0" fontId="4" fillId="0" borderId="0" xfId="1" applyFont="1" applyBorder="1"/>
    <xf numFmtId="0" fontId="4" fillId="3" borderId="0" xfId="1" applyFont="1" applyFill="1" applyBorder="1" applyAlignment="1">
      <alignment horizontal="center"/>
    </xf>
    <xf numFmtId="0" fontId="4" fillId="4" borderId="0" xfId="1" applyFont="1" applyFill="1" applyBorder="1" applyAlignment="1">
      <alignment horizontal="center"/>
    </xf>
    <xf numFmtId="0" fontId="4" fillId="5" borderId="0" xfId="1" applyFont="1" applyFill="1" applyBorder="1" applyAlignment="1">
      <alignment horizontal="center"/>
    </xf>
    <xf numFmtId="0" fontId="4" fillId="5" borderId="0" xfId="1" applyNumberFormat="1" applyFont="1" applyFill="1" applyBorder="1"/>
    <xf numFmtId="0" fontId="4" fillId="2" borderId="0" xfId="1" applyFont="1" applyFill="1"/>
    <xf numFmtId="0" fontId="4" fillId="2" borderId="0" xfId="1" applyNumberFormat="1" applyFont="1" applyFill="1" applyAlignment="1">
      <alignment wrapText="1"/>
    </xf>
    <xf numFmtId="0" fontId="4" fillId="2" borderId="0" xfId="1" applyNumberFormat="1" applyFont="1" applyFill="1"/>
    <xf numFmtId="0" fontId="4" fillId="5" borderId="0" xfId="1" applyNumberFormat="1" applyFont="1" applyFill="1"/>
    <xf numFmtId="0" fontId="5" fillId="0" borderId="0" xfId="1" applyFont="1" applyBorder="1"/>
    <xf numFmtId="0" fontId="4" fillId="6" borderId="0" xfId="1" applyFont="1" applyFill="1" applyBorder="1" applyAlignment="1">
      <alignment horizontal="center"/>
    </xf>
    <xf numFmtId="0" fontId="4" fillId="7" borderId="0" xfId="1" applyFont="1" applyFill="1" applyBorder="1" applyAlignment="1">
      <alignment horizontal="center"/>
    </xf>
    <xf numFmtId="0" fontId="4" fillId="0" borderId="0" xfId="1" applyFont="1" applyFill="1" applyBorder="1"/>
    <xf numFmtId="0" fontId="4" fillId="0" borderId="0" xfId="1" applyNumberFormat="1" applyFont="1" applyFill="1" applyBorder="1" applyAlignment="1">
      <alignment wrapText="1"/>
    </xf>
    <xf numFmtId="0" fontId="4" fillId="0" borderId="0" xfId="1" applyNumberFormat="1" applyFont="1" applyFill="1" applyBorder="1"/>
    <xf numFmtId="0" fontId="4" fillId="0" borderId="0" xfId="1" applyFont="1" applyFill="1"/>
    <xf numFmtId="0" fontId="5" fillId="0" borderId="0" xfId="1" applyFont="1"/>
    <xf numFmtId="0" fontId="4" fillId="0" borderId="0" xfId="1" applyNumberFormat="1" applyFont="1" applyAlignment="1">
      <alignment wrapText="1"/>
    </xf>
    <xf numFmtId="0" fontId="4" fillId="0" borderId="0" xfId="1" applyNumberFormat="1" applyFont="1"/>
    <xf numFmtId="0" fontId="4" fillId="0" borderId="0" xfId="1" applyFont="1" applyAlignment="1">
      <alignment horizontal="left" indent="1"/>
    </xf>
    <xf numFmtId="0" fontId="4" fillId="0" borderId="0" xfId="1" applyFont="1" applyFill="1" applyAlignment="1">
      <alignment horizontal="left" indent="1"/>
    </xf>
    <xf numFmtId="0" fontId="4" fillId="5" borderId="0" xfId="1" applyFont="1" applyFill="1" applyBorder="1"/>
    <xf numFmtId="0" fontId="5" fillId="6" borderId="0" xfId="1" applyFont="1" applyFill="1" applyBorder="1" applyAlignment="1">
      <alignment horizontal="center"/>
    </xf>
    <xf numFmtId="0" fontId="6" fillId="0" borderId="0" xfId="1" applyFont="1" applyFill="1" applyAlignment="1">
      <alignment horizontal="left"/>
    </xf>
    <xf numFmtId="0" fontId="4" fillId="0" borderId="0" xfId="1" applyFont="1" applyBorder="1" applyAlignment="1">
      <alignment horizontal="left" indent="1"/>
    </xf>
    <xf numFmtId="0" fontId="6" fillId="0" borderId="0" xfId="1" applyFont="1" applyFill="1"/>
    <xf numFmtId="0" fontId="5" fillId="0" borderId="0" xfId="1" applyFont="1" applyFill="1" applyBorder="1"/>
    <xf numFmtId="0" fontId="4" fillId="5" borderId="0" xfId="1" applyNumberFormat="1" applyFont="1" applyFill="1" applyBorder="1" applyAlignment="1">
      <alignment wrapText="1"/>
    </xf>
    <xf numFmtId="0" fontId="8" fillId="10" borderId="4" xfId="1" applyFont="1" applyFill="1" applyBorder="1" applyAlignment="1">
      <alignment horizontal="center"/>
    </xf>
    <xf numFmtId="0" fontId="8" fillId="10" borderId="5" xfId="1" applyFont="1" applyFill="1" applyBorder="1" applyAlignment="1">
      <alignment horizontal="center"/>
    </xf>
    <xf numFmtId="0" fontId="4" fillId="5" borderId="6" xfId="1" applyFont="1" applyFill="1" applyBorder="1" applyAlignment="1">
      <alignment horizontal="center"/>
    </xf>
    <xf numFmtId="0" fontId="9" fillId="5" borderId="0" xfId="1" applyFont="1" applyFill="1" applyBorder="1" applyAlignment="1">
      <alignment horizontal="center"/>
    </xf>
    <xf numFmtId="0" fontId="4" fillId="5" borderId="7" xfId="1" applyFont="1" applyFill="1" applyBorder="1" applyAlignment="1">
      <alignment horizontal="center"/>
    </xf>
    <xf numFmtId="0" fontId="4" fillId="5" borderId="4" xfId="1" applyFont="1" applyFill="1" applyBorder="1" applyAlignment="1">
      <alignment horizontal="center"/>
    </xf>
    <xf numFmtId="0" fontId="4" fillId="5" borderId="5" xfId="1" applyFont="1" applyFill="1" applyBorder="1" applyAlignment="1">
      <alignment horizontal="center"/>
    </xf>
    <xf numFmtId="0" fontId="4" fillId="0" borderId="9" xfId="1" applyFont="1" applyBorder="1"/>
    <xf numFmtId="0" fontId="4" fillId="3" borderId="9" xfId="1" applyFont="1" applyFill="1" applyBorder="1" applyAlignment="1">
      <alignment horizontal="center"/>
    </xf>
    <xf numFmtId="0" fontId="4" fillId="4" borderId="9" xfId="1" applyFont="1" applyFill="1" applyBorder="1" applyAlignment="1">
      <alignment horizontal="center"/>
    </xf>
    <xf numFmtId="0" fontId="4" fillId="5" borderId="8" xfId="1" applyFont="1" applyFill="1" applyBorder="1" applyAlignment="1">
      <alignment horizontal="center"/>
    </xf>
    <xf numFmtId="0" fontId="4" fillId="5" borderId="9" xfId="1" applyFont="1" applyFill="1" applyBorder="1" applyAlignment="1">
      <alignment horizontal="center"/>
    </xf>
    <xf numFmtId="0" fontId="4" fillId="5" borderId="9" xfId="1" applyFont="1" applyFill="1" applyBorder="1" applyAlignment="1">
      <alignment horizontal="right"/>
    </xf>
    <xf numFmtId="0" fontId="4" fillId="5" borderId="10" xfId="1" applyFont="1" applyFill="1" applyBorder="1" applyAlignment="1">
      <alignment horizontal="center"/>
    </xf>
    <xf numFmtId="0" fontId="4" fillId="5" borderId="0" xfId="1" applyFont="1" applyFill="1" applyBorder="1" applyAlignment="1">
      <alignment horizontal="right"/>
    </xf>
    <xf numFmtId="0" fontId="10" fillId="0" borderId="0" xfId="1" applyFont="1" applyBorder="1"/>
    <xf numFmtId="0" fontId="5" fillId="5" borderId="6" xfId="1" applyFont="1" applyFill="1" applyBorder="1" applyAlignment="1">
      <alignment horizontal="center"/>
    </xf>
    <xf numFmtId="0" fontId="5" fillId="5" borderId="0" xfId="1" applyFont="1" applyFill="1" applyBorder="1" applyAlignment="1">
      <alignment horizontal="center"/>
    </xf>
    <xf numFmtId="0" fontId="5" fillId="5" borderId="7" xfId="1" applyFont="1" applyFill="1" applyBorder="1" applyAlignment="1">
      <alignment horizontal="center"/>
    </xf>
    <xf numFmtId="49" fontId="4" fillId="0" borderId="0" xfId="1" applyNumberFormat="1" applyFont="1" applyBorder="1"/>
    <xf numFmtId="164" fontId="4" fillId="5" borderId="0" xfId="1" applyNumberFormat="1" applyFont="1" applyFill="1" applyBorder="1" applyAlignment="1">
      <alignment horizontal="center"/>
    </xf>
    <xf numFmtId="164" fontId="4" fillId="5" borderId="7" xfId="1" applyNumberFormat="1" applyFont="1" applyFill="1" applyBorder="1" applyAlignment="1">
      <alignment horizontal="center"/>
    </xf>
    <xf numFmtId="164" fontId="4" fillId="5" borderId="6" xfId="1" applyNumberFormat="1" applyFont="1" applyFill="1" applyBorder="1" applyAlignment="1">
      <alignment horizontal="center"/>
    </xf>
    <xf numFmtId="164" fontId="4" fillId="5" borderId="11" xfId="1" applyNumberFormat="1" applyFont="1" applyFill="1" applyBorder="1" applyAlignment="1">
      <alignment horizontal="center"/>
    </xf>
    <xf numFmtId="164" fontId="5" fillId="5" borderId="7" xfId="1" applyNumberFormat="1" applyFont="1" applyFill="1" applyBorder="1" applyAlignment="1">
      <alignment horizontal="center"/>
    </xf>
    <xf numFmtId="0" fontId="4" fillId="0" borderId="13" xfId="1" applyFont="1" applyBorder="1"/>
    <xf numFmtId="0" fontId="4" fillId="3" borderId="13" xfId="1" applyFont="1" applyFill="1" applyBorder="1" applyAlignment="1">
      <alignment horizontal="center"/>
    </xf>
    <xf numFmtId="0" fontId="4" fillId="4" borderId="13" xfId="1" applyFont="1" applyFill="1" applyBorder="1" applyAlignment="1">
      <alignment horizontal="center"/>
    </xf>
    <xf numFmtId="0" fontId="4" fillId="5" borderId="12" xfId="1" applyFont="1" applyFill="1" applyBorder="1" applyAlignment="1">
      <alignment horizontal="center"/>
    </xf>
    <xf numFmtId="0" fontId="4" fillId="5" borderId="13" xfId="1" applyFont="1" applyFill="1" applyBorder="1" applyAlignment="1">
      <alignment horizontal="center"/>
    </xf>
    <xf numFmtId="0" fontId="4" fillId="5" borderId="13" xfId="1" applyFont="1" applyFill="1" applyBorder="1" applyAlignment="1">
      <alignment horizontal="right"/>
    </xf>
    <xf numFmtId="42" fontId="5" fillId="5" borderId="14" xfId="1" applyNumberFormat="1" applyFont="1" applyFill="1" applyBorder="1" applyAlignment="1">
      <alignment horizontal="center"/>
    </xf>
    <xf numFmtId="0" fontId="4" fillId="2" borderId="4" xfId="1" applyFont="1" applyFill="1" applyBorder="1"/>
    <xf numFmtId="0" fontId="4" fillId="3" borderId="4" xfId="1" applyFont="1" applyFill="1" applyBorder="1" applyAlignment="1">
      <alignment horizontal="center"/>
    </xf>
    <xf numFmtId="0" fontId="4" fillId="4" borderId="4" xfId="1" applyFont="1" applyFill="1" applyBorder="1" applyAlignment="1">
      <alignment horizontal="center"/>
    </xf>
    <xf numFmtId="0" fontId="9" fillId="5" borderId="4" xfId="1" applyFont="1" applyFill="1" applyBorder="1" applyAlignment="1">
      <alignment horizontal="center"/>
    </xf>
    <xf numFmtId="42" fontId="4" fillId="5" borderId="0" xfId="1" applyNumberFormat="1" applyFont="1" applyFill="1" applyBorder="1" applyAlignment="1">
      <alignment horizontal="center"/>
    </xf>
    <xf numFmtId="42" fontId="4" fillId="5" borderId="7" xfId="1" applyNumberFormat="1" applyFont="1" applyFill="1" applyBorder="1" applyAlignment="1">
      <alignment horizontal="center"/>
    </xf>
    <xf numFmtId="2" fontId="4" fillId="0" borderId="0" xfId="1" applyNumberFormat="1" applyFont="1"/>
    <xf numFmtId="42" fontId="4" fillId="5" borderId="11" xfId="1" applyNumberFormat="1" applyFont="1" applyFill="1" applyBorder="1" applyAlignment="1">
      <alignment horizontal="center"/>
    </xf>
    <xf numFmtId="165" fontId="4" fillId="5" borderId="0" xfId="1" applyNumberFormat="1" applyFont="1" applyFill="1" applyBorder="1" applyAlignment="1">
      <alignment horizontal="center"/>
    </xf>
    <xf numFmtId="42" fontId="5" fillId="5" borderId="7" xfId="1" applyNumberFormat="1" applyFont="1" applyFill="1" applyBorder="1" applyAlignment="1">
      <alignment horizontal="center"/>
    </xf>
    <xf numFmtId="165" fontId="4" fillId="5" borderId="6" xfId="1" applyNumberFormat="1" applyFont="1" applyFill="1" applyBorder="1" applyAlignment="1">
      <alignment horizontal="center"/>
    </xf>
    <xf numFmtId="0" fontId="4" fillId="5" borderId="14" xfId="1" applyFont="1" applyFill="1" applyBorder="1" applyAlignment="1">
      <alignment horizontal="center"/>
    </xf>
    <xf numFmtId="0" fontId="5" fillId="5" borderId="0" xfId="1" applyFont="1" applyFill="1" applyAlignment="1">
      <alignment horizontal="center"/>
    </xf>
    <xf numFmtId="0" fontId="5" fillId="5" borderId="0" xfId="1" applyFont="1" applyFill="1" applyAlignment="1">
      <alignment horizontal="right"/>
    </xf>
    <xf numFmtId="42" fontId="5" fillId="5" borderId="15" xfId="1" applyNumberFormat="1" applyFont="1" applyFill="1" applyBorder="1" applyAlignment="1">
      <alignment horizontal="center"/>
    </xf>
    <xf numFmtId="44" fontId="4" fillId="5" borderId="0" xfId="1" applyNumberFormat="1" applyFont="1" applyFill="1" applyAlignment="1">
      <alignment horizontal="center"/>
    </xf>
    <xf numFmtId="44" fontId="5" fillId="5" borderId="0" xfId="1" applyNumberFormat="1" applyFont="1" applyFill="1" applyAlignment="1">
      <alignment horizontal="center"/>
    </xf>
    <xf numFmtId="0" fontId="4" fillId="0" borderId="0" xfId="3"/>
    <xf numFmtId="0" fontId="4" fillId="12" borderId="0" xfId="3" applyFill="1"/>
    <xf numFmtId="0" fontId="4" fillId="0" borderId="0" xfId="3" applyAlignment="1">
      <alignment horizontal="left"/>
    </xf>
    <xf numFmtId="0" fontId="4" fillId="0" borderId="0" xfId="3" applyAlignment="1" applyProtection="1">
      <alignment vertical="center" wrapText="1"/>
      <protection locked="0"/>
    </xf>
    <xf numFmtId="0" fontId="4" fillId="0" borderId="0" xfId="3" applyAlignment="1" applyProtection="1">
      <alignment vertical="center" wrapText="1"/>
    </xf>
    <xf numFmtId="167" fontId="4" fillId="13" borderId="2" xfId="3" applyNumberFormat="1" applyFill="1" applyBorder="1" applyAlignment="1" applyProtection="1">
      <alignment vertical="center" wrapText="1"/>
      <protection locked="0"/>
    </xf>
    <xf numFmtId="166" fontId="4" fillId="13" borderId="17" xfId="3" applyNumberFormat="1" applyFill="1" applyBorder="1" applyAlignment="1" applyProtection="1">
      <alignment vertical="center" wrapText="1"/>
      <protection locked="0"/>
    </xf>
    <xf numFmtId="168" fontId="4" fillId="9" borderId="17" xfId="4" applyFont="1" applyFill="1" applyBorder="1" applyAlignment="1" applyProtection="1">
      <alignment vertical="center" wrapText="1"/>
      <protection locked="0"/>
    </xf>
    <xf numFmtId="168" fontId="4" fillId="9" borderId="18" xfId="4" applyFont="1" applyFill="1" applyBorder="1" applyAlignment="1" applyProtection="1">
      <alignment vertical="center" wrapText="1"/>
      <protection locked="0"/>
    </xf>
    <xf numFmtId="167" fontId="4" fillId="13" borderId="17" xfId="3" applyNumberFormat="1" applyFill="1" applyBorder="1" applyAlignment="1" applyProtection="1">
      <alignment vertical="center" wrapText="1"/>
      <protection locked="0"/>
    </xf>
    <xf numFmtId="166" fontId="4" fillId="9" borderId="17" xfId="3" applyNumberFormat="1" applyFill="1" applyBorder="1" applyAlignment="1" applyProtection="1">
      <alignment vertical="center" wrapText="1"/>
      <protection locked="0"/>
    </xf>
    <xf numFmtId="167" fontId="4" fillId="9" borderId="17" xfId="3" applyNumberFormat="1" applyFill="1" applyBorder="1" applyAlignment="1" applyProtection="1">
      <alignment vertical="center" wrapText="1"/>
      <protection locked="0"/>
    </xf>
    <xf numFmtId="166" fontId="4" fillId="9" borderId="18" xfId="3" applyNumberFormat="1" applyFill="1" applyBorder="1" applyAlignment="1" applyProtection="1">
      <alignment vertical="center" wrapText="1"/>
      <protection locked="0"/>
    </xf>
    <xf numFmtId="0" fontId="4" fillId="0" borderId="19" xfId="3" applyBorder="1" applyAlignment="1" applyProtection="1">
      <alignment vertical="center" wrapText="1"/>
      <protection locked="0"/>
    </xf>
    <xf numFmtId="0" fontId="4" fillId="0" borderId="16" xfId="3" applyBorder="1" applyAlignment="1" applyProtection="1">
      <alignment horizontal="left" vertical="center" wrapText="1"/>
      <protection locked="0"/>
    </xf>
    <xf numFmtId="0" fontId="4" fillId="0" borderId="17" xfId="3" applyBorder="1" applyAlignment="1" applyProtection="1">
      <alignment vertical="center" wrapText="1"/>
      <protection locked="0"/>
    </xf>
    <xf numFmtId="0" fontId="4" fillId="0" borderId="20" xfId="3" applyBorder="1" applyAlignment="1" applyProtection="1">
      <alignment horizontal="left" vertical="center" wrapText="1"/>
      <protection locked="0"/>
    </xf>
    <xf numFmtId="0" fontId="4" fillId="0" borderId="18" xfId="3" applyBorder="1" applyAlignment="1" applyProtection="1">
      <alignment vertical="center" wrapText="1"/>
      <protection locked="0"/>
    </xf>
    <xf numFmtId="169" fontId="4" fillId="9" borderId="17" xfId="3" applyNumberFormat="1" applyFill="1" applyBorder="1" applyAlignment="1" applyProtection="1">
      <alignment vertical="center" wrapText="1"/>
      <protection locked="0"/>
    </xf>
    <xf numFmtId="169" fontId="4" fillId="9" borderId="18" xfId="3" applyNumberFormat="1" applyFill="1" applyBorder="1" applyAlignment="1" applyProtection="1">
      <alignment vertical="center" wrapText="1"/>
      <protection locked="0"/>
    </xf>
    <xf numFmtId="168" fontId="4" fillId="13" borderId="16" xfId="4" applyFont="1" applyFill="1" applyBorder="1" applyAlignment="1" applyProtection="1">
      <alignment vertical="center" wrapText="1"/>
      <protection locked="0"/>
    </xf>
    <xf numFmtId="168" fontId="4" fillId="13" borderId="17" xfId="4" applyFont="1" applyFill="1" applyBorder="1" applyAlignment="1" applyProtection="1">
      <alignment vertical="center" wrapText="1"/>
      <protection locked="0"/>
    </xf>
    <xf numFmtId="168" fontId="4" fillId="13" borderId="18" xfId="4" applyFont="1" applyFill="1" applyBorder="1" applyAlignment="1" applyProtection="1">
      <alignment vertical="center" wrapText="1"/>
      <protection locked="0"/>
    </xf>
    <xf numFmtId="168" fontId="4" fillId="13" borderId="21" xfId="4" applyFont="1" applyFill="1" applyBorder="1" applyAlignment="1" applyProtection="1">
      <alignment vertical="center" wrapText="1"/>
      <protection locked="0"/>
    </xf>
    <xf numFmtId="1" fontId="4" fillId="9" borderId="17" xfId="3" applyNumberFormat="1" applyFill="1" applyBorder="1" applyAlignment="1" applyProtection="1">
      <alignment horizontal="center" vertical="center" wrapText="1"/>
      <protection locked="0"/>
    </xf>
    <xf numFmtId="0" fontId="4" fillId="0" borderId="18" xfId="3" applyBorder="1" applyAlignment="1" applyProtection="1">
      <alignment horizontal="left" vertical="center" wrapText="1"/>
      <protection locked="0"/>
    </xf>
    <xf numFmtId="166" fontId="4" fillId="13" borderId="2" xfId="3" applyNumberFormat="1" applyFill="1" applyBorder="1" applyAlignment="1" applyProtection="1">
      <alignment vertical="center" wrapText="1"/>
      <protection locked="0"/>
    </xf>
    <xf numFmtId="168" fontId="4" fillId="9" borderId="2" xfId="4" applyFont="1" applyFill="1" applyBorder="1" applyAlignment="1" applyProtection="1">
      <alignment vertical="center" wrapText="1"/>
      <protection locked="0"/>
    </xf>
    <xf numFmtId="168" fontId="4" fillId="9" borderId="23" xfId="4" applyFont="1" applyFill="1" applyBorder="1" applyAlignment="1" applyProtection="1">
      <alignment vertical="center" wrapText="1"/>
      <protection locked="0"/>
    </xf>
    <xf numFmtId="166" fontId="4" fillId="9" borderId="2" xfId="3" applyNumberFormat="1" applyFill="1" applyBorder="1" applyAlignment="1" applyProtection="1">
      <alignment vertical="center" wrapText="1"/>
      <protection locked="0"/>
    </xf>
    <xf numFmtId="167" fontId="4" fillId="9" borderId="2" xfId="3" applyNumberFormat="1" applyFill="1" applyBorder="1" applyAlignment="1" applyProtection="1">
      <alignment vertical="center" wrapText="1"/>
      <protection locked="0"/>
    </xf>
    <xf numFmtId="166" fontId="4" fillId="9" borderId="23" xfId="3" applyNumberFormat="1" applyFill="1" applyBorder="1" applyAlignment="1" applyProtection="1">
      <alignment vertical="center" wrapText="1"/>
      <protection locked="0"/>
    </xf>
    <xf numFmtId="0" fontId="4" fillId="0" borderId="24" xfId="3" applyBorder="1" applyAlignment="1" applyProtection="1">
      <alignment vertical="center" wrapText="1"/>
      <protection locked="0"/>
    </xf>
    <xf numFmtId="0" fontId="4" fillId="0" borderId="22" xfId="3" applyBorder="1" applyAlignment="1" applyProtection="1">
      <alignment horizontal="left" vertical="center" wrapText="1"/>
      <protection locked="0"/>
    </xf>
    <xf numFmtId="0" fontId="4" fillId="0" borderId="2" xfId="3" applyBorder="1" applyAlignment="1" applyProtection="1">
      <alignment vertical="center" wrapText="1"/>
      <protection locked="0"/>
    </xf>
    <xf numFmtId="0" fontId="4" fillId="0" borderId="25" xfId="3" applyBorder="1" applyAlignment="1" applyProtection="1">
      <alignment horizontal="left" vertical="center" wrapText="1"/>
      <protection locked="0"/>
    </xf>
    <xf numFmtId="0" fontId="4" fillId="0" borderId="23" xfId="3" applyBorder="1" applyAlignment="1" applyProtection="1">
      <alignment vertical="center" wrapText="1"/>
      <protection locked="0"/>
    </xf>
    <xf numFmtId="169" fontId="4" fillId="9" borderId="2" xfId="3" applyNumberFormat="1" applyFill="1" applyBorder="1" applyAlignment="1" applyProtection="1">
      <alignment vertical="center" wrapText="1"/>
      <protection locked="0"/>
    </xf>
    <xf numFmtId="169" fontId="4" fillId="9" borderId="23" xfId="3" applyNumberFormat="1" applyFill="1" applyBorder="1" applyAlignment="1" applyProtection="1">
      <alignment vertical="center" wrapText="1"/>
      <protection locked="0"/>
    </xf>
    <xf numFmtId="168" fontId="4" fillId="13" borderId="22" xfId="4" applyFont="1" applyFill="1" applyBorder="1" applyAlignment="1" applyProtection="1">
      <alignment vertical="center" wrapText="1"/>
      <protection locked="0"/>
    </xf>
    <xf numFmtId="168" fontId="4" fillId="13" borderId="2" xfId="4" applyFont="1" applyFill="1" applyBorder="1" applyAlignment="1" applyProtection="1">
      <alignment vertical="center" wrapText="1"/>
      <protection locked="0"/>
    </xf>
    <xf numFmtId="168" fontId="4" fillId="13" borderId="23" xfId="4" applyFont="1" applyFill="1" applyBorder="1" applyAlignment="1" applyProtection="1">
      <alignment vertical="center" wrapText="1"/>
      <protection locked="0"/>
    </xf>
    <xf numFmtId="168" fontId="4" fillId="13" borderId="26" xfId="4" applyFont="1" applyFill="1" applyBorder="1" applyAlignment="1" applyProtection="1">
      <alignment vertical="center" wrapText="1"/>
      <protection locked="0"/>
    </xf>
    <xf numFmtId="1" fontId="4" fillId="9" borderId="2" xfId="3" applyNumberFormat="1" applyFill="1" applyBorder="1" applyAlignment="1" applyProtection="1">
      <alignment horizontal="center" vertical="center" wrapText="1"/>
      <protection locked="0"/>
    </xf>
    <xf numFmtId="0" fontId="4" fillId="0" borderId="23" xfId="3" applyBorder="1" applyAlignment="1" applyProtection="1">
      <alignment horizontal="left" vertical="center" wrapText="1"/>
      <protection locked="0"/>
    </xf>
    <xf numFmtId="168" fontId="4" fillId="13" borderId="23" xfId="4" applyFont="1" applyFill="1" applyBorder="1" applyAlignment="1" applyProtection="1">
      <alignment vertical="center"/>
      <protection locked="0"/>
    </xf>
    <xf numFmtId="0" fontId="4" fillId="0" borderId="23" xfId="3" applyFont="1" applyBorder="1" applyAlignment="1" applyProtection="1">
      <alignment horizontal="left" vertical="center" wrapText="1"/>
      <protection locked="0"/>
    </xf>
    <xf numFmtId="0" fontId="4" fillId="0" borderId="0" xfId="3" applyAlignment="1" applyProtection="1">
      <alignment vertical="top" wrapText="1"/>
      <protection locked="0"/>
    </xf>
    <xf numFmtId="0" fontId="4" fillId="0" borderId="0" xfId="3" applyAlignment="1" applyProtection="1">
      <alignment vertical="top" wrapText="1"/>
    </xf>
    <xf numFmtId="166" fontId="13" fillId="5" borderId="0" xfId="3" applyNumberFormat="1" applyFont="1" applyFill="1" applyBorder="1" applyAlignment="1" applyProtection="1">
      <alignment vertical="top" wrapText="1"/>
    </xf>
    <xf numFmtId="0" fontId="13" fillId="5" borderId="0" xfId="3" applyFont="1" applyFill="1" applyBorder="1" applyAlignment="1" applyProtection="1">
      <alignment vertical="top" wrapText="1"/>
    </xf>
    <xf numFmtId="0" fontId="13" fillId="5" borderId="6" xfId="3" applyFont="1" applyFill="1" applyBorder="1" applyAlignment="1" applyProtection="1">
      <alignment horizontal="left" vertical="top" wrapText="1"/>
    </xf>
    <xf numFmtId="0" fontId="13" fillId="5" borderId="0" xfId="3" applyFont="1" applyFill="1" applyBorder="1" applyAlignment="1" applyProtection="1">
      <alignment horizontal="center" vertical="top" wrapText="1"/>
    </xf>
    <xf numFmtId="0" fontId="13" fillId="5" borderId="7" xfId="3" applyFont="1" applyFill="1" applyBorder="1" applyAlignment="1" applyProtection="1">
      <alignment horizontal="left" vertical="top" wrapText="1"/>
    </xf>
    <xf numFmtId="0" fontId="13" fillId="5" borderId="0" xfId="3" applyFont="1" applyFill="1" applyBorder="1" applyAlignment="1" applyProtection="1">
      <alignment horizontal="left" vertical="top" wrapText="1"/>
    </xf>
    <xf numFmtId="0" fontId="13" fillId="5" borderId="6" xfId="3" applyFont="1" applyFill="1" applyBorder="1" applyAlignment="1" applyProtection="1">
      <alignment vertical="top" wrapText="1"/>
    </xf>
    <xf numFmtId="169" fontId="13" fillId="5" borderId="0" xfId="3" applyNumberFormat="1" applyFont="1" applyFill="1" applyBorder="1" applyAlignment="1" applyProtection="1">
      <alignment vertical="top" wrapText="1"/>
    </xf>
    <xf numFmtId="169" fontId="13" fillId="5" borderId="6" xfId="3" applyNumberFormat="1" applyFont="1" applyFill="1" applyBorder="1" applyAlignment="1" applyProtection="1">
      <alignment vertical="top" wrapText="1"/>
    </xf>
    <xf numFmtId="0" fontId="5" fillId="5" borderId="7" xfId="3" applyFont="1" applyFill="1" applyBorder="1" applyAlignment="1" applyProtection="1">
      <alignment vertical="top" wrapText="1"/>
    </xf>
    <xf numFmtId="0" fontId="5" fillId="5" borderId="0" xfId="3" applyFont="1" applyFill="1" applyBorder="1" applyAlignment="1" applyProtection="1">
      <alignment horizontal="center" vertical="top" wrapText="1"/>
    </xf>
    <xf numFmtId="0" fontId="5" fillId="5" borderId="6" xfId="3" applyFont="1" applyFill="1" applyBorder="1" applyAlignment="1" applyProtection="1">
      <alignment horizontal="center" vertical="top" wrapText="1"/>
    </xf>
    <xf numFmtId="0" fontId="5" fillId="5" borderId="0" xfId="3" applyFont="1" applyFill="1" applyBorder="1" applyAlignment="1" applyProtection="1">
      <alignment vertical="top" wrapText="1"/>
    </xf>
    <xf numFmtId="0" fontId="5" fillId="5" borderId="6" xfId="3" applyFont="1" applyFill="1" applyBorder="1" applyAlignment="1" applyProtection="1">
      <alignment vertical="top" wrapText="1"/>
    </xf>
    <xf numFmtId="169" fontId="14" fillId="5" borderId="15" xfId="3" applyNumberFormat="1" applyFont="1" applyFill="1" applyBorder="1" applyAlignment="1" applyProtection="1">
      <alignment horizontal="center" vertical="center" wrapText="1"/>
      <protection locked="0"/>
    </xf>
    <xf numFmtId="169" fontId="5" fillId="5" borderId="15" xfId="3" applyNumberFormat="1" applyFont="1" applyFill="1" applyBorder="1" applyAlignment="1" applyProtection="1">
      <alignment horizontal="center" vertical="center" wrapText="1"/>
      <protection locked="0"/>
    </xf>
    <xf numFmtId="0" fontId="5" fillId="5" borderId="4" xfId="3" applyFont="1" applyFill="1" applyBorder="1" applyAlignment="1" applyProtection="1">
      <alignment vertical="center" wrapText="1"/>
      <protection locked="0"/>
    </xf>
    <xf numFmtId="0" fontId="5" fillId="5" borderId="5" xfId="3" applyFont="1" applyFill="1" applyBorder="1" applyAlignment="1" applyProtection="1">
      <alignment horizontal="left" vertical="center" wrapText="1"/>
      <protection locked="0"/>
    </xf>
    <xf numFmtId="168" fontId="5" fillId="5" borderId="5" xfId="3" applyNumberFormat="1" applyFont="1" applyFill="1" applyBorder="1" applyAlignment="1" applyProtection="1">
      <alignment vertical="center" wrapText="1"/>
      <protection locked="0"/>
    </xf>
    <xf numFmtId="168" fontId="5" fillId="5" borderId="4" xfId="3" applyNumberFormat="1" applyFont="1" applyFill="1" applyBorder="1" applyAlignment="1" applyProtection="1">
      <alignment vertical="center" wrapText="1"/>
      <protection locked="0"/>
    </xf>
    <xf numFmtId="0" fontId="5" fillId="5" borderId="3" xfId="3" applyFont="1" applyFill="1" applyBorder="1" applyAlignment="1" applyProtection="1">
      <alignment horizontal="right" vertical="center" wrapText="1"/>
      <protection locked="0"/>
    </xf>
    <xf numFmtId="168" fontId="5" fillId="5" borderId="0" xfId="3" applyNumberFormat="1" applyFont="1" applyFill="1" applyBorder="1" applyAlignment="1" applyProtection="1">
      <alignment vertical="center" wrapText="1"/>
      <protection locked="0"/>
    </xf>
    <xf numFmtId="168" fontId="15" fillId="5" borderId="0" xfId="4" applyFont="1" applyFill="1" applyBorder="1" applyAlignment="1" applyProtection="1">
      <alignment horizontal="right" vertical="center" wrapText="1"/>
      <protection locked="0"/>
    </xf>
    <xf numFmtId="0" fontId="5" fillId="5" borderId="0" xfId="3" applyFont="1" applyFill="1" applyBorder="1" applyAlignment="1" applyProtection="1">
      <alignment horizontal="right" vertical="center" wrapText="1"/>
      <protection locked="0"/>
    </xf>
    <xf numFmtId="0" fontId="4" fillId="5" borderId="0" xfId="3" applyFill="1" applyBorder="1" applyAlignment="1" applyProtection="1">
      <alignment vertical="center" wrapText="1"/>
      <protection locked="0"/>
    </xf>
    <xf numFmtId="0" fontId="4" fillId="5" borderId="0" xfId="3" applyFill="1" applyBorder="1"/>
    <xf numFmtId="0" fontId="4" fillId="5" borderId="6" xfId="3" applyFill="1" applyBorder="1"/>
    <xf numFmtId="166" fontId="4" fillId="12" borderId="0" xfId="3" applyNumberFormat="1" applyFill="1" applyAlignment="1" applyProtection="1">
      <alignment vertical="center" wrapText="1"/>
      <protection locked="0"/>
    </xf>
    <xf numFmtId="166" fontId="4" fillId="0" borderId="0" xfId="3" applyNumberFormat="1" applyAlignment="1" applyProtection="1">
      <alignment vertical="center" wrapText="1"/>
      <protection locked="0"/>
    </xf>
    <xf numFmtId="0" fontId="4" fillId="0" borderId="0" xfId="3" applyAlignment="1" applyProtection="1">
      <alignment horizontal="left" vertical="center" wrapText="1"/>
      <protection locked="0"/>
    </xf>
    <xf numFmtId="0" fontId="4" fillId="5" borderId="7" xfId="3" applyFill="1" applyBorder="1"/>
    <xf numFmtId="0" fontId="8" fillId="12" borderId="14" xfId="3" applyFont="1" applyFill="1" applyBorder="1" applyAlignment="1"/>
    <xf numFmtId="0" fontId="8" fillId="12" borderId="13" xfId="3" applyFont="1" applyFill="1" applyBorder="1" applyAlignment="1"/>
    <xf numFmtId="9" fontId="5" fillId="13" borderId="12" xfId="5" applyFont="1" applyFill="1" applyBorder="1"/>
    <xf numFmtId="0" fontId="8" fillId="12" borderId="7" xfId="3" applyFont="1" applyFill="1" applyBorder="1" applyAlignment="1"/>
    <xf numFmtId="0" fontId="8" fillId="12" borderId="0" xfId="3" applyFont="1" applyFill="1" applyBorder="1" applyAlignment="1"/>
    <xf numFmtId="0" fontId="8" fillId="12" borderId="0" xfId="3" applyFont="1" applyFill="1" applyBorder="1" applyAlignment="1">
      <alignment horizontal="left"/>
    </xf>
    <xf numFmtId="9" fontId="5" fillId="9" borderId="28" xfId="5" applyFont="1" applyFill="1" applyBorder="1"/>
    <xf numFmtId="0" fontId="8" fillId="12" borderId="10" xfId="3" applyFont="1" applyFill="1" applyBorder="1" applyAlignment="1"/>
    <xf numFmtId="0" fontId="8" fillId="12" borderId="9" xfId="3" applyFont="1" applyFill="1" applyBorder="1" applyAlignment="1"/>
    <xf numFmtId="0" fontId="8" fillId="12" borderId="9" xfId="3" applyFont="1" applyFill="1" applyBorder="1" applyAlignment="1">
      <alignment horizontal="left"/>
    </xf>
    <xf numFmtId="9" fontId="5" fillId="9" borderId="8" xfId="5" applyFont="1" applyFill="1" applyBorder="1"/>
    <xf numFmtId="0" fontId="8" fillId="12" borderId="13" xfId="3" applyFont="1" applyFill="1" applyBorder="1" applyAlignment="1">
      <alignment horizontal="left"/>
    </xf>
    <xf numFmtId="0" fontId="8" fillId="12" borderId="7" xfId="3" applyFont="1" applyFill="1" applyBorder="1"/>
    <xf numFmtId="0" fontId="8" fillId="12" borderId="0" xfId="3" applyFont="1" applyFill="1" applyBorder="1"/>
    <xf numFmtId="9" fontId="5" fillId="14" borderId="6" xfId="3" applyNumberFormat="1" applyFont="1" applyFill="1" applyBorder="1"/>
    <xf numFmtId="0" fontId="16" fillId="12" borderId="6" xfId="3" applyFont="1" applyFill="1" applyBorder="1"/>
    <xf numFmtId="0" fontId="5" fillId="5" borderId="6" xfId="3" applyFont="1" applyFill="1" applyBorder="1"/>
    <xf numFmtId="0" fontId="4" fillId="0" borderId="0" xfId="3" applyFont="1"/>
    <xf numFmtId="0" fontId="4" fillId="9" borderId="0" xfId="3" applyFill="1" applyBorder="1"/>
    <xf numFmtId="0" fontId="4" fillId="9" borderId="0" xfId="3" applyFill="1" applyBorder="1" applyAlignment="1"/>
    <xf numFmtId="0" fontId="4" fillId="9" borderId="7" xfId="3" applyFill="1" applyBorder="1" applyAlignment="1">
      <alignment horizontal="left"/>
    </xf>
    <xf numFmtId="0" fontId="4" fillId="9" borderId="0" xfId="3" applyFill="1" applyBorder="1" applyAlignment="1">
      <alignment horizontal="left"/>
    </xf>
    <xf numFmtId="0" fontId="4" fillId="9" borderId="6" xfId="3" applyFill="1" applyBorder="1"/>
    <xf numFmtId="0" fontId="4" fillId="12" borderId="0" xfId="3" applyFont="1" applyFill="1"/>
    <xf numFmtId="170" fontId="4" fillId="9" borderId="0" xfId="3" applyNumberFormat="1" applyFill="1" applyBorder="1" applyAlignment="1">
      <alignment horizontal="left"/>
    </xf>
    <xf numFmtId="0" fontId="17" fillId="0" borderId="0" xfId="3" applyFont="1"/>
    <xf numFmtId="0" fontId="17" fillId="11" borderId="4" xfId="3" applyFont="1" applyFill="1" applyBorder="1"/>
    <xf numFmtId="0" fontId="18" fillId="11" borderId="4" xfId="3" applyFont="1" applyFill="1" applyBorder="1"/>
    <xf numFmtId="0" fontId="18" fillId="11" borderId="3" xfId="3" applyFont="1" applyFill="1" applyBorder="1"/>
    <xf numFmtId="0" fontId="19" fillId="8" borderId="5" xfId="3" applyFont="1" applyFill="1" applyBorder="1" applyAlignment="1"/>
    <xf numFmtId="0" fontId="18" fillId="8" borderId="4" xfId="3" applyFont="1" applyFill="1" applyBorder="1" applyAlignment="1">
      <alignment horizontal="center"/>
    </xf>
    <xf numFmtId="0" fontId="19" fillId="8" borderId="3" xfId="3" applyFont="1" applyFill="1" applyBorder="1" applyAlignment="1"/>
    <xf numFmtId="9" fontId="22" fillId="0" borderId="0" xfId="7" applyFont="1" applyAlignment="1">
      <alignment horizontal="center"/>
    </xf>
    <xf numFmtId="0" fontId="0" fillId="0" borderId="0" xfId="0" applyAlignment="1">
      <alignment wrapText="1"/>
    </xf>
    <xf numFmtId="9" fontId="22" fillId="0" borderId="0" xfId="7" applyFont="1" applyBorder="1" applyAlignment="1">
      <alignment horizontal="center"/>
    </xf>
    <xf numFmtId="44" fontId="0" fillId="0" borderId="0" xfId="6" applyFont="1" applyFill="1" applyBorder="1" applyAlignment="1">
      <alignment horizontal="center"/>
    </xf>
    <xf numFmtId="44" fontId="0" fillId="0" borderId="0" xfId="0" applyNumberFormat="1"/>
    <xf numFmtId="9" fontId="2" fillId="0" borderId="0" xfId="7" quotePrefix="1" applyFont="1" applyBorder="1" applyAlignment="1">
      <alignment horizontal="center"/>
    </xf>
    <xf numFmtId="44" fontId="1" fillId="15" borderId="6" xfId="6" applyFont="1" applyFill="1" applyBorder="1"/>
    <xf numFmtId="9" fontId="27" fillId="15" borderId="6" xfId="7" applyFont="1" applyFill="1" applyBorder="1" applyAlignment="1">
      <alignment horizontal="center"/>
    </xf>
    <xf numFmtId="44" fontId="1" fillId="15" borderId="30" xfId="6" applyFont="1" applyFill="1" applyBorder="1"/>
    <xf numFmtId="9" fontId="27" fillId="15" borderId="0" xfId="7" applyFont="1" applyFill="1" applyBorder="1" applyAlignment="1">
      <alignment horizontal="center"/>
    </xf>
    <xf numFmtId="9" fontId="1" fillId="15" borderId="29" xfId="7" applyFont="1" applyFill="1" applyBorder="1" applyAlignment="1">
      <alignment horizontal="center"/>
    </xf>
    <xf numFmtId="44" fontId="1" fillId="15" borderId="32" xfId="6" applyFont="1" applyFill="1" applyBorder="1"/>
    <xf numFmtId="44" fontId="1" fillId="15" borderId="33" xfId="6" applyFont="1" applyFill="1" applyBorder="1"/>
    <xf numFmtId="9" fontId="1" fillId="15" borderId="16" xfId="7" applyFont="1" applyFill="1" applyBorder="1" applyAlignment="1">
      <alignment horizontal="center"/>
    </xf>
    <xf numFmtId="44" fontId="1" fillId="15" borderId="17" xfId="6" applyFont="1" applyFill="1" applyBorder="1"/>
    <xf numFmtId="44" fontId="1" fillId="15" borderId="18" xfId="6" applyFont="1" applyFill="1" applyBorder="1"/>
    <xf numFmtId="44" fontId="1" fillId="15" borderId="16" xfId="6" applyFont="1" applyFill="1" applyBorder="1"/>
    <xf numFmtId="0" fontId="1" fillId="15" borderId="21" xfId="0" applyFont="1" applyFill="1" applyBorder="1"/>
    <xf numFmtId="0" fontId="1" fillId="15" borderId="17" xfId="0" applyFont="1" applyFill="1" applyBorder="1"/>
    <xf numFmtId="0" fontId="1" fillId="15" borderId="17" xfId="0" applyFont="1" applyFill="1" applyBorder="1" applyAlignment="1">
      <alignment horizontal="center"/>
    </xf>
    <xf numFmtId="0" fontId="1" fillId="15" borderId="20" xfId="0" applyFont="1" applyFill="1" applyBorder="1"/>
    <xf numFmtId="44" fontId="28" fillId="0" borderId="16" xfId="6" applyFont="1" applyBorder="1"/>
    <xf numFmtId="44" fontId="28" fillId="0" borderId="17" xfId="6" applyFont="1" applyBorder="1"/>
    <xf numFmtId="9" fontId="22" fillId="0" borderId="17" xfId="7" applyFont="1" applyBorder="1" applyAlignment="1">
      <alignment horizontal="center"/>
    </xf>
    <xf numFmtId="9" fontId="22" fillId="0" borderId="20" xfId="7" applyFont="1" applyBorder="1" applyAlignment="1">
      <alignment horizontal="center"/>
    </xf>
    <xf numFmtId="9" fontId="28" fillId="4" borderId="35" xfId="7" applyFont="1" applyFill="1" applyBorder="1" applyAlignment="1">
      <alignment horizontal="center"/>
    </xf>
    <xf numFmtId="44" fontId="28" fillId="4" borderId="26" xfId="6" applyFont="1" applyFill="1" applyBorder="1" applyAlignment="1">
      <alignment horizontal="center"/>
    </xf>
    <xf numFmtId="44" fontId="28" fillId="4" borderId="23" xfId="6" applyFont="1" applyFill="1" applyBorder="1"/>
    <xf numFmtId="9" fontId="0" fillId="0" borderId="26" xfId="7" applyFont="1" applyBorder="1" applyAlignment="1">
      <alignment horizontal="center"/>
    </xf>
    <xf numFmtId="44" fontId="0" fillId="0" borderId="2" xfId="6" applyFont="1" applyBorder="1"/>
    <xf numFmtId="44" fontId="0" fillId="0" borderId="23" xfId="6" applyFont="1" applyBorder="1"/>
    <xf numFmtId="44" fontId="0" fillId="17" borderId="22" xfId="6" applyFont="1" applyFill="1" applyBorder="1"/>
    <xf numFmtId="44" fontId="0" fillId="17" borderId="23" xfId="6" applyFont="1" applyFill="1" applyBorder="1"/>
    <xf numFmtId="0" fontId="0" fillId="4" borderId="26" xfId="0" applyFill="1" applyBorder="1"/>
    <xf numFmtId="0" fontId="0" fillId="4" borderId="2" xfId="0" applyFill="1" applyBorder="1"/>
    <xf numFmtId="0" fontId="0" fillId="4" borderId="2" xfId="0" applyFill="1" applyBorder="1" applyAlignment="1">
      <alignment horizontal="center"/>
    </xf>
    <xf numFmtId="0" fontId="0" fillId="4" borderId="25" xfId="0" applyFill="1" applyBorder="1"/>
    <xf numFmtId="44" fontId="28" fillId="0" borderId="22" xfId="6" applyFont="1" applyBorder="1"/>
    <xf numFmtId="44" fontId="28" fillId="0" borderId="2" xfId="6" applyFont="1" applyBorder="1"/>
    <xf numFmtId="9" fontId="22" fillId="0" borderId="2" xfId="7" applyFont="1" applyBorder="1" applyAlignment="1">
      <alignment horizontal="center"/>
    </xf>
    <xf numFmtId="9" fontId="22" fillId="0" borderId="25" xfId="7" applyFont="1" applyBorder="1" applyAlignment="1">
      <alignment horizontal="center"/>
    </xf>
    <xf numFmtId="0" fontId="0" fillId="0" borderId="26" xfId="0" applyBorder="1"/>
    <xf numFmtId="0" fontId="0" fillId="0" borderId="2" xfId="0" applyBorder="1"/>
    <xf numFmtId="0" fontId="0" fillId="0" borderId="2" xfId="0" applyBorder="1" applyAlignment="1">
      <alignment horizontal="center"/>
    </xf>
    <xf numFmtId="44" fontId="28" fillId="4" borderId="37" xfId="6" applyFont="1" applyFill="1" applyBorder="1"/>
    <xf numFmtId="44" fontId="0" fillId="0" borderId="37" xfId="6" applyFont="1" applyBorder="1"/>
    <xf numFmtId="0" fontId="0" fillId="0" borderId="40" xfId="0" applyBorder="1"/>
    <xf numFmtId="9" fontId="22" fillId="0" borderId="41" xfId="7" applyFont="1" applyBorder="1" applyAlignment="1">
      <alignment horizontal="center"/>
    </xf>
    <xf numFmtId="44" fontId="28" fillId="0" borderId="42" xfId="6" applyFont="1" applyBorder="1"/>
    <xf numFmtId="44" fontId="28" fillId="0" borderId="43" xfId="6" applyFont="1" applyBorder="1"/>
    <xf numFmtId="9" fontId="22" fillId="0" borderId="44" xfId="7" applyFont="1" applyBorder="1" applyAlignment="1">
      <alignment horizontal="center"/>
    </xf>
    <xf numFmtId="44" fontId="28" fillId="4" borderId="46" xfId="6" applyFont="1" applyFill="1" applyBorder="1"/>
    <xf numFmtId="44" fontId="0" fillId="0" borderId="47" xfId="6" applyFont="1" applyBorder="1"/>
    <xf numFmtId="44" fontId="0" fillId="0" borderId="46" xfId="6" applyFont="1" applyBorder="1"/>
    <xf numFmtId="44" fontId="0" fillId="17" borderId="42" xfId="6" applyFont="1" applyFill="1" applyBorder="1"/>
    <xf numFmtId="44" fontId="0" fillId="17" borderId="48" xfId="6" applyFont="1" applyFill="1" applyBorder="1"/>
    <xf numFmtId="0" fontId="0" fillId="0" borderId="49" xfId="0" applyBorder="1"/>
    <xf numFmtId="0" fontId="0" fillId="0" borderId="43" xfId="0" applyBorder="1"/>
    <xf numFmtId="0" fontId="0" fillId="0" borderId="43" xfId="0" applyBorder="1" applyAlignment="1">
      <alignment horizontal="center"/>
    </xf>
    <xf numFmtId="0" fontId="0" fillId="0" borderId="26" xfId="0" applyBorder="1" applyAlignment="1">
      <alignment horizontal="center"/>
    </xf>
    <xf numFmtId="0" fontId="29" fillId="0" borderId="2" xfId="0" applyFont="1" applyBorder="1"/>
    <xf numFmtId="9" fontId="22" fillId="0" borderId="43" xfId="7" applyFont="1" applyBorder="1" applyAlignment="1">
      <alignment horizontal="center"/>
    </xf>
    <xf numFmtId="0" fontId="0" fillId="4" borderId="17" xfId="0" applyFill="1" applyBorder="1" applyAlignment="1">
      <alignment horizontal="center"/>
    </xf>
    <xf numFmtId="0" fontId="0" fillId="4" borderId="20" xfId="0" applyFill="1" applyBorder="1" applyAlignment="1">
      <alignment horizontal="center"/>
    </xf>
    <xf numFmtId="9" fontId="22" fillId="4" borderId="17" xfId="7" applyFont="1" applyFill="1" applyBorder="1" applyAlignment="1">
      <alignment horizontal="center"/>
    </xf>
    <xf numFmtId="0" fontId="2" fillId="9" borderId="16" xfId="0" applyFont="1" applyFill="1" applyBorder="1" applyAlignment="1">
      <alignment horizontal="center"/>
    </xf>
    <xf numFmtId="0" fontId="2" fillId="9" borderId="17" xfId="0" applyFont="1" applyFill="1" applyBorder="1" applyAlignment="1">
      <alignment horizontal="center"/>
    </xf>
    <xf numFmtId="0" fontId="2" fillId="9" borderId="18" xfId="0" applyFont="1" applyFill="1" applyBorder="1" applyAlignment="1">
      <alignment horizontal="center"/>
    </xf>
    <xf numFmtId="0" fontId="2" fillId="18" borderId="16" xfId="0" applyFont="1" applyFill="1" applyBorder="1" applyAlignment="1">
      <alignment horizontal="center"/>
    </xf>
    <xf numFmtId="0" fontId="2" fillId="18" borderId="18" xfId="0" applyFont="1" applyFill="1" applyBorder="1" applyAlignment="1">
      <alignment horizontal="center"/>
    </xf>
    <xf numFmtId="0" fontId="2" fillId="19" borderId="51" xfId="0" applyFont="1" applyFill="1" applyBorder="1"/>
    <xf numFmtId="0" fontId="2" fillId="19" borderId="52" xfId="0" applyFont="1" applyFill="1" applyBorder="1"/>
    <xf numFmtId="0" fontId="2" fillId="19" borderId="53" xfId="0" applyFont="1" applyFill="1" applyBorder="1"/>
    <xf numFmtId="0" fontId="2" fillId="19" borderId="47" xfId="0" applyFont="1" applyFill="1" applyBorder="1"/>
    <xf numFmtId="0" fontId="2" fillId="19" borderId="53" xfId="0" applyFont="1" applyFill="1" applyBorder="1" applyAlignment="1">
      <alignment horizontal="center"/>
    </xf>
    <xf numFmtId="0" fontId="2" fillId="19" borderId="54" xfId="0" applyFont="1" applyFill="1" applyBorder="1" applyAlignment="1">
      <alignment wrapText="1"/>
    </xf>
    <xf numFmtId="0" fontId="2" fillId="0" borderId="58" xfId="0" applyFont="1" applyBorder="1"/>
    <xf numFmtId="0" fontId="2" fillId="0" borderId="38" xfId="0" applyFont="1" applyBorder="1" applyAlignment="1">
      <alignment wrapText="1"/>
    </xf>
    <xf numFmtId="0" fontId="0" fillId="9" borderId="4" xfId="0" applyFill="1" applyBorder="1" applyAlignment="1">
      <alignment horizontal="right"/>
    </xf>
    <xf numFmtId="0" fontId="2" fillId="0" borderId="40" xfId="0" applyFont="1" applyBorder="1"/>
    <xf numFmtId="0" fontId="2" fillId="0" borderId="36" xfId="0" applyFont="1" applyBorder="1" applyAlignment="1">
      <alignment wrapText="1"/>
    </xf>
    <xf numFmtId="0" fontId="0" fillId="0" borderId="0" xfId="0" quotePrefix="1" applyAlignment="1">
      <alignment horizontal="left" vertical="center"/>
    </xf>
    <xf numFmtId="9" fontId="30" fillId="0" borderId="0" xfId="7" applyFont="1" applyAlignment="1">
      <alignment horizontal="left" vertical="center"/>
    </xf>
    <xf numFmtId="0" fontId="2" fillId="0" borderId="0" xfId="0" applyFont="1" applyAlignment="1">
      <alignment horizontal="right" vertical="center"/>
    </xf>
    <xf numFmtId="44" fontId="0" fillId="9" borderId="23" xfId="6" applyFont="1" applyFill="1" applyBorder="1"/>
    <xf numFmtId="44" fontId="0" fillId="9" borderId="2" xfId="6" applyFont="1" applyFill="1" applyBorder="1"/>
    <xf numFmtId="0" fontId="5" fillId="20" borderId="0" xfId="1" applyFont="1" applyFill="1" applyAlignment="1">
      <alignment horizontal="left"/>
    </xf>
    <xf numFmtId="0" fontId="4" fillId="2" borderId="0" xfId="1" applyFont="1" applyFill="1" applyAlignment="1">
      <alignment vertical="top" wrapText="1"/>
    </xf>
    <xf numFmtId="0" fontId="5" fillId="2" borderId="0" xfId="1" applyFont="1" applyFill="1" applyAlignment="1">
      <alignment horizontal="center" vertical="center" textRotation="90"/>
    </xf>
    <xf numFmtId="0" fontId="4" fillId="0" borderId="0" xfId="1" applyFont="1" applyAlignment="1">
      <alignment horizontal="left" indent="2"/>
    </xf>
    <xf numFmtId="0" fontId="4" fillId="0" borderId="0" xfId="1" applyFont="1" applyAlignment="1">
      <alignment horizontal="center"/>
    </xf>
    <xf numFmtId="0" fontId="31" fillId="0" borderId="0" xfId="0" applyFont="1" applyBorder="1" applyAlignment="1">
      <alignment horizontal="center" vertical="top" wrapText="1"/>
    </xf>
    <xf numFmtId="0" fontId="3" fillId="0" borderId="0" xfId="0" applyFont="1" applyBorder="1" applyAlignment="1">
      <alignment horizontal="center" vertical="top" wrapText="1"/>
    </xf>
    <xf numFmtId="0" fontId="5" fillId="20" borderId="0" xfId="1" applyFont="1" applyFill="1" applyAlignment="1"/>
    <xf numFmtId="0" fontId="5" fillId="20" borderId="0" xfId="1" applyFont="1" applyFill="1" applyBorder="1" applyAlignment="1">
      <alignment horizontal="left"/>
    </xf>
    <xf numFmtId="0" fontId="4" fillId="0" borderId="0" xfId="0" applyFont="1" applyBorder="1" applyAlignment="1">
      <alignment horizontal="left" indent="1"/>
    </xf>
    <xf numFmtId="0" fontId="4" fillId="0" borderId="0" xfId="0" applyFont="1" applyFill="1" applyAlignment="1">
      <alignment horizontal="left" indent="1"/>
    </xf>
    <xf numFmtId="0" fontId="5" fillId="20" borderId="0" xfId="0" applyFont="1" applyFill="1"/>
    <xf numFmtId="0" fontId="5" fillId="20" borderId="0" xfId="1" applyFont="1" applyFill="1" applyAlignment="1">
      <alignment horizontal="center"/>
    </xf>
    <xf numFmtId="0" fontId="31" fillId="21" borderId="0" xfId="0" applyFont="1" applyFill="1" applyBorder="1" applyAlignment="1">
      <alignment horizontal="center" vertical="top" wrapText="1"/>
    </xf>
    <xf numFmtId="0" fontId="4" fillId="21" borderId="0" xfId="0" applyFont="1" applyFill="1" applyAlignment="1">
      <alignment horizontal="left" indent="1"/>
    </xf>
    <xf numFmtId="0" fontId="4" fillId="20" borderId="0" xfId="1" applyFont="1" applyFill="1" applyAlignment="1">
      <alignment horizontal="right"/>
    </xf>
    <xf numFmtId="0" fontId="4" fillId="20" borderId="0" xfId="1" applyFont="1" applyFill="1" applyBorder="1" applyAlignment="1">
      <alignment horizontal="center"/>
    </xf>
    <xf numFmtId="42" fontId="32" fillId="3" borderId="0" xfId="6" applyNumberFormat="1" applyFont="1" applyFill="1" applyBorder="1" applyAlignment="1">
      <alignment horizontal="center" textRotation="90" wrapText="1"/>
    </xf>
    <xf numFmtId="42" fontId="32" fillId="4" borderId="0" xfId="6" applyNumberFormat="1" applyFont="1" applyFill="1" applyBorder="1" applyAlignment="1">
      <alignment horizontal="center" textRotation="90" wrapText="1"/>
    </xf>
    <xf numFmtId="0" fontId="32" fillId="2" borderId="0" xfId="1" applyFont="1" applyFill="1" applyAlignment="1">
      <alignment horizontal="right" vertical="center" wrapText="1"/>
    </xf>
    <xf numFmtId="0" fontId="33" fillId="22" borderId="0" xfId="0" applyFont="1" applyFill="1"/>
    <xf numFmtId="0" fontId="0" fillId="23" borderId="0" xfId="0" applyFill="1"/>
    <xf numFmtId="0" fontId="1" fillId="23" borderId="0" xfId="0" applyFont="1" applyFill="1" applyAlignment="1">
      <alignment horizontal="center"/>
    </xf>
    <xf numFmtId="0" fontId="8" fillId="23" borderId="4" xfId="1" applyFont="1" applyFill="1" applyBorder="1" applyAlignment="1">
      <alignment horizontal="center"/>
    </xf>
    <xf numFmtId="0" fontId="7" fillId="23" borderId="3" xfId="1" applyFont="1" applyFill="1" applyBorder="1"/>
    <xf numFmtId="0" fontId="8" fillId="23" borderId="4" xfId="1" applyFont="1" applyFill="1" applyBorder="1"/>
    <xf numFmtId="0" fontId="8" fillId="23" borderId="5" xfId="1" applyFont="1" applyFill="1" applyBorder="1" applyAlignment="1">
      <alignment horizontal="center"/>
    </xf>
    <xf numFmtId="0" fontId="7" fillId="23" borderId="0" xfId="1" applyFont="1" applyFill="1" applyBorder="1" applyAlignment="1"/>
    <xf numFmtId="0" fontId="4" fillId="4" borderId="5" xfId="1" applyFont="1" applyFill="1" applyBorder="1" applyAlignment="1">
      <alignment horizontal="center"/>
    </xf>
    <xf numFmtId="0" fontId="4" fillId="0" borderId="8" xfId="1" applyNumberFormat="1" applyFont="1" applyBorder="1" applyAlignment="1">
      <alignment horizontal="center"/>
    </xf>
    <xf numFmtId="0" fontId="4" fillId="0" borderId="9" xfId="1" applyNumberFormat="1" applyFont="1" applyBorder="1" applyAlignment="1">
      <alignment horizontal="center"/>
    </xf>
    <xf numFmtId="0" fontId="4" fillId="4" borderId="10" xfId="1" applyFont="1" applyFill="1" applyBorder="1" applyAlignment="1">
      <alignment horizontal="center"/>
    </xf>
    <xf numFmtId="0" fontId="4" fillId="0" borderId="6" xfId="1" applyNumberFormat="1" applyFont="1" applyBorder="1" applyAlignment="1">
      <alignment horizontal="center"/>
    </xf>
    <xf numFmtId="0" fontId="4" fillId="0" borderId="0" xfId="1" applyNumberFormat="1" applyFont="1" applyBorder="1" applyAlignment="1">
      <alignment horizontal="center"/>
    </xf>
    <xf numFmtId="0" fontId="4" fillId="4" borderId="7" xfId="1" applyFont="1" applyFill="1" applyBorder="1" applyAlignment="1">
      <alignment horizontal="center"/>
    </xf>
    <xf numFmtId="0" fontId="4" fillId="0" borderId="6" xfId="1" applyFont="1" applyBorder="1" applyAlignment="1">
      <alignment horizontal="center"/>
    </xf>
    <xf numFmtId="0" fontId="4" fillId="0" borderId="0" xfId="1" applyFont="1" applyBorder="1" applyAlignment="1">
      <alignment horizontal="center"/>
    </xf>
    <xf numFmtId="0" fontId="4" fillId="0" borderId="12" xfId="1" applyFont="1" applyBorder="1" applyAlignment="1">
      <alignment horizontal="center"/>
    </xf>
    <xf numFmtId="0" fontId="4" fillId="0" borderId="13" xfId="1" applyFont="1" applyBorder="1" applyAlignment="1">
      <alignment horizontal="center"/>
    </xf>
    <xf numFmtId="0" fontId="4" fillId="4" borderId="14" xfId="1" applyFont="1" applyFill="1" applyBorder="1" applyAlignment="1">
      <alignment horizontal="center"/>
    </xf>
    <xf numFmtId="0" fontId="4" fillId="2" borderId="3" xfId="1" applyFont="1" applyFill="1" applyBorder="1" applyAlignment="1">
      <alignment horizontal="center"/>
    </xf>
    <xf numFmtId="0" fontId="4" fillId="2" borderId="4" xfId="1" applyFont="1" applyFill="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19" fillId="22" borderId="8" xfId="3" applyFont="1" applyFill="1" applyBorder="1" applyAlignment="1"/>
    <xf numFmtId="0" fontId="19" fillId="22" borderId="9" xfId="3" applyFont="1" applyFill="1" applyBorder="1" applyAlignment="1"/>
    <xf numFmtId="0" fontId="20" fillId="22" borderId="9" xfId="3" applyFont="1" applyFill="1" applyBorder="1" applyAlignment="1"/>
    <xf numFmtId="0" fontId="19" fillId="22" borderId="10" xfId="3" applyFont="1" applyFill="1" applyBorder="1" applyAlignment="1"/>
    <xf numFmtId="0" fontId="17" fillId="23" borderId="4" xfId="3" applyFont="1" applyFill="1" applyBorder="1"/>
    <xf numFmtId="0" fontId="17" fillId="23" borderId="4" xfId="3" applyFont="1" applyFill="1" applyBorder="1" applyAlignment="1">
      <alignment horizontal="left"/>
    </xf>
    <xf numFmtId="0" fontId="17" fillId="23" borderId="5" xfId="3" applyFont="1" applyFill="1" applyBorder="1"/>
    <xf numFmtId="0" fontId="0" fillId="23" borderId="0" xfId="0" applyFill="1" applyAlignment="1">
      <alignment horizontal="left"/>
    </xf>
    <xf numFmtId="9" fontId="26" fillId="15" borderId="0" xfId="7" applyFont="1" applyFill="1" applyBorder="1" applyAlignment="1">
      <alignment horizontal="center"/>
    </xf>
    <xf numFmtId="9" fontId="35" fillId="0" borderId="0" xfId="7" quotePrefix="1" applyFont="1" applyFill="1" applyBorder="1" applyAlignment="1">
      <alignment horizontal="right"/>
    </xf>
    <xf numFmtId="9" fontId="36" fillId="15" borderId="0" xfId="7" applyFont="1" applyFill="1" applyBorder="1" applyAlignment="1">
      <alignment horizontal="center"/>
    </xf>
    <xf numFmtId="9" fontId="22" fillId="9" borderId="0" xfId="7" applyFont="1" applyFill="1" applyAlignment="1">
      <alignment horizontal="center"/>
    </xf>
    <xf numFmtId="0" fontId="4" fillId="20" borderId="0" xfId="1" applyFont="1" applyFill="1" applyAlignment="1">
      <alignment horizontal="center"/>
    </xf>
    <xf numFmtId="0" fontId="31" fillId="0" borderId="0" xfId="0" applyFont="1" applyFill="1" applyBorder="1" applyAlignment="1">
      <alignment horizontal="center" vertical="top" wrapText="1"/>
    </xf>
    <xf numFmtId="0" fontId="4" fillId="21" borderId="0" xfId="0" applyFont="1" applyFill="1" applyAlignment="1">
      <alignment horizontal="left"/>
    </xf>
    <xf numFmtId="0" fontId="1" fillId="23" borderId="0" xfId="0" applyFont="1" applyFill="1" applyAlignment="1"/>
    <xf numFmtId="0" fontId="37" fillId="0" borderId="1" xfId="0" applyFont="1" applyBorder="1" applyAlignment="1">
      <alignment horizontal="center"/>
    </xf>
    <xf numFmtId="167" fontId="8" fillId="12" borderId="2" xfId="3" applyNumberFormat="1" applyFont="1" applyFill="1" applyBorder="1" applyAlignment="1" applyProtection="1">
      <alignment vertical="center" wrapText="1"/>
      <protection locked="0"/>
    </xf>
    <xf numFmtId="167" fontId="8" fillId="12" borderId="22" xfId="3" applyNumberFormat="1" applyFont="1" applyFill="1" applyBorder="1" applyAlignment="1" applyProtection="1">
      <alignment vertical="center" wrapText="1"/>
      <protection locked="0"/>
    </xf>
    <xf numFmtId="166" fontId="8" fillId="12" borderId="22" xfId="3" applyNumberFormat="1" applyFont="1" applyFill="1" applyBorder="1" applyAlignment="1" applyProtection="1">
      <alignment vertical="center" wrapText="1"/>
      <protection locked="0"/>
    </xf>
    <xf numFmtId="169" fontId="16" fillId="12" borderId="5" xfId="3" applyNumberFormat="1" applyFont="1" applyFill="1" applyBorder="1" applyAlignment="1" applyProtection="1">
      <alignment horizontal="center" vertical="center" wrapText="1"/>
      <protection locked="0"/>
    </xf>
    <xf numFmtId="169" fontId="16" fillId="12" borderId="15" xfId="3" applyNumberFormat="1" applyFont="1" applyFill="1" applyBorder="1" applyAlignment="1" applyProtection="1">
      <alignment horizontal="center" vertical="center" wrapText="1"/>
      <protection locked="0"/>
    </xf>
    <xf numFmtId="167" fontId="8" fillId="12" borderId="40" xfId="3" applyNumberFormat="1" applyFont="1" applyFill="1" applyBorder="1" applyAlignment="1" applyProtection="1">
      <alignment vertical="center" wrapText="1"/>
      <protection locked="0"/>
    </xf>
    <xf numFmtId="166" fontId="38" fillId="12" borderId="15" xfId="3" applyNumberFormat="1" applyFont="1" applyFill="1" applyBorder="1" applyAlignment="1" applyProtection="1">
      <alignment vertical="top" wrapText="1"/>
    </xf>
    <xf numFmtId="166" fontId="8" fillId="12" borderId="35" xfId="3" applyNumberFormat="1" applyFont="1" applyFill="1" applyBorder="1" applyAlignment="1" applyProtection="1">
      <alignment vertical="center" wrapText="1"/>
      <protection locked="0"/>
    </xf>
    <xf numFmtId="166" fontId="16" fillId="12" borderId="15" xfId="3" applyNumberFormat="1" applyFont="1" applyFill="1" applyBorder="1" applyAlignment="1" applyProtection="1">
      <alignment vertical="top" wrapText="1"/>
    </xf>
    <xf numFmtId="167" fontId="8" fillId="12" borderId="35" xfId="3" applyNumberFormat="1" applyFont="1" applyFill="1" applyBorder="1" applyAlignment="1" applyProtection="1">
      <alignment vertical="center" wrapText="1"/>
      <protection locked="0"/>
    </xf>
    <xf numFmtId="166" fontId="38" fillId="12" borderId="64" xfId="3" applyNumberFormat="1" applyFont="1" applyFill="1" applyBorder="1" applyAlignment="1" applyProtection="1">
      <alignment vertical="top" wrapText="1"/>
    </xf>
    <xf numFmtId="0" fontId="4" fillId="0" borderId="0" xfId="1" applyFont="1" applyAlignment="1">
      <alignment horizontal="right"/>
    </xf>
    <xf numFmtId="0" fontId="5" fillId="5" borderId="0" xfId="1" applyFont="1" applyFill="1" applyBorder="1" applyAlignment="1">
      <alignment horizontal="right"/>
    </xf>
    <xf numFmtId="9" fontId="5" fillId="5" borderId="9" xfId="2" applyFont="1" applyFill="1" applyBorder="1" applyAlignment="1">
      <alignment horizontal="right"/>
    </xf>
    <xf numFmtId="9" fontId="5" fillId="5" borderId="0" xfId="2" applyFont="1" applyFill="1" applyBorder="1" applyAlignment="1">
      <alignment horizontal="right"/>
    </xf>
    <xf numFmtId="164" fontId="5" fillId="5" borderId="0" xfId="1" applyNumberFormat="1" applyFont="1" applyFill="1" applyBorder="1" applyAlignment="1">
      <alignment horizontal="center"/>
    </xf>
    <xf numFmtId="42" fontId="5" fillId="5" borderId="13" xfId="1" applyNumberFormat="1" applyFont="1" applyFill="1" applyBorder="1" applyAlignment="1">
      <alignment horizontal="center"/>
    </xf>
    <xf numFmtId="42" fontId="5" fillId="5" borderId="0" xfId="1" applyNumberFormat="1" applyFont="1" applyFill="1" applyBorder="1" applyAlignment="1">
      <alignment horizontal="center"/>
    </xf>
    <xf numFmtId="164" fontId="4" fillId="5" borderId="65" xfId="1" applyNumberFormat="1" applyFont="1" applyFill="1" applyBorder="1" applyAlignment="1">
      <alignment horizontal="center"/>
    </xf>
    <xf numFmtId="0" fontId="8" fillId="10" borderId="13" xfId="1" applyFont="1" applyFill="1" applyBorder="1" applyAlignment="1">
      <alignment horizontal="center"/>
    </xf>
    <xf numFmtId="0" fontId="8" fillId="10" borderId="14" xfId="1" applyFont="1" applyFill="1" applyBorder="1" applyAlignment="1">
      <alignment horizontal="center"/>
    </xf>
    <xf numFmtId="1" fontId="4" fillId="5" borderId="6" xfId="1" applyNumberFormat="1" applyFont="1" applyFill="1" applyBorder="1" applyAlignment="1">
      <alignment horizontal="center"/>
    </xf>
    <xf numFmtId="42" fontId="4" fillId="5" borderId="65" xfId="1" applyNumberFormat="1" applyFont="1" applyFill="1" applyBorder="1" applyAlignment="1">
      <alignment horizontal="center"/>
    </xf>
    <xf numFmtId="0" fontId="5" fillId="5" borderId="8" xfId="1" applyFont="1" applyFill="1" applyBorder="1" applyAlignment="1">
      <alignment horizontal="center"/>
    </xf>
    <xf numFmtId="0" fontId="5" fillId="5" borderId="9" xfId="1" applyFont="1" applyFill="1" applyBorder="1" applyAlignment="1">
      <alignment horizontal="center"/>
    </xf>
    <xf numFmtId="0" fontId="5" fillId="5" borderId="10" xfId="1" applyFont="1" applyFill="1" applyBorder="1" applyAlignment="1">
      <alignment horizontal="center"/>
    </xf>
    <xf numFmtId="49" fontId="4" fillId="5" borderId="0" xfId="1" applyNumberFormat="1" applyFont="1" applyFill="1" applyAlignment="1">
      <alignment horizontal="left" textRotation="51" wrapText="1"/>
    </xf>
    <xf numFmtId="0" fontId="4" fillId="5" borderId="0" xfId="1" applyFont="1" applyFill="1" applyAlignment="1">
      <alignment horizontal="left"/>
    </xf>
    <xf numFmtId="0" fontId="4" fillId="5" borderId="0" xfId="1" applyFont="1" applyFill="1" applyBorder="1" applyAlignment="1">
      <alignment horizontal="left"/>
    </xf>
    <xf numFmtId="0" fontId="8" fillId="23" borderId="4" xfId="1" applyFont="1" applyFill="1" applyBorder="1" applyAlignment="1">
      <alignment horizontal="left"/>
    </xf>
    <xf numFmtId="0" fontId="4" fillId="5" borderId="6" xfId="1" applyFont="1" applyFill="1" applyBorder="1" applyAlignment="1">
      <alignment horizontal="left"/>
    </xf>
    <xf numFmtId="0" fontId="4" fillId="5" borderId="8" xfId="1" applyFont="1" applyFill="1" applyBorder="1" applyAlignment="1">
      <alignment horizontal="left"/>
    </xf>
    <xf numFmtId="0" fontId="5" fillId="5" borderId="6" xfId="1" applyFont="1" applyFill="1" applyBorder="1" applyAlignment="1">
      <alignment horizontal="left"/>
    </xf>
    <xf numFmtId="0" fontId="4" fillId="5" borderId="12" xfId="1" applyFont="1" applyFill="1" applyBorder="1" applyAlignment="1">
      <alignment horizontal="left"/>
    </xf>
    <xf numFmtId="0" fontId="7" fillId="23" borderId="0" xfId="1" applyFont="1" applyFill="1" applyBorder="1" applyAlignment="1">
      <alignment horizontal="left"/>
    </xf>
    <xf numFmtId="0" fontId="4" fillId="5" borderId="3" xfId="1" applyFont="1" applyFill="1" applyBorder="1" applyAlignment="1">
      <alignment horizontal="left"/>
    </xf>
    <xf numFmtId="0" fontId="4" fillId="9" borderId="0" xfId="1" applyFont="1" applyFill="1" applyBorder="1" applyAlignment="1">
      <alignment horizontal="center"/>
    </xf>
    <xf numFmtId="42" fontId="32" fillId="9" borderId="0" xfId="6" applyNumberFormat="1" applyFont="1" applyFill="1" applyBorder="1" applyAlignment="1">
      <alignment horizontal="center" textRotation="90" wrapText="1"/>
    </xf>
    <xf numFmtId="9" fontId="22" fillId="4" borderId="67" xfId="7" applyFont="1" applyFill="1" applyBorder="1" applyAlignment="1">
      <alignment horizontal="center"/>
    </xf>
    <xf numFmtId="0" fontId="0" fillId="4" borderId="16" xfId="0" applyFill="1" applyBorder="1" applyAlignment="1">
      <alignment horizontal="center"/>
    </xf>
    <xf numFmtId="9" fontId="22" fillId="0" borderId="46" xfId="7" applyFont="1" applyBorder="1" applyAlignment="1">
      <alignment horizontal="center"/>
    </xf>
    <xf numFmtId="9" fontId="22" fillId="0" borderId="23" xfId="7" applyFont="1" applyBorder="1" applyAlignment="1">
      <alignment horizontal="center"/>
    </xf>
    <xf numFmtId="9" fontId="22" fillId="0" borderId="36" xfId="7" applyFont="1" applyBorder="1" applyAlignment="1">
      <alignment horizontal="center"/>
    </xf>
    <xf numFmtId="9" fontId="22" fillId="0" borderId="18" xfId="7" applyFont="1" applyBorder="1" applyAlignment="1">
      <alignment horizontal="center"/>
    </xf>
    <xf numFmtId="44" fontId="28" fillId="0" borderId="53" xfId="6" applyFont="1" applyBorder="1"/>
    <xf numFmtId="44" fontId="28" fillId="0" borderId="51" xfId="6" applyFont="1" applyBorder="1"/>
    <xf numFmtId="9" fontId="22" fillId="4" borderId="20" xfId="7" applyFont="1" applyFill="1" applyBorder="1" applyAlignment="1">
      <alignment horizontal="center"/>
    </xf>
    <xf numFmtId="0" fontId="0" fillId="0" borderId="31" xfId="0" applyBorder="1" applyAlignment="1">
      <alignment vertical="center" wrapText="1"/>
    </xf>
    <xf numFmtId="0" fontId="0" fillId="0" borderId="36" xfId="0" applyBorder="1" applyAlignment="1">
      <alignment vertical="center" wrapText="1"/>
    </xf>
    <xf numFmtId="0" fontId="0" fillId="9" borderId="5" xfId="0" applyFill="1" applyBorder="1" applyAlignment="1">
      <alignment horizontal="center"/>
    </xf>
    <xf numFmtId="0" fontId="2" fillId="0" borderId="0" xfId="0" applyFont="1" applyAlignment="1">
      <alignment horizontal="center"/>
    </xf>
    <xf numFmtId="0" fontId="0" fillId="9" borderId="3" xfId="0" applyFill="1" applyBorder="1"/>
    <xf numFmtId="44" fontId="26" fillId="15" borderId="0" xfId="0" applyNumberFormat="1" applyFont="1" applyFill="1"/>
    <xf numFmtId="44" fontId="25" fillId="0" borderId="0" xfId="0" applyNumberFormat="1" applyFont="1"/>
    <xf numFmtId="0" fontId="25" fillId="0" borderId="0" xfId="0" applyFont="1"/>
    <xf numFmtId="44" fontId="0" fillId="0" borderId="0" xfId="0" applyNumberFormat="1" applyAlignment="1">
      <alignment horizontal="center"/>
    </xf>
    <xf numFmtId="0" fontId="24" fillId="0" borderId="0" xfId="0" applyFont="1" applyAlignment="1">
      <alignment horizontal="right"/>
    </xf>
    <xf numFmtId="44" fontId="23" fillId="0" borderId="0" xfId="0" applyNumberFormat="1" applyFont="1" applyAlignment="1">
      <alignment horizontal="center"/>
    </xf>
    <xf numFmtId="0" fontId="23" fillId="0" borderId="0" xfId="0" applyFont="1" applyAlignment="1">
      <alignment horizontal="center"/>
    </xf>
    <xf numFmtId="0" fontId="24" fillId="0" borderId="0" xfId="0" applyFont="1"/>
    <xf numFmtId="0" fontId="0" fillId="0" borderId="1" xfId="0" applyBorder="1" applyAlignment="1">
      <alignment horizontal="left"/>
    </xf>
    <xf numFmtId="0" fontId="34" fillId="22" borderId="0" xfId="0" applyFont="1" applyFill="1" applyAlignment="1">
      <alignment horizontal="left"/>
    </xf>
    <xf numFmtId="0" fontId="1" fillId="23" borderId="0" xfId="0" applyFont="1" applyFill="1" applyAlignment="1">
      <alignment horizontal="left"/>
    </xf>
    <xf numFmtId="0" fontId="0" fillId="0" borderId="60"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1" fillId="23" borderId="63" xfId="0" applyFont="1" applyFill="1" applyBorder="1" applyAlignment="1">
      <alignment horizontal="left"/>
    </xf>
    <xf numFmtId="0" fontId="9" fillId="5" borderId="8" xfId="1" applyFont="1" applyFill="1" applyBorder="1" applyAlignment="1">
      <alignment horizontal="center"/>
    </xf>
    <xf numFmtId="0" fontId="9" fillId="5" borderId="9" xfId="1" applyFont="1" applyFill="1" applyBorder="1" applyAlignment="1">
      <alignment horizontal="center"/>
    </xf>
    <xf numFmtId="0" fontId="9" fillId="5" borderId="10" xfId="1" applyFont="1" applyFill="1" applyBorder="1" applyAlignment="1">
      <alignment horizontal="center"/>
    </xf>
    <xf numFmtId="171" fontId="5" fillId="20" borderId="0" xfId="1" applyNumberFormat="1" applyFont="1" applyFill="1" applyBorder="1" applyAlignment="1">
      <alignment horizontal="center" vertical="center"/>
    </xf>
    <xf numFmtId="44" fontId="23" fillId="0" borderId="0" xfId="6" applyFont="1" applyBorder="1" applyAlignment="1">
      <alignment horizontal="center"/>
    </xf>
    <xf numFmtId="9" fontId="2" fillId="0" borderId="0" xfId="7" quotePrefix="1" applyFont="1" applyBorder="1" applyAlignment="1">
      <alignment horizontal="left"/>
    </xf>
    <xf numFmtId="0" fontId="0" fillId="4" borderId="66" xfId="0" applyFill="1" applyBorder="1" applyAlignment="1">
      <alignment horizontal="center"/>
    </xf>
    <xf numFmtId="0" fontId="0" fillId="4" borderId="56" xfId="0" applyFill="1" applyBorder="1" applyAlignment="1">
      <alignment horizontal="center"/>
    </xf>
    <xf numFmtId="0" fontId="0" fillId="4" borderId="55" xfId="0" applyFill="1" applyBorder="1" applyAlignment="1">
      <alignment horizontal="center"/>
    </xf>
    <xf numFmtId="0" fontId="0" fillId="4" borderId="45" xfId="0" applyFill="1" applyBorder="1" applyAlignment="1">
      <alignment horizontal="center"/>
    </xf>
    <xf numFmtId="0" fontId="0" fillId="4" borderId="49" xfId="0" applyFill="1" applyBorder="1" applyAlignment="1">
      <alignment horizontal="center"/>
    </xf>
    <xf numFmtId="0" fontId="2" fillId="16" borderId="50" xfId="0" applyFont="1" applyFill="1" applyBorder="1" applyAlignment="1">
      <alignment horizontal="center" vertical="center" textRotation="90" wrapText="1"/>
    </xf>
    <xf numFmtId="0" fontId="2" fillId="16" borderId="34" xfId="0" applyFont="1" applyFill="1" applyBorder="1" applyAlignment="1">
      <alignment horizontal="center" vertical="center" textRotation="90" wrapText="1"/>
    </xf>
    <xf numFmtId="0" fontId="0" fillId="0" borderId="46" xfId="0" applyBorder="1" applyAlignment="1">
      <alignment vertical="center"/>
    </xf>
    <xf numFmtId="0" fontId="0" fillId="0" borderId="31" xfId="0" applyBorder="1" applyAlignment="1">
      <alignment vertical="center"/>
    </xf>
    <xf numFmtId="0" fontId="0" fillId="0" borderId="36"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25" xfId="0" applyBorder="1" applyAlignment="1">
      <alignment vertical="center"/>
    </xf>
    <xf numFmtId="0" fontId="0" fillId="0" borderId="38" xfId="0" applyBorder="1" applyAlignment="1">
      <alignment vertical="center" wrapText="1"/>
    </xf>
    <xf numFmtId="0" fontId="0" fillId="0" borderId="31" xfId="0" applyBorder="1" applyAlignment="1">
      <alignment vertical="center" wrapText="1"/>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59" xfId="0" applyFill="1" applyBorder="1" applyAlignment="1">
      <alignment horizontal="center"/>
    </xf>
    <xf numFmtId="0" fontId="0" fillId="4" borderId="52" xfId="0" applyFill="1" applyBorder="1" applyAlignment="1">
      <alignment horizontal="center"/>
    </xf>
    <xf numFmtId="0" fontId="2" fillId="0" borderId="58" xfId="0" applyFont="1" applyBorder="1" applyAlignment="1">
      <alignment horizontal="left"/>
    </xf>
    <xf numFmtId="0" fontId="2" fillId="0" borderId="58" xfId="0" applyFont="1" applyBorder="1" applyAlignment="1">
      <alignment horizontal="center"/>
    </xf>
    <xf numFmtId="0" fontId="2" fillId="0" borderId="57" xfId="0" applyFont="1" applyBorder="1" applyAlignment="1">
      <alignment horizontal="center"/>
    </xf>
    <xf numFmtId="0" fontId="2" fillId="18" borderId="48" xfId="0" applyFont="1" applyFill="1" applyBorder="1" applyAlignment="1">
      <alignment horizontal="center"/>
    </xf>
    <xf numFmtId="0" fontId="2" fillId="18" borderId="42" xfId="0" applyFont="1" applyFill="1" applyBorder="1" applyAlignment="1">
      <alignment horizontal="center"/>
    </xf>
    <xf numFmtId="0" fontId="2" fillId="9" borderId="48" xfId="0" applyFont="1" applyFill="1" applyBorder="1" applyAlignment="1">
      <alignment horizontal="center"/>
    </xf>
    <xf numFmtId="0" fontId="2" fillId="9" borderId="43" xfId="0" applyFont="1" applyFill="1" applyBorder="1" applyAlignment="1">
      <alignment horizontal="center"/>
    </xf>
    <xf numFmtId="0" fontId="2" fillId="9" borderId="42" xfId="0" applyFont="1" applyFill="1" applyBorder="1" applyAlignment="1">
      <alignment horizontal="center"/>
    </xf>
    <xf numFmtId="0" fontId="30" fillId="0" borderId="3" xfId="0" applyFont="1" applyBorder="1" applyAlignment="1">
      <alignment horizontal="center"/>
    </xf>
    <xf numFmtId="0" fontId="30" fillId="0" borderId="4" xfId="0" applyFont="1" applyBorder="1" applyAlignment="1">
      <alignment horizontal="center"/>
    </xf>
    <xf numFmtId="0" fontId="30" fillId="0" borderId="5" xfId="0" applyFont="1" applyBorder="1" applyAlignment="1">
      <alignment horizontal="center"/>
    </xf>
    <xf numFmtId="0" fontId="2" fillId="0" borderId="40" xfId="0" applyFont="1" applyBorder="1" applyAlignment="1">
      <alignment horizontal="left"/>
    </xf>
    <xf numFmtId="14" fontId="2" fillId="0" borderId="40" xfId="0" applyNumberFormat="1" applyFont="1" applyBorder="1" applyAlignment="1">
      <alignment horizontal="center"/>
    </xf>
    <xf numFmtId="0" fontId="2" fillId="0" borderId="35" xfId="0" applyFont="1" applyBorder="1" applyAlignment="1">
      <alignment horizontal="center"/>
    </xf>
    <xf numFmtId="0" fontId="0" fillId="9" borderId="3" xfId="0" quotePrefix="1"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4" fillId="0" borderId="26" xfId="3" applyFont="1" applyBorder="1" applyAlignment="1" applyProtection="1">
      <alignment horizontal="left" vertical="center"/>
      <protection locked="0"/>
    </xf>
    <xf numFmtId="0" fontId="4" fillId="0" borderId="24" xfId="3" applyFont="1" applyBorder="1" applyAlignment="1" applyProtection="1">
      <alignment horizontal="left" vertical="center"/>
      <protection locked="0"/>
    </xf>
    <xf numFmtId="0" fontId="4" fillId="0" borderId="25" xfId="3" applyFont="1" applyBorder="1" applyAlignment="1" applyProtection="1">
      <alignment horizontal="left" vertical="center"/>
      <protection locked="0"/>
    </xf>
    <xf numFmtId="0" fontId="4" fillId="0" borderId="21" xfId="3" applyFont="1" applyBorder="1" applyAlignment="1" applyProtection="1">
      <alignment horizontal="left" vertical="center"/>
      <protection locked="0"/>
    </xf>
    <xf numFmtId="0" fontId="4" fillId="0" borderId="19" xfId="3" applyFont="1" applyBorder="1" applyAlignment="1" applyProtection="1">
      <alignment horizontal="left" vertical="center"/>
      <protection locked="0"/>
    </xf>
    <xf numFmtId="0" fontId="4" fillId="0" borderId="20" xfId="3" applyFont="1" applyBorder="1" applyAlignment="1" applyProtection="1">
      <alignment horizontal="left" vertical="center"/>
      <protection locked="0"/>
    </xf>
    <xf numFmtId="0" fontId="4" fillId="0" borderId="6" xfId="3" applyBorder="1" applyAlignment="1">
      <alignment horizontal="left"/>
    </xf>
    <xf numFmtId="0" fontId="4" fillId="0" borderId="0" xfId="3" applyBorder="1" applyAlignment="1">
      <alignment horizontal="left"/>
    </xf>
    <xf numFmtId="0" fontId="4" fillId="0" borderId="7" xfId="3" applyBorder="1" applyAlignment="1">
      <alignment horizontal="left"/>
    </xf>
    <xf numFmtId="170" fontId="4" fillId="9" borderId="0" xfId="3" applyNumberFormat="1" applyFill="1" applyBorder="1" applyAlignment="1">
      <alignment horizontal="left"/>
    </xf>
    <xf numFmtId="170" fontId="4" fillId="9" borderId="7" xfId="3" applyNumberFormat="1" applyFill="1" applyBorder="1" applyAlignment="1">
      <alignment horizontal="left"/>
    </xf>
    <xf numFmtId="0" fontId="4" fillId="9" borderId="0" xfId="3" applyFill="1" applyBorder="1" applyAlignment="1">
      <alignment horizontal="left"/>
    </xf>
    <xf numFmtId="0" fontId="4" fillId="9" borderId="7" xfId="3" applyFill="1" applyBorder="1" applyAlignment="1">
      <alignment horizontal="left"/>
    </xf>
    <xf numFmtId="0" fontId="5" fillId="5" borderId="3" xfId="3" applyFont="1" applyFill="1" applyBorder="1" applyAlignment="1" applyProtection="1">
      <alignment horizontal="center" vertical="center" wrapText="1"/>
      <protection locked="0"/>
    </xf>
    <xf numFmtId="0" fontId="5" fillId="5" borderId="4" xfId="3" applyFont="1" applyFill="1" applyBorder="1" applyAlignment="1" applyProtection="1">
      <alignment horizontal="center" vertical="center" wrapText="1"/>
      <protection locked="0"/>
    </xf>
    <xf numFmtId="0" fontId="5" fillId="5" borderId="5" xfId="3" applyFont="1" applyFill="1" applyBorder="1" applyAlignment="1" applyProtection="1">
      <alignment horizontal="center" vertical="center" wrapText="1"/>
      <protection locked="0"/>
    </xf>
    <xf numFmtId="0" fontId="8" fillId="12" borderId="13" xfId="3" applyFont="1" applyFill="1" applyBorder="1" applyAlignment="1">
      <alignment horizontal="left"/>
    </xf>
    <xf numFmtId="169" fontId="5" fillId="5" borderId="3" xfId="3" applyNumberFormat="1" applyFont="1" applyFill="1" applyBorder="1" applyAlignment="1" applyProtection="1">
      <alignment horizontal="center" vertical="center" wrapText="1"/>
      <protection locked="0"/>
    </xf>
    <xf numFmtId="169" fontId="5" fillId="5" borderId="4" xfId="3" applyNumberFormat="1" applyFont="1" applyFill="1" applyBorder="1" applyAlignment="1" applyProtection="1">
      <alignment horizontal="center" vertical="center" wrapText="1"/>
      <protection locked="0"/>
    </xf>
    <xf numFmtId="166" fontId="5" fillId="5" borderId="4" xfId="3" applyNumberFormat="1" applyFont="1" applyFill="1" applyBorder="1" applyAlignment="1" applyProtection="1">
      <alignment horizontal="center" vertical="center" wrapText="1"/>
      <protection locked="0"/>
    </xf>
    <xf numFmtId="0" fontId="5" fillId="5" borderId="27" xfId="3" applyFont="1" applyFill="1" applyBorder="1" applyAlignment="1" applyProtection="1">
      <alignment horizontal="left" vertical="top" wrapText="1"/>
    </xf>
    <xf numFmtId="0" fontId="5" fillId="9" borderId="0" xfId="3" applyFont="1" applyFill="1" applyAlignment="1">
      <alignment horizontal="left"/>
    </xf>
    <xf numFmtId="0" fontId="5" fillId="14" borderId="0" xfId="3" applyFont="1" applyFill="1" applyAlignment="1">
      <alignment horizontal="left"/>
    </xf>
    <xf numFmtId="0" fontId="4" fillId="0" borderId="0" xfId="3" applyFont="1" applyBorder="1" applyAlignment="1">
      <alignment horizontal="left"/>
    </xf>
    <xf numFmtId="0" fontId="4" fillId="0" borderId="6" xfId="3" applyFont="1" applyBorder="1" applyAlignment="1">
      <alignment horizontal="left"/>
    </xf>
  </cellXfs>
  <cellStyles count="9">
    <cellStyle name="Currency" xfId="6" builtinId="4"/>
    <cellStyle name="Currency 2" xfId="4" xr:uid="{00000000-0005-0000-0000-000001000000}"/>
    <cellStyle name="Normal" xfId="0" builtinId="0"/>
    <cellStyle name="Normal 2" xfId="1" xr:uid="{00000000-0005-0000-0000-000003000000}"/>
    <cellStyle name="Normal 3" xfId="3" xr:uid="{00000000-0005-0000-0000-000004000000}"/>
    <cellStyle name="Percent" xfId="7" builtinId="5"/>
    <cellStyle name="Percent 2" xfId="2" xr:uid="{00000000-0005-0000-0000-000006000000}"/>
    <cellStyle name="Percent 3" xfId="5" xr:uid="{00000000-0005-0000-0000-000007000000}"/>
    <cellStyle name="Standaard 2" xfId="8" xr:uid="{00000000-0005-0000-0000-000008000000}"/>
  </cellStyles>
  <dxfs count="7">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fill>
        <patternFill patternType="solid">
          <fgColor indexed="64"/>
          <bgColor rgb="FF21BB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156138576396"/>
          <c:y val="4.2298046077573627E-2"/>
          <c:w val="0.68216132482290859"/>
          <c:h val="0.87873702779022544"/>
        </c:manualLayout>
      </c:layout>
      <c:barChart>
        <c:barDir val="col"/>
        <c:grouping val="stacked"/>
        <c:varyColors val="0"/>
        <c:ser>
          <c:idx val="0"/>
          <c:order val="0"/>
          <c:tx>
            <c:v>Vast</c:v>
          </c:tx>
          <c:invertIfNegative val="0"/>
          <c:val>
            <c:numRef>
              <c:f>'3. Hardware estimation'!$AI$10:$AL$10</c:f>
              <c:numCache>
                <c:formatCode>_("€"* #,##0.00_);_("€"* \(#,##0.00\);_("€"* "-"??_);_(@_)</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0-8C3E-4818-BD5F-2F768C703107}"/>
            </c:ext>
          </c:extLst>
        </c:ser>
        <c:ser>
          <c:idx val="1"/>
          <c:order val="1"/>
          <c:tx>
            <c:v>Onzeker</c:v>
          </c:tx>
          <c:invertIfNegative val="0"/>
          <c:val>
            <c:numRef>
              <c:f>'3. Hardware estimation'!$AI$12:$AL$12</c:f>
              <c:numCache>
                <c:formatCode>_("€"* #,##0.00_);_("€"* \(#,##0.00\);_("€"* "-"??_);_(@_)</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1-8C3E-4818-BD5F-2F768C703107}"/>
            </c:ext>
          </c:extLst>
        </c:ser>
        <c:dLbls>
          <c:showLegendKey val="0"/>
          <c:showVal val="0"/>
          <c:showCatName val="0"/>
          <c:showSerName val="0"/>
          <c:showPercent val="0"/>
          <c:showBubbleSize val="0"/>
        </c:dLbls>
        <c:gapWidth val="300"/>
        <c:overlap val="100"/>
        <c:axId val="93767936"/>
        <c:axId val="95682560"/>
      </c:barChart>
      <c:lineChart>
        <c:grouping val="standard"/>
        <c:varyColors val="0"/>
        <c:ser>
          <c:idx val="2"/>
          <c:order val="2"/>
          <c:tx>
            <c:v>Verwacht</c:v>
          </c:tx>
          <c:val>
            <c:numRef>
              <c:f>'3. Hardware estimation'!$AI$13:$AL$13</c:f>
              <c:numCache>
                <c:formatCode>_("€"* #,##0.00_);_("€"* \(#,##0.00\);_("€"* "-"??_);_(@_)</c:formatCode>
                <c:ptCount val="4"/>
                <c:pt idx="0">
                  <c:v>0</c:v>
                </c:pt>
                <c:pt idx="1">
                  <c:v>0</c:v>
                </c:pt>
                <c:pt idx="2">
                  <c:v>0</c:v>
                </c:pt>
                <c:pt idx="3">
                  <c:v>0</c:v>
                </c:pt>
              </c:numCache>
            </c:numRef>
          </c:val>
          <c:smooth val="0"/>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2-8C3E-4818-BD5F-2F768C703107}"/>
            </c:ext>
          </c:extLst>
        </c:ser>
        <c:dLbls>
          <c:showLegendKey val="0"/>
          <c:showVal val="0"/>
          <c:showCatName val="0"/>
          <c:showSerName val="0"/>
          <c:showPercent val="0"/>
          <c:showBubbleSize val="0"/>
        </c:dLbls>
        <c:marker val="1"/>
        <c:smooth val="0"/>
        <c:axId val="93767936"/>
        <c:axId val="95682560"/>
      </c:lineChart>
      <c:catAx>
        <c:axId val="93767936"/>
        <c:scaling>
          <c:orientation val="minMax"/>
        </c:scaling>
        <c:delete val="0"/>
        <c:axPos val="b"/>
        <c:majorTickMark val="none"/>
        <c:minorTickMark val="none"/>
        <c:tickLblPos val="nextTo"/>
        <c:crossAx val="95682560"/>
        <c:crosses val="autoZero"/>
        <c:auto val="1"/>
        <c:lblAlgn val="ctr"/>
        <c:lblOffset val="100"/>
        <c:noMultiLvlLbl val="0"/>
      </c:catAx>
      <c:valAx>
        <c:axId val="95682560"/>
        <c:scaling>
          <c:orientation val="minMax"/>
        </c:scaling>
        <c:delete val="0"/>
        <c:axPos val="l"/>
        <c:majorGridlines/>
        <c:numFmt formatCode="_(&quot;€&quot;* #,##0.00_);_(&quot;€&quot;* \(#,##0.00\);_(&quot;€&quot;* &quot;-&quot;??_);_(@_)" sourceLinked="1"/>
        <c:majorTickMark val="out"/>
        <c:minorTickMark val="none"/>
        <c:tickLblPos val="nextTo"/>
        <c:crossAx val="93767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50128305681479846"/>
          <c:y val="3.3819193869044063E-2"/>
          <c:w val="0.15910309984209423"/>
          <c:h val="0.90151944722541644"/>
        </c:manualLayout>
      </c:layout>
      <c:barChart>
        <c:barDir val="col"/>
        <c:grouping val="stacked"/>
        <c:varyColors val="0"/>
        <c:ser>
          <c:idx val="0"/>
          <c:order val="0"/>
          <c:invertIfNegative val="0"/>
          <c:val>
            <c:numRef>
              <c:f>'3. Hardware estimation'!$AH$10</c:f>
              <c:numCache>
                <c:formatCode>_("€"* #,##0.00_);_("€"* \(#,##0.00\);_("€"* "-"??_);_(@_)</c:formatCode>
                <c:ptCount val="1"/>
                <c:pt idx="0">
                  <c:v>0</c:v>
                </c:pt>
              </c:numCache>
            </c:numRef>
          </c:val>
          <c:extLst>
            <c:ext xmlns:c16="http://schemas.microsoft.com/office/drawing/2014/chart" uri="{C3380CC4-5D6E-409C-BE32-E72D297353CC}">
              <c16:uniqueId val="{00000000-B492-4BC6-95AE-B611B646C7F3}"/>
            </c:ext>
          </c:extLst>
        </c:ser>
        <c:ser>
          <c:idx val="1"/>
          <c:order val="1"/>
          <c:invertIfNegative val="0"/>
          <c:val>
            <c:numRef>
              <c:f>'3. Hardware estimation'!$AH$12</c:f>
              <c:numCache>
                <c:formatCode>_("€"* #,##0.00_);_("€"* \(#,##0.00\);_("€"* "-"??_);_(@_)</c:formatCode>
                <c:ptCount val="1"/>
                <c:pt idx="0">
                  <c:v>0</c:v>
                </c:pt>
              </c:numCache>
            </c:numRef>
          </c:val>
          <c:extLst>
            <c:ext xmlns:c16="http://schemas.microsoft.com/office/drawing/2014/chart" uri="{C3380CC4-5D6E-409C-BE32-E72D297353CC}">
              <c16:uniqueId val="{00000001-B492-4BC6-95AE-B611B646C7F3}"/>
            </c:ext>
          </c:extLst>
        </c:ser>
        <c:dLbls>
          <c:showLegendKey val="0"/>
          <c:showVal val="0"/>
          <c:showCatName val="0"/>
          <c:showSerName val="0"/>
          <c:showPercent val="0"/>
          <c:showBubbleSize val="0"/>
        </c:dLbls>
        <c:gapWidth val="55"/>
        <c:overlap val="100"/>
        <c:axId val="95711616"/>
        <c:axId val="95713152"/>
      </c:barChart>
      <c:catAx>
        <c:axId val="95711616"/>
        <c:scaling>
          <c:orientation val="minMax"/>
        </c:scaling>
        <c:delete val="0"/>
        <c:axPos val="b"/>
        <c:majorTickMark val="none"/>
        <c:minorTickMark val="none"/>
        <c:tickLblPos val="nextTo"/>
        <c:crossAx val="95713152"/>
        <c:crosses val="autoZero"/>
        <c:auto val="1"/>
        <c:lblAlgn val="ctr"/>
        <c:lblOffset val="100"/>
        <c:noMultiLvlLbl val="0"/>
      </c:catAx>
      <c:valAx>
        <c:axId val="95713152"/>
        <c:scaling>
          <c:orientation val="minMax"/>
          <c:min val="0"/>
        </c:scaling>
        <c:delete val="0"/>
        <c:axPos val="l"/>
        <c:majorGridlines/>
        <c:numFmt formatCode="_(&quot;€&quot;* #,##0.00_);_(&quot;€&quot;* \(#,##0.00\);_(&quot;€&quot;* &quot;-&quot;??_);_(@_)" sourceLinked="1"/>
        <c:majorTickMark val="none"/>
        <c:minorTickMark val="none"/>
        <c:tickLblPos val="nextTo"/>
        <c:crossAx val="95711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9156138576396"/>
          <c:y val="4.2298046077573627E-2"/>
          <c:w val="0.68216132482290859"/>
          <c:h val="0.87873702779022544"/>
        </c:manualLayout>
      </c:layout>
      <c:barChart>
        <c:barDir val="col"/>
        <c:grouping val="stacked"/>
        <c:varyColors val="0"/>
        <c:ser>
          <c:idx val="0"/>
          <c:order val="0"/>
          <c:tx>
            <c:v>Vast</c:v>
          </c:tx>
          <c:invertIfNegative val="0"/>
          <c:val>
            <c:numRef>
              <c:f>'3. Hardware estimation'!$AE$45:$AH$45</c:f>
              <c:numCache>
                <c:formatCode>_("€"* #,##0.00_);_("€"* \(#,##0.00\);_("€"* "-"??_);_(@_)</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0-7F3A-4A5D-95FB-281906F2A85F}"/>
            </c:ext>
          </c:extLst>
        </c:ser>
        <c:ser>
          <c:idx val="1"/>
          <c:order val="1"/>
          <c:tx>
            <c:v>Onzeker</c:v>
          </c:tx>
          <c:invertIfNegative val="0"/>
          <c:val>
            <c:numRef>
              <c:f>'3. Hardware estimation'!$AE$46:$AH$46</c:f>
              <c:numCache>
                <c:formatCode>_("€"* #,##0.00_);_("€"* \(#,##0.00\);_("€"* "-"??_);_(@_)</c:formatCode>
                <c:ptCount val="4"/>
                <c:pt idx="0">
                  <c:v>0</c:v>
                </c:pt>
                <c:pt idx="1">
                  <c:v>0</c:v>
                </c:pt>
                <c:pt idx="2">
                  <c:v>0</c:v>
                </c:pt>
                <c:pt idx="3">
                  <c:v>0</c:v>
                </c:pt>
              </c:numCache>
            </c:numRef>
          </c:val>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1-7F3A-4A5D-95FB-281906F2A85F}"/>
            </c:ext>
          </c:extLst>
        </c:ser>
        <c:dLbls>
          <c:showLegendKey val="0"/>
          <c:showVal val="0"/>
          <c:showCatName val="0"/>
          <c:showSerName val="0"/>
          <c:showPercent val="0"/>
          <c:showBubbleSize val="0"/>
        </c:dLbls>
        <c:gapWidth val="300"/>
        <c:overlap val="100"/>
        <c:axId val="95739264"/>
        <c:axId val="95745152"/>
      </c:barChart>
      <c:lineChart>
        <c:grouping val="standard"/>
        <c:varyColors val="0"/>
        <c:ser>
          <c:idx val="2"/>
          <c:order val="2"/>
          <c:tx>
            <c:v>verwacht</c:v>
          </c:tx>
          <c:val>
            <c:numRef>
              <c:f>'3. Hardware estimation'!$AE$47:$AH$47</c:f>
              <c:numCache>
                <c:formatCode>_("€"* #,##0.00_);_("€"* \(#,##0.00\);_("€"* "-"??_);_(@_)</c:formatCode>
                <c:ptCount val="4"/>
                <c:pt idx="0">
                  <c:v>0</c:v>
                </c:pt>
                <c:pt idx="1">
                  <c:v>0</c:v>
                </c:pt>
                <c:pt idx="2">
                  <c:v>0</c:v>
                </c:pt>
                <c:pt idx="3">
                  <c:v>0</c:v>
                </c:pt>
              </c:numCache>
            </c:numRef>
          </c:val>
          <c:smooth val="0"/>
          <c:extLst>
            <c:ext xmlns:c15="http://schemas.microsoft.com/office/drawing/2012/chart" uri="{02D57815-91ED-43cb-92C2-25804820EDAC}">
              <c15:filteredCategoryTitle>
                <c15:cat>
                  <c:multiLvlStrRef>
                    <c:extLst>
                      <c:ext uri="{02D57815-91ED-43cb-92C2-25804820EDAC}">
                        <c15:formulaRef>
                          <c15:sqref>'Cost calcuation'!#REF!</c15:sqref>
                        </c15:formulaRef>
                      </c:ext>
                    </c:extLst>
                  </c:multiLvlStrRef>
                </c15:cat>
              </c15:filteredCategoryTitle>
            </c:ext>
            <c:ext xmlns:c16="http://schemas.microsoft.com/office/drawing/2014/chart" uri="{C3380CC4-5D6E-409C-BE32-E72D297353CC}">
              <c16:uniqueId val="{00000002-7F3A-4A5D-95FB-281906F2A85F}"/>
            </c:ext>
          </c:extLst>
        </c:ser>
        <c:dLbls>
          <c:showLegendKey val="0"/>
          <c:showVal val="0"/>
          <c:showCatName val="0"/>
          <c:showSerName val="0"/>
          <c:showPercent val="0"/>
          <c:showBubbleSize val="0"/>
        </c:dLbls>
        <c:marker val="1"/>
        <c:smooth val="0"/>
        <c:axId val="95739264"/>
        <c:axId val="95745152"/>
      </c:lineChart>
      <c:catAx>
        <c:axId val="95739264"/>
        <c:scaling>
          <c:orientation val="minMax"/>
        </c:scaling>
        <c:delete val="0"/>
        <c:axPos val="b"/>
        <c:majorTickMark val="none"/>
        <c:minorTickMark val="none"/>
        <c:tickLblPos val="nextTo"/>
        <c:crossAx val="95745152"/>
        <c:crosses val="autoZero"/>
        <c:auto val="1"/>
        <c:lblAlgn val="ctr"/>
        <c:lblOffset val="100"/>
        <c:noMultiLvlLbl val="0"/>
      </c:catAx>
      <c:valAx>
        <c:axId val="95745152"/>
        <c:scaling>
          <c:orientation val="minMax"/>
        </c:scaling>
        <c:delete val="0"/>
        <c:axPos val="l"/>
        <c:majorGridlines/>
        <c:numFmt formatCode="_(&quot;€&quot;* #,##0.00_);_(&quot;€&quot;* \(#,##0.00\);_(&quot;€&quot;* &quot;-&quot;??_);_(@_)" sourceLinked="1"/>
        <c:majorTickMark val="out"/>
        <c:minorTickMark val="none"/>
        <c:tickLblPos val="nextTo"/>
        <c:crossAx val="95739264"/>
        <c:crosses val="autoZero"/>
        <c:crossBetween val="between"/>
      </c:valAx>
    </c:plotArea>
    <c:legend>
      <c:legendPos val="r"/>
      <c:overlay val="0"/>
    </c:legend>
    <c:plotVisOnly val="1"/>
    <c:dispBlanksAs val="gap"/>
    <c:showDLblsOverMax val="0"/>
  </c:chart>
  <c:spPr>
    <a:ln w="19050">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50128305681479846"/>
          <c:y val="3.3819193869044063E-2"/>
          <c:w val="0.15910309984209423"/>
          <c:h val="0.90151944722541644"/>
        </c:manualLayout>
      </c:layout>
      <c:barChart>
        <c:barDir val="col"/>
        <c:grouping val="stacked"/>
        <c:varyColors val="0"/>
        <c:ser>
          <c:idx val="0"/>
          <c:order val="0"/>
          <c:invertIfNegative val="0"/>
          <c:val>
            <c:numRef>
              <c:f>'3. Hardware estimation'!$AD$45</c:f>
              <c:numCache>
                <c:formatCode>_("€"* #,##0.00_);_("€"* \(#,##0.00\);_("€"* "-"??_);_(@_)</c:formatCode>
                <c:ptCount val="1"/>
                <c:pt idx="0">
                  <c:v>0</c:v>
                </c:pt>
              </c:numCache>
            </c:numRef>
          </c:val>
          <c:extLst>
            <c:ext xmlns:c16="http://schemas.microsoft.com/office/drawing/2014/chart" uri="{C3380CC4-5D6E-409C-BE32-E72D297353CC}">
              <c16:uniqueId val="{00000000-F499-45E9-ADE3-124B450751D7}"/>
            </c:ext>
          </c:extLst>
        </c:ser>
        <c:ser>
          <c:idx val="1"/>
          <c:order val="1"/>
          <c:invertIfNegative val="0"/>
          <c:val>
            <c:numRef>
              <c:f>'3. Hardware estimation'!$AD$46</c:f>
              <c:numCache>
                <c:formatCode>_("€"* #,##0.00_);_("€"* \(#,##0.00\);_("€"* "-"??_);_(@_)</c:formatCode>
                <c:ptCount val="1"/>
                <c:pt idx="0">
                  <c:v>0</c:v>
                </c:pt>
              </c:numCache>
            </c:numRef>
          </c:val>
          <c:extLst>
            <c:ext xmlns:c16="http://schemas.microsoft.com/office/drawing/2014/chart" uri="{C3380CC4-5D6E-409C-BE32-E72D297353CC}">
              <c16:uniqueId val="{00000001-F499-45E9-ADE3-124B450751D7}"/>
            </c:ext>
          </c:extLst>
        </c:ser>
        <c:dLbls>
          <c:showLegendKey val="0"/>
          <c:showVal val="0"/>
          <c:showCatName val="0"/>
          <c:showSerName val="0"/>
          <c:showPercent val="0"/>
          <c:showBubbleSize val="0"/>
        </c:dLbls>
        <c:gapWidth val="55"/>
        <c:overlap val="100"/>
        <c:axId val="96621312"/>
        <c:axId val="96622848"/>
      </c:barChart>
      <c:catAx>
        <c:axId val="96621312"/>
        <c:scaling>
          <c:orientation val="minMax"/>
        </c:scaling>
        <c:delete val="0"/>
        <c:axPos val="b"/>
        <c:majorTickMark val="none"/>
        <c:minorTickMark val="none"/>
        <c:tickLblPos val="nextTo"/>
        <c:crossAx val="96622848"/>
        <c:crosses val="autoZero"/>
        <c:auto val="1"/>
        <c:lblAlgn val="ctr"/>
        <c:lblOffset val="100"/>
        <c:noMultiLvlLbl val="0"/>
      </c:catAx>
      <c:valAx>
        <c:axId val="96622848"/>
        <c:scaling>
          <c:orientation val="minMax"/>
          <c:min val="0"/>
        </c:scaling>
        <c:delete val="0"/>
        <c:axPos val="l"/>
        <c:majorGridlines/>
        <c:numFmt formatCode="_(&quot;€&quot;* #,##0.00_);_(&quot;€&quot;* \(#,##0.00\);_(&quot;€&quot;* &quot;-&quot;??_);_(@_)" sourceLinked="1"/>
        <c:majorTickMark val="none"/>
        <c:minorTickMark val="none"/>
        <c:tickLblPos val="nextTo"/>
        <c:crossAx val="96621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33</xdr:col>
      <xdr:colOff>587498</xdr:colOff>
      <xdr:row>5</xdr:row>
      <xdr:rowOff>140745</xdr:rowOff>
    </xdr:from>
    <xdr:to>
      <xdr:col>41</xdr:col>
      <xdr:colOff>34763</xdr:colOff>
      <xdr:row>29</xdr:row>
      <xdr:rowOff>66525</xdr:rowOff>
    </xdr:to>
    <xdr:graphicFrame macro="">
      <xdr:nvGraphicFramePr>
        <xdr:cNvPr id="2" name="Grafiek 1">
          <a:extLst>
            <a:ext uri="{FF2B5EF4-FFF2-40B4-BE49-F238E27FC236}">
              <a16:creationId xmlns:a16="http://schemas.microsoft.com/office/drawing/2014/main" id="{08D9EB39-481C-4CAE-B93B-9A4366F6C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203446</xdr:colOff>
      <xdr:row>5</xdr:row>
      <xdr:rowOff>133183</xdr:rowOff>
    </xdr:from>
    <xdr:to>
      <xdr:col>33</xdr:col>
      <xdr:colOff>589365</xdr:colOff>
      <xdr:row>29</xdr:row>
      <xdr:rowOff>68036</xdr:rowOff>
    </xdr:to>
    <xdr:graphicFrame macro="">
      <xdr:nvGraphicFramePr>
        <xdr:cNvPr id="3" name="Grafiek 2">
          <a:extLst>
            <a:ext uri="{FF2B5EF4-FFF2-40B4-BE49-F238E27FC236}">
              <a16:creationId xmlns:a16="http://schemas.microsoft.com/office/drawing/2014/main" id="{66019045-8338-4DBC-9B8F-AD17F6F13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759278</xdr:colOff>
      <xdr:row>42</xdr:row>
      <xdr:rowOff>0</xdr:rowOff>
    </xdr:from>
    <xdr:to>
      <xdr:col>37</xdr:col>
      <xdr:colOff>212606</xdr:colOff>
      <xdr:row>54</xdr:row>
      <xdr:rowOff>211226</xdr:rowOff>
    </xdr:to>
    <xdr:graphicFrame macro="">
      <xdr:nvGraphicFramePr>
        <xdr:cNvPr id="4" name="Grafiek 3">
          <a:extLst>
            <a:ext uri="{FF2B5EF4-FFF2-40B4-BE49-F238E27FC236}">
              <a16:creationId xmlns:a16="http://schemas.microsoft.com/office/drawing/2014/main" id="{98A8C438-5027-45BB-865A-338057767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381000</xdr:colOff>
      <xdr:row>42</xdr:row>
      <xdr:rowOff>0</xdr:rowOff>
    </xdr:from>
    <xdr:to>
      <xdr:col>30</xdr:col>
      <xdr:colOff>4919</xdr:colOff>
      <xdr:row>54</xdr:row>
      <xdr:rowOff>217714</xdr:rowOff>
    </xdr:to>
    <xdr:graphicFrame macro="">
      <xdr:nvGraphicFramePr>
        <xdr:cNvPr id="5" name="Grafiek 7">
          <a:extLst>
            <a:ext uri="{FF2B5EF4-FFF2-40B4-BE49-F238E27FC236}">
              <a16:creationId xmlns:a16="http://schemas.microsoft.com/office/drawing/2014/main" id="{FA3E3497-C5DB-4D7C-800E-8EB37854D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ené Roelands" id="{968EBC87-6B68-4A19-A09E-1976188E8061}" userId="S::r.roelands@kmwe.com::f83df3ef-6b4c-478e-b82d-ed9577bf936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2:F35" totalsRowShown="0" headerRowDxfId="6" dataDxfId="5">
  <autoFilter ref="B22:F35" xr:uid="{00000000-0009-0000-0100-000001000000}"/>
  <tableColumns count="5">
    <tableColumn id="1" xr3:uid="{00000000-0010-0000-0000-000001000000}" name="Team" dataDxfId="4"/>
    <tableColumn id="2" xr3:uid="{00000000-0010-0000-0000-000002000000}" name="Project taak" dataDxfId="3"/>
    <tableColumn id="3" xr3:uid="{00000000-0010-0000-0000-000003000000}" name="Calculatie door" dataDxfId="2"/>
    <tableColumn id="4" xr3:uid="{00000000-0010-0000-0000-000004000000}" name="Task" dataDxfId="1"/>
    <tableColumn id="5" xr3:uid="{00000000-0010-0000-0000-000005000000}" name="Oplever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1-02-02T11:37:08.27" personId="{968EBC87-6B68-4A19-A09E-1976188E8061}" id="{001CDEE0-5E96-4C60-887F-5F2F94E06B5A}">
    <text>I put myself in as lead engineer and system architect
Marco is Junior
Rik S/W engineer
Technical engineer == cost engineer == assembly engineer
ALTEN is E-design</text>
  </threadedComment>
  <threadedComment ref="N2" dT="2020-11-09T08:24:01.64" personId="{968EBC87-6B68-4A19-A09E-1976188E8061}" id="{B79B98CB-3564-496A-B57F-8E1C57BAC6CC}">
    <text>is er ook een cost engineer nodig?</text>
  </threadedComment>
  <threadedComment ref="D28" dT="2021-02-02T11:41:13.95" personId="{968EBC87-6B68-4A19-A09E-1976188E8061}" id="{A9E9B328-DD55-4261-8C2C-7F6DB48CADE5}">
    <text>Only required hours after 02-02-2021</text>
  </threadedComment>
  <threadedComment ref="F35" dT="2021-02-02T11:43:10.57" personId="{968EBC87-6B68-4A19-A09E-1976188E8061}" id="{154C583F-9CB0-4370-9691-5BEB0F3EEBC8}">
    <text>specification</text>
  </threadedComment>
  <threadedComment ref="K35" dT="2021-02-02T11:45:15.16" personId="{968EBC87-6B68-4A19-A09E-1976188E8061}" id="{26BF8F2B-9BC6-4815-9CBF-13E663F2E250}">
    <text>connect sensors of the dummy PPL to TWINCAT3</text>
  </threadedComment>
  <threadedComment ref="F41" dT="2021-02-02T11:51:15.48" personId="{968EBC87-6B68-4A19-A09E-1976188E8061}" id="{3E217202-15B9-4192-A8F8-7D848267FB57}">
    <text>Diagnostics</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topLeftCell="A25" zoomScale="80" zoomScaleNormal="80" workbookViewId="0">
      <selection activeCell="F12" sqref="F12"/>
    </sheetView>
  </sheetViews>
  <sheetFormatPr defaultRowHeight="14.4" x14ac:dyDescent="0.3"/>
  <cols>
    <col min="1" max="1" width="23.5546875" customWidth="1"/>
    <col min="2" max="2" width="9" customWidth="1"/>
    <col min="3" max="3" width="24.6640625" customWidth="1"/>
    <col min="4" max="4" width="17" customWidth="1"/>
    <col min="5" max="5" width="29.6640625" customWidth="1"/>
    <col min="6" max="6" width="30.44140625" customWidth="1"/>
    <col min="8" max="8" width="16" hidden="1" customWidth="1"/>
    <col min="9" max="9" width="18.44140625" hidden="1" customWidth="1"/>
    <col min="10" max="10" width="25.33203125" hidden="1" customWidth="1"/>
    <col min="11" max="11" width="0" hidden="1" customWidth="1"/>
  </cols>
  <sheetData>
    <row r="1" spans="1:11" ht="28.8" x14ac:dyDescent="0.55000000000000004">
      <c r="A1" s="424" t="s">
        <v>280</v>
      </c>
      <c r="B1" s="424"/>
      <c r="C1" s="424"/>
      <c r="D1" s="424"/>
      <c r="E1" s="424"/>
      <c r="F1" s="322"/>
    </row>
    <row r="2" spans="1:11" x14ac:dyDescent="0.3">
      <c r="A2" t="s">
        <v>299</v>
      </c>
    </row>
    <row r="3" spans="1:11" x14ac:dyDescent="0.3">
      <c r="A3" s="10" t="s">
        <v>38</v>
      </c>
    </row>
    <row r="4" spans="1:11" x14ac:dyDescent="0.3">
      <c r="A4" s="10" t="s">
        <v>39</v>
      </c>
      <c r="C4" t="s">
        <v>313</v>
      </c>
    </row>
    <row r="5" spans="1:11" x14ac:dyDescent="0.3">
      <c r="A5" s="10" t="s">
        <v>35</v>
      </c>
      <c r="C5" s="5"/>
    </row>
    <row r="6" spans="1:11" x14ac:dyDescent="0.3">
      <c r="A6" s="11" t="s">
        <v>21</v>
      </c>
      <c r="B6" s="1" t="s">
        <v>16</v>
      </c>
      <c r="C6" t="s">
        <v>18</v>
      </c>
      <c r="H6" t="s">
        <v>2</v>
      </c>
      <c r="I6" t="s">
        <v>22</v>
      </c>
      <c r="J6" t="s">
        <v>27</v>
      </c>
      <c r="K6" t="s">
        <v>284</v>
      </c>
    </row>
    <row r="7" spans="1:11" x14ac:dyDescent="0.3">
      <c r="B7" s="1" t="s">
        <v>17</v>
      </c>
      <c r="C7" t="s">
        <v>22</v>
      </c>
      <c r="H7" t="s">
        <v>3</v>
      </c>
      <c r="I7" t="s">
        <v>28</v>
      </c>
      <c r="J7" t="s">
        <v>25</v>
      </c>
      <c r="K7" t="s">
        <v>285</v>
      </c>
    </row>
    <row r="8" spans="1:11" x14ac:dyDescent="0.3">
      <c r="B8" s="1" t="s">
        <v>24</v>
      </c>
      <c r="C8" t="s">
        <v>27</v>
      </c>
      <c r="H8" t="s">
        <v>18</v>
      </c>
      <c r="I8" t="s">
        <v>23</v>
      </c>
      <c r="J8" t="s">
        <v>26</v>
      </c>
      <c r="K8" t="s">
        <v>293</v>
      </c>
    </row>
    <row r="9" spans="1:11" x14ac:dyDescent="0.3">
      <c r="B9" s="1"/>
    </row>
    <row r="10" spans="1:11" x14ac:dyDescent="0.3">
      <c r="B10" s="324" t="s">
        <v>29</v>
      </c>
      <c r="C10" s="429" t="s">
        <v>41</v>
      </c>
      <c r="D10" s="429"/>
      <c r="E10" s="429"/>
      <c r="F10" s="361"/>
    </row>
    <row r="11" spans="1:11" ht="15.6" x14ac:dyDescent="0.3">
      <c r="B11" s="12">
        <v>1</v>
      </c>
      <c r="C11" s="426" t="s">
        <v>281</v>
      </c>
      <c r="D11" s="427"/>
      <c r="E11" s="428"/>
      <c r="F11" s="362" t="s">
        <v>282</v>
      </c>
    </row>
    <row r="12" spans="1:11" ht="15.6" x14ac:dyDescent="0.3">
      <c r="B12" s="12">
        <v>2</v>
      </c>
      <c r="C12" s="426" t="s">
        <v>283</v>
      </c>
      <c r="D12" s="427"/>
      <c r="E12" s="428"/>
      <c r="F12" s="362" t="s">
        <v>284</v>
      </c>
    </row>
    <row r="13" spans="1:11" ht="15.6" x14ac:dyDescent="0.3">
      <c r="B13" s="12">
        <v>3</v>
      </c>
      <c r="C13" s="426" t="s">
        <v>286</v>
      </c>
      <c r="D13" s="427"/>
      <c r="E13" s="428"/>
      <c r="F13" s="362" t="s">
        <v>284</v>
      </c>
    </row>
    <row r="14" spans="1:11" ht="15.6" x14ac:dyDescent="0.3">
      <c r="B14" s="12">
        <v>4</v>
      </c>
      <c r="C14" s="426" t="s">
        <v>287</v>
      </c>
      <c r="D14" s="427"/>
      <c r="E14" s="428"/>
      <c r="F14" s="362" t="s">
        <v>284</v>
      </c>
    </row>
    <row r="15" spans="1:11" ht="15.6" x14ac:dyDescent="0.3">
      <c r="B15" s="12">
        <v>5</v>
      </c>
      <c r="C15" s="426" t="s">
        <v>288</v>
      </c>
      <c r="D15" s="427"/>
      <c r="E15" s="428"/>
      <c r="F15" s="362" t="s">
        <v>285</v>
      </c>
    </row>
    <row r="16" spans="1:11" ht="15.6" x14ac:dyDescent="0.3">
      <c r="B16" s="12">
        <v>6</v>
      </c>
      <c r="C16" s="426" t="s">
        <v>289</v>
      </c>
      <c r="D16" s="427"/>
      <c r="E16" s="428"/>
      <c r="F16" s="362" t="s">
        <v>285</v>
      </c>
    </row>
    <row r="17" spans="1:8" ht="15.6" x14ac:dyDescent="0.3">
      <c r="B17" s="12">
        <v>7</v>
      </c>
      <c r="C17" s="426" t="s">
        <v>290</v>
      </c>
      <c r="D17" s="427"/>
      <c r="E17" s="428"/>
      <c r="F17" s="362" t="s">
        <v>284</v>
      </c>
    </row>
    <row r="18" spans="1:8" ht="15.6" x14ac:dyDescent="0.3">
      <c r="B18" s="12">
        <v>8</v>
      </c>
      <c r="C18" s="426" t="s">
        <v>292</v>
      </c>
      <c r="D18" s="427"/>
      <c r="E18" s="428"/>
      <c r="F18" s="362" t="s">
        <v>285</v>
      </c>
    </row>
    <row r="19" spans="1:8" ht="15.6" x14ac:dyDescent="0.3">
      <c r="B19" s="12">
        <v>9</v>
      </c>
      <c r="C19" s="426" t="s">
        <v>294</v>
      </c>
      <c r="D19" s="427"/>
      <c r="E19" s="428"/>
      <c r="F19" s="362" t="s">
        <v>285</v>
      </c>
    </row>
    <row r="20" spans="1:8" ht="15.6" x14ac:dyDescent="0.3">
      <c r="B20" s="12">
        <v>10</v>
      </c>
      <c r="C20" s="426" t="s">
        <v>291</v>
      </c>
      <c r="D20" s="427"/>
      <c r="E20" s="428"/>
      <c r="F20" s="362"/>
    </row>
    <row r="22" spans="1:8" x14ac:dyDescent="0.3">
      <c r="A22" s="2" t="s">
        <v>4</v>
      </c>
      <c r="B22" s="353" t="s">
        <v>36</v>
      </c>
      <c r="C22" s="323" t="s">
        <v>15</v>
      </c>
      <c r="D22" s="323" t="s">
        <v>34</v>
      </c>
      <c r="E22" s="323" t="s">
        <v>14</v>
      </c>
      <c r="F22" s="323" t="s">
        <v>31</v>
      </c>
      <c r="H22" t="s">
        <v>0</v>
      </c>
    </row>
    <row r="23" spans="1:8" ht="15" customHeight="1" x14ac:dyDescent="0.3">
      <c r="B23" s="6"/>
      <c r="C23" s="7" t="s">
        <v>5</v>
      </c>
      <c r="D23" s="7"/>
      <c r="E23" s="8"/>
      <c r="F23" s="8"/>
      <c r="H23" t="s">
        <v>1</v>
      </c>
    </row>
    <row r="24" spans="1:8" x14ac:dyDescent="0.3">
      <c r="B24" s="6"/>
      <c r="C24" s="7" t="s">
        <v>33</v>
      </c>
      <c r="D24" s="7"/>
      <c r="E24" s="7"/>
      <c r="F24" s="7"/>
    </row>
    <row r="25" spans="1:8" x14ac:dyDescent="0.3">
      <c r="B25" s="6"/>
      <c r="C25" s="7" t="s">
        <v>37</v>
      </c>
      <c r="D25" s="7"/>
      <c r="E25" s="8"/>
      <c r="F25" s="7"/>
    </row>
    <row r="26" spans="1:8" x14ac:dyDescent="0.3">
      <c r="B26" s="6"/>
      <c r="C26" s="7" t="s">
        <v>6</v>
      </c>
      <c r="D26" s="7"/>
      <c r="E26" s="8"/>
      <c r="F26" s="7"/>
    </row>
    <row r="27" spans="1:8" x14ac:dyDescent="0.3">
      <c r="B27" s="6"/>
      <c r="C27" s="7" t="s">
        <v>7</v>
      </c>
      <c r="D27" s="7"/>
      <c r="E27" s="8"/>
      <c r="F27" s="7"/>
    </row>
    <row r="28" spans="1:8" x14ac:dyDescent="0.3">
      <c r="B28" s="6"/>
      <c r="C28" s="7" t="s">
        <v>8</v>
      </c>
      <c r="D28" s="7"/>
      <c r="E28" s="8"/>
      <c r="F28" s="7"/>
    </row>
    <row r="29" spans="1:8" x14ac:dyDescent="0.3">
      <c r="B29" s="6"/>
      <c r="C29" s="7" t="s">
        <v>9</v>
      </c>
      <c r="D29" s="8"/>
      <c r="E29" s="7"/>
      <c r="F29" s="7"/>
    </row>
    <row r="30" spans="1:8" x14ac:dyDescent="0.3">
      <c r="B30" s="6"/>
      <c r="C30" s="7" t="s">
        <v>10</v>
      </c>
      <c r="D30" s="7"/>
      <c r="E30" s="7"/>
      <c r="F30" s="7"/>
    </row>
    <row r="31" spans="1:8" x14ac:dyDescent="0.3">
      <c r="B31" s="6"/>
      <c r="C31" s="7" t="s">
        <v>11</v>
      </c>
      <c r="D31" s="7"/>
      <c r="E31" s="7"/>
      <c r="F31" s="7"/>
    </row>
    <row r="32" spans="1:8" x14ac:dyDescent="0.3">
      <c r="B32" s="6"/>
      <c r="C32" s="7" t="s">
        <v>12</v>
      </c>
      <c r="D32" s="8"/>
      <c r="E32" s="8"/>
      <c r="F32" s="7"/>
    </row>
    <row r="33" spans="2:6" x14ac:dyDescent="0.3">
      <c r="B33" s="6"/>
      <c r="C33" s="7" t="s">
        <v>13</v>
      </c>
      <c r="D33" s="7"/>
      <c r="E33" s="8"/>
      <c r="F33" s="7"/>
    </row>
    <row r="34" spans="2:6" x14ac:dyDescent="0.3">
      <c r="B34" s="6"/>
      <c r="C34" s="7" t="s">
        <v>20</v>
      </c>
      <c r="D34" s="7"/>
      <c r="E34" s="8"/>
      <c r="F34" s="7"/>
    </row>
    <row r="35" spans="2:6" x14ac:dyDescent="0.3">
      <c r="B35" s="6"/>
      <c r="C35" s="9" t="s">
        <v>32</v>
      </c>
      <c r="D35" s="7"/>
      <c r="E35" s="7"/>
      <c r="F35" s="7"/>
    </row>
    <row r="36" spans="2:6" x14ac:dyDescent="0.3">
      <c r="B36" s="1"/>
      <c r="C36" s="1"/>
    </row>
    <row r="37" spans="2:6" x14ac:dyDescent="0.3">
      <c r="B37" s="1"/>
      <c r="C37" s="1"/>
    </row>
    <row r="38" spans="2:6" x14ac:dyDescent="0.3">
      <c r="B38" s="324" t="s">
        <v>29</v>
      </c>
      <c r="C38" s="425" t="s">
        <v>30</v>
      </c>
      <c r="D38" s="425"/>
      <c r="E38" s="425"/>
      <c r="F38" s="425"/>
    </row>
    <row r="39" spans="2:6" x14ac:dyDescent="0.3">
      <c r="B39" s="4">
        <v>1</v>
      </c>
      <c r="C39" s="423" t="s">
        <v>40</v>
      </c>
      <c r="D39" s="423"/>
      <c r="E39" s="423"/>
      <c r="F39" s="423"/>
    </row>
    <row r="40" spans="2:6" x14ac:dyDescent="0.3">
      <c r="B40" s="4">
        <v>2</v>
      </c>
      <c r="C40" s="423" t="s">
        <v>204</v>
      </c>
      <c r="D40" s="423"/>
      <c r="E40" s="423"/>
      <c r="F40" s="423"/>
    </row>
    <row r="41" spans="2:6" x14ac:dyDescent="0.3">
      <c r="B41" s="4">
        <v>3</v>
      </c>
      <c r="C41" s="423" t="s">
        <v>205</v>
      </c>
      <c r="D41" s="423"/>
      <c r="E41" s="423"/>
      <c r="F41" s="423"/>
    </row>
    <row r="42" spans="2:6" x14ac:dyDescent="0.3">
      <c r="B42" s="4">
        <v>4</v>
      </c>
      <c r="C42" s="423" t="s">
        <v>300</v>
      </c>
      <c r="D42" s="423"/>
      <c r="E42" s="423"/>
      <c r="F42" s="423"/>
    </row>
    <row r="43" spans="2:6" x14ac:dyDescent="0.3">
      <c r="B43" s="4">
        <v>5</v>
      </c>
      <c r="C43" s="423"/>
      <c r="D43" s="423"/>
      <c r="E43" s="423"/>
      <c r="F43" s="423"/>
    </row>
  </sheetData>
  <mergeCells count="18">
    <mergeCell ref="C20:E20"/>
    <mergeCell ref="C42:F42"/>
    <mergeCell ref="C43:F43"/>
    <mergeCell ref="A1:E1"/>
    <mergeCell ref="C38:F38"/>
    <mergeCell ref="C39:F39"/>
    <mergeCell ref="C40:F40"/>
    <mergeCell ref="C41:F41"/>
    <mergeCell ref="C15:E15"/>
    <mergeCell ref="C10:E10"/>
    <mergeCell ref="C11:E11"/>
    <mergeCell ref="C12:E12"/>
    <mergeCell ref="C13:E13"/>
    <mergeCell ref="C14:E14"/>
    <mergeCell ref="C16:E16"/>
    <mergeCell ref="C17:E17"/>
    <mergeCell ref="C18:E18"/>
    <mergeCell ref="C19:E19"/>
  </mergeCells>
  <dataValidations count="4">
    <dataValidation type="list" allowBlank="1" showInputMessage="1" showErrorMessage="1" sqref="C7" xr:uid="{00000000-0002-0000-0000-000000000000}">
      <formula1>$I$6:$I$8</formula1>
    </dataValidation>
    <dataValidation type="list" allowBlank="1" showInputMessage="1" showErrorMessage="1" sqref="F12:F20" xr:uid="{8905CFA7-8D56-4107-A8FD-E13A991E125A}">
      <formula1>$K$6:$K$8</formula1>
    </dataValidation>
    <dataValidation type="list" allowBlank="1" showInputMessage="1" showErrorMessage="1" sqref="C8:C9" xr:uid="{00000000-0002-0000-0000-000001000000}">
      <formula1>$J$6:$J$20</formula1>
    </dataValidation>
    <dataValidation type="list" allowBlank="1" showInputMessage="1" showErrorMessage="1" sqref="C6" xr:uid="{00000000-0002-0000-0000-000002000000}">
      <formula1>$H$6:$H$26</formula1>
    </dataValidation>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208"/>
  <sheetViews>
    <sheetView zoomScale="90" zoomScaleNormal="90" workbookViewId="0">
      <pane xSplit="4" ySplit="2" topLeftCell="E166" activePane="bottomRight" state="frozen"/>
      <selection pane="topRight" activeCell="E1" sqref="E1"/>
      <selection pane="bottomLeft" activeCell="A3" sqref="A3"/>
      <selection pane="bottomRight" activeCell="A190" sqref="A190"/>
    </sheetView>
  </sheetViews>
  <sheetFormatPr defaultColWidth="9.109375" defaultRowHeight="13.2" outlineLevelCol="1" x14ac:dyDescent="0.25"/>
  <cols>
    <col min="1" max="3" width="3.33203125" style="306" bestFit="1" customWidth="1"/>
    <col min="4" max="4" width="76" style="22" customWidth="1"/>
    <col min="5" max="5" width="4" style="23" customWidth="1"/>
    <col min="6" max="6" width="4" style="24" customWidth="1"/>
    <col min="7" max="7" width="4" style="23" customWidth="1"/>
    <col min="8" max="8" width="4" style="24" customWidth="1"/>
    <col min="9" max="9" width="4" style="23" customWidth="1"/>
    <col min="10" max="10" width="4" style="24" customWidth="1"/>
    <col min="11" max="11" width="7.6640625" style="23" bestFit="1" customWidth="1"/>
    <col min="12" max="12" width="4.33203125" style="24" customWidth="1"/>
    <col min="13" max="13" width="4" style="23" customWidth="1"/>
    <col min="14" max="14" width="4" style="24" bestFit="1" customWidth="1"/>
    <col min="15" max="15" width="27.88671875" style="390" customWidth="1"/>
    <col min="16" max="16" width="3.33203125" style="25" customWidth="1"/>
    <col min="17" max="17" width="13" style="25" customWidth="1"/>
    <col min="18" max="18" width="3.33203125" style="25" customWidth="1"/>
    <col min="19" max="19" width="14.33203125" style="25" bestFit="1" customWidth="1"/>
    <col min="20" max="20" width="6.6640625" style="25" customWidth="1" outlineLevel="1"/>
    <col min="21" max="21" width="3.33203125" style="25" customWidth="1" outlineLevel="1"/>
    <col min="22" max="22" width="18.109375" style="25" customWidth="1" outlineLevel="1"/>
    <col min="23" max="23" width="3" style="25" customWidth="1" outlineLevel="1"/>
    <col min="24" max="24" width="14.33203125" style="25" customWidth="1" outlineLevel="1"/>
    <col min="25" max="25" width="7.109375" style="22" customWidth="1"/>
    <col min="26" max="26" width="4.33203125" style="22" customWidth="1"/>
    <col min="27" max="27" width="3.33203125" style="44" customWidth="1"/>
    <col min="28" max="28" width="3" style="45" customWidth="1"/>
    <col min="29" max="29" width="4.33203125" style="44" customWidth="1"/>
    <col min="30" max="31" width="4.33203125" style="35" customWidth="1"/>
    <col min="32" max="36" width="4.33203125" style="45" customWidth="1"/>
    <col min="37" max="68" width="4.33203125" style="22" customWidth="1"/>
    <col min="69" max="16384" width="9.109375" style="22"/>
  </cols>
  <sheetData>
    <row r="1" spans="1:68" s="21" customFormat="1" ht="91.5" customHeight="1" x14ac:dyDescent="0.3">
      <c r="A1" s="304" t="s">
        <v>209</v>
      </c>
      <c r="B1" s="304" t="s">
        <v>211</v>
      </c>
      <c r="C1" s="304" t="s">
        <v>210</v>
      </c>
      <c r="D1" s="303" t="s">
        <v>42</v>
      </c>
      <c r="E1" s="13" t="s">
        <v>43</v>
      </c>
      <c r="F1" s="14" t="s">
        <v>44</v>
      </c>
      <c r="G1" s="13" t="s">
        <v>45</v>
      </c>
      <c r="H1" s="14" t="s">
        <v>251</v>
      </c>
      <c r="I1" s="13" t="s">
        <v>333</v>
      </c>
      <c r="J1" s="14" t="s">
        <v>46</v>
      </c>
      <c r="K1" s="13" t="s">
        <v>334</v>
      </c>
      <c r="L1" s="14" t="s">
        <v>47</v>
      </c>
      <c r="M1" s="13" t="s">
        <v>252</v>
      </c>
      <c r="N1" s="14" t="s">
        <v>49</v>
      </c>
      <c r="O1" s="389"/>
      <c r="P1" s="15"/>
      <c r="Q1" s="15"/>
      <c r="R1" s="15"/>
      <c r="S1" s="15"/>
      <c r="T1" s="15"/>
      <c r="U1" s="15"/>
      <c r="V1" s="15"/>
      <c r="W1" s="15"/>
      <c r="X1" s="15"/>
      <c r="Y1" s="16" t="s">
        <v>50</v>
      </c>
      <c r="Z1" s="17">
        <v>48</v>
      </c>
      <c r="AA1" s="18">
        <v>49</v>
      </c>
      <c r="AB1" s="17">
        <v>50</v>
      </c>
      <c r="AC1" s="18">
        <v>51</v>
      </c>
      <c r="AD1" s="19">
        <v>52</v>
      </c>
      <c r="AE1" s="20">
        <v>1</v>
      </c>
      <c r="AF1" s="17">
        <v>2</v>
      </c>
      <c r="AG1" s="18">
        <v>3</v>
      </c>
      <c r="AH1" s="17">
        <v>4</v>
      </c>
      <c r="AI1" s="18">
        <v>5</v>
      </c>
      <c r="AJ1" s="17">
        <v>6</v>
      </c>
      <c r="AK1" s="18">
        <v>7</v>
      </c>
      <c r="AL1" s="17">
        <v>8</v>
      </c>
      <c r="AM1" s="18">
        <v>9</v>
      </c>
      <c r="AN1" s="17">
        <v>10</v>
      </c>
      <c r="AO1" s="18">
        <v>11</v>
      </c>
      <c r="AP1" s="17">
        <v>12</v>
      </c>
      <c r="AQ1" s="18">
        <v>13</v>
      </c>
      <c r="AR1" s="17">
        <v>14</v>
      </c>
      <c r="AS1" s="18">
        <v>15</v>
      </c>
      <c r="AT1" s="17">
        <v>16</v>
      </c>
      <c r="AU1" s="18">
        <v>17</v>
      </c>
      <c r="AV1" s="17">
        <v>18</v>
      </c>
      <c r="AW1" s="18">
        <v>19</v>
      </c>
      <c r="AX1" s="17">
        <v>20</v>
      </c>
      <c r="AY1" s="18">
        <v>21</v>
      </c>
      <c r="AZ1" s="17">
        <v>22</v>
      </c>
      <c r="BA1" s="18">
        <v>23</v>
      </c>
      <c r="BB1" s="17">
        <v>24</v>
      </c>
      <c r="BC1" s="18">
        <v>25</v>
      </c>
      <c r="BD1" s="17">
        <v>26</v>
      </c>
      <c r="BE1" s="18">
        <v>27</v>
      </c>
      <c r="BF1" s="18">
        <v>28</v>
      </c>
      <c r="BG1" s="17">
        <v>29</v>
      </c>
      <c r="BH1" s="18">
        <v>30</v>
      </c>
      <c r="BI1" s="17">
        <v>31</v>
      </c>
      <c r="BJ1" s="18">
        <v>32</v>
      </c>
      <c r="BK1" s="17">
        <v>33</v>
      </c>
      <c r="BL1" s="18">
        <v>34</v>
      </c>
      <c r="BM1" s="18">
        <v>35</v>
      </c>
      <c r="BN1" s="17">
        <v>36</v>
      </c>
      <c r="BO1" s="18">
        <v>37</v>
      </c>
      <c r="BP1" s="17">
        <v>38</v>
      </c>
    </row>
    <row r="2" spans="1:68" s="21" customFormat="1" ht="50.25" customHeight="1" x14ac:dyDescent="0.3">
      <c r="A2" s="304"/>
      <c r="B2" s="304"/>
      <c r="C2" s="304"/>
      <c r="D2" s="321" t="s">
        <v>267</v>
      </c>
      <c r="E2" s="319">
        <v>75</v>
      </c>
      <c r="F2" s="320">
        <v>95</v>
      </c>
      <c r="G2" s="319">
        <v>75</v>
      </c>
      <c r="H2" s="320">
        <v>80</v>
      </c>
      <c r="I2" s="400">
        <v>65</v>
      </c>
      <c r="J2" s="320">
        <v>65</v>
      </c>
      <c r="K2" s="319">
        <v>65</v>
      </c>
      <c r="L2" s="320">
        <v>55</v>
      </c>
      <c r="M2" s="400">
        <v>0</v>
      </c>
      <c r="N2" s="320">
        <v>65</v>
      </c>
      <c r="O2" s="389"/>
      <c r="P2" s="15"/>
      <c r="Q2" s="15"/>
      <c r="R2" s="15"/>
      <c r="S2" s="15"/>
      <c r="T2" s="15"/>
      <c r="U2" s="15"/>
      <c r="V2" s="15"/>
      <c r="W2" s="15"/>
      <c r="X2" s="15"/>
      <c r="Y2" s="16"/>
      <c r="Z2" s="17"/>
      <c r="AA2" s="18"/>
      <c r="AB2" s="17"/>
      <c r="AC2" s="18"/>
      <c r="AD2" s="19"/>
      <c r="AE2" s="20"/>
      <c r="AF2" s="17"/>
      <c r="AG2" s="18"/>
      <c r="AH2" s="17"/>
      <c r="AI2" s="18"/>
      <c r="AJ2" s="17"/>
      <c r="AK2" s="18"/>
      <c r="AL2" s="17"/>
      <c r="AM2" s="18"/>
      <c r="AN2" s="17"/>
      <c r="AO2" s="18"/>
      <c r="AP2" s="17"/>
      <c r="AQ2" s="18"/>
      <c r="AR2" s="17"/>
      <c r="AS2" s="18"/>
      <c r="AT2" s="17"/>
      <c r="AU2" s="18"/>
      <c r="AV2" s="17"/>
      <c r="AW2" s="18"/>
      <c r="AX2" s="17"/>
      <c r="AY2" s="18"/>
      <c r="AZ2" s="17"/>
      <c r="BA2" s="18"/>
      <c r="BB2" s="17"/>
      <c r="BC2" s="18"/>
      <c r="BD2" s="17"/>
      <c r="BE2" s="18"/>
      <c r="BF2" s="18"/>
      <c r="BG2" s="17"/>
      <c r="BH2" s="18"/>
      <c r="BI2" s="17"/>
      <c r="BJ2" s="18"/>
      <c r="BK2" s="17"/>
      <c r="BL2" s="18"/>
      <c r="BM2" s="18"/>
      <c r="BN2" s="17"/>
      <c r="BO2" s="18"/>
      <c r="BP2" s="17"/>
    </row>
    <row r="3" spans="1:68" ht="12.75" customHeight="1" x14ac:dyDescent="0.25">
      <c r="A3" s="314" t="s">
        <v>217</v>
      </c>
      <c r="B3" s="314" t="s">
        <v>217</v>
      </c>
      <c r="C3" s="314" t="s">
        <v>217</v>
      </c>
      <c r="D3" s="302" t="s">
        <v>248</v>
      </c>
      <c r="E3" s="37"/>
      <c r="F3" s="38"/>
      <c r="G3" s="37"/>
      <c r="H3" s="38"/>
      <c r="I3" s="37"/>
      <c r="J3" s="38"/>
      <c r="K3" s="37"/>
      <c r="L3" s="38"/>
      <c r="M3" s="37"/>
      <c r="N3" s="38"/>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row>
    <row r="4" spans="1:68" ht="13.8" x14ac:dyDescent="0.25">
      <c r="A4" s="307" t="s">
        <v>217</v>
      </c>
      <c r="B4" s="307" t="s">
        <v>217</v>
      </c>
      <c r="C4" s="307" t="s">
        <v>217</v>
      </c>
      <c r="D4" s="311" t="s">
        <v>79</v>
      </c>
      <c r="E4" s="28"/>
      <c r="F4" s="29"/>
      <c r="G4" s="28"/>
      <c r="H4" s="29"/>
      <c r="I4" s="28"/>
      <c r="J4" s="29"/>
      <c r="K4" s="28"/>
      <c r="L4" s="29"/>
      <c r="M4" s="28"/>
      <c r="N4" s="29"/>
      <c r="O4" s="391" t="s">
        <v>307</v>
      </c>
      <c r="P4" s="30"/>
      <c r="Q4" s="30"/>
      <c r="R4" s="30"/>
      <c r="S4" s="48"/>
      <c r="T4" s="30"/>
      <c r="U4" s="30"/>
      <c r="V4" s="30"/>
      <c r="W4" s="30"/>
      <c r="X4" s="48"/>
      <c r="Y4" s="39"/>
      <c r="Z4" s="39"/>
      <c r="AA4" s="40"/>
      <c r="AB4" s="41"/>
      <c r="AC4" s="40"/>
      <c r="AD4" s="31"/>
      <c r="AE4" s="31"/>
      <c r="AF4" s="41"/>
      <c r="AG4" s="41"/>
      <c r="AH4" s="41"/>
      <c r="AI4" s="41"/>
      <c r="AJ4" s="41"/>
      <c r="AK4" s="39"/>
      <c r="AL4" s="39"/>
      <c r="AM4" s="39"/>
      <c r="AN4" s="39"/>
      <c r="AO4" s="39"/>
      <c r="AP4" s="39"/>
      <c r="AQ4" s="39"/>
      <c r="AR4" s="39"/>
      <c r="AS4" s="39"/>
      <c r="AT4" s="39"/>
      <c r="AU4" s="39"/>
      <c r="AV4" s="39"/>
      <c r="AW4" s="39"/>
      <c r="AX4" s="39"/>
      <c r="AY4" s="42"/>
      <c r="AZ4" s="39"/>
      <c r="BA4" s="39"/>
      <c r="BB4" s="27"/>
      <c r="BC4" s="27"/>
      <c r="BD4" s="27"/>
      <c r="BE4" s="27"/>
      <c r="BF4" s="27"/>
      <c r="BG4" s="27"/>
      <c r="BH4" s="27"/>
      <c r="BI4" s="27"/>
      <c r="BJ4" s="27"/>
      <c r="BK4" s="27"/>
      <c r="BL4" s="27"/>
      <c r="BM4" s="27"/>
      <c r="BN4" s="27"/>
      <c r="BO4" s="27"/>
      <c r="BP4" s="27"/>
    </row>
    <row r="5" spans="1:68" ht="13.8" x14ac:dyDescent="0.25">
      <c r="A5" s="307" t="s">
        <v>217</v>
      </c>
      <c r="B5" s="307" t="s">
        <v>217</v>
      </c>
      <c r="C5" s="307" t="s">
        <v>217</v>
      </c>
      <c r="D5" s="311" t="s">
        <v>295</v>
      </c>
      <c r="E5" s="28"/>
      <c r="F5" s="29"/>
      <c r="G5" s="28"/>
      <c r="H5" s="29"/>
      <c r="I5" s="28"/>
      <c r="J5" s="29"/>
      <c r="K5" s="28"/>
      <c r="L5" s="29"/>
      <c r="M5" s="28"/>
      <c r="N5" s="29"/>
      <c r="O5" s="391" t="s">
        <v>308</v>
      </c>
      <c r="P5" s="30"/>
      <c r="Q5" s="30"/>
      <c r="R5" s="30"/>
      <c r="S5" s="48"/>
      <c r="T5" s="30"/>
      <c r="U5" s="30"/>
      <c r="V5" s="30"/>
      <c r="W5" s="30"/>
      <c r="X5" s="48"/>
      <c r="Y5" s="39"/>
      <c r="Z5" s="39"/>
      <c r="AA5" s="40"/>
      <c r="AB5" s="41"/>
      <c r="AC5" s="40"/>
      <c r="AD5" s="31"/>
      <c r="AE5" s="31"/>
      <c r="AF5" s="41"/>
      <c r="AG5" s="41"/>
      <c r="AH5" s="41"/>
      <c r="AI5" s="41"/>
      <c r="AJ5" s="41"/>
      <c r="AK5" s="39"/>
      <c r="AL5" s="39"/>
      <c r="AM5" s="39"/>
      <c r="AN5" s="39"/>
      <c r="AO5" s="39"/>
      <c r="AP5" s="39"/>
      <c r="AQ5" s="39"/>
      <c r="AR5" s="39"/>
      <c r="AS5" s="39"/>
      <c r="AT5" s="39"/>
      <c r="AU5" s="39"/>
      <c r="AV5" s="39"/>
      <c r="AW5" s="39"/>
      <c r="AX5" s="39"/>
      <c r="AY5" s="42"/>
      <c r="AZ5" s="39"/>
      <c r="BA5" s="39"/>
      <c r="BB5" s="27"/>
      <c r="BC5" s="27"/>
      <c r="BD5" s="27"/>
      <c r="BE5" s="27"/>
      <c r="BF5" s="27"/>
      <c r="BG5" s="27"/>
      <c r="BH5" s="27"/>
      <c r="BI5" s="27"/>
      <c r="BJ5" s="27"/>
      <c r="BK5" s="27"/>
      <c r="BL5" s="27"/>
      <c r="BM5" s="27"/>
      <c r="BN5" s="27"/>
      <c r="BO5" s="27"/>
      <c r="BP5" s="27"/>
    </row>
    <row r="6" spans="1:68" ht="13.8" x14ac:dyDescent="0.25">
      <c r="A6" s="307" t="s">
        <v>217</v>
      </c>
      <c r="B6" s="307" t="s">
        <v>217</v>
      </c>
      <c r="C6" s="307" t="s">
        <v>217</v>
      </c>
      <c r="D6" s="311" t="s">
        <v>296</v>
      </c>
      <c r="E6" s="28"/>
      <c r="F6" s="29"/>
      <c r="G6" s="28"/>
      <c r="H6" s="29"/>
      <c r="I6" s="28"/>
      <c r="J6" s="29"/>
      <c r="K6" s="28"/>
      <c r="L6" s="29"/>
      <c r="M6" s="28"/>
      <c r="N6" s="29"/>
      <c r="O6" s="391"/>
      <c r="P6" s="30"/>
      <c r="Q6" s="30"/>
      <c r="R6" s="30"/>
      <c r="S6" s="48"/>
      <c r="T6" s="30"/>
      <c r="U6" s="30"/>
      <c r="V6" s="30"/>
      <c r="W6" s="30"/>
      <c r="X6" s="48"/>
      <c r="Y6" s="39"/>
      <c r="Z6" s="39"/>
      <c r="AA6" s="40"/>
      <c r="AB6" s="41"/>
      <c r="AC6" s="40"/>
      <c r="AD6" s="31"/>
      <c r="AE6" s="31"/>
      <c r="AF6" s="41"/>
      <c r="AG6" s="41"/>
      <c r="AH6" s="41"/>
      <c r="AI6" s="41"/>
      <c r="AJ6" s="41"/>
      <c r="AK6" s="39"/>
      <c r="AL6" s="39"/>
      <c r="AM6" s="39"/>
      <c r="AN6" s="39"/>
      <c r="AO6" s="39"/>
      <c r="AP6" s="39"/>
      <c r="AQ6" s="39"/>
      <c r="AR6" s="39"/>
      <c r="AS6" s="39"/>
      <c r="AT6" s="39"/>
      <c r="AU6" s="39"/>
      <c r="AV6" s="39"/>
      <c r="AW6" s="39"/>
      <c r="AX6" s="39"/>
      <c r="AY6" s="42"/>
      <c r="AZ6" s="39"/>
      <c r="BA6" s="39"/>
      <c r="BB6" s="27"/>
      <c r="BC6" s="27"/>
      <c r="BD6" s="27"/>
      <c r="BE6" s="27"/>
      <c r="BF6" s="27"/>
      <c r="BG6" s="27"/>
      <c r="BH6" s="27"/>
      <c r="BI6" s="27"/>
      <c r="BJ6" s="27"/>
      <c r="BK6" s="27"/>
      <c r="BL6" s="27"/>
      <c r="BM6" s="27"/>
      <c r="BN6" s="27"/>
      <c r="BO6" s="27"/>
      <c r="BP6" s="27"/>
    </row>
    <row r="7" spans="1:68" ht="13.8" x14ac:dyDescent="0.25">
      <c r="A7" s="307" t="s">
        <v>217</v>
      </c>
      <c r="B7" s="307" t="s">
        <v>217</v>
      </c>
      <c r="C7" s="307" t="s">
        <v>217</v>
      </c>
      <c r="D7" s="312" t="s">
        <v>60</v>
      </c>
      <c r="E7" s="28"/>
      <c r="F7" s="29"/>
      <c r="G7" s="28"/>
      <c r="H7" s="29"/>
      <c r="I7" s="28"/>
      <c r="J7" s="29"/>
      <c r="K7" s="28"/>
      <c r="L7" s="29"/>
      <c r="M7" s="28"/>
      <c r="N7" s="29"/>
    </row>
    <row r="8" spans="1:68" ht="13.8" x14ac:dyDescent="0.25">
      <c r="A8" s="307" t="s">
        <v>217</v>
      </c>
      <c r="B8" s="307" t="s">
        <v>217</v>
      </c>
      <c r="C8" s="307" t="s">
        <v>217</v>
      </c>
      <c r="D8" s="312" t="s">
        <v>62</v>
      </c>
      <c r="E8" s="28"/>
      <c r="F8" s="29"/>
      <c r="G8" s="28"/>
      <c r="H8" s="29"/>
      <c r="I8" s="28"/>
      <c r="J8" s="29"/>
      <c r="K8" s="28"/>
      <c r="L8" s="29"/>
      <c r="M8" s="28"/>
      <c r="N8" s="29"/>
      <c r="O8" s="391"/>
      <c r="P8" s="30"/>
      <c r="Q8" s="30"/>
      <c r="R8" s="30"/>
      <c r="S8" s="48"/>
      <c r="T8" s="30"/>
      <c r="U8" s="30"/>
      <c r="V8" s="30"/>
      <c r="W8" s="30"/>
      <c r="X8" s="48"/>
      <c r="Y8" s="39"/>
      <c r="Z8" s="39"/>
      <c r="AA8" s="40"/>
      <c r="AB8" s="41"/>
      <c r="AC8" s="40"/>
      <c r="AD8" s="31"/>
      <c r="AE8" s="31"/>
      <c r="AF8" s="41"/>
      <c r="AG8" s="41"/>
      <c r="AH8" s="41"/>
      <c r="AI8" s="41"/>
      <c r="AJ8" s="41"/>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row>
    <row r="9" spans="1:68" x14ac:dyDescent="0.25">
      <c r="A9" s="306" t="s">
        <v>217</v>
      </c>
      <c r="B9" s="306" t="s">
        <v>217</v>
      </c>
      <c r="C9" s="306" t="s">
        <v>217</v>
      </c>
      <c r="D9" s="46" t="s">
        <v>206</v>
      </c>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8" x14ac:dyDescent="0.25">
      <c r="A10" s="306" t="s">
        <v>217</v>
      </c>
      <c r="B10" s="306" t="s">
        <v>217</v>
      </c>
      <c r="C10" s="306" t="s">
        <v>217</v>
      </c>
      <c r="D10" s="46" t="s">
        <v>212</v>
      </c>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row>
    <row r="11" spans="1:68" x14ac:dyDescent="0.25">
      <c r="B11" s="306" t="s">
        <v>217</v>
      </c>
      <c r="C11" s="306" t="s">
        <v>217</v>
      </c>
      <c r="D11" s="46" t="s">
        <v>213</v>
      </c>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8" x14ac:dyDescent="0.25">
      <c r="C12" s="306" t="s">
        <v>217</v>
      </c>
      <c r="D12" s="305" t="s">
        <v>214</v>
      </c>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row>
    <row r="13" spans="1:68" x14ac:dyDescent="0.25">
      <c r="C13" s="306" t="s">
        <v>217</v>
      </c>
      <c r="D13" s="305" t="s">
        <v>215</v>
      </c>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row>
    <row r="14" spans="1:68" x14ac:dyDescent="0.25">
      <c r="B14" s="306" t="s">
        <v>217</v>
      </c>
      <c r="C14" s="306" t="s">
        <v>217</v>
      </c>
      <c r="D14" s="46" t="s">
        <v>216</v>
      </c>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row>
    <row r="15" spans="1:68" ht="13.8" x14ac:dyDescent="0.25">
      <c r="A15" s="307" t="s">
        <v>217</v>
      </c>
      <c r="B15" s="307" t="s">
        <v>217</v>
      </c>
      <c r="C15" s="307" t="s">
        <v>217</v>
      </c>
      <c r="D15" s="311" t="s">
        <v>253</v>
      </c>
      <c r="E15" s="28"/>
      <c r="F15" s="29"/>
      <c r="G15" s="28"/>
      <c r="H15" s="29"/>
      <c r="I15" s="28"/>
      <c r="J15" s="29"/>
      <c r="K15" s="28"/>
      <c r="L15" s="29"/>
      <c r="M15" s="28"/>
      <c r="N15" s="29"/>
      <c r="O15" s="391"/>
      <c r="P15" s="30"/>
      <c r="Q15" s="30"/>
      <c r="R15" s="30"/>
      <c r="S15" s="48"/>
      <c r="T15" s="30"/>
      <c r="U15" s="30"/>
      <c r="V15" s="30"/>
      <c r="W15" s="30"/>
      <c r="X15" s="48"/>
      <c r="Y15" s="39"/>
      <c r="Z15" s="39"/>
      <c r="AA15" s="40"/>
      <c r="AB15" s="41"/>
      <c r="AC15" s="40"/>
      <c r="AD15" s="31"/>
      <c r="AE15" s="31"/>
      <c r="AF15" s="41"/>
      <c r="AG15" s="41"/>
      <c r="AH15" s="41"/>
      <c r="AI15" s="41"/>
      <c r="AJ15" s="41"/>
      <c r="AK15" s="39"/>
      <c r="AL15" s="39"/>
      <c r="AM15" s="39"/>
      <c r="AN15" s="39"/>
      <c r="AO15" s="39"/>
      <c r="AP15" s="39"/>
      <c r="AQ15" s="39"/>
      <c r="AR15" s="39"/>
      <c r="AS15" s="39"/>
      <c r="AT15" s="39"/>
      <c r="AU15" s="39"/>
      <c r="AV15" s="39"/>
      <c r="AW15" s="39"/>
      <c r="AX15" s="39"/>
      <c r="AY15" s="42"/>
      <c r="AZ15" s="39"/>
      <c r="BA15" s="39"/>
      <c r="BB15" s="27"/>
      <c r="BC15" s="27"/>
      <c r="BD15" s="27"/>
      <c r="BE15" s="27"/>
      <c r="BF15" s="27"/>
      <c r="BG15" s="27"/>
      <c r="BH15" s="27"/>
      <c r="BI15" s="27"/>
      <c r="BJ15" s="27"/>
      <c r="BK15" s="27"/>
      <c r="BL15" s="27"/>
      <c r="BM15" s="27"/>
      <c r="BN15" s="27"/>
      <c r="BO15" s="27"/>
      <c r="BP15" s="27"/>
    </row>
    <row r="16" spans="1:68" x14ac:dyDescent="0.25">
      <c r="A16" s="306" t="s">
        <v>217</v>
      </c>
      <c r="B16" s="306" t="s">
        <v>217</v>
      </c>
      <c r="C16" s="306" t="s">
        <v>217</v>
      </c>
      <c r="D16" s="47" t="s">
        <v>207</v>
      </c>
      <c r="E16" s="28"/>
      <c r="F16" s="29"/>
      <c r="G16" s="28"/>
      <c r="H16" s="29"/>
      <c r="I16" s="28"/>
      <c r="J16" s="29"/>
      <c r="K16" s="28"/>
      <c r="L16" s="29"/>
      <c r="M16" s="28"/>
      <c r="N16" s="29"/>
      <c r="O16" s="391"/>
      <c r="P16" s="30"/>
      <c r="Q16" s="30"/>
      <c r="R16" s="30"/>
      <c r="S16" s="48"/>
      <c r="T16" s="30"/>
      <c r="U16" s="30"/>
      <c r="V16" s="30"/>
      <c r="W16" s="30"/>
      <c r="X16" s="48"/>
      <c r="Y16" s="39"/>
      <c r="Z16" s="39"/>
      <c r="AA16" s="40"/>
      <c r="AB16" s="41"/>
      <c r="AC16" s="40"/>
      <c r="AD16" s="31"/>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27"/>
      <c r="BN16" s="27"/>
      <c r="BO16" s="27"/>
      <c r="BP16" s="27"/>
    </row>
    <row r="17" spans="1:68" ht="13.8" x14ac:dyDescent="0.25">
      <c r="A17" s="359" t="s">
        <v>217</v>
      </c>
      <c r="B17" s="359" t="s">
        <v>217</v>
      </c>
      <c r="C17" s="359" t="s">
        <v>217</v>
      </c>
      <c r="D17" s="312" t="s">
        <v>80</v>
      </c>
      <c r="E17" s="28"/>
      <c r="F17" s="29"/>
      <c r="G17" s="28"/>
      <c r="H17" s="29"/>
      <c r="I17" s="28"/>
      <c r="J17" s="29"/>
      <c r="K17" s="28"/>
      <c r="L17" s="29"/>
      <c r="M17" s="28"/>
      <c r="N17" s="29"/>
      <c r="O17" s="391"/>
      <c r="P17" s="30"/>
      <c r="Q17" s="30"/>
      <c r="R17" s="30"/>
      <c r="S17" s="48"/>
      <c r="T17" s="30"/>
      <c r="U17" s="30"/>
      <c r="V17" s="30"/>
      <c r="W17" s="30"/>
      <c r="X17" s="48"/>
      <c r="Y17" s="39"/>
      <c r="Z17" s="39"/>
      <c r="AA17" s="39"/>
      <c r="AB17" s="39"/>
      <c r="AC17" s="39"/>
      <c r="AD17" s="48"/>
      <c r="AE17" s="48"/>
      <c r="AF17" s="39"/>
      <c r="AG17" s="39"/>
      <c r="AH17" s="39"/>
      <c r="AI17" s="39"/>
      <c r="AJ17" s="39"/>
      <c r="AK17" s="39"/>
      <c r="AL17" s="39"/>
      <c r="AM17" s="39"/>
      <c r="AN17" s="39"/>
      <c r="AO17" s="39"/>
      <c r="AP17" s="39"/>
      <c r="AQ17" s="39"/>
      <c r="AR17" s="39"/>
      <c r="AS17" s="39"/>
      <c r="AT17" s="39"/>
      <c r="AU17" s="39"/>
      <c r="AV17" s="39"/>
      <c r="AW17" s="39"/>
      <c r="AX17" s="39"/>
      <c r="AY17" s="42"/>
      <c r="AZ17" s="39"/>
      <c r="BA17" s="39"/>
      <c r="BB17" s="27"/>
      <c r="BC17" s="27"/>
      <c r="BD17" s="27"/>
      <c r="BE17" s="27"/>
      <c r="BF17" s="27"/>
      <c r="BG17" s="27"/>
      <c r="BH17" s="27"/>
      <c r="BI17" s="27"/>
      <c r="BJ17" s="27"/>
      <c r="BK17" s="27"/>
      <c r="BL17" s="27"/>
      <c r="BM17" s="27"/>
      <c r="BN17" s="27"/>
      <c r="BO17" s="27"/>
      <c r="BP17" s="27"/>
    </row>
    <row r="18" spans="1:68" ht="13.8" x14ac:dyDescent="0.25">
      <c r="A18" s="359" t="s">
        <v>217</v>
      </c>
      <c r="B18" s="359" t="s">
        <v>217</v>
      </c>
      <c r="C18" s="359" t="s">
        <v>217</v>
      </c>
      <c r="D18" s="312" t="s">
        <v>81</v>
      </c>
      <c r="E18" s="28"/>
      <c r="F18" s="29"/>
      <c r="G18" s="28"/>
      <c r="H18" s="29"/>
      <c r="I18" s="28"/>
      <c r="J18" s="29"/>
      <c r="K18" s="28"/>
      <c r="L18" s="29"/>
      <c r="M18" s="28"/>
      <c r="N18" s="29"/>
      <c r="O18" s="391"/>
      <c r="P18" s="30"/>
      <c r="Q18" s="30"/>
      <c r="R18" s="30"/>
      <c r="S18" s="48"/>
      <c r="T18" s="30"/>
      <c r="U18" s="30"/>
      <c r="V18" s="30"/>
      <c r="W18" s="30"/>
      <c r="X18" s="48"/>
      <c r="Y18" s="39"/>
      <c r="Z18" s="39"/>
      <c r="AA18" s="39"/>
      <c r="AB18" s="39"/>
      <c r="AC18" s="39"/>
      <c r="AD18" s="48"/>
      <c r="AE18" s="48"/>
      <c r="AF18" s="39"/>
      <c r="AG18" s="39"/>
      <c r="AH18" s="39"/>
      <c r="AI18" s="39"/>
      <c r="AJ18" s="39"/>
      <c r="AK18" s="39"/>
      <c r="AL18" s="39"/>
      <c r="AM18" s="39"/>
      <c r="AN18" s="39"/>
      <c r="AO18" s="39"/>
      <c r="AP18" s="39"/>
      <c r="AQ18" s="39"/>
      <c r="AR18" s="39"/>
      <c r="AS18" s="39"/>
      <c r="AT18" s="39"/>
      <c r="AU18" s="39"/>
      <c r="AV18" s="39"/>
      <c r="AW18" s="39"/>
      <c r="AX18" s="39"/>
      <c r="AY18" s="42"/>
      <c r="AZ18" s="39"/>
      <c r="BA18" s="39"/>
      <c r="BB18" s="27"/>
      <c r="BC18" s="27"/>
      <c r="BD18" s="27"/>
      <c r="BE18" s="27"/>
      <c r="BF18" s="27"/>
      <c r="BG18" s="27"/>
      <c r="BH18" s="27"/>
      <c r="BI18" s="27"/>
      <c r="BJ18" s="27"/>
      <c r="BK18" s="27"/>
      <c r="BL18" s="27"/>
      <c r="BM18" s="27"/>
      <c r="BN18" s="27"/>
      <c r="BO18" s="27"/>
      <c r="BP18" s="27"/>
    </row>
    <row r="19" spans="1:68" ht="13.8" x14ac:dyDescent="0.25">
      <c r="A19" s="315" t="s">
        <v>217</v>
      </c>
      <c r="B19" s="315" t="s">
        <v>217</v>
      </c>
      <c r="C19" s="315" t="s">
        <v>217</v>
      </c>
      <c r="D19" s="316" t="s">
        <v>82</v>
      </c>
      <c r="E19" s="28"/>
      <c r="F19" s="29"/>
      <c r="G19" s="28"/>
      <c r="H19" s="29"/>
      <c r="I19" s="28"/>
      <c r="J19" s="29"/>
      <c r="K19" s="28"/>
      <c r="L19" s="29"/>
      <c r="M19" s="28"/>
      <c r="N19" s="29"/>
      <c r="O19" s="391"/>
      <c r="P19" s="30"/>
      <c r="Q19" s="30"/>
      <c r="R19" s="30"/>
      <c r="S19" s="48"/>
      <c r="T19" s="30"/>
      <c r="U19" s="30"/>
      <c r="V19" s="30"/>
      <c r="W19" s="30"/>
      <c r="X19" s="48"/>
      <c r="Y19" s="39"/>
      <c r="Z19" s="39"/>
      <c r="AA19" s="39"/>
      <c r="AB19" s="39"/>
      <c r="AC19" s="39"/>
      <c r="AD19" s="48"/>
      <c r="AE19" s="48"/>
      <c r="AF19" s="39"/>
      <c r="AG19" s="39"/>
      <c r="AH19" s="39"/>
      <c r="AI19" s="39"/>
      <c r="AJ19" s="39"/>
      <c r="AK19" s="39"/>
      <c r="AL19" s="39"/>
      <c r="AM19" s="39"/>
      <c r="AN19" s="39"/>
      <c r="AO19" s="39"/>
      <c r="AP19" s="39"/>
      <c r="AQ19" s="39"/>
      <c r="AR19" s="39"/>
      <c r="AS19" s="39"/>
      <c r="AT19" s="39"/>
      <c r="AU19" s="39"/>
      <c r="AV19" s="39"/>
      <c r="AW19" s="39"/>
      <c r="AX19" s="39"/>
      <c r="AY19" s="42"/>
      <c r="AZ19" s="39"/>
      <c r="BA19" s="39"/>
      <c r="BB19" s="27"/>
      <c r="BC19" s="27"/>
      <c r="BD19" s="27"/>
      <c r="BE19" s="27"/>
      <c r="BF19" s="27"/>
      <c r="BG19" s="27"/>
      <c r="BH19" s="27"/>
      <c r="BI19" s="27"/>
      <c r="BJ19" s="27"/>
      <c r="BK19" s="27"/>
      <c r="BL19" s="27"/>
      <c r="BM19" s="27"/>
      <c r="BN19" s="27"/>
      <c r="BO19" s="27"/>
      <c r="BP19" s="27"/>
    </row>
    <row r="20" spans="1:68" ht="13.8" x14ac:dyDescent="0.25">
      <c r="A20" s="315" t="s">
        <v>217</v>
      </c>
      <c r="B20" s="315" t="s">
        <v>217</v>
      </c>
      <c r="C20" s="315" t="s">
        <v>217</v>
      </c>
      <c r="D20" s="316" t="s">
        <v>61</v>
      </c>
      <c r="E20" s="28"/>
      <c r="F20" s="38"/>
      <c r="G20" s="37"/>
      <c r="H20" s="38"/>
      <c r="I20" s="37"/>
      <c r="J20" s="38"/>
      <c r="K20" s="37"/>
      <c r="L20" s="38"/>
      <c r="M20" s="37"/>
      <c r="N20" s="38"/>
      <c r="O20" s="391"/>
      <c r="P20" s="30"/>
      <c r="Q20" s="30"/>
      <c r="R20" s="30"/>
      <c r="S20" s="48"/>
      <c r="T20" s="30"/>
      <c r="U20" s="30"/>
      <c r="V20" s="30"/>
      <c r="W20" s="30"/>
      <c r="X20" s="48"/>
      <c r="Y20" s="39"/>
      <c r="Z20" s="39"/>
      <c r="AA20" s="40"/>
      <c r="AB20" s="41"/>
      <c r="AC20" s="40"/>
      <c r="AD20" s="54"/>
      <c r="AE20" s="54"/>
      <c r="AF20" s="40"/>
      <c r="AG20" s="40"/>
      <c r="AH20" s="40"/>
      <c r="AI20" s="40"/>
      <c r="AJ20" s="40"/>
      <c r="AK20" s="40"/>
      <c r="AL20" s="40"/>
      <c r="AM20" s="40"/>
      <c r="AN20" s="40"/>
      <c r="AO20" s="39"/>
      <c r="AP20" s="40"/>
      <c r="AQ20" s="39"/>
      <c r="AR20" s="40"/>
      <c r="AS20" s="39"/>
      <c r="AT20" s="40"/>
      <c r="AU20" s="39"/>
      <c r="AV20" s="40"/>
      <c r="AW20" s="39"/>
      <c r="AX20" s="40"/>
      <c r="AY20" s="39"/>
      <c r="AZ20" s="40"/>
      <c r="BA20" s="39"/>
      <c r="BB20" s="40"/>
      <c r="BC20" s="39"/>
      <c r="BD20" s="40"/>
      <c r="BE20" s="39"/>
      <c r="BF20" s="40"/>
      <c r="BG20" s="39"/>
      <c r="BH20" s="40"/>
      <c r="BI20" s="39"/>
      <c r="BJ20" s="40"/>
      <c r="BK20" s="39"/>
      <c r="BL20" s="40"/>
      <c r="BM20" s="39"/>
      <c r="BN20" s="40"/>
      <c r="BO20" s="39"/>
      <c r="BP20" s="40"/>
    </row>
    <row r="21" spans="1:68" ht="13.8" x14ac:dyDescent="0.25">
      <c r="A21" s="315" t="s">
        <v>217</v>
      </c>
      <c r="B21" s="315" t="s">
        <v>217</v>
      </c>
      <c r="C21" s="315" t="s">
        <v>217</v>
      </c>
      <c r="D21" s="316" t="s">
        <v>254</v>
      </c>
      <c r="E21" s="28"/>
      <c r="F21" s="38"/>
      <c r="G21" s="37"/>
      <c r="H21" s="38"/>
      <c r="I21" s="37"/>
      <c r="J21" s="38"/>
      <c r="K21" s="37"/>
      <c r="L21" s="38"/>
      <c r="M21" s="37"/>
      <c r="N21" s="38"/>
      <c r="O21" s="391"/>
      <c r="P21" s="30"/>
      <c r="Q21" s="30"/>
      <c r="R21" s="30"/>
      <c r="S21" s="48"/>
      <c r="T21" s="30"/>
      <c r="U21" s="30"/>
      <c r="V21" s="30"/>
      <c r="W21" s="30"/>
      <c r="X21" s="48"/>
      <c r="Y21" s="39"/>
      <c r="Z21" s="39"/>
      <c r="AA21" s="39"/>
      <c r="AB21" s="39"/>
      <c r="AC21" s="39"/>
      <c r="AD21" s="48"/>
      <c r="AE21" s="48"/>
      <c r="AF21" s="39"/>
      <c r="AG21" s="39"/>
      <c r="AH21" s="39"/>
      <c r="AI21" s="39"/>
      <c r="AJ21" s="39"/>
      <c r="AK21" s="39"/>
      <c r="AL21" s="39"/>
      <c r="AM21" s="39"/>
      <c r="AN21" s="39"/>
      <c r="AO21" s="39"/>
      <c r="AP21" s="39"/>
      <c r="AQ21" s="39"/>
      <c r="AR21" s="39"/>
      <c r="AS21" s="39"/>
      <c r="AT21" s="39"/>
      <c r="AU21" s="39"/>
      <c r="AV21" s="39"/>
      <c r="AW21" s="39"/>
      <c r="AX21" s="39"/>
      <c r="AY21" s="42"/>
      <c r="AZ21" s="39"/>
      <c r="BA21" s="39"/>
      <c r="BB21" s="27"/>
      <c r="BC21" s="27"/>
      <c r="BD21" s="27"/>
      <c r="BE21" s="27"/>
      <c r="BF21" s="27"/>
      <c r="BG21" s="27"/>
      <c r="BH21" s="27"/>
      <c r="BI21" s="27"/>
      <c r="BJ21" s="27"/>
      <c r="BK21" s="27"/>
      <c r="BL21" s="27"/>
      <c r="BM21" s="27"/>
      <c r="BN21" s="27"/>
      <c r="BO21" s="27"/>
      <c r="BP21" s="27"/>
    </row>
    <row r="22" spans="1:68" ht="13.8" x14ac:dyDescent="0.25">
      <c r="A22" s="315" t="s">
        <v>217</v>
      </c>
      <c r="B22" s="315" t="s">
        <v>217</v>
      </c>
      <c r="C22" s="315" t="s">
        <v>217</v>
      </c>
      <c r="D22" s="316" t="s">
        <v>255</v>
      </c>
      <c r="E22" s="28"/>
      <c r="F22" s="38"/>
      <c r="G22" s="37"/>
      <c r="H22" s="38"/>
      <c r="I22" s="37"/>
      <c r="J22" s="38"/>
      <c r="K22" s="37"/>
      <c r="L22" s="38"/>
      <c r="M22" s="37"/>
      <c r="N22" s="38"/>
      <c r="O22" s="391"/>
      <c r="P22" s="30"/>
      <c r="Q22" s="30"/>
      <c r="R22" s="30"/>
      <c r="S22" s="48"/>
      <c r="T22" s="30"/>
      <c r="U22" s="30"/>
      <c r="V22" s="30"/>
      <c r="W22" s="30"/>
      <c r="X22" s="48"/>
      <c r="Y22" s="39"/>
      <c r="Z22" s="39"/>
      <c r="AA22" s="39"/>
      <c r="AB22" s="39"/>
      <c r="AC22" s="39"/>
      <c r="AD22" s="48"/>
      <c r="AE22" s="48"/>
      <c r="AF22" s="39"/>
      <c r="AG22" s="39"/>
      <c r="AH22" s="39"/>
      <c r="AI22" s="39"/>
      <c r="AJ22" s="39"/>
      <c r="AK22" s="39"/>
      <c r="AL22" s="39"/>
      <c r="AM22" s="39"/>
      <c r="AN22" s="39"/>
      <c r="AO22" s="39"/>
      <c r="AP22" s="39"/>
      <c r="AQ22" s="39"/>
      <c r="AR22" s="39"/>
      <c r="AS22" s="39"/>
      <c r="AT22" s="39"/>
      <c r="AU22" s="39"/>
      <c r="AV22" s="39"/>
      <c r="AW22" s="39"/>
      <c r="AX22" s="39"/>
      <c r="AY22" s="42"/>
      <c r="AZ22" s="39"/>
      <c r="BA22" s="39"/>
      <c r="BB22" s="27"/>
      <c r="BC22" s="27"/>
      <c r="BD22" s="27"/>
      <c r="BE22" s="27"/>
      <c r="BF22" s="27"/>
      <c r="BG22" s="27"/>
      <c r="BH22" s="27"/>
      <c r="BI22" s="27"/>
      <c r="BJ22" s="27"/>
      <c r="BK22" s="27"/>
      <c r="BL22" s="27"/>
      <c r="BM22" s="27"/>
      <c r="BN22" s="27"/>
      <c r="BO22" s="27"/>
      <c r="BP22" s="27"/>
    </row>
    <row r="23" spans="1:68" ht="13.8" x14ac:dyDescent="0.25">
      <c r="A23" s="315" t="s">
        <v>217</v>
      </c>
      <c r="B23" s="315" t="s">
        <v>217</v>
      </c>
      <c r="C23" s="315" t="s">
        <v>217</v>
      </c>
      <c r="D23" s="316" t="s">
        <v>273</v>
      </c>
      <c r="E23" s="28"/>
      <c r="F23" s="29"/>
      <c r="G23" s="28"/>
      <c r="H23" s="29"/>
      <c r="I23" s="28"/>
      <c r="J23" s="29"/>
      <c r="K23" s="28"/>
      <c r="L23" s="29"/>
      <c r="M23" s="28"/>
      <c r="N23" s="29"/>
      <c r="O23" s="391"/>
      <c r="P23" s="30"/>
      <c r="Q23" s="30"/>
      <c r="R23" s="30"/>
      <c r="S23" s="48"/>
      <c r="T23" s="30"/>
      <c r="U23" s="30"/>
      <c r="V23" s="30"/>
      <c r="W23" s="30"/>
      <c r="X23" s="48"/>
      <c r="Y23" s="39"/>
      <c r="Z23" s="39"/>
      <c r="AA23" s="39"/>
      <c r="AB23" s="39"/>
      <c r="AC23" s="39"/>
      <c r="AD23" s="48"/>
      <c r="AE23" s="48"/>
      <c r="AF23" s="39"/>
      <c r="AG23" s="39"/>
      <c r="AH23" s="39"/>
      <c r="AI23" s="39"/>
      <c r="AJ23" s="39"/>
      <c r="AK23" s="39"/>
      <c r="AL23" s="39"/>
      <c r="AM23" s="39"/>
      <c r="AN23" s="39"/>
      <c r="AO23" s="39"/>
      <c r="AP23" s="39"/>
      <c r="AQ23" s="39"/>
      <c r="AR23" s="39"/>
      <c r="AS23" s="39"/>
      <c r="AT23" s="39"/>
      <c r="AU23" s="39"/>
      <c r="AV23" s="39"/>
      <c r="AW23" s="39"/>
      <c r="AX23" s="39"/>
      <c r="AY23" s="42"/>
      <c r="AZ23" s="39"/>
      <c r="BA23" s="39"/>
      <c r="BB23" s="27"/>
      <c r="BC23" s="27"/>
      <c r="BD23" s="27"/>
      <c r="BE23" s="27"/>
      <c r="BF23" s="27"/>
      <c r="BG23" s="27"/>
      <c r="BH23" s="27"/>
      <c r="BI23" s="27"/>
      <c r="BJ23" s="27"/>
      <c r="BK23" s="27"/>
      <c r="BL23" s="27"/>
      <c r="BM23" s="27"/>
      <c r="BN23" s="27"/>
      <c r="BO23" s="27"/>
      <c r="BP23" s="27"/>
    </row>
    <row r="24" spans="1:68" ht="13.8" x14ac:dyDescent="0.25">
      <c r="A24" s="315" t="s">
        <v>217</v>
      </c>
      <c r="B24" s="315" t="s">
        <v>217</v>
      </c>
      <c r="C24" s="315" t="s">
        <v>217</v>
      </c>
      <c r="D24" s="316" t="s">
        <v>83</v>
      </c>
      <c r="E24" s="28"/>
      <c r="F24" s="38"/>
      <c r="G24" s="37"/>
      <c r="H24" s="38"/>
      <c r="I24" s="37"/>
      <c r="J24" s="38"/>
      <c r="K24" s="37"/>
      <c r="L24" s="38"/>
      <c r="M24" s="37"/>
      <c r="N24" s="38"/>
      <c r="O24" s="391"/>
      <c r="P24" s="30"/>
      <c r="Q24" s="30"/>
      <c r="R24" s="30"/>
      <c r="S24" s="48"/>
      <c r="T24" s="30"/>
      <c r="U24" s="30"/>
      <c r="V24" s="30"/>
      <c r="W24" s="30"/>
      <c r="X24" s="48"/>
      <c r="Y24" s="39"/>
      <c r="Z24" s="39"/>
      <c r="AA24" s="39"/>
      <c r="AB24" s="39"/>
      <c r="AC24" s="39"/>
      <c r="AD24" s="48"/>
      <c r="AE24" s="48"/>
      <c r="AF24" s="39"/>
      <c r="AG24" s="39"/>
      <c r="AH24" s="39"/>
      <c r="AI24" s="39"/>
      <c r="AJ24" s="39"/>
      <c r="AK24" s="39"/>
      <c r="AL24" s="39"/>
      <c r="AM24" s="39"/>
      <c r="AN24" s="39"/>
      <c r="AO24" s="39"/>
      <c r="AP24" s="39"/>
      <c r="AQ24" s="39"/>
      <c r="AR24" s="39"/>
      <c r="AS24" s="39"/>
      <c r="AT24" s="39"/>
      <c r="AU24" s="39"/>
      <c r="AV24" s="39"/>
      <c r="AW24" s="39"/>
      <c r="AX24" s="39"/>
      <c r="AY24" s="42"/>
      <c r="AZ24" s="39"/>
      <c r="BA24" s="39"/>
      <c r="BB24" s="27"/>
      <c r="BC24" s="27"/>
      <c r="BD24" s="27"/>
      <c r="BE24" s="27"/>
      <c r="BF24" s="27"/>
      <c r="BG24" s="27"/>
      <c r="BH24" s="27"/>
      <c r="BI24" s="27"/>
      <c r="BJ24" s="27"/>
      <c r="BK24" s="27"/>
      <c r="BL24" s="27"/>
      <c r="BM24" s="27"/>
      <c r="BN24" s="27"/>
      <c r="BO24" s="27"/>
      <c r="BP24" s="27"/>
    </row>
    <row r="25" spans="1:68" x14ac:dyDescent="0.25">
      <c r="A25" s="306" t="s">
        <v>217</v>
      </c>
      <c r="B25" s="306" t="s">
        <v>217</v>
      </c>
      <c r="C25" s="306" t="s">
        <v>217</v>
      </c>
      <c r="D25" s="50" t="s">
        <v>52</v>
      </c>
      <c r="E25" s="28"/>
      <c r="F25" s="38"/>
      <c r="G25" s="37"/>
      <c r="H25" s="38"/>
      <c r="I25" s="37"/>
      <c r="J25" s="38"/>
      <c r="K25" s="37"/>
      <c r="L25" s="38"/>
      <c r="M25" s="37"/>
      <c r="N25" s="38"/>
      <c r="O25" s="391"/>
      <c r="P25" s="30"/>
      <c r="Q25" s="30"/>
      <c r="R25" s="30"/>
      <c r="S25" s="48"/>
      <c r="T25" s="30"/>
      <c r="U25" s="30"/>
      <c r="V25" s="30"/>
      <c r="W25" s="30"/>
      <c r="X25" s="48"/>
      <c r="Y25" s="39"/>
      <c r="Z25" s="39"/>
      <c r="AA25" s="40"/>
      <c r="AB25" s="41"/>
      <c r="AC25" s="40"/>
      <c r="AD25" s="31"/>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27"/>
      <c r="BN25" s="27"/>
      <c r="BO25" s="27"/>
      <c r="BP25" s="27"/>
    </row>
    <row r="26" spans="1:68" x14ac:dyDescent="0.25">
      <c r="A26" s="358" t="s">
        <v>217</v>
      </c>
      <c r="B26" s="358" t="s">
        <v>217</v>
      </c>
      <c r="C26" s="358" t="s">
        <v>217</v>
      </c>
      <c r="D26" s="317" t="s">
        <v>264</v>
      </c>
      <c r="E26" s="318">
        <f t="shared" ref="E26:N26" si="0">SUM(E4:E25)</f>
        <v>0</v>
      </c>
      <c r="F26" s="318">
        <f t="shared" si="0"/>
        <v>0</v>
      </c>
      <c r="G26" s="318">
        <f t="shared" si="0"/>
        <v>0</v>
      </c>
      <c r="H26" s="318">
        <f t="shared" si="0"/>
        <v>0</v>
      </c>
      <c r="I26" s="318">
        <f t="shared" si="0"/>
        <v>0</v>
      </c>
      <c r="J26" s="318">
        <f t="shared" si="0"/>
        <v>0</v>
      </c>
      <c r="K26" s="318">
        <f t="shared" si="0"/>
        <v>0</v>
      </c>
      <c r="L26" s="318">
        <f t="shared" si="0"/>
        <v>0</v>
      </c>
      <c r="M26" s="318">
        <f t="shared" si="0"/>
        <v>0</v>
      </c>
      <c r="N26" s="318">
        <f t="shared" si="0"/>
        <v>0</v>
      </c>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row>
    <row r="27" spans="1:68" x14ac:dyDescent="0.25">
      <c r="A27" s="358" t="s">
        <v>217</v>
      </c>
      <c r="B27" s="358" t="s">
        <v>217</v>
      </c>
      <c r="C27" s="358" t="s">
        <v>217</v>
      </c>
      <c r="D27" s="317" t="s">
        <v>265</v>
      </c>
      <c r="E27" s="433">
        <f>E26*$E$2+F26*$F$2+G26*$G$2+H26*$H$2+I26*$I$2+J26*$J$2+K26*$K$2+L26*$L$2+M26*$M$2+N26*$N$2</f>
        <v>0</v>
      </c>
      <c r="F27" s="433"/>
      <c r="G27" s="433"/>
      <c r="H27" s="433"/>
      <c r="I27" s="433"/>
      <c r="J27" s="433"/>
      <c r="K27" s="433"/>
      <c r="L27" s="433"/>
      <c r="M27" s="433"/>
      <c r="N27" s="433"/>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8" x14ac:dyDescent="0.25">
      <c r="A28" s="314" t="s">
        <v>217</v>
      </c>
      <c r="B28" s="314" t="s">
        <v>217</v>
      </c>
      <c r="C28" s="314" t="s">
        <v>217</v>
      </c>
      <c r="D28" s="309" t="s">
        <v>53</v>
      </c>
      <c r="E28" s="37"/>
      <c r="F28" s="38"/>
      <c r="G28" s="37"/>
      <c r="H28" s="38"/>
      <c r="I28" s="37"/>
      <c r="J28" s="38"/>
      <c r="K28" s="49"/>
      <c r="L28" s="38"/>
      <c r="M28" s="37"/>
      <c r="N28" s="38"/>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8" ht="13.8" x14ac:dyDescent="0.25">
      <c r="A29" s="307" t="s">
        <v>217</v>
      </c>
      <c r="B29" s="307" t="s">
        <v>217</v>
      </c>
      <c r="C29" s="307" t="s">
        <v>217</v>
      </c>
      <c r="D29" s="47" t="s">
        <v>218</v>
      </c>
      <c r="E29" s="28"/>
      <c r="F29" s="29"/>
      <c r="G29" s="28"/>
      <c r="H29" s="29">
        <v>2</v>
      </c>
      <c r="I29" s="28"/>
      <c r="J29" s="29"/>
      <c r="K29" s="28"/>
      <c r="L29" s="29"/>
      <c r="M29" s="28"/>
      <c r="N29" s="29"/>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row>
    <row r="30" spans="1:68" ht="13.8" x14ac:dyDescent="0.25">
      <c r="A30" s="308"/>
      <c r="B30" s="307" t="s">
        <v>217</v>
      </c>
      <c r="C30" s="307" t="s">
        <v>217</v>
      </c>
      <c r="D30" s="47" t="s">
        <v>224</v>
      </c>
      <c r="E30" s="28"/>
      <c r="F30" s="29">
        <v>4</v>
      </c>
      <c r="G30" s="28"/>
      <c r="H30" s="29"/>
      <c r="I30" s="28"/>
      <c r="J30" s="29"/>
      <c r="K30" s="28"/>
      <c r="L30" s="29"/>
      <c r="M30" s="28"/>
      <c r="N30" s="29"/>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8" ht="13.8" x14ac:dyDescent="0.25">
      <c r="A31" s="307" t="s">
        <v>217</v>
      </c>
      <c r="B31" s="307" t="s">
        <v>217</v>
      </c>
      <c r="C31" s="307" t="s">
        <v>217</v>
      </c>
      <c r="D31" s="47" t="s">
        <v>219</v>
      </c>
      <c r="E31" s="28"/>
      <c r="F31" s="29">
        <v>4</v>
      </c>
      <c r="G31" s="28"/>
      <c r="H31" s="29"/>
      <c r="I31" s="28"/>
      <c r="J31" s="29"/>
      <c r="K31" s="28">
        <v>2</v>
      </c>
      <c r="L31" s="29">
        <v>2</v>
      </c>
      <c r="M31" s="28"/>
      <c r="N31" s="29"/>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8" ht="13.8" x14ac:dyDescent="0.25">
      <c r="A32" s="307" t="s">
        <v>217</v>
      </c>
      <c r="B32" s="307" t="s">
        <v>217</v>
      </c>
      <c r="C32" s="307" t="s">
        <v>217</v>
      </c>
      <c r="D32" s="47" t="s">
        <v>256</v>
      </c>
      <c r="E32" s="28"/>
      <c r="F32" s="29"/>
      <c r="G32" s="28"/>
      <c r="H32" s="29"/>
      <c r="I32" s="28"/>
      <c r="J32" s="29"/>
      <c r="K32" s="28"/>
      <c r="L32" s="29"/>
      <c r="M32" s="28"/>
      <c r="N32" s="29"/>
      <c r="O32" s="390" t="s">
        <v>322</v>
      </c>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8" ht="13.8" x14ac:dyDescent="0.25">
      <c r="A33" s="307" t="s">
        <v>217</v>
      </c>
      <c r="B33" s="307" t="s">
        <v>217</v>
      </c>
      <c r="C33" s="307" t="s">
        <v>217</v>
      </c>
      <c r="D33" s="47" t="s">
        <v>53</v>
      </c>
      <c r="E33" s="28"/>
      <c r="F33" s="29"/>
      <c r="G33" s="28"/>
      <c r="H33" s="29"/>
      <c r="I33" s="28"/>
      <c r="J33" s="29"/>
      <c r="K33" s="28"/>
      <c r="L33" s="29"/>
      <c r="M33" s="28"/>
      <c r="N33" s="29"/>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8" ht="13.8" x14ac:dyDescent="0.25">
      <c r="A34" s="307" t="s">
        <v>217</v>
      </c>
      <c r="B34" s="307" t="s">
        <v>217</v>
      </c>
      <c r="C34" s="307" t="s">
        <v>217</v>
      </c>
      <c r="D34" s="47" t="s">
        <v>316</v>
      </c>
      <c r="E34" s="28"/>
      <c r="F34" s="29"/>
      <c r="G34" s="28"/>
      <c r="H34" s="29"/>
      <c r="I34" s="28"/>
      <c r="J34" s="29"/>
      <c r="K34" s="28"/>
      <c r="L34" s="29"/>
      <c r="M34" s="28"/>
      <c r="N34" s="29"/>
      <c r="O34" s="390" t="s">
        <v>323</v>
      </c>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8" ht="13.8" x14ac:dyDescent="0.25">
      <c r="A35" s="307" t="s">
        <v>217</v>
      </c>
      <c r="B35" s="307" t="s">
        <v>217</v>
      </c>
      <c r="C35" s="307" t="s">
        <v>217</v>
      </c>
      <c r="D35" s="47" t="s">
        <v>317</v>
      </c>
      <c r="E35" s="28"/>
      <c r="F35" s="29"/>
      <c r="G35" s="28"/>
      <c r="H35" s="29"/>
      <c r="I35" s="28"/>
      <c r="J35" s="29"/>
      <c r="K35" s="28"/>
      <c r="L35" s="29"/>
      <c r="M35" s="28"/>
      <c r="N35" s="29"/>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8" ht="13.8" x14ac:dyDescent="0.25">
      <c r="A36" s="307" t="s">
        <v>217</v>
      </c>
      <c r="B36" s="307" t="s">
        <v>217</v>
      </c>
      <c r="C36" s="307" t="s">
        <v>217</v>
      </c>
      <c r="D36" s="47" t="s">
        <v>324</v>
      </c>
      <c r="E36" s="28"/>
      <c r="F36" s="29"/>
      <c r="G36" s="28"/>
      <c r="H36" s="29"/>
      <c r="I36" s="28"/>
      <c r="J36" s="29"/>
      <c r="K36" s="28"/>
      <c r="L36" s="29"/>
      <c r="M36" s="28"/>
      <c r="N36" s="29"/>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8" ht="13.8" x14ac:dyDescent="0.25">
      <c r="A37" s="307" t="s">
        <v>217</v>
      </c>
      <c r="B37" s="307" t="s">
        <v>217</v>
      </c>
      <c r="C37" s="307" t="s">
        <v>217</v>
      </c>
      <c r="D37" s="47" t="s">
        <v>325</v>
      </c>
      <c r="E37" s="28"/>
      <c r="F37" s="29"/>
      <c r="G37" s="28"/>
      <c r="H37" s="29"/>
      <c r="I37" s="28"/>
      <c r="J37" s="29"/>
      <c r="K37" s="28"/>
      <c r="L37" s="29"/>
      <c r="M37" s="28"/>
      <c r="N37" s="29"/>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8" ht="13.8" x14ac:dyDescent="0.25">
      <c r="A38" s="307" t="s">
        <v>217</v>
      </c>
      <c r="B38" s="307" t="s">
        <v>217</v>
      </c>
      <c r="C38" s="307" t="s">
        <v>217</v>
      </c>
      <c r="D38" s="47" t="s">
        <v>326</v>
      </c>
      <c r="E38" s="28"/>
      <c r="F38" s="29"/>
      <c r="G38" s="28"/>
      <c r="H38" s="29"/>
      <c r="I38" s="28"/>
      <c r="J38" s="29"/>
      <c r="K38" s="28"/>
      <c r="L38" s="29"/>
      <c r="M38" s="28"/>
      <c r="N38" s="29"/>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8" ht="13.8" x14ac:dyDescent="0.25">
      <c r="A39" s="307" t="s">
        <v>217</v>
      </c>
      <c r="B39" s="307" t="s">
        <v>217</v>
      </c>
      <c r="C39" s="307" t="s">
        <v>217</v>
      </c>
      <c r="D39" s="47" t="s">
        <v>318</v>
      </c>
      <c r="E39" s="28"/>
      <c r="F39" s="29"/>
      <c r="G39" s="28"/>
      <c r="H39" s="29"/>
      <c r="I39" s="28"/>
      <c r="J39" s="29"/>
      <c r="K39" s="28"/>
      <c r="L39" s="29"/>
      <c r="M39" s="28"/>
      <c r="N39" s="29"/>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8" ht="13.8" x14ac:dyDescent="0.25">
      <c r="A40" s="307" t="s">
        <v>217</v>
      </c>
      <c r="B40" s="307" t="s">
        <v>217</v>
      </c>
      <c r="C40" s="307" t="s">
        <v>217</v>
      </c>
      <c r="D40" s="47" t="s">
        <v>319</v>
      </c>
      <c r="E40" s="28"/>
      <c r="F40" s="29"/>
      <c r="G40" s="28"/>
      <c r="H40" s="29"/>
      <c r="I40" s="28"/>
      <c r="J40" s="29"/>
      <c r="K40" s="28"/>
      <c r="L40" s="29"/>
      <c r="M40" s="28"/>
      <c r="N40" s="29"/>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row>
    <row r="41" spans="1:68" ht="13.8" x14ac:dyDescent="0.25">
      <c r="A41" s="307" t="s">
        <v>217</v>
      </c>
      <c r="B41" s="307" t="s">
        <v>217</v>
      </c>
      <c r="C41" s="307" t="s">
        <v>217</v>
      </c>
      <c r="D41" s="47" t="s">
        <v>320</v>
      </c>
      <c r="E41" s="28"/>
      <c r="F41" s="29"/>
      <c r="G41" s="28"/>
      <c r="H41" s="29"/>
      <c r="I41" s="28"/>
      <c r="J41" s="29"/>
      <c r="K41" s="28"/>
      <c r="L41" s="29"/>
      <c r="M41" s="28"/>
      <c r="N41" s="29"/>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8" ht="13.8" x14ac:dyDescent="0.25">
      <c r="A42" s="308"/>
      <c r="B42" s="307"/>
      <c r="C42" s="307" t="s">
        <v>217</v>
      </c>
      <c r="D42" s="47" t="s">
        <v>220</v>
      </c>
      <c r="E42" s="28"/>
      <c r="F42" s="29"/>
      <c r="G42" s="28"/>
      <c r="H42" s="29"/>
      <c r="I42" s="28"/>
      <c r="J42" s="29"/>
      <c r="K42" s="28"/>
      <c r="L42" s="29"/>
      <c r="M42" s="28"/>
      <c r="N42" s="29"/>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row>
    <row r="43" spans="1:68" ht="13.8" x14ac:dyDescent="0.25">
      <c r="A43" s="307" t="s">
        <v>217</v>
      </c>
      <c r="B43" s="307" t="s">
        <v>217</v>
      </c>
      <c r="C43" s="307" t="s">
        <v>217</v>
      </c>
      <c r="D43" s="47" t="s">
        <v>221</v>
      </c>
      <c r="F43" s="24">
        <v>2</v>
      </c>
      <c r="H43" s="24">
        <v>1</v>
      </c>
      <c r="K43" s="23">
        <v>2</v>
      </c>
      <c r="L43" s="24">
        <v>2</v>
      </c>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row>
    <row r="44" spans="1:68" ht="13.8" x14ac:dyDescent="0.25">
      <c r="A44" s="307" t="s">
        <v>217</v>
      </c>
      <c r="B44" s="307" t="s">
        <v>217</v>
      </c>
      <c r="C44" s="307" t="s">
        <v>217</v>
      </c>
      <c r="D44" s="47" t="s">
        <v>259</v>
      </c>
      <c r="E44" s="28"/>
      <c r="F44" s="29">
        <v>2</v>
      </c>
      <c r="G44" s="28"/>
      <c r="H44" s="29">
        <v>2</v>
      </c>
      <c r="I44" s="28"/>
      <c r="J44" s="29"/>
      <c r="K44" s="28">
        <v>2</v>
      </c>
      <c r="L44" s="29">
        <v>2</v>
      </c>
      <c r="M44" s="28"/>
      <c r="N44" s="29"/>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row>
    <row r="45" spans="1:68" ht="13.8" x14ac:dyDescent="0.25">
      <c r="A45" s="307"/>
      <c r="B45" s="307" t="s">
        <v>217</v>
      </c>
      <c r="C45" s="307" t="s">
        <v>217</v>
      </c>
      <c r="D45" s="51" t="s">
        <v>321</v>
      </c>
      <c r="E45" s="28"/>
      <c r="F45" s="29"/>
      <c r="G45" s="28"/>
      <c r="H45" s="29"/>
      <c r="I45" s="28"/>
      <c r="J45" s="29"/>
      <c r="K45" s="28"/>
      <c r="L45" s="29"/>
      <c r="M45" s="28"/>
      <c r="N45" s="29"/>
      <c r="O45" s="391" t="s">
        <v>327</v>
      </c>
      <c r="P45" s="30"/>
      <c r="Q45" s="30"/>
      <c r="R45" s="30"/>
      <c r="S45" s="30"/>
      <c r="T45" s="30"/>
      <c r="U45" s="30"/>
      <c r="V45" s="30"/>
      <c r="W45" s="30"/>
      <c r="X45" s="30"/>
      <c r="Y45" s="39"/>
      <c r="Z45" s="39"/>
      <c r="AA45" s="40"/>
      <c r="AB45" s="41"/>
      <c r="AC45" s="40"/>
      <c r="AD45" s="31"/>
      <c r="AE45" s="31"/>
      <c r="AF45" s="41"/>
      <c r="AG45" s="41"/>
      <c r="AH45" s="41"/>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27"/>
      <c r="BN45" s="27"/>
      <c r="BO45" s="27"/>
      <c r="BP45" s="27"/>
    </row>
    <row r="46" spans="1:68" ht="13.8" x14ac:dyDescent="0.25">
      <c r="A46" s="307" t="s">
        <v>217</v>
      </c>
      <c r="B46" s="307" t="s">
        <v>217</v>
      </c>
      <c r="C46" s="307" t="s">
        <v>217</v>
      </c>
      <c r="D46" s="47" t="s">
        <v>222</v>
      </c>
      <c r="E46" s="28"/>
      <c r="F46" s="29"/>
      <c r="G46" s="28"/>
      <c r="H46" s="29">
        <v>2</v>
      </c>
      <c r="I46" s="28"/>
      <c r="J46" s="29"/>
      <c r="K46" s="28">
        <v>2</v>
      </c>
      <c r="L46" s="29">
        <v>2</v>
      </c>
      <c r="M46" s="28"/>
      <c r="N46" s="29"/>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row>
    <row r="47" spans="1:68" ht="13.8" x14ac:dyDescent="0.25">
      <c r="A47" s="308"/>
      <c r="B47" s="307" t="s">
        <v>217</v>
      </c>
      <c r="C47" s="307" t="s">
        <v>217</v>
      </c>
      <c r="D47" s="47" t="s">
        <v>257</v>
      </c>
      <c r="E47" s="28"/>
      <c r="F47" s="29"/>
      <c r="G47" s="28"/>
      <c r="H47" s="29"/>
      <c r="I47" s="28"/>
      <c r="J47" s="29"/>
      <c r="K47" s="28"/>
      <c r="L47" s="29"/>
      <c r="M47" s="28"/>
      <c r="N47" s="29"/>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row>
    <row r="48" spans="1:68" ht="13.8" x14ac:dyDescent="0.25">
      <c r="A48" s="359" t="s">
        <v>217</v>
      </c>
      <c r="B48" s="359" t="s">
        <v>217</v>
      </c>
      <c r="C48" s="359" t="s">
        <v>217</v>
      </c>
      <c r="D48" s="312" t="s">
        <v>80</v>
      </c>
      <c r="E48" s="28"/>
      <c r="F48" s="29"/>
      <c r="G48" s="28"/>
      <c r="H48" s="29">
        <v>2</v>
      </c>
      <c r="I48" s="28"/>
      <c r="J48" s="29"/>
      <c r="K48" s="28">
        <v>2</v>
      </c>
      <c r="L48" s="29">
        <v>2</v>
      </c>
      <c r="M48" s="28">
        <v>2</v>
      </c>
      <c r="N48" s="29"/>
      <c r="O48" s="391"/>
      <c r="P48" s="30"/>
      <c r="Q48" s="30"/>
      <c r="R48" s="30"/>
      <c r="S48" s="48"/>
      <c r="T48" s="30"/>
      <c r="U48" s="30"/>
      <c r="V48" s="30"/>
      <c r="W48" s="30"/>
      <c r="X48" s="48"/>
      <c r="Y48" s="39"/>
      <c r="Z48" s="39"/>
      <c r="AA48" s="39"/>
      <c r="AB48" s="39"/>
      <c r="AC48" s="39"/>
      <c r="AD48" s="48"/>
      <c r="AE48" s="48"/>
      <c r="AF48" s="39"/>
      <c r="AG48" s="39"/>
      <c r="AH48" s="39"/>
      <c r="AI48" s="39"/>
      <c r="AJ48" s="39"/>
      <c r="AK48" s="39"/>
      <c r="AL48" s="39"/>
      <c r="AM48" s="39"/>
      <c r="AN48" s="39"/>
      <c r="AO48" s="39"/>
      <c r="AP48" s="39"/>
      <c r="AQ48" s="39"/>
      <c r="AR48" s="39"/>
      <c r="AS48" s="39"/>
      <c r="AT48" s="39"/>
      <c r="AU48" s="39"/>
      <c r="AV48" s="39"/>
      <c r="AW48" s="39"/>
      <c r="AX48" s="39"/>
      <c r="AY48" s="42"/>
      <c r="AZ48" s="39"/>
      <c r="BA48" s="39"/>
      <c r="BB48" s="27"/>
      <c r="BC48" s="27"/>
      <c r="BD48" s="27"/>
      <c r="BE48" s="27"/>
      <c r="BF48" s="27"/>
      <c r="BG48" s="27"/>
      <c r="BH48" s="27"/>
      <c r="BI48" s="27"/>
      <c r="BJ48" s="27"/>
      <c r="BK48" s="27"/>
      <c r="BL48" s="27"/>
      <c r="BM48" s="27"/>
      <c r="BN48" s="27"/>
      <c r="BO48" s="27"/>
      <c r="BP48" s="27"/>
    </row>
    <row r="49" spans="1:68" ht="13.8" x14ac:dyDescent="0.25">
      <c r="A49" s="359" t="s">
        <v>217</v>
      </c>
      <c r="B49" s="359" t="s">
        <v>217</v>
      </c>
      <c r="C49" s="359" t="s">
        <v>217</v>
      </c>
      <c r="D49" s="312" t="s">
        <v>81</v>
      </c>
      <c r="E49" s="28"/>
      <c r="F49" s="29"/>
      <c r="G49" s="28"/>
      <c r="H49" s="29"/>
      <c r="I49" s="28"/>
      <c r="J49" s="29"/>
      <c r="K49" s="28"/>
      <c r="L49" s="29"/>
      <c r="M49" s="28"/>
      <c r="N49" s="29"/>
      <c r="O49" s="391"/>
      <c r="P49" s="30"/>
      <c r="Q49" s="30"/>
      <c r="R49" s="30"/>
      <c r="S49" s="48"/>
      <c r="T49" s="30"/>
      <c r="U49" s="30"/>
      <c r="V49" s="30"/>
      <c r="W49" s="30"/>
      <c r="X49" s="48"/>
      <c r="Y49" s="39"/>
      <c r="Z49" s="39"/>
      <c r="AA49" s="39"/>
      <c r="AB49" s="39"/>
      <c r="AC49" s="39"/>
      <c r="AD49" s="48"/>
      <c r="AE49" s="48"/>
      <c r="AF49" s="39"/>
      <c r="AG49" s="39"/>
      <c r="AH49" s="39"/>
      <c r="AI49" s="39"/>
      <c r="AJ49" s="39"/>
      <c r="AK49" s="39"/>
      <c r="AL49" s="39"/>
      <c r="AM49" s="39"/>
      <c r="AN49" s="39"/>
      <c r="AO49" s="39"/>
      <c r="AP49" s="39"/>
      <c r="AQ49" s="39"/>
      <c r="AR49" s="39"/>
      <c r="AS49" s="39"/>
      <c r="AT49" s="39"/>
      <c r="AU49" s="39"/>
      <c r="AV49" s="39"/>
      <c r="AW49" s="39"/>
      <c r="AX49" s="39"/>
      <c r="AY49" s="42"/>
      <c r="AZ49" s="39"/>
      <c r="BA49" s="39"/>
      <c r="BB49" s="27"/>
      <c r="BC49" s="27"/>
      <c r="BD49" s="27"/>
      <c r="BE49" s="27"/>
      <c r="BF49" s="27"/>
      <c r="BG49" s="27"/>
      <c r="BH49" s="27"/>
      <c r="BI49" s="27"/>
      <c r="BJ49" s="27"/>
      <c r="BK49" s="27"/>
      <c r="BL49" s="27"/>
      <c r="BM49" s="27"/>
      <c r="BN49" s="27"/>
      <c r="BO49" s="27"/>
      <c r="BP49" s="27"/>
    </row>
    <row r="50" spans="1:68" ht="13.8" x14ac:dyDescent="0.25">
      <c r="A50" s="315" t="s">
        <v>217</v>
      </c>
      <c r="B50" s="315" t="s">
        <v>217</v>
      </c>
      <c r="C50" s="315" t="s">
        <v>217</v>
      </c>
      <c r="D50" s="316" t="s">
        <v>82</v>
      </c>
      <c r="E50" s="28"/>
      <c r="F50" s="29"/>
      <c r="G50" s="28"/>
      <c r="H50" s="29"/>
      <c r="I50" s="28"/>
      <c r="J50" s="29"/>
      <c r="K50" s="28"/>
      <c r="L50" s="29"/>
      <c r="M50" s="28"/>
      <c r="N50" s="29"/>
      <c r="O50" s="391"/>
      <c r="P50" s="30"/>
      <c r="Q50" s="30"/>
      <c r="R50" s="30"/>
      <c r="S50" s="48"/>
      <c r="T50" s="30"/>
      <c r="U50" s="30"/>
      <c r="V50" s="30"/>
      <c r="W50" s="30"/>
      <c r="X50" s="48"/>
      <c r="Y50" s="39"/>
      <c r="Z50" s="39"/>
      <c r="AA50" s="39"/>
      <c r="AB50" s="39"/>
      <c r="AC50" s="39"/>
      <c r="AD50" s="48"/>
      <c r="AE50" s="48"/>
      <c r="AF50" s="39"/>
      <c r="AG50" s="39"/>
      <c r="AH50" s="39"/>
      <c r="AI50" s="39"/>
      <c r="AJ50" s="39"/>
      <c r="AK50" s="39"/>
      <c r="AL50" s="39"/>
      <c r="AM50" s="39"/>
      <c r="AN50" s="39"/>
      <c r="AO50" s="39"/>
      <c r="AP50" s="39"/>
      <c r="AQ50" s="39"/>
      <c r="AR50" s="39"/>
      <c r="AS50" s="39"/>
      <c r="AT50" s="39"/>
      <c r="AU50" s="39"/>
      <c r="AV50" s="39"/>
      <c r="AW50" s="39"/>
      <c r="AX50" s="39"/>
      <c r="AY50" s="42"/>
      <c r="AZ50" s="39"/>
      <c r="BA50" s="39"/>
      <c r="BB50" s="27"/>
      <c r="BC50" s="27"/>
      <c r="BD50" s="27"/>
      <c r="BE50" s="27"/>
      <c r="BF50" s="27"/>
      <c r="BG50" s="27"/>
      <c r="BH50" s="27"/>
      <c r="BI50" s="27"/>
      <c r="BJ50" s="27"/>
      <c r="BK50" s="27"/>
      <c r="BL50" s="27"/>
      <c r="BM50" s="27"/>
      <c r="BN50" s="27"/>
      <c r="BO50" s="27"/>
      <c r="BP50" s="27"/>
    </row>
    <row r="51" spans="1:68" ht="13.8" x14ac:dyDescent="0.25">
      <c r="A51" s="315" t="s">
        <v>217</v>
      </c>
      <c r="B51" s="315" t="s">
        <v>217</v>
      </c>
      <c r="C51" s="315" t="s">
        <v>217</v>
      </c>
      <c r="D51" s="316" t="s">
        <v>61</v>
      </c>
      <c r="E51" s="28"/>
      <c r="F51" s="38"/>
      <c r="G51" s="37"/>
      <c r="H51" s="38"/>
      <c r="I51" s="37"/>
      <c r="J51" s="38"/>
      <c r="K51" s="37"/>
      <c r="L51" s="38"/>
      <c r="M51" s="37"/>
      <c r="N51" s="38"/>
      <c r="O51" s="391"/>
      <c r="P51" s="30"/>
      <c r="Q51" s="30"/>
      <c r="R51" s="30"/>
      <c r="S51" s="48"/>
      <c r="T51" s="30"/>
      <c r="U51" s="30"/>
      <c r="V51" s="30"/>
      <c r="W51" s="30"/>
      <c r="X51" s="48"/>
      <c r="Y51" s="39"/>
      <c r="Z51" s="39"/>
      <c r="AA51" s="40"/>
      <c r="AB51" s="41"/>
      <c r="AC51" s="40"/>
      <c r="AD51" s="54"/>
      <c r="AE51" s="54"/>
      <c r="AF51" s="40"/>
      <c r="AG51" s="40"/>
      <c r="AH51" s="40"/>
      <c r="AI51" s="40"/>
      <c r="AJ51" s="40"/>
      <c r="AK51" s="40"/>
      <c r="AL51" s="40"/>
      <c r="AM51" s="40"/>
      <c r="AN51" s="40"/>
      <c r="AO51" s="39"/>
      <c r="AP51" s="40"/>
      <c r="AQ51" s="39"/>
      <c r="AR51" s="40"/>
      <c r="AS51" s="39"/>
      <c r="AT51" s="40"/>
      <c r="AU51" s="39"/>
      <c r="AV51" s="40"/>
      <c r="AW51" s="39"/>
      <c r="AX51" s="40"/>
      <c r="AY51" s="39"/>
      <c r="AZ51" s="40"/>
      <c r="BA51" s="39"/>
      <c r="BB51" s="40"/>
      <c r="BC51" s="39"/>
      <c r="BD51" s="40"/>
      <c r="BE51" s="39"/>
      <c r="BF51" s="40"/>
      <c r="BG51" s="39"/>
      <c r="BH51" s="40"/>
      <c r="BI51" s="39"/>
      <c r="BJ51" s="40"/>
      <c r="BK51" s="39"/>
      <c r="BL51" s="40"/>
      <c r="BM51" s="39"/>
      <c r="BN51" s="40"/>
      <c r="BO51" s="39"/>
      <c r="BP51" s="40"/>
    </row>
    <row r="52" spans="1:68" ht="13.8" x14ac:dyDescent="0.25">
      <c r="A52" s="315" t="s">
        <v>217</v>
      </c>
      <c r="B52" s="315" t="s">
        <v>217</v>
      </c>
      <c r="C52" s="315" t="s">
        <v>217</v>
      </c>
      <c r="D52" s="316" t="s">
        <v>254</v>
      </c>
      <c r="E52" s="28"/>
      <c r="F52" s="38"/>
      <c r="G52" s="37"/>
      <c r="H52" s="38"/>
      <c r="I52" s="37"/>
      <c r="J52" s="38"/>
      <c r="K52" s="37"/>
      <c r="L52" s="38"/>
      <c r="M52" s="37"/>
      <c r="N52" s="38"/>
      <c r="O52" s="391"/>
      <c r="P52" s="30"/>
      <c r="Q52" s="30"/>
      <c r="R52" s="30"/>
      <c r="S52" s="48"/>
      <c r="T52" s="30"/>
      <c r="U52" s="30"/>
      <c r="V52" s="30"/>
      <c r="W52" s="30"/>
      <c r="X52" s="48"/>
      <c r="Y52" s="39"/>
      <c r="Z52" s="39"/>
      <c r="AA52" s="39"/>
      <c r="AB52" s="39"/>
      <c r="AC52" s="39"/>
      <c r="AD52" s="48"/>
      <c r="AE52" s="48"/>
      <c r="AF52" s="39"/>
      <c r="AG52" s="39"/>
      <c r="AH52" s="39"/>
      <c r="AI52" s="39"/>
      <c r="AJ52" s="39"/>
      <c r="AK52" s="39"/>
      <c r="AL52" s="39"/>
      <c r="AM52" s="39"/>
      <c r="AN52" s="39"/>
      <c r="AO52" s="39"/>
      <c r="AP52" s="39"/>
      <c r="AQ52" s="39"/>
      <c r="AR52" s="39"/>
      <c r="AS52" s="39"/>
      <c r="AT52" s="39"/>
      <c r="AU52" s="39"/>
      <c r="AV52" s="39"/>
      <c r="AW52" s="39"/>
      <c r="AX52" s="39"/>
      <c r="AY52" s="42"/>
      <c r="AZ52" s="39"/>
      <c r="BA52" s="39"/>
      <c r="BB52" s="27"/>
      <c r="BC52" s="27"/>
      <c r="BD52" s="27"/>
      <c r="BE52" s="27"/>
      <c r="BF52" s="27"/>
      <c r="BG52" s="27"/>
      <c r="BH52" s="27"/>
      <c r="BI52" s="27"/>
      <c r="BJ52" s="27"/>
      <c r="BK52" s="27"/>
      <c r="BL52" s="27"/>
      <c r="BM52" s="27"/>
      <c r="BN52" s="27"/>
      <c r="BO52" s="27"/>
      <c r="BP52" s="27"/>
    </row>
    <row r="53" spans="1:68" ht="13.8" x14ac:dyDescent="0.25">
      <c r="A53" s="315" t="s">
        <v>217</v>
      </c>
      <c r="B53" s="315" t="s">
        <v>217</v>
      </c>
      <c r="C53" s="315" t="s">
        <v>217</v>
      </c>
      <c r="D53" s="316" t="s">
        <v>255</v>
      </c>
      <c r="E53" s="28"/>
      <c r="F53" s="38"/>
      <c r="G53" s="37"/>
      <c r="H53" s="38"/>
      <c r="I53" s="37"/>
      <c r="J53" s="38"/>
      <c r="K53" s="37"/>
      <c r="L53" s="38"/>
      <c r="M53" s="37"/>
      <c r="N53" s="38"/>
      <c r="O53" s="391"/>
      <c r="P53" s="30"/>
      <c r="Q53" s="30"/>
      <c r="R53" s="30"/>
      <c r="S53" s="48"/>
      <c r="T53" s="30"/>
      <c r="U53" s="30"/>
      <c r="V53" s="30"/>
      <c r="W53" s="30"/>
      <c r="X53" s="48"/>
      <c r="Y53" s="39"/>
      <c r="Z53" s="39"/>
      <c r="AA53" s="39"/>
      <c r="AB53" s="39"/>
      <c r="AC53" s="39"/>
      <c r="AD53" s="48"/>
      <c r="AE53" s="48"/>
      <c r="AF53" s="39"/>
      <c r="AG53" s="39"/>
      <c r="AH53" s="39"/>
      <c r="AI53" s="39"/>
      <c r="AJ53" s="39"/>
      <c r="AK53" s="39"/>
      <c r="AL53" s="39"/>
      <c r="AM53" s="39"/>
      <c r="AN53" s="39"/>
      <c r="AO53" s="39"/>
      <c r="AP53" s="39"/>
      <c r="AQ53" s="39"/>
      <c r="AR53" s="39"/>
      <c r="AS53" s="39"/>
      <c r="AT53" s="39"/>
      <c r="AU53" s="39"/>
      <c r="AV53" s="39"/>
      <c r="AW53" s="39"/>
      <c r="AX53" s="39"/>
      <c r="AY53" s="42"/>
      <c r="AZ53" s="39"/>
      <c r="BA53" s="39"/>
      <c r="BB53" s="27"/>
      <c r="BC53" s="27"/>
      <c r="BD53" s="27"/>
      <c r="BE53" s="27"/>
      <c r="BF53" s="27"/>
      <c r="BG53" s="27"/>
      <c r="BH53" s="27"/>
      <c r="BI53" s="27"/>
      <c r="BJ53" s="27"/>
      <c r="BK53" s="27"/>
      <c r="BL53" s="27"/>
      <c r="BM53" s="27"/>
      <c r="BN53" s="27"/>
      <c r="BO53" s="27"/>
      <c r="BP53" s="27"/>
    </row>
    <row r="54" spans="1:68" ht="13.8" x14ac:dyDescent="0.25">
      <c r="A54" s="315" t="s">
        <v>217</v>
      </c>
      <c r="B54" s="315" t="s">
        <v>217</v>
      </c>
      <c r="C54" s="315" t="s">
        <v>217</v>
      </c>
      <c r="D54" s="316" t="s">
        <v>273</v>
      </c>
      <c r="E54" s="28"/>
      <c r="F54" s="29"/>
      <c r="G54" s="28"/>
      <c r="H54" s="29"/>
      <c r="I54" s="28"/>
      <c r="J54" s="29"/>
      <c r="K54" s="28"/>
      <c r="L54" s="29"/>
      <c r="M54" s="28"/>
      <c r="N54" s="29"/>
      <c r="O54" s="391"/>
      <c r="P54" s="30"/>
      <c r="Q54" s="30"/>
      <c r="R54" s="30"/>
      <c r="S54" s="48"/>
      <c r="T54" s="30"/>
      <c r="U54" s="30"/>
      <c r="V54" s="30"/>
      <c r="W54" s="30"/>
      <c r="X54" s="48"/>
      <c r="Y54" s="39"/>
      <c r="Z54" s="39"/>
      <c r="AA54" s="39"/>
      <c r="AB54" s="39"/>
      <c r="AC54" s="39"/>
      <c r="AD54" s="48"/>
      <c r="AE54" s="48"/>
      <c r="AF54" s="39"/>
      <c r="AG54" s="39"/>
      <c r="AH54" s="39"/>
      <c r="AI54" s="39"/>
      <c r="AJ54" s="39"/>
      <c r="AK54" s="39"/>
      <c r="AL54" s="39"/>
      <c r="AM54" s="39"/>
      <c r="AN54" s="39"/>
      <c r="AO54" s="39"/>
      <c r="AP54" s="39"/>
      <c r="AQ54" s="39"/>
      <c r="AR54" s="39"/>
      <c r="AS54" s="39"/>
      <c r="AT54" s="39"/>
      <c r="AU54" s="39"/>
      <c r="AV54" s="39"/>
      <c r="AW54" s="39"/>
      <c r="AX54" s="39"/>
      <c r="AY54" s="42"/>
      <c r="AZ54" s="39"/>
      <c r="BA54" s="39"/>
      <c r="BB54" s="27"/>
      <c r="BC54" s="27"/>
      <c r="BD54" s="27"/>
      <c r="BE54" s="27"/>
      <c r="BF54" s="27"/>
      <c r="BG54" s="27"/>
      <c r="BH54" s="27"/>
      <c r="BI54" s="27"/>
      <c r="BJ54" s="27"/>
      <c r="BK54" s="27"/>
      <c r="BL54" s="27"/>
      <c r="BM54" s="27"/>
      <c r="BN54" s="27"/>
      <c r="BO54" s="27"/>
      <c r="BP54" s="27"/>
    </row>
    <row r="55" spans="1:68" ht="13.8" x14ac:dyDescent="0.25">
      <c r="A55" s="315" t="s">
        <v>217</v>
      </c>
      <c r="B55" s="315" t="s">
        <v>217</v>
      </c>
      <c r="C55" s="315" t="s">
        <v>217</v>
      </c>
      <c r="D55" s="316" t="s">
        <v>83</v>
      </c>
      <c r="E55" s="28"/>
      <c r="F55" s="38"/>
      <c r="G55" s="37"/>
      <c r="H55" s="38"/>
      <c r="I55" s="37"/>
      <c r="J55" s="38"/>
      <c r="K55" s="37"/>
      <c r="L55" s="38"/>
      <c r="M55" s="37"/>
      <c r="N55" s="38"/>
      <c r="O55" s="391"/>
      <c r="P55" s="30"/>
      <c r="Q55" s="30"/>
      <c r="R55" s="30"/>
      <c r="S55" s="48"/>
      <c r="T55" s="30"/>
      <c r="U55" s="30"/>
      <c r="V55" s="30"/>
      <c r="W55" s="30"/>
      <c r="X55" s="48"/>
      <c r="Y55" s="39"/>
      <c r="Z55" s="39"/>
      <c r="AA55" s="39"/>
      <c r="AB55" s="39"/>
      <c r="AC55" s="39"/>
      <c r="AD55" s="48"/>
      <c r="AE55" s="48"/>
      <c r="AF55" s="39"/>
      <c r="AG55" s="39"/>
      <c r="AH55" s="39"/>
      <c r="AI55" s="39"/>
      <c r="AJ55" s="39"/>
      <c r="AK55" s="39"/>
      <c r="AL55" s="39"/>
      <c r="AM55" s="39"/>
      <c r="AN55" s="39"/>
      <c r="AO55" s="39"/>
      <c r="AP55" s="39"/>
      <c r="AQ55" s="39"/>
      <c r="AR55" s="39"/>
      <c r="AS55" s="39"/>
      <c r="AT55" s="39"/>
      <c r="AU55" s="39"/>
      <c r="AV55" s="39"/>
      <c r="AW55" s="39"/>
      <c r="AX55" s="39"/>
      <c r="AY55" s="42"/>
      <c r="AZ55" s="39"/>
      <c r="BA55" s="39"/>
      <c r="BB55" s="27"/>
      <c r="BC55" s="27"/>
      <c r="BD55" s="27"/>
      <c r="BE55" s="27"/>
      <c r="BF55" s="27"/>
      <c r="BG55" s="27"/>
      <c r="BH55" s="27"/>
      <c r="BI55" s="27"/>
      <c r="BJ55" s="27"/>
      <c r="BK55" s="27"/>
      <c r="BL55" s="27"/>
      <c r="BM55" s="27"/>
      <c r="BN55" s="27"/>
      <c r="BO55" s="27"/>
      <c r="BP55" s="27"/>
    </row>
    <row r="56" spans="1:68" ht="13.8" x14ac:dyDescent="0.25">
      <c r="A56" s="307" t="s">
        <v>217</v>
      </c>
      <c r="B56" s="307" t="s">
        <v>217</v>
      </c>
      <c r="C56" s="307" t="s">
        <v>217</v>
      </c>
      <c r="D56" s="50" t="s">
        <v>54</v>
      </c>
      <c r="E56" s="28"/>
      <c r="F56" s="29"/>
      <c r="G56" s="28"/>
      <c r="H56" s="29"/>
      <c r="I56" s="28"/>
      <c r="J56" s="29"/>
      <c r="K56" s="28"/>
      <c r="L56" s="29"/>
      <c r="M56" s="28"/>
      <c r="N56" s="29"/>
      <c r="O56" s="391"/>
      <c r="P56" s="30"/>
      <c r="Q56" s="30"/>
      <c r="R56" s="30"/>
      <c r="S56" s="30"/>
      <c r="T56" s="30"/>
      <c r="U56" s="30"/>
      <c r="V56" s="30"/>
      <c r="W56" s="30"/>
      <c r="X56" s="30"/>
      <c r="Y56" s="39"/>
      <c r="Z56" s="39"/>
      <c r="AA56" s="40"/>
      <c r="AB56" s="41"/>
      <c r="AC56" s="40"/>
      <c r="AD56" s="31"/>
      <c r="AE56" s="31"/>
      <c r="AF56" s="41"/>
      <c r="AG56" s="41"/>
      <c r="AH56" s="41"/>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27"/>
      <c r="BN56" s="27"/>
      <c r="BO56" s="27"/>
      <c r="BP56" s="27"/>
    </row>
    <row r="57" spans="1:68" x14ac:dyDescent="0.25">
      <c r="A57" s="358" t="s">
        <v>217</v>
      </c>
      <c r="B57" s="358" t="s">
        <v>217</v>
      </c>
      <c r="C57" s="358" t="s">
        <v>217</v>
      </c>
      <c r="D57" s="317" t="s">
        <v>264</v>
      </c>
      <c r="E57" s="318">
        <f>SUM(E29:E56)</f>
        <v>0</v>
      </c>
      <c r="F57" s="318">
        <f t="shared" ref="F57:N57" si="1">SUM(F29:F56)</f>
        <v>12</v>
      </c>
      <c r="G57" s="318">
        <f t="shared" si="1"/>
        <v>0</v>
      </c>
      <c r="H57" s="318">
        <f t="shared" si="1"/>
        <v>9</v>
      </c>
      <c r="I57" s="318">
        <f t="shared" si="1"/>
        <v>0</v>
      </c>
      <c r="J57" s="318">
        <f t="shared" si="1"/>
        <v>0</v>
      </c>
      <c r="K57" s="318">
        <f t="shared" si="1"/>
        <v>10</v>
      </c>
      <c r="L57" s="318">
        <f t="shared" si="1"/>
        <v>10</v>
      </c>
      <c r="M57" s="318">
        <f t="shared" si="1"/>
        <v>2</v>
      </c>
      <c r="N57" s="318">
        <f t="shared" si="1"/>
        <v>0</v>
      </c>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row>
    <row r="58" spans="1:68" x14ac:dyDescent="0.25">
      <c r="A58" s="358" t="s">
        <v>217</v>
      </c>
      <c r="B58" s="358" t="s">
        <v>217</v>
      </c>
      <c r="C58" s="358" t="s">
        <v>217</v>
      </c>
      <c r="D58" s="317" t="s">
        <v>265</v>
      </c>
      <c r="E58" s="433">
        <f>E57*$E$2+F57*$F$2+G57*$G$2+H57*$H$2+I57*$I$2+J57*$J$2+K57*$K$2+L57*$L$2+M57*$M$2+N57*$N$2</f>
        <v>3060</v>
      </c>
      <c r="F58" s="433"/>
      <c r="G58" s="433"/>
      <c r="H58" s="433"/>
      <c r="I58" s="433"/>
      <c r="J58" s="433"/>
      <c r="K58" s="433"/>
      <c r="L58" s="433"/>
      <c r="M58" s="433"/>
      <c r="N58" s="433"/>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row>
    <row r="59" spans="1:68" ht="15" customHeight="1" x14ac:dyDescent="0.25">
      <c r="A59" s="314" t="s">
        <v>217</v>
      </c>
      <c r="B59" s="314" t="s">
        <v>217</v>
      </c>
      <c r="C59" s="314" t="s">
        <v>217</v>
      </c>
      <c r="D59" s="309" t="s">
        <v>55</v>
      </c>
      <c r="E59" s="37"/>
      <c r="F59" s="38"/>
      <c r="G59" s="37"/>
      <c r="H59" s="38"/>
      <c r="I59" s="37"/>
      <c r="J59" s="38"/>
      <c r="K59" s="49"/>
      <c r="L59" s="38"/>
      <c r="M59" s="37"/>
      <c r="N59" s="38"/>
      <c r="O59" s="391"/>
      <c r="P59" s="30"/>
      <c r="Q59" s="30"/>
      <c r="R59" s="30"/>
      <c r="S59" s="30"/>
      <c r="T59" s="30"/>
      <c r="U59" s="30"/>
      <c r="V59" s="30"/>
      <c r="W59" s="30"/>
      <c r="X59" s="30"/>
      <c r="Y59" s="39"/>
      <c r="Z59" s="39"/>
      <c r="AA59" s="40"/>
      <c r="AB59" s="41"/>
      <c r="AC59" s="40"/>
      <c r="AD59" s="31"/>
      <c r="AE59" s="31"/>
      <c r="AF59" s="41"/>
      <c r="AG59" s="41"/>
      <c r="AH59" s="41"/>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27"/>
      <c r="BN59" s="27"/>
      <c r="BO59" s="27"/>
      <c r="BP59" s="27"/>
    </row>
    <row r="60" spans="1:68" ht="13.8" x14ac:dyDescent="0.25">
      <c r="A60" s="307" t="s">
        <v>217</v>
      </c>
      <c r="B60" s="307" t="s">
        <v>217</v>
      </c>
      <c r="C60" s="307" t="s">
        <v>217</v>
      </c>
      <c r="D60" s="51" t="s">
        <v>225</v>
      </c>
      <c r="E60" s="28"/>
      <c r="F60" s="29"/>
      <c r="G60" s="28"/>
      <c r="H60" s="29">
        <v>2</v>
      </c>
      <c r="I60" s="28"/>
      <c r="J60" s="29"/>
      <c r="K60" s="28"/>
      <c r="L60" s="29"/>
      <c r="M60" s="28"/>
      <c r="N60" s="29"/>
      <c r="O60" s="391"/>
      <c r="P60" s="30"/>
      <c r="Q60" s="30"/>
      <c r="R60" s="30"/>
      <c r="S60" s="30"/>
      <c r="T60" s="30"/>
      <c r="U60" s="30"/>
      <c r="V60" s="30"/>
      <c r="W60" s="30"/>
      <c r="X60" s="30"/>
      <c r="Y60" s="39"/>
      <c r="Z60" s="39"/>
      <c r="AA60" s="40"/>
      <c r="AB60" s="41"/>
      <c r="AC60" s="40"/>
      <c r="AD60" s="31"/>
      <c r="AE60" s="31"/>
      <c r="AF60" s="41"/>
      <c r="AG60" s="41"/>
      <c r="AH60" s="41"/>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27"/>
      <c r="BN60" s="27"/>
      <c r="BO60" s="27"/>
      <c r="BP60" s="27"/>
    </row>
    <row r="61" spans="1:68" ht="13.8" x14ac:dyDescent="0.25">
      <c r="A61" s="307"/>
      <c r="B61" s="307" t="s">
        <v>217</v>
      </c>
      <c r="C61" s="307" t="s">
        <v>217</v>
      </c>
      <c r="D61" s="51" t="s">
        <v>235</v>
      </c>
      <c r="E61" s="28"/>
      <c r="F61" s="29"/>
      <c r="G61" s="28"/>
      <c r="H61" s="29"/>
      <c r="I61" s="28"/>
      <c r="J61" s="29"/>
      <c r="K61" s="28"/>
      <c r="L61" s="29"/>
      <c r="M61" s="28"/>
      <c r="N61" s="29"/>
      <c r="O61" s="391"/>
      <c r="P61" s="30"/>
      <c r="Q61" s="30"/>
      <c r="R61" s="30"/>
      <c r="S61" s="30"/>
      <c r="T61" s="30"/>
      <c r="U61" s="30"/>
      <c r="V61" s="30"/>
      <c r="W61" s="30"/>
      <c r="X61" s="30"/>
      <c r="Y61" s="39"/>
      <c r="Z61" s="39"/>
      <c r="AA61" s="40"/>
      <c r="AB61" s="41"/>
      <c r="AC61" s="40"/>
      <c r="AD61" s="31"/>
      <c r="AE61" s="31"/>
      <c r="AF61" s="41"/>
      <c r="AG61" s="41"/>
      <c r="AH61" s="41"/>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27"/>
      <c r="BN61" s="27"/>
      <c r="BO61" s="27"/>
      <c r="BP61" s="27"/>
    </row>
    <row r="62" spans="1:68" ht="13.8" x14ac:dyDescent="0.25">
      <c r="A62" s="307"/>
      <c r="B62" s="307" t="s">
        <v>217</v>
      </c>
      <c r="C62" s="307" t="s">
        <v>217</v>
      </c>
      <c r="D62" s="51" t="s">
        <v>226</v>
      </c>
      <c r="E62" s="28"/>
      <c r="F62" s="29"/>
      <c r="G62" s="28"/>
      <c r="H62" s="29"/>
      <c r="I62" s="28"/>
      <c r="J62" s="29"/>
      <c r="K62" s="28"/>
      <c r="L62" s="29"/>
      <c r="M62" s="28"/>
      <c r="N62" s="29"/>
      <c r="O62" s="391"/>
      <c r="P62" s="30"/>
      <c r="Q62" s="30"/>
      <c r="R62" s="30"/>
      <c r="S62" s="30"/>
      <c r="T62" s="30"/>
      <c r="U62" s="30"/>
      <c r="V62" s="30"/>
      <c r="W62" s="30"/>
      <c r="X62" s="30"/>
      <c r="Y62" s="39"/>
      <c r="Z62" s="39"/>
      <c r="AA62" s="40"/>
      <c r="AB62" s="41"/>
      <c r="AC62" s="40"/>
      <c r="AD62" s="31"/>
      <c r="AE62" s="31"/>
      <c r="AF62" s="41"/>
      <c r="AG62" s="41"/>
      <c r="AH62" s="41"/>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27"/>
      <c r="BN62" s="27"/>
      <c r="BO62" s="27"/>
      <c r="BP62" s="27"/>
    </row>
    <row r="63" spans="1:68" ht="13.8" x14ac:dyDescent="0.25">
      <c r="A63" s="307" t="s">
        <v>217</v>
      </c>
      <c r="B63" s="307" t="s">
        <v>217</v>
      </c>
      <c r="C63" s="307" t="s">
        <v>217</v>
      </c>
      <c r="D63" s="51" t="s">
        <v>227</v>
      </c>
      <c r="E63" s="28"/>
      <c r="F63" s="29"/>
      <c r="G63" s="28"/>
      <c r="H63" s="29"/>
      <c r="I63" s="28"/>
      <c r="J63" s="29"/>
      <c r="K63" s="28"/>
      <c r="L63" s="29"/>
      <c r="M63" s="28"/>
      <c r="N63" s="29"/>
      <c r="O63" s="391"/>
      <c r="P63" s="30"/>
      <c r="Q63" s="30"/>
      <c r="R63" s="30"/>
      <c r="S63" s="30"/>
      <c r="T63" s="30"/>
      <c r="U63" s="30"/>
      <c r="V63" s="30"/>
      <c r="W63" s="30"/>
      <c r="X63" s="30"/>
      <c r="Y63" s="39"/>
      <c r="Z63" s="39"/>
      <c r="AA63" s="40"/>
      <c r="AB63" s="41"/>
      <c r="AC63" s="40"/>
      <c r="AD63" s="31"/>
      <c r="AE63" s="31"/>
      <c r="AF63" s="41"/>
      <c r="AG63" s="41"/>
      <c r="AH63" s="41"/>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27"/>
      <c r="BN63" s="27"/>
      <c r="BO63" s="27"/>
      <c r="BP63" s="27"/>
    </row>
    <row r="64" spans="1:68" ht="13.8" x14ac:dyDescent="0.25">
      <c r="A64" s="307" t="s">
        <v>217</v>
      </c>
      <c r="B64" s="307" t="s">
        <v>217</v>
      </c>
      <c r="C64" s="307" t="s">
        <v>217</v>
      </c>
      <c r="D64" s="47" t="s">
        <v>55</v>
      </c>
      <c r="E64" s="28"/>
      <c r="F64" s="29"/>
      <c r="G64" s="28"/>
      <c r="H64" s="29"/>
      <c r="I64" s="28"/>
      <c r="J64" s="29"/>
      <c r="K64" s="28"/>
      <c r="L64" s="29"/>
      <c r="M64" s="28"/>
      <c r="N64" s="29"/>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row>
    <row r="65" spans="1:68" ht="13.8" x14ac:dyDescent="0.25">
      <c r="A65" s="307" t="s">
        <v>217</v>
      </c>
      <c r="B65" s="307" t="s">
        <v>217</v>
      </c>
      <c r="C65" s="307" t="s">
        <v>217</v>
      </c>
      <c r="D65" s="47" t="s">
        <v>316</v>
      </c>
      <c r="E65" s="28"/>
      <c r="F65" s="29"/>
      <c r="G65" s="28"/>
      <c r="H65" s="29"/>
      <c r="I65" s="28"/>
      <c r="J65" s="29"/>
      <c r="K65" s="28"/>
      <c r="L65" s="399"/>
      <c r="M65" s="28"/>
      <c r="N65" s="29"/>
      <c r="O65" s="390" t="s">
        <v>329</v>
      </c>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row>
    <row r="66" spans="1:68" ht="13.8" x14ac:dyDescent="0.25">
      <c r="A66" s="307" t="s">
        <v>217</v>
      </c>
      <c r="B66" s="307" t="s">
        <v>217</v>
      </c>
      <c r="C66" s="307" t="s">
        <v>217</v>
      </c>
      <c r="D66" s="47" t="s">
        <v>317</v>
      </c>
      <c r="E66" s="28"/>
      <c r="F66" s="29"/>
      <c r="G66" s="28"/>
      <c r="H66" s="29"/>
      <c r="I66" s="28"/>
      <c r="J66" s="29"/>
      <c r="K66" s="28"/>
      <c r="L66" s="399"/>
      <c r="M66" s="28"/>
      <c r="N66" s="29"/>
      <c r="O66" s="390" t="s">
        <v>330</v>
      </c>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row>
    <row r="67" spans="1:68" ht="13.8" x14ac:dyDescent="0.25">
      <c r="A67" s="307" t="s">
        <v>217</v>
      </c>
      <c r="B67" s="307" t="s">
        <v>217</v>
      </c>
      <c r="C67" s="307" t="s">
        <v>217</v>
      </c>
      <c r="D67" s="47" t="s">
        <v>324</v>
      </c>
      <c r="E67" s="28"/>
      <c r="F67" s="29"/>
      <c r="G67" s="28"/>
      <c r="H67" s="29"/>
      <c r="I67" s="28"/>
      <c r="J67" s="29"/>
      <c r="K67" s="28"/>
      <c r="L67" s="399"/>
      <c r="M67" s="28"/>
      <c r="N67" s="29"/>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row>
    <row r="68" spans="1:68" ht="13.8" x14ac:dyDescent="0.25">
      <c r="A68" s="307" t="s">
        <v>217</v>
      </c>
      <c r="B68" s="307" t="s">
        <v>217</v>
      </c>
      <c r="C68" s="307" t="s">
        <v>217</v>
      </c>
      <c r="D68" s="47" t="s">
        <v>325</v>
      </c>
      <c r="E68" s="28"/>
      <c r="F68" s="29"/>
      <c r="G68" s="28"/>
      <c r="H68" s="29"/>
      <c r="I68" s="28"/>
      <c r="J68" s="29"/>
      <c r="K68" s="28"/>
      <c r="L68" s="399"/>
      <c r="M68" s="28"/>
      <c r="N68" s="29"/>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row>
    <row r="69" spans="1:68" ht="13.8" x14ac:dyDescent="0.25">
      <c r="A69" s="307" t="s">
        <v>217</v>
      </c>
      <c r="B69" s="307" t="s">
        <v>217</v>
      </c>
      <c r="C69" s="307" t="s">
        <v>217</v>
      </c>
      <c r="D69" s="47" t="s">
        <v>326</v>
      </c>
      <c r="E69" s="28"/>
      <c r="F69" s="29"/>
      <c r="G69" s="28"/>
      <c r="H69" s="29"/>
      <c r="I69" s="28"/>
      <c r="J69" s="29"/>
      <c r="K69" s="28"/>
      <c r="L69" s="399"/>
      <c r="M69" s="28"/>
      <c r="N69" s="29"/>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row>
    <row r="70" spans="1:68" ht="13.8" x14ac:dyDescent="0.25">
      <c r="A70" s="307" t="s">
        <v>217</v>
      </c>
      <c r="B70" s="307" t="s">
        <v>217</v>
      </c>
      <c r="C70" s="307" t="s">
        <v>217</v>
      </c>
      <c r="D70" s="47" t="s">
        <v>318</v>
      </c>
      <c r="E70" s="28"/>
      <c r="F70" s="29"/>
      <c r="G70" s="28"/>
      <c r="H70" s="29"/>
      <c r="I70" s="28"/>
      <c r="J70" s="29"/>
      <c r="K70" s="28"/>
      <c r="L70" s="29"/>
      <c r="M70" s="28"/>
      <c r="N70" s="29"/>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row>
    <row r="71" spans="1:68" ht="13.8" x14ac:dyDescent="0.25">
      <c r="A71" s="307" t="s">
        <v>217</v>
      </c>
      <c r="B71" s="307" t="s">
        <v>217</v>
      </c>
      <c r="C71" s="307" t="s">
        <v>217</v>
      </c>
      <c r="D71" s="47" t="s">
        <v>319</v>
      </c>
      <c r="E71" s="28"/>
      <c r="F71" s="29"/>
      <c r="G71" s="28"/>
      <c r="H71" s="29"/>
      <c r="I71" s="399"/>
      <c r="J71" s="29"/>
      <c r="K71" s="28"/>
      <c r="L71" s="29"/>
      <c r="M71" s="28"/>
      <c r="N71" s="29"/>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row>
    <row r="72" spans="1:68" ht="13.8" x14ac:dyDescent="0.25">
      <c r="A72" s="307" t="s">
        <v>217</v>
      </c>
      <c r="B72" s="307" t="s">
        <v>217</v>
      </c>
      <c r="C72" s="307" t="s">
        <v>217</v>
      </c>
      <c r="D72" s="47" t="s">
        <v>328</v>
      </c>
      <c r="E72" s="28"/>
      <c r="F72" s="29"/>
      <c r="G72" s="28"/>
      <c r="H72" s="29"/>
      <c r="I72" s="28"/>
      <c r="J72" s="29"/>
      <c r="K72" s="28"/>
      <c r="L72" s="29"/>
      <c r="M72" s="28"/>
      <c r="N72" s="29"/>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row>
    <row r="73" spans="1:68" ht="13.8" x14ac:dyDescent="0.25">
      <c r="A73" s="308"/>
      <c r="B73" s="307" t="s">
        <v>217</v>
      </c>
      <c r="C73" s="307" t="s">
        <v>217</v>
      </c>
      <c r="D73" s="47" t="s">
        <v>223</v>
      </c>
      <c r="E73" s="28"/>
      <c r="F73" s="29"/>
      <c r="G73" s="28"/>
      <c r="H73" s="29"/>
      <c r="I73" s="28"/>
      <c r="J73" s="29"/>
      <c r="K73" s="28"/>
      <c r="L73" s="29"/>
      <c r="M73" s="28"/>
      <c r="N73" s="29"/>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row>
    <row r="74" spans="1:68" ht="13.8" x14ac:dyDescent="0.25">
      <c r="A74" s="307" t="s">
        <v>217</v>
      </c>
      <c r="B74" s="307" t="s">
        <v>217</v>
      </c>
      <c r="C74" s="307" t="s">
        <v>217</v>
      </c>
      <c r="D74" s="51" t="s">
        <v>228</v>
      </c>
      <c r="E74" s="28"/>
      <c r="F74" s="29"/>
      <c r="G74" s="28"/>
      <c r="H74" s="29">
        <v>8</v>
      </c>
      <c r="I74" s="28"/>
      <c r="J74" s="29"/>
      <c r="K74" s="28">
        <v>4</v>
      </c>
      <c r="L74" s="29">
        <v>4</v>
      </c>
      <c r="M74" s="28"/>
      <c r="N74" s="29"/>
      <c r="O74" s="391"/>
      <c r="P74" s="30"/>
      <c r="Q74" s="30"/>
      <c r="R74" s="30"/>
      <c r="S74" s="30"/>
      <c r="T74" s="30"/>
      <c r="U74" s="30"/>
      <c r="V74" s="30"/>
      <c r="W74" s="30"/>
      <c r="X74" s="30"/>
      <c r="Y74" s="39"/>
      <c r="Z74" s="39"/>
      <c r="AA74" s="40"/>
      <c r="AB74" s="41"/>
      <c r="AC74" s="40"/>
      <c r="AD74" s="31"/>
      <c r="AE74" s="31"/>
      <c r="AF74" s="41"/>
      <c r="AG74" s="41"/>
      <c r="AH74" s="41"/>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27"/>
      <c r="BN74" s="27"/>
      <c r="BO74" s="27"/>
      <c r="BP74" s="27"/>
    </row>
    <row r="75" spans="1:68" ht="13.8" x14ac:dyDescent="0.25">
      <c r="A75" s="307"/>
      <c r="B75" s="307" t="s">
        <v>217</v>
      </c>
      <c r="C75" s="307" t="s">
        <v>217</v>
      </c>
      <c r="D75" s="51" t="s">
        <v>229</v>
      </c>
      <c r="E75" s="28"/>
      <c r="F75" s="29"/>
      <c r="G75" s="28"/>
      <c r="H75" s="29"/>
      <c r="I75" s="28"/>
      <c r="J75" s="29"/>
      <c r="K75" s="28"/>
      <c r="L75" s="29"/>
      <c r="M75" s="28"/>
      <c r="N75" s="29"/>
      <c r="O75" s="391" t="s">
        <v>331</v>
      </c>
      <c r="P75" s="30"/>
      <c r="Q75" s="30"/>
      <c r="R75" s="30"/>
      <c r="S75" s="30"/>
      <c r="T75" s="30"/>
      <c r="U75" s="30"/>
      <c r="V75" s="30"/>
      <c r="W75" s="30"/>
      <c r="X75" s="30"/>
      <c r="Y75" s="39"/>
      <c r="Z75" s="39"/>
      <c r="AA75" s="40"/>
      <c r="AB75" s="41"/>
      <c r="AC75" s="40"/>
      <c r="AD75" s="31"/>
      <c r="AE75" s="31"/>
      <c r="AF75" s="41"/>
      <c r="AG75" s="41"/>
      <c r="AH75" s="41"/>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27"/>
      <c r="BN75" s="27"/>
      <c r="BO75" s="27"/>
      <c r="BP75" s="27"/>
    </row>
    <row r="76" spans="1:68" ht="13.8" x14ac:dyDescent="0.25">
      <c r="A76" s="307" t="s">
        <v>217</v>
      </c>
      <c r="B76" s="307" t="s">
        <v>217</v>
      </c>
      <c r="C76" s="307" t="s">
        <v>217</v>
      </c>
      <c r="D76" s="47" t="s">
        <v>260</v>
      </c>
      <c r="E76" s="28"/>
      <c r="F76" s="29"/>
      <c r="G76" s="28"/>
      <c r="H76" s="29">
        <v>2</v>
      </c>
      <c r="I76" s="28"/>
      <c r="J76" s="29"/>
      <c r="K76" s="28">
        <v>8</v>
      </c>
      <c r="L76" s="29">
        <v>8</v>
      </c>
      <c r="M76" s="28">
        <v>2</v>
      </c>
      <c r="N76" s="29"/>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row>
    <row r="77" spans="1:68" ht="13.8" x14ac:dyDescent="0.25">
      <c r="A77" s="307"/>
      <c r="B77" s="307" t="s">
        <v>217</v>
      </c>
      <c r="C77" s="307" t="s">
        <v>217</v>
      </c>
      <c r="D77" s="51" t="s">
        <v>258</v>
      </c>
      <c r="E77" s="28"/>
      <c r="F77" s="29"/>
      <c r="G77" s="28"/>
      <c r="H77" s="29"/>
      <c r="I77" s="28"/>
      <c r="J77" s="29"/>
      <c r="K77" s="28"/>
      <c r="L77" s="29"/>
      <c r="M77" s="28"/>
      <c r="N77" s="29"/>
      <c r="O77" s="391" t="s">
        <v>309</v>
      </c>
      <c r="P77" s="30"/>
      <c r="Q77" s="30"/>
      <c r="R77" s="30"/>
      <c r="S77" s="30"/>
      <c r="T77" s="30"/>
      <c r="U77" s="30"/>
      <c r="V77" s="30"/>
      <c r="W77" s="30"/>
      <c r="X77" s="30"/>
      <c r="Y77" s="39"/>
      <c r="Z77" s="39"/>
      <c r="AA77" s="40"/>
      <c r="AB77" s="41"/>
      <c r="AC77" s="40"/>
      <c r="AD77" s="31"/>
      <c r="AE77" s="31"/>
      <c r="AF77" s="41"/>
      <c r="AG77" s="41"/>
      <c r="AH77" s="41"/>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27"/>
      <c r="BN77" s="27"/>
      <c r="BO77" s="27"/>
      <c r="BP77" s="27"/>
    </row>
    <row r="78" spans="1:68" ht="13.8" x14ac:dyDescent="0.25">
      <c r="A78" s="307" t="s">
        <v>217</v>
      </c>
      <c r="B78" s="307" t="s">
        <v>217</v>
      </c>
      <c r="C78" s="307" t="s">
        <v>217</v>
      </c>
      <c r="D78" s="51" t="s">
        <v>234</v>
      </c>
      <c r="E78" s="28"/>
      <c r="F78" s="29"/>
      <c r="G78" s="28"/>
      <c r="H78" s="29"/>
      <c r="I78" s="28"/>
      <c r="J78" s="29"/>
      <c r="K78" s="28"/>
      <c r="L78" s="29"/>
      <c r="M78" s="28"/>
      <c r="N78" s="29"/>
      <c r="O78" s="391" t="s">
        <v>310</v>
      </c>
      <c r="P78" s="30"/>
      <c r="Q78" s="30"/>
      <c r="R78" s="30"/>
      <c r="S78" s="30"/>
      <c r="T78" s="30"/>
      <c r="U78" s="30"/>
      <c r="V78" s="30"/>
      <c r="W78" s="30"/>
      <c r="X78" s="30"/>
      <c r="Y78" s="39"/>
      <c r="Z78" s="39"/>
      <c r="AA78" s="40"/>
      <c r="AB78" s="41"/>
      <c r="AC78" s="40"/>
      <c r="AD78" s="31"/>
      <c r="AE78" s="31"/>
      <c r="AF78" s="41"/>
      <c r="AG78" s="41"/>
      <c r="AH78" s="41"/>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27"/>
      <c r="BN78" s="27"/>
      <c r="BO78" s="27"/>
      <c r="BP78" s="27"/>
    </row>
    <row r="79" spans="1:68" ht="13.8" x14ac:dyDescent="0.25">
      <c r="A79" s="307" t="s">
        <v>217</v>
      </c>
      <c r="B79" s="307" t="s">
        <v>217</v>
      </c>
      <c r="C79" s="307" t="s">
        <v>217</v>
      </c>
      <c r="D79" s="51" t="s">
        <v>261</v>
      </c>
      <c r="E79" s="28"/>
      <c r="F79" s="29"/>
      <c r="G79" s="28"/>
      <c r="H79" s="29"/>
      <c r="I79" s="28"/>
      <c r="J79" s="29"/>
      <c r="K79" s="28"/>
      <c r="L79" s="29"/>
      <c r="M79" s="28"/>
      <c r="N79" s="29"/>
      <c r="O79" s="391"/>
      <c r="P79" s="30"/>
      <c r="Q79" s="30"/>
      <c r="R79" s="30"/>
      <c r="S79" s="30"/>
      <c r="T79" s="30"/>
      <c r="U79" s="30"/>
      <c r="V79" s="30"/>
      <c r="W79" s="30"/>
      <c r="X79" s="30"/>
      <c r="Y79" s="39"/>
      <c r="Z79" s="39"/>
      <c r="AA79" s="40"/>
      <c r="AB79" s="41"/>
      <c r="AC79" s="40"/>
      <c r="AD79" s="31"/>
      <c r="AE79" s="31"/>
      <c r="AF79" s="41"/>
      <c r="AG79" s="41"/>
      <c r="AH79" s="41"/>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27"/>
      <c r="BN79" s="27"/>
      <c r="BO79" s="27"/>
      <c r="BP79" s="27"/>
    </row>
    <row r="80" spans="1:68" ht="13.8" x14ac:dyDescent="0.25">
      <c r="A80" s="307" t="s">
        <v>217</v>
      </c>
      <c r="B80" s="307" t="s">
        <v>217</v>
      </c>
      <c r="C80" s="307" t="s">
        <v>217</v>
      </c>
      <c r="D80" s="47" t="s">
        <v>316</v>
      </c>
      <c r="E80" s="28"/>
      <c r="F80" s="29"/>
      <c r="G80" s="28"/>
      <c r="H80" s="29"/>
      <c r="I80" s="28"/>
      <c r="J80" s="29"/>
      <c r="K80" s="28"/>
      <c r="L80" s="29"/>
      <c r="M80" s="28"/>
      <c r="N80" s="29"/>
      <c r="O80" s="390" t="s">
        <v>323</v>
      </c>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row>
    <row r="81" spans="1:68" ht="13.8" x14ac:dyDescent="0.25">
      <c r="A81" s="307" t="s">
        <v>217</v>
      </c>
      <c r="B81" s="307" t="s">
        <v>217</v>
      </c>
      <c r="C81" s="307" t="s">
        <v>217</v>
      </c>
      <c r="D81" s="47" t="s">
        <v>317</v>
      </c>
      <c r="E81" s="28"/>
      <c r="F81" s="29"/>
      <c r="G81" s="28"/>
      <c r="H81" s="29"/>
      <c r="I81" s="28"/>
      <c r="J81" s="29"/>
      <c r="K81" s="28"/>
      <c r="L81" s="29"/>
      <c r="M81" s="28"/>
      <c r="N81" s="29"/>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row>
    <row r="82" spans="1:68" ht="13.8" x14ac:dyDescent="0.25">
      <c r="A82" s="307" t="s">
        <v>217</v>
      </c>
      <c r="B82" s="307" t="s">
        <v>217</v>
      </c>
      <c r="C82" s="307" t="s">
        <v>217</v>
      </c>
      <c r="D82" s="47" t="s">
        <v>324</v>
      </c>
      <c r="E82" s="28"/>
      <c r="F82" s="29"/>
      <c r="G82" s="28"/>
      <c r="H82" s="29"/>
      <c r="I82" s="28"/>
      <c r="J82" s="29"/>
      <c r="K82" s="28"/>
      <c r="L82" s="29"/>
      <c r="M82" s="28"/>
      <c r="N82" s="29"/>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row>
    <row r="83" spans="1:68" ht="13.8" x14ac:dyDescent="0.25">
      <c r="A83" s="307" t="s">
        <v>217</v>
      </c>
      <c r="B83" s="307" t="s">
        <v>217</v>
      </c>
      <c r="C83" s="307" t="s">
        <v>217</v>
      </c>
      <c r="D83" s="47" t="s">
        <v>325</v>
      </c>
      <c r="E83" s="28"/>
      <c r="F83" s="29"/>
      <c r="G83" s="28"/>
      <c r="H83" s="29"/>
      <c r="I83" s="28"/>
      <c r="J83" s="29"/>
      <c r="K83" s="28"/>
      <c r="L83" s="29"/>
      <c r="M83" s="28"/>
      <c r="N83" s="29"/>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row>
    <row r="84" spans="1:68" ht="13.8" x14ac:dyDescent="0.25">
      <c r="A84" s="307" t="s">
        <v>217</v>
      </c>
      <c r="B84" s="307" t="s">
        <v>217</v>
      </c>
      <c r="C84" s="307" t="s">
        <v>217</v>
      </c>
      <c r="D84" s="47" t="s">
        <v>326</v>
      </c>
      <c r="E84" s="28"/>
      <c r="F84" s="29"/>
      <c r="G84" s="28"/>
      <c r="H84" s="29"/>
      <c r="I84" s="28"/>
      <c r="J84" s="29"/>
      <c r="K84" s="28"/>
      <c r="L84" s="29"/>
      <c r="M84" s="28"/>
      <c r="N84" s="29"/>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row>
    <row r="85" spans="1:68" ht="13.8" x14ac:dyDescent="0.25">
      <c r="A85" s="307" t="s">
        <v>217</v>
      </c>
      <c r="B85" s="307" t="s">
        <v>217</v>
      </c>
      <c r="C85" s="307" t="s">
        <v>217</v>
      </c>
      <c r="D85" s="47" t="s">
        <v>318</v>
      </c>
      <c r="E85" s="28"/>
      <c r="F85" s="29"/>
      <c r="G85" s="28"/>
      <c r="H85" s="29"/>
      <c r="I85" s="28"/>
      <c r="J85" s="29"/>
      <c r="K85" s="28"/>
      <c r="L85" s="29"/>
      <c r="M85" s="28"/>
      <c r="N85" s="29"/>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row>
    <row r="86" spans="1:68" ht="13.8" x14ac:dyDescent="0.25">
      <c r="A86" s="307" t="s">
        <v>217</v>
      </c>
      <c r="B86" s="307" t="s">
        <v>217</v>
      </c>
      <c r="C86" s="307" t="s">
        <v>217</v>
      </c>
      <c r="D86" s="47" t="s">
        <v>319</v>
      </c>
      <c r="E86" s="28"/>
      <c r="F86" s="29"/>
      <c r="G86" s="28"/>
      <c r="H86" s="29"/>
      <c r="I86" s="399"/>
      <c r="J86" s="29"/>
      <c r="K86" s="28"/>
      <c r="L86" s="29"/>
      <c r="M86" s="28"/>
      <c r="N86" s="29"/>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row>
    <row r="87" spans="1:68" ht="13.8" x14ac:dyDescent="0.25">
      <c r="A87" s="307" t="s">
        <v>217</v>
      </c>
      <c r="B87" s="307" t="s">
        <v>217</v>
      </c>
      <c r="C87" s="307" t="s">
        <v>217</v>
      </c>
      <c r="D87" s="47" t="s">
        <v>332</v>
      </c>
      <c r="E87" s="28"/>
      <c r="F87" s="29"/>
      <c r="G87" s="28"/>
      <c r="H87" s="29"/>
      <c r="I87" s="28"/>
      <c r="J87" s="29"/>
      <c r="K87" s="28"/>
      <c r="L87" s="29"/>
      <c r="M87" s="28"/>
      <c r="N87" s="29"/>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row>
    <row r="88" spans="1:68" ht="13.8" x14ac:dyDescent="0.25">
      <c r="A88" s="307" t="s">
        <v>217</v>
      </c>
      <c r="B88" s="307" t="s">
        <v>217</v>
      </c>
      <c r="C88" s="307" t="s">
        <v>217</v>
      </c>
      <c r="D88" s="51" t="s">
        <v>262</v>
      </c>
      <c r="O88" s="391"/>
      <c r="P88" s="30"/>
      <c r="Q88" s="30"/>
      <c r="R88" s="30"/>
      <c r="S88" s="30"/>
      <c r="T88" s="30"/>
      <c r="U88" s="30"/>
      <c r="V88" s="30"/>
      <c r="W88" s="30"/>
      <c r="X88" s="30"/>
      <c r="Y88" s="39"/>
      <c r="Z88" s="39"/>
      <c r="AA88" s="40"/>
      <c r="AB88" s="41"/>
      <c r="AC88" s="40"/>
      <c r="AD88" s="31"/>
      <c r="AE88" s="31"/>
      <c r="AF88" s="41"/>
      <c r="AG88" s="41"/>
      <c r="AH88" s="41"/>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27"/>
      <c r="BN88" s="27"/>
      <c r="BO88" s="27"/>
      <c r="BP88" s="27"/>
    </row>
    <row r="89" spans="1:68" ht="13.8" x14ac:dyDescent="0.25">
      <c r="A89" s="307" t="s">
        <v>217</v>
      </c>
      <c r="B89" s="307" t="s">
        <v>217</v>
      </c>
      <c r="C89" s="307" t="s">
        <v>217</v>
      </c>
      <c r="D89" s="51" t="s">
        <v>230</v>
      </c>
      <c r="E89" s="28"/>
      <c r="F89" s="29"/>
      <c r="G89" s="28"/>
      <c r="H89" s="29">
        <v>2</v>
      </c>
      <c r="I89" s="28"/>
      <c r="J89" s="29"/>
      <c r="K89" s="28">
        <v>2</v>
      </c>
      <c r="L89" s="29">
        <v>2</v>
      </c>
      <c r="M89" s="28"/>
      <c r="N89" s="29"/>
      <c r="O89" s="391"/>
      <c r="P89" s="30"/>
      <c r="Q89" s="30"/>
      <c r="R89" s="30"/>
      <c r="S89" s="30"/>
      <c r="T89" s="30"/>
      <c r="U89" s="30"/>
      <c r="V89" s="30"/>
      <c r="W89" s="30"/>
      <c r="X89" s="30"/>
      <c r="Y89" s="39"/>
      <c r="Z89" s="39"/>
      <c r="AA89" s="40"/>
      <c r="AB89" s="41"/>
      <c r="AC89" s="40"/>
      <c r="AD89" s="31"/>
      <c r="AE89" s="31"/>
      <c r="AF89" s="41"/>
      <c r="AG89" s="41"/>
      <c r="AH89" s="41"/>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27"/>
      <c r="BN89" s="27"/>
      <c r="BO89" s="27"/>
      <c r="BP89" s="27"/>
    </row>
    <row r="90" spans="1:68" ht="13.8" x14ac:dyDescent="0.25">
      <c r="A90" s="307" t="s">
        <v>217</v>
      </c>
      <c r="B90" s="307" t="s">
        <v>217</v>
      </c>
      <c r="C90" s="307" t="s">
        <v>217</v>
      </c>
      <c r="D90" s="51" t="s">
        <v>231</v>
      </c>
      <c r="E90" s="28"/>
      <c r="F90" s="29"/>
      <c r="G90" s="28"/>
      <c r="H90" s="29">
        <v>8</v>
      </c>
      <c r="I90" s="28"/>
      <c r="J90" s="29"/>
      <c r="K90" s="28"/>
      <c r="L90" s="29"/>
      <c r="M90" s="28"/>
      <c r="N90" s="29"/>
      <c r="O90" s="391"/>
      <c r="P90" s="30"/>
      <c r="Q90" s="30"/>
      <c r="R90" s="30"/>
      <c r="S90" s="30"/>
      <c r="T90" s="30"/>
      <c r="U90" s="30"/>
      <c r="V90" s="30"/>
      <c r="W90" s="30"/>
      <c r="X90" s="30"/>
      <c r="Y90" s="39"/>
      <c r="Z90" s="39"/>
      <c r="AA90" s="40"/>
      <c r="AB90" s="41"/>
      <c r="AC90" s="40"/>
      <c r="AD90" s="31"/>
      <c r="AE90" s="31"/>
      <c r="AF90" s="41"/>
      <c r="AG90" s="41"/>
      <c r="AH90" s="41"/>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27"/>
      <c r="BN90" s="27"/>
      <c r="BO90" s="27"/>
      <c r="BP90" s="27"/>
    </row>
    <row r="91" spans="1:68" ht="13.8" x14ac:dyDescent="0.25">
      <c r="A91" s="307"/>
      <c r="B91" s="307" t="s">
        <v>217</v>
      </c>
      <c r="C91" s="307" t="s">
        <v>217</v>
      </c>
      <c r="D91" s="51" t="s">
        <v>232</v>
      </c>
      <c r="E91" s="28"/>
      <c r="F91" s="29"/>
      <c r="G91" s="28"/>
      <c r="H91" s="29"/>
      <c r="I91" s="28"/>
      <c r="J91" s="29"/>
      <c r="K91" s="28"/>
      <c r="L91" s="29"/>
      <c r="M91" s="28"/>
      <c r="N91" s="29"/>
      <c r="O91" s="391"/>
      <c r="P91" s="30"/>
      <c r="Q91" s="30"/>
      <c r="R91" s="30"/>
      <c r="S91" s="30"/>
      <c r="T91" s="30"/>
      <c r="U91" s="30"/>
      <c r="V91" s="30"/>
      <c r="W91" s="30"/>
      <c r="X91" s="30"/>
      <c r="Y91" s="39"/>
      <c r="Z91" s="39"/>
      <c r="AA91" s="40"/>
      <c r="AB91" s="41"/>
      <c r="AC91" s="40"/>
      <c r="AD91" s="31"/>
      <c r="AE91" s="31"/>
      <c r="AF91" s="41"/>
      <c r="AG91" s="41"/>
      <c r="AH91" s="41"/>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27"/>
      <c r="BN91" s="27"/>
      <c r="BO91" s="27"/>
      <c r="BP91" s="27"/>
    </row>
    <row r="92" spans="1:68" ht="13.8" x14ac:dyDescent="0.25">
      <c r="A92" s="307"/>
      <c r="B92" s="307"/>
      <c r="C92" s="307" t="s">
        <v>217</v>
      </c>
      <c r="D92" s="51" t="s">
        <v>233</v>
      </c>
      <c r="E92" s="28"/>
      <c r="F92" s="29"/>
      <c r="G92" s="28"/>
      <c r="H92" s="29"/>
      <c r="I92" s="28"/>
      <c r="J92" s="29"/>
      <c r="K92" s="28"/>
      <c r="L92" s="29"/>
      <c r="M92" s="28"/>
      <c r="N92" s="29"/>
      <c r="O92" s="391"/>
      <c r="P92" s="30"/>
      <c r="Q92" s="30"/>
      <c r="R92" s="30"/>
      <c r="S92" s="30"/>
      <c r="T92" s="30"/>
      <c r="U92" s="30"/>
      <c r="V92" s="30"/>
      <c r="W92" s="30"/>
      <c r="X92" s="30"/>
      <c r="Y92" s="39"/>
      <c r="Z92" s="39"/>
      <c r="AA92" s="40"/>
      <c r="AB92" s="41"/>
      <c r="AC92" s="40"/>
      <c r="AD92" s="31"/>
      <c r="AE92" s="31"/>
      <c r="AF92" s="41"/>
      <c r="AG92" s="41"/>
      <c r="AH92" s="41"/>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27"/>
      <c r="BN92" s="27"/>
      <c r="BO92" s="27"/>
      <c r="BP92" s="27"/>
    </row>
    <row r="93" spans="1:68" ht="13.8" x14ac:dyDescent="0.25">
      <c r="A93" s="359" t="s">
        <v>217</v>
      </c>
      <c r="B93" s="359" t="s">
        <v>217</v>
      </c>
      <c r="C93" s="359" t="s">
        <v>217</v>
      </c>
      <c r="D93" s="312" t="s">
        <v>80</v>
      </c>
      <c r="E93" s="28"/>
      <c r="F93" s="29"/>
      <c r="G93" s="28"/>
      <c r="H93" s="29">
        <v>3</v>
      </c>
      <c r="I93" s="28"/>
      <c r="J93" s="29"/>
      <c r="K93" s="28">
        <v>3</v>
      </c>
      <c r="L93" s="29">
        <v>3</v>
      </c>
      <c r="M93" s="28"/>
      <c r="N93" s="29"/>
      <c r="O93" s="391"/>
      <c r="P93" s="30"/>
      <c r="Q93" s="30"/>
      <c r="R93" s="30"/>
      <c r="S93" s="48"/>
      <c r="T93" s="30"/>
      <c r="U93" s="30"/>
      <c r="V93" s="30"/>
      <c r="W93" s="30"/>
      <c r="X93" s="48"/>
      <c r="Y93" s="39"/>
      <c r="Z93" s="39"/>
      <c r="AA93" s="39"/>
      <c r="AB93" s="39"/>
      <c r="AC93" s="39"/>
      <c r="AD93" s="48"/>
      <c r="AE93" s="48"/>
      <c r="AF93" s="39"/>
      <c r="AG93" s="39"/>
      <c r="AH93" s="39"/>
      <c r="AI93" s="39"/>
      <c r="AJ93" s="39"/>
      <c r="AK93" s="39"/>
      <c r="AL93" s="39"/>
      <c r="AM93" s="39"/>
      <c r="AN93" s="39"/>
      <c r="AO93" s="39"/>
      <c r="AP93" s="39"/>
      <c r="AQ93" s="39"/>
      <c r="AR93" s="39"/>
      <c r="AS93" s="39"/>
      <c r="AT93" s="39"/>
      <c r="AU93" s="39"/>
      <c r="AV93" s="39"/>
      <c r="AW93" s="39"/>
      <c r="AX93" s="39"/>
      <c r="AY93" s="42"/>
      <c r="AZ93" s="39"/>
      <c r="BA93" s="39"/>
      <c r="BB93" s="27"/>
      <c r="BC93" s="27"/>
      <c r="BD93" s="27"/>
      <c r="BE93" s="27"/>
      <c r="BF93" s="27"/>
      <c r="BG93" s="27"/>
      <c r="BH93" s="27"/>
      <c r="BI93" s="27"/>
      <c r="BJ93" s="27"/>
      <c r="BK93" s="27"/>
      <c r="BL93" s="27"/>
      <c r="BM93" s="27"/>
      <c r="BN93" s="27"/>
      <c r="BO93" s="27"/>
      <c r="BP93" s="27"/>
    </row>
    <row r="94" spans="1:68" ht="13.8" x14ac:dyDescent="0.25">
      <c r="A94" s="359" t="s">
        <v>217</v>
      </c>
      <c r="B94" s="359" t="s">
        <v>217</v>
      </c>
      <c r="C94" s="359" t="s">
        <v>217</v>
      </c>
      <c r="D94" s="312" t="s">
        <v>81</v>
      </c>
      <c r="E94" s="28"/>
      <c r="F94" s="29"/>
      <c r="G94" s="28"/>
      <c r="H94" s="29"/>
      <c r="I94" s="28"/>
      <c r="J94" s="29"/>
      <c r="K94" s="28"/>
      <c r="L94" s="29"/>
      <c r="M94" s="28"/>
      <c r="N94" s="29"/>
      <c r="O94" s="391"/>
      <c r="P94" s="30"/>
      <c r="Q94" s="30"/>
      <c r="R94" s="30"/>
      <c r="S94" s="48"/>
      <c r="T94" s="30"/>
      <c r="U94" s="30"/>
      <c r="V94" s="30"/>
      <c r="W94" s="30"/>
      <c r="X94" s="48"/>
      <c r="Y94" s="39"/>
      <c r="Z94" s="39"/>
      <c r="AA94" s="39"/>
      <c r="AB94" s="39"/>
      <c r="AC94" s="39"/>
      <c r="AD94" s="48"/>
      <c r="AE94" s="48"/>
      <c r="AF94" s="39"/>
      <c r="AG94" s="39"/>
      <c r="AH94" s="39"/>
      <c r="AI94" s="39"/>
      <c r="AJ94" s="39"/>
      <c r="AK94" s="39"/>
      <c r="AL94" s="39"/>
      <c r="AM94" s="39"/>
      <c r="AN94" s="39"/>
      <c r="AO94" s="39"/>
      <c r="AP94" s="39"/>
      <c r="AQ94" s="39"/>
      <c r="AR94" s="39"/>
      <c r="AS94" s="39"/>
      <c r="AT94" s="39"/>
      <c r="AU94" s="39"/>
      <c r="AV94" s="39"/>
      <c r="AW94" s="39"/>
      <c r="AX94" s="39"/>
      <c r="AY94" s="42"/>
      <c r="AZ94" s="39"/>
      <c r="BA94" s="39"/>
      <c r="BB94" s="27"/>
      <c r="BC94" s="27"/>
      <c r="BD94" s="27"/>
      <c r="BE94" s="27"/>
      <c r="BF94" s="27"/>
      <c r="BG94" s="27"/>
      <c r="BH94" s="27"/>
      <c r="BI94" s="27"/>
      <c r="BJ94" s="27"/>
      <c r="BK94" s="27"/>
      <c r="BL94" s="27"/>
      <c r="BM94" s="27"/>
      <c r="BN94" s="27"/>
      <c r="BO94" s="27"/>
      <c r="BP94" s="27"/>
    </row>
    <row r="95" spans="1:68" ht="13.8" x14ac:dyDescent="0.25">
      <c r="A95" s="315" t="s">
        <v>217</v>
      </c>
      <c r="B95" s="315" t="s">
        <v>217</v>
      </c>
      <c r="C95" s="315" t="s">
        <v>217</v>
      </c>
      <c r="D95" s="316" t="s">
        <v>82</v>
      </c>
      <c r="E95" s="28"/>
      <c r="F95" s="29"/>
      <c r="G95" s="28"/>
      <c r="H95" s="29"/>
      <c r="I95" s="28"/>
      <c r="J95" s="29"/>
      <c r="K95" s="28"/>
      <c r="L95" s="29"/>
      <c r="M95" s="28"/>
      <c r="N95" s="29"/>
      <c r="O95" s="391"/>
      <c r="P95" s="30"/>
      <c r="Q95" s="30"/>
      <c r="R95" s="30"/>
      <c r="S95" s="48"/>
      <c r="T95" s="30"/>
      <c r="U95" s="30"/>
      <c r="V95" s="30"/>
      <c r="W95" s="30"/>
      <c r="X95" s="48"/>
      <c r="Y95" s="39"/>
      <c r="Z95" s="39"/>
      <c r="AA95" s="39"/>
      <c r="AB95" s="39"/>
      <c r="AC95" s="39"/>
      <c r="AD95" s="48"/>
      <c r="AE95" s="48"/>
      <c r="AF95" s="39"/>
      <c r="AG95" s="39"/>
      <c r="AH95" s="39"/>
      <c r="AI95" s="39"/>
      <c r="AJ95" s="39"/>
      <c r="AK95" s="39"/>
      <c r="AL95" s="39"/>
      <c r="AM95" s="39"/>
      <c r="AN95" s="39"/>
      <c r="AO95" s="39"/>
      <c r="AP95" s="39"/>
      <c r="AQ95" s="39"/>
      <c r="AR95" s="39"/>
      <c r="AS95" s="39"/>
      <c r="AT95" s="39"/>
      <c r="AU95" s="39"/>
      <c r="AV95" s="39"/>
      <c r="AW95" s="39"/>
      <c r="AX95" s="39"/>
      <c r="AY95" s="42"/>
      <c r="AZ95" s="39"/>
      <c r="BA95" s="39"/>
      <c r="BB95" s="27"/>
      <c r="BC95" s="27"/>
      <c r="BD95" s="27"/>
      <c r="BE95" s="27"/>
      <c r="BF95" s="27"/>
      <c r="BG95" s="27"/>
      <c r="BH95" s="27"/>
      <c r="BI95" s="27"/>
      <c r="BJ95" s="27"/>
      <c r="BK95" s="27"/>
      <c r="BL95" s="27"/>
      <c r="BM95" s="27"/>
      <c r="BN95" s="27"/>
      <c r="BO95" s="27"/>
      <c r="BP95" s="27"/>
    </row>
    <row r="96" spans="1:68" ht="13.8" x14ac:dyDescent="0.25">
      <c r="A96" s="315" t="s">
        <v>217</v>
      </c>
      <c r="B96" s="315" t="s">
        <v>217</v>
      </c>
      <c r="C96" s="315" t="s">
        <v>217</v>
      </c>
      <c r="D96" s="316" t="s">
        <v>61</v>
      </c>
      <c r="E96" s="28"/>
      <c r="F96" s="38"/>
      <c r="G96" s="37"/>
      <c r="H96" s="38"/>
      <c r="I96" s="37"/>
      <c r="J96" s="38"/>
      <c r="K96" s="37"/>
      <c r="L96" s="38"/>
      <c r="M96" s="37"/>
      <c r="N96" s="38"/>
      <c r="O96" s="391"/>
      <c r="P96" s="30"/>
      <c r="Q96" s="30"/>
      <c r="R96" s="30"/>
      <c r="S96" s="48"/>
      <c r="T96" s="30"/>
      <c r="U96" s="30"/>
      <c r="V96" s="30"/>
      <c r="W96" s="30"/>
      <c r="X96" s="48"/>
      <c r="Y96" s="39"/>
      <c r="Z96" s="39"/>
      <c r="AA96" s="40"/>
      <c r="AB96" s="41"/>
      <c r="AC96" s="40"/>
      <c r="AD96" s="54"/>
      <c r="AE96" s="54"/>
      <c r="AF96" s="40"/>
      <c r="AG96" s="40"/>
      <c r="AH96" s="40"/>
      <c r="AI96" s="40"/>
      <c r="AJ96" s="40"/>
      <c r="AK96" s="40"/>
      <c r="AL96" s="40"/>
      <c r="AM96" s="40"/>
      <c r="AN96" s="40"/>
      <c r="AO96" s="39"/>
      <c r="AP96" s="40"/>
      <c r="AQ96" s="39"/>
      <c r="AR96" s="40"/>
      <c r="AS96" s="39"/>
      <c r="AT96" s="40"/>
      <c r="AU96" s="39"/>
      <c r="AV96" s="40"/>
      <c r="AW96" s="39"/>
      <c r="AX96" s="40"/>
      <c r="AY96" s="39"/>
      <c r="AZ96" s="40"/>
      <c r="BA96" s="39"/>
      <c r="BB96" s="40"/>
      <c r="BC96" s="39"/>
      <c r="BD96" s="40"/>
      <c r="BE96" s="39"/>
      <c r="BF96" s="40"/>
      <c r="BG96" s="39"/>
      <c r="BH96" s="40"/>
      <c r="BI96" s="39"/>
      <c r="BJ96" s="40"/>
      <c r="BK96" s="39"/>
      <c r="BL96" s="40"/>
      <c r="BM96" s="39"/>
      <c r="BN96" s="40"/>
      <c r="BO96" s="39"/>
      <c r="BP96" s="40"/>
    </row>
    <row r="97" spans="1:68" ht="13.8" x14ac:dyDescent="0.25">
      <c r="A97" s="315" t="s">
        <v>217</v>
      </c>
      <c r="B97" s="315" t="s">
        <v>217</v>
      </c>
      <c r="C97" s="315" t="s">
        <v>217</v>
      </c>
      <c r="D97" s="316" t="s">
        <v>254</v>
      </c>
      <c r="E97" s="28"/>
      <c r="F97" s="38"/>
      <c r="G97" s="37"/>
      <c r="H97" s="38"/>
      <c r="I97" s="37"/>
      <c r="J97" s="38"/>
      <c r="K97" s="37"/>
      <c r="L97" s="38"/>
      <c r="M97" s="37"/>
      <c r="N97" s="38"/>
      <c r="O97" s="391"/>
      <c r="P97" s="30"/>
      <c r="Q97" s="30"/>
      <c r="R97" s="30"/>
      <c r="S97" s="48"/>
      <c r="T97" s="30"/>
      <c r="U97" s="30"/>
      <c r="V97" s="30"/>
      <c r="W97" s="30"/>
      <c r="X97" s="48"/>
      <c r="Y97" s="39"/>
      <c r="Z97" s="39"/>
      <c r="AA97" s="39"/>
      <c r="AB97" s="39"/>
      <c r="AC97" s="39"/>
      <c r="AD97" s="48"/>
      <c r="AE97" s="48"/>
      <c r="AF97" s="39"/>
      <c r="AG97" s="39"/>
      <c r="AH97" s="39"/>
      <c r="AI97" s="39"/>
      <c r="AJ97" s="39"/>
      <c r="AK97" s="39"/>
      <c r="AL97" s="39"/>
      <c r="AM97" s="39"/>
      <c r="AN97" s="39"/>
      <c r="AO97" s="39"/>
      <c r="AP97" s="39"/>
      <c r="AQ97" s="39"/>
      <c r="AR97" s="39"/>
      <c r="AS97" s="39"/>
      <c r="AT97" s="39"/>
      <c r="AU97" s="39"/>
      <c r="AV97" s="39"/>
      <c r="AW97" s="39"/>
      <c r="AX97" s="39"/>
      <c r="AY97" s="42"/>
      <c r="AZ97" s="39"/>
      <c r="BA97" s="39"/>
      <c r="BB97" s="27"/>
      <c r="BC97" s="27"/>
      <c r="BD97" s="27"/>
      <c r="BE97" s="27"/>
      <c r="BF97" s="27"/>
      <c r="BG97" s="27"/>
      <c r="BH97" s="27"/>
      <c r="BI97" s="27"/>
      <c r="BJ97" s="27"/>
      <c r="BK97" s="27"/>
      <c r="BL97" s="27"/>
      <c r="BM97" s="27"/>
      <c r="BN97" s="27"/>
      <c r="BO97" s="27"/>
      <c r="BP97" s="27"/>
    </row>
    <row r="98" spans="1:68" ht="13.8" x14ac:dyDescent="0.25">
      <c r="A98" s="315" t="s">
        <v>217</v>
      </c>
      <c r="B98" s="315" t="s">
        <v>217</v>
      </c>
      <c r="C98" s="315" t="s">
        <v>217</v>
      </c>
      <c r="D98" s="316" t="s">
        <v>255</v>
      </c>
      <c r="E98" s="28"/>
      <c r="F98" s="38"/>
      <c r="G98" s="37"/>
      <c r="H98" s="38"/>
      <c r="I98" s="37"/>
      <c r="J98" s="38"/>
      <c r="K98" s="37"/>
      <c r="L98" s="38"/>
      <c r="M98" s="37"/>
      <c r="N98" s="38"/>
      <c r="O98" s="391"/>
      <c r="P98" s="30"/>
      <c r="Q98" s="30"/>
      <c r="R98" s="30"/>
      <c r="S98" s="48"/>
      <c r="T98" s="30"/>
      <c r="U98" s="30"/>
      <c r="V98" s="30"/>
      <c r="W98" s="30"/>
      <c r="X98" s="48"/>
      <c r="Y98" s="39"/>
      <c r="Z98" s="39"/>
      <c r="AA98" s="39"/>
      <c r="AB98" s="39"/>
      <c r="AC98" s="39"/>
      <c r="AD98" s="48"/>
      <c r="AE98" s="48"/>
      <c r="AF98" s="39"/>
      <c r="AG98" s="39"/>
      <c r="AH98" s="39"/>
      <c r="AI98" s="39"/>
      <c r="AJ98" s="39"/>
      <c r="AK98" s="39"/>
      <c r="AL98" s="39"/>
      <c r="AM98" s="39"/>
      <c r="AN98" s="39"/>
      <c r="AO98" s="39"/>
      <c r="AP98" s="39"/>
      <c r="AQ98" s="39"/>
      <c r="AR98" s="39"/>
      <c r="AS98" s="39"/>
      <c r="AT98" s="39"/>
      <c r="AU98" s="39"/>
      <c r="AV98" s="39"/>
      <c r="AW98" s="39"/>
      <c r="AX98" s="39"/>
      <c r="AY98" s="42"/>
      <c r="AZ98" s="39"/>
      <c r="BA98" s="39"/>
      <c r="BB98" s="27"/>
      <c r="BC98" s="27"/>
      <c r="BD98" s="27"/>
      <c r="BE98" s="27"/>
      <c r="BF98" s="27"/>
      <c r="BG98" s="27"/>
      <c r="BH98" s="27"/>
      <c r="BI98" s="27"/>
      <c r="BJ98" s="27"/>
      <c r="BK98" s="27"/>
      <c r="BL98" s="27"/>
      <c r="BM98" s="27"/>
      <c r="BN98" s="27"/>
      <c r="BO98" s="27"/>
      <c r="BP98" s="27"/>
    </row>
    <row r="99" spans="1:68" ht="13.8" x14ac:dyDescent="0.25">
      <c r="A99" s="315" t="s">
        <v>217</v>
      </c>
      <c r="B99" s="315" t="s">
        <v>217</v>
      </c>
      <c r="C99" s="315" t="s">
        <v>217</v>
      </c>
      <c r="D99" s="316" t="s">
        <v>273</v>
      </c>
      <c r="E99" s="28"/>
      <c r="F99" s="29"/>
      <c r="G99" s="28"/>
      <c r="H99" s="29"/>
      <c r="I99" s="28"/>
      <c r="J99" s="29"/>
      <c r="K99" s="28"/>
      <c r="L99" s="29"/>
      <c r="M99" s="28"/>
      <c r="N99" s="29"/>
      <c r="O99" s="391"/>
      <c r="P99" s="30"/>
      <c r="Q99" s="30"/>
      <c r="R99" s="30"/>
      <c r="S99" s="48"/>
      <c r="T99" s="30"/>
      <c r="U99" s="30"/>
      <c r="V99" s="30"/>
      <c r="W99" s="30"/>
      <c r="X99" s="48"/>
      <c r="Y99" s="39"/>
      <c r="Z99" s="39"/>
      <c r="AA99" s="39"/>
      <c r="AB99" s="39"/>
      <c r="AC99" s="39"/>
      <c r="AD99" s="48"/>
      <c r="AE99" s="48"/>
      <c r="AF99" s="39"/>
      <c r="AG99" s="39"/>
      <c r="AH99" s="39"/>
      <c r="AI99" s="39"/>
      <c r="AJ99" s="39"/>
      <c r="AK99" s="39"/>
      <c r="AL99" s="39"/>
      <c r="AM99" s="39"/>
      <c r="AN99" s="39"/>
      <c r="AO99" s="39"/>
      <c r="AP99" s="39"/>
      <c r="AQ99" s="39"/>
      <c r="AR99" s="39"/>
      <c r="AS99" s="39"/>
      <c r="AT99" s="39"/>
      <c r="AU99" s="39"/>
      <c r="AV99" s="39"/>
      <c r="AW99" s="39"/>
      <c r="AX99" s="39"/>
      <c r="AY99" s="42"/>
      <c r="AZ99" s="39"/>
      <c r="BA99" s="39"/>
      <c r="BB99" s="27"/>
      <c r="BC99" s="27"/>
      <c r="BD99" s="27"/>
      <c r="BE99" s="27"/>
      <c r="BF99" s="27"/>
      <c r="BG99" s="27"/>
      <c r="BH99" s="27"/>
      <c r="BI99" s="27"/>
      <c r="BJ99" s="27"/>
      <c r="BK99" s="27"/>
      <c r="BL99" s="27"/>
      <c r="BM99" s="27"/>
      <c r="BN99" s="27"/>
      <c r="BO99" s="27"/>
      <c r="BP99" s="27"/>
    </row>
    <row r="100" spans="1:68" ht="13.8" x14ac:dyDescent="0.25">
      <c r="A100" s="315" t="s">
        <v>217</v>
      </c>
      <c r="B100" s="315" t="s">
        <v>217</v>
      </c>
      <c r="C100" s="315" t="s">
        <v>217</v>
      </c>
      <c r="D100" s="316" t="s">
        <v>83</v>
      </c>
      <c r="E100" s="28"/>
      <c r="F100" s="38"/>
      <c r="G100" s="37"/>
      <c r="H100" s="38"/>
      <c r="I100" s="37"/>
      <c r="J100" s="38"/>
      <c r="K100" s="37"/>
      <c r="L100" s="38"/>
      <c r="M100" s="37"/>
      <c r="N100" s="38"/>
      <c r="O100" s="391"/>
      <c r="P100" s="30"/>
      <c r="Q100" s="30"/>
      <c r="R100" s="30"/>
      <c r="S100" s="48"/>
      <c r="T100" s="30"/>
      <c r="U100" s="30"/>
      <c r="V100" s="30"/>
      <c r="W100" s="30"/>
      <c r="X100" s="48"/>
      <c r="Y100" s="39"/>
      <c r="Z100" s="39"/>
      <c r="AA100" s="39"/>
      <c r="AB100" s="39"/>
      <c r="AC100" s="39"/>
      <c r="AD100" s="48"/>
      <c r="AE100" s="48"/>
      <c r="AF100" s="39"/>
      <c r="AG100" s="39"/>
      <c r="AH100" s="39"/>
      <c r="AI100" s="39"/>
      <c r="AJ100" s="39"/>
      <c r="AK100" s="39"/>
      <c r="AL100" s="39"/>
      <c r="AM100" s="39"/>
      <c r="AN100" s="39"/>
      <c r="AO100" s="39"/>
      <c r="AP100" s="39"/>
      <c r="AQ100" s="39"/>
      <c r="AR100" s="39"/>
      <c r="AS100" s="39"/>
      <c r="AT100" s="39"/>
      <c r="AU100" s="39"/>
      <c r="AV100" s="39"/>
      <c r="AW100" s="39"/>
      <c r="AX100" s="39"/>
      <c r="AY100" s="42"/>
      <c r="AZ100" s="39"/>
      <c r="BA100" s="39"/>
      <c r="BB100" s="27"/>
      <c r="BC100" s="27"/>
      <c r="BD100" s="27"/>
      <c r="BE100" s="27"/>
      <c r="BF100" s="27"/>
      <c r="BG100" s="27"/>
      <c r="BH100" s="27"/>
      <c r="BI100" s="27"/>
      <c r="BJ100" s="27"/>
      <c r="BK100" s="27"/>
      <c r="BL100" s="27"/>
      <c r="BM100" s="27"/>
      <c r="BN100" s="27"/>
      <c r="BO100" s="27"/>
      <c r="BP100" s="27"/>
    </row>
    <row r="101" spans="1:68" x14ac:dyDescent="0.25">
      <c r="A101" s="306" t="s">
        <v>217</v>
      </c>
      <c r="B101" s="306" t="s">
        <v>217</v>
      </c>
      <c r="C101" s="306" t="s">
        <v>217</v>
      </c>
      <c r="D101" s="52" t="s">
        <v>56</v>
      </c>
      <c r="E101" s="28"/>
      <c r="F101" s="29"/>
      <c r="G101" s="28"/>
      <c r="H101" s="29"/>
      <c r="I101" s="28"/>
      <c r="J101" s="29"/>
      <c r="K101" s="28"/>
      <c r="L101" s="29"/>
      <c r="M101" s="28"/>
      <c r="N101" s="29"/>
    </row>
    <row r="102" spans="1:68" x14ac:dyDescent="0.25">
      <c r="A102" s="358" t="s">
        <v>217</v>
      </c>
      <c r="B102" s="358" t="s">
        <v>217</v>
      </c>
      <c r="C102" s="358" t="s">
        <v>217</v>
      </c>
      <c r="D102" s="317" t="s">
        <v>264</v>
      </c>
      <c r="E102" s="318">
        <f t="shared" ref="E102:N102" si="2">SUM(E60:E101)</f>
        <v>0</v>
      </c>
      <c r="F102" s="318">
        <f t="shared" si="2"/>
        <v>0</v>
      </c>
      <c r="G102" s="318">
        <f t="shared" si="2"/>
        <v>0</v>
      </c>
      <c r="H102" s="318">
        <f t="shared" si="2"/>
        <v>25</v>
      </c>
      <c r="I102" s="318">
        <f t="shared" si="2"/>
        <v>0</v>
      </c>
      <c r="J102" s="318">
        <f t="shared" si="2"/>
        <v>0</v>
      </c>
      <c r="K102" s="318">
        <f t="shared" si="2"/>
        <v>17</v>
      </c>
      <c r="L102" s="318">
        <f t="shared" si="2"/>
        <v>17</v>
      </c>
      <c r="M102" s="318">
        <f t="shared" si="2"/>
        <v>2</v>
      </c>
      <c r="N102" s="318">
        <f t="shared" si="2"/>
        <v>0</v>
      </c>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row>
    <row r="103" spans="1:68" x14ac:dyDescent="0.25">
      <c r="A103" s="358" t="s">
        <v>217</v>
      </c>
      <c r="B103" s="358" t="s">
        <v>217</v>
      </c>
      <c r="C103" s="358" t="s">
        <v>217</v>
      </c>
      <c r="D103" s="317" t="s">
        <v>265</v>
      </c>
      <c r="E103" s="433">
        <f>E102*$E$2+F102*$F$2+G102*$G$2+H102*$H$2+I102*$I$2+J102*$J$2+K102*$K$2+L102*$L$2+M102*$M$2+N102*$N$2</f>
        <v>4040</v>
      </c>
      <c r="F103" s="433"/>
      <c r="G103" s="433"/>
      <c r="H103" s="433"/>
      <c r="I103" s="433"/>
      <c r="J103" s="433"/>
      <c r="K103" s="433"/>
      <c r="L103" s="433"/>
      <c r="M103" s="433"/>
      <c r="N103" s="433"/>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row>
    <row r="104" spans="1:68" x14ac:dyDescent="0.25">
      <c r="A104" s="314" t="s">
        <v>217</v>
      </c>
      <c r="B104" s="314" t="s">
        <v>217</v>
      </c>
      <c r="C104" s="314" t="s">
        <v>217</v>
      </c>
      <c r="D104" s="309" t="s">
        <v>250</v>
      </c>
      <c r="E104" s="37"/>
      <c r="F104" s="38"/>
      <c r="G104" s="37"/>
      <c r="H104" s="38"/>
      <c r="I104" s="37"/>
      <c r="J104" s="38"/>
      <c r="K104" s="49"/>
      <c r="L104" s="38"/>
      <c r="M104" s="37"/>
      <c r="N104" s="38"/>
    </row>
    <row r="105" spans="1:68" ht="13.8" x14ac:dyDescent="0.25">
      <c r="A105" s="307" t="s">
        <v>217</v>
      </c>
      <c r="B105" s="307" t="s">
        <v>217</v>
      </c>
      <c r="C105" s="307" t="s">
        <v>217</v>
      </c>
      <c r="D105" s="51" t="s">
        <v>57</v>
      </c>
      <c r="E105" s="28"/>
      <c r="F105" s="29"/>
      <c r="G105" s="28"/>
      <c r="H105" s="29">
        <v>4</v>
      </c>
      <c r="I105" s="28"/>
      <c r="J105" s="29"/>
      <c r="K105" s="28"/>
      <c r="L105" s="29">
        <v>4</v>
      </c>
      <c r="M105" s="28"/>
      <c r="N105" s="29"/>
    </row>
    <row r="106" spans="1:68" ht="13.8" x14ac:dyDescent="0.25">
      <c r="A106" s="307" t="s">
        <v>217</v>
      </c>
      <c r="B106" s="307" t="s">
        <v>217</v>
      </c>
      <c r="C106" s="307" t="s">
        <v>217</v>
      </c>
      <c r="D106" s="51" t="s">
        <v>236</v>
      </c>
      <c r="E106" s="28"/>
      <c r="F106" s="29"/>
      <c r="G106" s="28"/>
      <c r="H106" s="29"/>
      <c r="I106" s="28"/>
      <c r="J106" s="29"/>
      <c r="K106" s="28"/>
      <c r="L106" s="29"/>
      <c r="M106" s="28"/>
      <c r="N106" s="29"/>
    </row>
    <row r="107" spans="1:68" ht="13.8" x14ac:dyDescent="0.25">
      <c r="A107" s="307"/>
      <c r="B107" s="307" t="s">
        <v>217</v>
      </c>
      <c r="C107" s="307" t="s">
        <v>217</v>
      </c>
      <c r="D107" s="51" t="s">
        <v>237</v>
      </c>
      <c r="E107" s="28"/>
      <c r="F107" s="29"/>
      <c r="G107" s="28"/>
      <c r="H107" s="29">
        <v>2</v>
      </c>
      <c r="I107" s="28"/>
      <c r="J107" s="29"/>
      <c r="K107" s="28">
        <v>2</v>
      </c>
      <c r="L107" s="29">
        <v>2</v>
      </c>
      <c r="M107" s="28"/>
      <c r="N107" s="29"/>
    </row>
    <row r="108" spans="1:68" ht="13.8" x14ac:dyDescent="0.25">
      <c r="A108" s="307" t="s">
        <v>217</v>
      </c>
      <c r="B108" s="307" t="s">
        <v>217</v>
      </c>
      <c r="C108" s="307" t="s">
        <v>217</v>
      </c>
      <c r="D108" s="51" t="s">
        <v>238</v>
      </c>
      <c r="E108" s="28"/>
      <c r="F108" s="29"/>
      <c r="G108" s="28"/>
      <c r="H108" s="29"/>
      <c r="I108" s="28"/>
      <c r="J108" s="29"/>
      <c r="K108" s="28"/>
      <c r="L108" s="29"/>
      <c r="M108" s="28"/>
      <c r="N108" s="29"/>
    </row>
    <row r="109" spans="1:68" ht="13.8" x14ac:dyDescent="0.25">
      <c r="A109" s="307"/>
      <c r="B109" s="307" t="s">
        <v>217</v>
      </c>
      <c r="C109" s="307" t="s">
        <v>217</v>
      </c>
      <c r="D109" s="51" t="s">
        <v>239</v>
      </c>
      <c r="E109" s="28"/>
      <c r="F109" s="29"/>
      <c r="G109" s="28"/>
      <c r="H109" s="29">
        <v>2</v>
      </c>
      <c r="I109" s="28"/>
      <c r="J109" s="29"/>
      <c r="K109" s="28">
        <v>2</v>
      </c>
      <c r="L109" s="29">
        <v>2</v>
      </c>
      <c r="M109" s="28"/>
      <c r="N109" s="29"/>
    </row>
    <row r="110" spans="1:68" ht="13.8" x14ac:dyDescent="0.25">
      <c r="A110" s="307"/>
      <c r="B110" s="307" t="s">
        <v>217</v>
      </c>
      <c r="C110" s="307" t="s">
        <v>217</v>
      </c>
      <c r="D110" s="46" t="s">
        <v>244</v>
      </c>
      <c r="E110" s="28"/>
      <c r="F110" s="29"/>
      <c r="G110" s="28"/>
      <c r="H110" s="29"/>
      <c r="I110" s="28"/>
      <c r="J110" s="29"/>
      <c r="K110" s="28"/>
      <c r="L110" s="29"/>
      <c r="M110" s="28"/>
      <c r="N110" s="29"/>
    </row>
    <row r="111" spans="1:68" ht="13.8" x14ac:dyDescent="0.25">
      <c r="A111" s="307"/>
      <c r="B111" s="307" t="s">
        <v>217</v>
      </c>
      <c r="C111" s="307" t="s">
        <v>217</v>
      </c>
      <c r="D111" s="46" t="s">
        <v>245</v>
      </c>
      <c r="E111" s="28"/>
      <c r="F111" s="29">
        <v>8</v>
      </c>
      <c r="G111" s="28"/>
      <c r="H111" s="29">
        <v>2</v>
      </c>
      <c r="I111" s="28"/>
      <c r="J111" s="29"/>
      <c r="K111" s="28">
        <v>2</v>
      </c>
      <c r="L111" s="29">
        <v>2</v>
      </c>
      <c r="M111" s="28"/>
      <c r="N111" s="29"/>
    </row>
    <row r="112" spans="1:68" ht="13.8" x14ac:dyDescent="0.25">
      <c r="A112" s="307" t="s">
        <v>217</v>
      </c>
      <c r="B112" s="307" t="s">
        <v>217</v>
      </c>
      <c r="C112" s="307" t="s">
        <v>217</v>
      </c>
      <c r="D112" s="51" t="s">
        <v>240</v>
      </c>
      <c r="E112" s="28"/>
      <c r="F112" s="29"/>
      <c r="G112" s="28"/>
      <c r="H112" s="29"/>
      <c r="I112" s="28"/>
      <c r="J112" s="29"/>
      <c r="K112" s="28"/>
      <c r="L112" s="29"/>
      <c r="M112" s="28"/>
      <c r="N112" s="29"/>
    </row>
    <row r="113" spans="1:68" ht="13.8" x14ac:dyDescent="0.25">
      <c r="A113" s="307"/>
      <c r="B113" s="307" t="s">
        <v>217</v>
      </c>
      <c r="C113" s="307" t="s">
        <v>217</v>
      </c>
      <c r="D113" s="51" t="s">
        <v>241</v>
      </c>
      <c r="E113" s="28"/>
      <c r="F113" s="29"/>
      <c r="G113" s="28"/>
      <c r="H113" s="29"/>
      <c r="I113" s="28"/>
      <c r="J113" s="29"/>
      <c r="K113" s="28"/>
      <c r="L113" s="29"/>
      <c r="M113" s="28"/>
      <c r="N113" s="29"/>
    </row>
    <row r="114" spans="1:68" ht="13.8" x14ac:dyDescent="0.25">
      <c r="A114" s="307" t="s">
        <v>217</v>
      </c>
      <c r="B114" s="307" t="s">
        <v>217</v>
      </c>
      <c r="C114" s="307" t="s">
        <v>217</v>
      </c>
      <c r="D114" s="51" t="s">
        <v>242</v>
      </c>
      <c r="E114" s="28"/>
      <c r="F114" s="29">
        <v>2</v>
      </c>
      <c r="G114" s="28"/>
      <c r="H114" s="29">
        <v>2</v>
      </c>
      <c r="I114" s="28"/>
      <c r="J114" s="29"/>
      <c r="K114" s="28">
        <v>2</v>
      </c>
      <c r="L114" s="29">
        <v>2</v>
      </c>
      <c r="M114" s="28">
        <v>2</v>
      </c>
      <c r="N114" s="29"/>
    </row>
    <row r="115" spans="1:68" ht="13.8" x14ac:dyDescent="0.25">
      <c r="A115" s="307" t="s">
        <v>217</v>
      </c>
      <c r="B115" s="307" t="s">
        <v>217</v>
      </c>
      <c r="C115" s="307" t="s">
        <v>217</v>
      </c>
      <c r="D115" s="51" t="s">
        <v>263</v>
      </c>
      <c r="E115" s="28"/>
      <c r="F115" s="29"/>
      <c r="G115" s="28"/>
      <c r="H115" s="29">
        <v>2</v>
      </c>
      <c r="I115" s="28"/>
      <c r="J115" s="29"/>
      <c r="K115" s="28"/>
      <c r="L115" s="29">
        <v>2</v>
      </c>
      <c r="M115" s="28">
        <v>2</v>
      </c>
      <c r="N115" s="29"/>
    </row>
    <row r="116" spans="1:68" ht="13.8" x14ac:dyDescent="0.25">
      <c r="A116" s="307" t="s">
        <v>217</v>
      </c>
      <c r="B116" s="307" t="s">
        <v>217</v>
      </c>
      <c r="C116" s="307" t="s">
        <v>217</v>
      </c>
      <c r="D116" s="46" t="s">
        <v>51</v>
      </c>
      <c r="E116" s="28"/>
      <c r="F116" s="29"/>
      <c r="G116" s="28"/>
      <c r="H116" s="29"/>
      <c r="I116" s="28"/>
      <c r="J116" s="29"/>
      <c r="K116" s="28"/>
      <c r="L116" s="29"/>
      <c r="M116" s="28"/>
      <c r="N116" s="29"/>
    </row>
    <row r="117" spans="1:68" ht="13.8" x14ac:dyDescent="0.25">
      <c r="A117" s="307" t="s">
        <v>217</v>
      </c>
      <c r="B117" s="307" t="s">
        <v>217</v>
      </c>
      <c r="C117" s="307" t="s">
        <v>217</v>
      </c>
      <c r="D117" s="47" t="s">
        <v>260</v>
      </c>
      <c r="H117" s="24">
        <v>4</v>
      </c>
      <c r="K117" s="23">
        <v>4</v>
      </c>
      <c r="L117" s="24">
        <v>4</v>
      </c>
    </row>
    <row r="118" spans="1:68" ht="13.8" x14ac:dyDescent="0.25">
      <c r="A118" s="307"/>
      <c r="B118" s="307" t="s">
        <v>217</v>
      </c>
      <c r="C118" s="307" t="s">
        <v>217</v>
      </c>
      <c r="D118" s="51" t="s">
        <v>258</v>
      </c>
      <c r="E118" s="28"/>
      <c r="F118" s="29"/>
      <c r="G118" s="28"/>
      <c r="H118" s="29"/>
      <c r="I118" s="28"/>
      <c r="J118" s="29"/>
      <c r="K118" s="28"/>
      <c r="L118" s="29"/>
      <c r="M118" s="28"/>
      <c r="N118" s="29"/>
    </row>
    <row r="119" spans="1:68" ht="13.8" x14ac:dyDescent="0.25">
      <c r="A119" s="359" t="s">
        <v>217</v>
      </c>
      <c r="B119" s="359" t="s">
        <v>217</v>
      </c>
      <c r="C119" s="359" t="s">
        <v>217</v>
      </c>
      <c r="D119" s="312" t="s">
        <v>80</v>
      </c>
      <c r="E119" s="28"/>
      <c r="F119" s="29"/>
      <c r="G119" s="28"/>
      <c r="H119" s="29">
        <v>2</v>
      </c>
      <c r="I119" s="28"/>
      <c r="J119" s="29"/>
      <c r="K119" s="28">
        <v>2</v>
      </c>
      <c r="L119" s="29">
        <v>2</v>
      </c>
      <c r="M119" s="28"/>
      <c r="N119" s="29"/>
      <c r="O119" s="391"/>
      <c r="P119" s="30"/>
      <c r="Q119" s="30"/>
      <c r="R119" s="30"/>
      <c r="S119" s="48"/>
      <c r="T119" s="30"/>
      <c r="U119" s="30"/>
      <c r="V119" s="30"/>
      <c r="W119" s="30"/>
      <c r="X119" s="48"/>
      <c r="Y119" s="39"/>
      <c r="Z119" s="39"/>
      <c r="AA119" s="39"/>
      <c r="AB119" s="39"/>
      <c r="AC119" s="39"/>
      <c r="AD119" s="48"/>
      <c r="AE119" s="48"/>
      <c r="AF119" s="39"/>
      <c r="AG119" s="39"/>
      <c r="AH119" s="39"/>
      <c r="AI119" s="39"/>
      <c r="AJ119" s="39"/>
      <c r="AK119" s="39"/>
      <c r="AL119" s="39"/>
      <c r="AM119" s="39"/>
      <c r="AN119" s="39"/>
      <c r="AO119" s="39"/>
      <c r="AP119" s="39"/>
      <c r="AQ119" s="39"/>
      <c r="AR119" s="39"/>
      <c r="AS119" s="39"/>
      <c r="AT119" s="39"/>
      <c r="AU119" s="39"/>
      <c r="AV119" s="39"/>
      <c r="AW119" s="39"/>
      <c r="AX119" s="39"/>
      <c r="AY119" s="42"/>
      <c r="AZ119" s="39"/>
      <c r="BA119" s="39"/>
      <c r="BB119" s="27"/>
      <c r="BC119" s="27"/>
      <c r="BD119" s="27"/>
      <c r="BE119" s="27"/>
      <c r="BF119" s="27"/>
      <c r="BG119" s="27"/>
      <c r="BH119" s="27"/>
      <c r="BI119" s="27"/>
      <c r="BJ119" s="27"/>
      <c r="BK119" s="27"/>
      <c r="BL119" s="27"/>
      <c r="BM119" s="27"/>
      <c r="BN119" s="27"/>
      <c r="BO119" s="27"/>
      <c r="BP119" s="27"/>
    </row>
    <row r="120" spans="1:68" ht="13.8" x14ac:dyDescent="0.25">
      <c r="A120" s="359" t="s">
        <v>217</v>
      </c>
      <c r="B120" s="359" t="s">
        <v>217</v>
      </c>
      <c r="C120" s="359" t="s">
        <v>217</v>
      </c>
      <c r="D120" s="312" t="s">
        <v>81</v>
      </c>
      <c r="E120" s="28"/>
      <c r="F120" s="29"/>
      <c r="G120" s="28"/>
      <c r="H120" s="29"/>
      <c r="I120" s="28"/>
      <c r="J120" s="29"/>
      <c r="K120" s="28"/>
      <c r="L120" s="29"/>
      <c r="M120" s="28"/>
      <c r="N120" s="29"/>
      <c r="O120" s="391"/>
      <c r="P120" s="30"/>
      <c r="Q120" s="30"/>
      <c r="R120" s="30"/>
      <c r="S120" s="48"/>
      <c r="T120" s="30"/>
      <c r="U120" s="30"/>
      <c r="V120" s="30"/>
      <c r="W120" s="30"/>
      <c r="X120" s="48"/>
      <c r="Y120" s="39"/>
      <c r="Z120" s="39"/>
      <c r="AA120" s="39"/>
      <c r="AB120" s="39"/>
      <c r="AC120" s="39"/>
      <c r="AD120" s="48"/>
      <c r="AE120" s="48"/>
      <c r="AF120" s="39"/>
      <c r="AG120" s="39"/>
      <c r="AH120" s="39"/>
      <c r="AI120" s="39"/>
      <c r="AJ120" s="39"/>
      <c r="AK120" s="39"/>
      <c r="AL120" s="39"/>
      <c r="AM120" s="39"/>
      <c r="AN120" s="39"/>
      <c r="AO120" s="39"/>
      <c r="AP120" s="39"/>
      <c r="AQ120" s="39"/>
      <c r="AR120" s="39"/>
      <c r="AS120" s="39"/>
      <c r="AT120" s="39"/>
      <c r="AU120" s="39"/>
      <c r="AV120" s="39"/>
      <c r="AW120" s="39"/>
      <c r="AX120" s="39"/>
      <c r="AY120" s="42"/>
      <c r="AZ120" s="39"/>
      <c r="BA120" s="39"/>
      <c r="BB120" s="27"/>
      <c r="BC120" s="27"/>
      <c r="BD120" s="27"/>
      <c r="BE120" s="27"/>
      <c r="BF120" s="27"/>
      <c r="BG120" s="27"/>
      <c r="BH120" s="27"/>
      <c r="BI120" s="27"/>
      <c r="BJ120" s="27"/>
      <c r="BK120" s="27"/>
      <c r="BL120" s="27"/>
      <c r="BM120" s="27"/>
      <c r="BN120" s="27"/>
      <c r="BO120" s="27"/>
      <c r="BP120" s="27"/>
    </row>
    <row r="121" spans="1:68" ht="13.8" x14ac:dyDescent="0.25">
      <c r="A121" s="315" t="s">
        <v>217</v>
      </c>
      <c r="B121" s="315" t="s">
        <v>217</v>
      </c>
      <c r="C121" s="315" t="s">
        <v>217</v>
      </c>
      <c r="D121" s="316" t="s">
        <v>82</v>
      </c>
      <c r="E121" s="28"/>
      <c r="F121" s="29"/>
      <c r="G121" s="28"/>
      <c r="H121" s="29"/>
      <c r="I121" s="28"/>
      <c r="J121" s="29"/>
      <c r="K121" s="28"/>
      <c r="L121" s="29"/>
      <c r="M121" s="28"/>
      <c r="N121" s="29"/>
      <c r="O121" s="391"/>
      <c r="P121" s="30"/>
      <c r="Q121" s="30"/>
      <c r="R121" s="30"/>
      <c r="S121" s="48"/>
      <c r="T121" s="30"/>
      <c r="U121" s="30"/>
      <c r="V121" s="30"/>
      <c r="W121" s="30"/>
      <c r="X121" s="48"/>
      <c r="Y121" s="39"/>
      <c r="Z121" s="39"/>
      <c r="AA121" s="39"/>
      <c r="AB121" s="39"/>
      <c r="AC121" s="39"/>
      <c r="AD121" s="48"/>
      <c r="AE121" s="48"/>
      <c r="AF121" s="39"/>
      <c r="AG121" s="39"/>
      <c r="AH121" s="39"/>
      <c r="AI121" s="39"/>
      <c r="AJ121" s="39"/>
      <c r="AK121" s="39"/>
      <c r="AL121" s="39"/>
      <c r="AM121" s="39"/>
      <c r="AN121" s="39"/>
      <c r="AO121" s="39"/>
      <c r="AP121" s="39"/>
      <c r="AQ121" s="39"/>
      <c r="AR121" s="39"/>
      <c r="AS121" s="39"/>
      <c r="AT121" s="39"/>
      <c r="AU121" s="39"/>
      <c r="AV121" s="39"/>
      <c r="AW121" s="39"/>
      <c r="AX121" s="39"/>
      <c r="AY121" s="42"/>
      <c r="AZ121" s="39"/>
      <c r="BA121" s="39"/>
      <c r="BB121" s="27"/>
      <c r="BC121" s="27"/>
      <c r="BD121" s="27"/>
      <c r="BE121" s="27"/>
      <c r="BF121" s="27"/>
      <c r="BG121" s="27"/>
      <c r="BH121" s="27"/>
      <c r="BI121" s="27"/>
      <c r="BJ121" s="27"/>
      <c r="BK121" s="27"/>
      <c r="BL121" s="27"/>
      <c r="BM121" s="27"/>
      <c r="BN121" s="27"/>
      <c r="BO121" s="27"/>
      <c r="BP121" s="27"/>
    </row>
    <row r="122" spans="1:68" ht="13.8" x14ac:dyDescent="0.25">
      <c r="A122" s="315" t="s">
        <v>217</v>
      </c>
      <c r="B122" s="315" t="s">
        <v>217</v>
      </c>
      <c r="C122" s="315" t="s">
        <v>217</v>
      </c>
      <c r="D122" s="316" t="s">
        <v>61</v>
      </c>
      <c r="E122" s="28"/>
      <c r="F122" s="38"/>
      <c r="G122" s="37"/>
      <c r="H122" s="38"/>
      <c r="I122" s="37"/>
      <c r="J122" s="38"/>
      <c r="K122" s="37"/>
      <c r="L122" s="38"/>
      <c r="M122" s="37"/>
      <c r="N122" s="38"/>
      <c r="O122" s="391"/>
      <c r="P122" s="30"/>
      <c r="Q122" s="30"/>
      <c r="R122" s="30"/>
      <c r="S122" s="48"/>
      <c r="T122" s="30"/>
      <c r="U122" s="30"/>
      <c r="V122" s="30"/>
      <c r="W122" s="30"/>
      <c r="X122" s="48"/>
      <c r="Y122" s="39"/>
      <c r="Z122" s="39"/>
      <c r="AA122" s="40"/>
      <c r="AB122" s="41"/>
      <c r="AC122" s="40"/>
      <c r="AD122" s="54"/>
      <c r="AE122" s="54"/>
      <c r="AF122" s="40"/>
      <c r="AG122" s="40"/>
      <c r="AH122" s="40"/>
      <c r="AI122" s="40"/>
      <c r="AJ122" s="40"/>
      <c r="AK122" s="40"/>
      <c r="AL122" s="40"/>
      <c r="AM122" s="40"/>
      <c r="AN122" s="40"/>
      <c r="AO122" s="39"/>
      <c r="AP122" s="40"/>
      <c r="AQ122" s="39"/>
      <c r="AR122" s="40"/>
      <c r="AS122" s="39"/>
      <c r="AT122" s="40"/>
      <c r="AU122" s="39"/>
      <c r="AV122" s="40"/>
      <c r="AW122" s="39"/>
      <c r="AX122" s="40"/>
      <c r="AY122" s="39"/>
      <c r="AZ122" s="40"/>
      <c r="BA122" s="39"/>
      <c r="BB122" s="40"/>
      <c r="BC122" s="39"/>
      <c r="BD122" s="40"/>
      <c r="BE122" s="39"/>
      <c r="BF122" s="40"/>
      <c r="BG122" s="39"/>
      <c r="BH122" s="40"/>
      <c r="BI122" s="39"/>
      <c r="BJ122" s="40"/>
      <c r="BK122" s="39"/>
      <c r="BL122" s="40"/>
      <c r="BM122" s="39"/>
      <c r="BN122" s="40"/>
      <c r="BO122" s="39"/>
      <c r="BP122" s="40"/>
    </row>
    <row r="123" spans="1:68" ht="13.8" x14ac:dyDescent="0.25">
      <c r="A123" s="315" t="s">
        <v>217</v>
      </c>
      <c r="B123" s="315" t="s">
        <v>217</v>
      </c>
      <c r="C123" s="315" t="s">
        <v>217</v>
      </c>
      <c r="D123" s="316" t="s">
        <v>254</v>
      </c>
      <c r="E123" s="28"/>
      <c r="F123" s="38"/>
      <c r="G123" s="37"/>
      <c r="H123" s="38"/>
      <c r="I123" s="37"/>
      <c r="J123" s="38"/>
      <c r="K123" s="37"/>
      <c r="L123" s="38"/>
      <c r="M123" s="37"/>
      <c r="N123" s="38"/>
      <c r="O123" s="391"/>
      <c r="P123" s="30"/>
      <c r="Q123" s="30"/>
      <c r="R123" s="30"/>
      <c r="S123" s="48"/>
      <c r="T123" s="30"/>
      <c r="U123" s="30"/>
      <c r="V123" s="30"/>
      <c r="W123" s="30"/>
      <c r="X123" s="48"/>
      <c r="Y123" s="39"/>
      <c r="Z123" s="39"/>
      <c r="AA123" s="39"/>
      <c r="AB123" s="39"/>
      <c r="AC123" s="39"/>
      <c r="AD123" s="48"/>
      <c r="AE123" s="48"/>
      <c r="AF123" s="39"/>
      <c r="AG123" s="39"/>
      <c r="AH123" s="39"/>
      <c r="AI123" s="39"/>
      <c r="AJ123" s="39"/>
      <c r="AK123" s="39"/>
      <c r="AL123" s="39"/>
      <c r="AM123" s="39"/>
      <c r="AN123" s="39"/>
      <c r="AO123" s="39"/>
      <c r="AP123" s="39"/>
      <c r="AQ123" s="39"/>
      <c r="AR123" s="39"/>
      <c r="AS123" s="39"/>
      <c r="AT123" s="39"/>
      <c r="AU123" s="39"/>
      <c r="AV123" s="39"/>
      <c r="AW123" s="39"/>
      <c r="AX123" s="39"/>
      <c r="AY123" s="42"/>
      <c r="AZ123" s="39"/>
      <c r="BA123" s="39"/>
      <c r="BB123" s="27"/>
      <c r="BC123" s="27"/>
      <c r="BD123" s="27"/>
      <c r="BE123" s="27"/>
      <c r="BF123" s="27"/>
      <c r="BG123" s="27"/>
      <c r="BH123" s="27"/>
      <c r="BI123" s="27"/>
      <c r="BJ123" s="27"/>
      <c r="BK123" s="27"/>
      <c r="BL123" s="27"/>
      <c r="BM123" s="27"/>
      <c r="BN123" s="27"/>
      <c r="BO123" s="27"/>
      <c r="BP123" s="27"/>
    </row>
    <row r="124" spans="1:68" ht="13.8" x14ac:dyDescent="0.25">
      <c r="A124" s="315" t="s">
        <v>217</v>
      </c>
      <c r="B124" s="315" t="s">
        <v>217</v>
      </c>
      <c r="C124" s="315" t="s">
        <v>217</v>
      </c>
      <c r="D124" s="316" t="s">
        <v>255</v>
      </c>
      <c r="E124" s="28"/>
      <c r="F124" s="38"/>
      <c r="G124" s="37"/>
      <c r="H124" s="38"/>
      <c r="I124" s="37"/>
      <c r="J124" s="38"/>
      <c r="K124" s="37"/>
      <c r="L124" s="38"/>
      <c r="M124" s="37"/>
      <c r="N124" s="38"/>
      <c r="O124" s="391"/>
      <c r="P124" s="30"/>
      <c r="Q124" s="30"/>
      <c r="R124" s="30"/>
      <c r="S124" s="48"/>
      <c r="T124" s="30"/>
      <c r="U124" s="30"/>
      <c r="V124" s="30"/>
      <c r="W124" s="30"/>
      <c r="X124" s="48"/>
      <c r="Y124" s="39"/>
      <c r="Z124" s="39"/>
      <c r="AA124" s="39"/>
      <c r="AB124" s="39"/>
      <c r="AC124" s="39"/>
      <c r="AD124" s="48"/>
      <c r="AE124" s="48"/>
      <c r="AF124" s="39"/>
      <c r="AG124" s="39"/>
      <c r="AH124" s="39"/>
      <c r="AI124" s="39"/>
      <c r="AJ124" s="39"/>
      <c r="AK124" s="39"/>
      <c r="AL124" s="39"/>
      <c r="AM124" s="39"/>
      <c r="AN124" s="39"/>
      <c r="AO124" s="39"/>
      <c r="AP124" s="39"/>
      <c r="AQ124" s="39"/>
      <c r="AR124" s="39"/>
      <c r="AS124" s="39"/>
      <c r="AT124" s="39"/>
      <c r="AU124" s="39"/>
      <c r="AV124" s="39"/>
      <c r="AW124" s="39"/>
      <c r="AX124" s="39"/>
      <c r="AY124" s="42"/>
      <c r="AZ124" s="39"/>
      <c r="BA124" s="39"/>
      <c r="BB124" s="27"/>
      <c r="BC124" s="27"/>
      <c r="BD124" s="27"/>
      <c r="BE124" s="27"/>
      <c r="BF124" s="27"/>
      <c r="BG124" s="27"/>
      <c r="BH124" s="27"/>
      <c r="BI124" s="27"/>
      <c r="BJ124" s="27"/>
      <c r="BK124" s="27"/>
      <c r="BL124" s="27"/>
      <c r="BM124" s="27"/>
      <c r="BN124" s="27"/>
      <c r="BO124" s="27"/>
      <c r="BP124" s="27"/>
    </row>
    <row r="125" spans="1:68" ht="13.8" x14ac:dyDescent="0.25">
      <c r="A125" s="315"/>
      <c r="B125" s="315" t="s">
        <v>217</v>
      </c>
      <c r="C125" s="315" t="s">
        <v>217</v>
      </c>
      <c r="D125" s="316" t="s">
        <v>84</v>
      </c>
      <c r="E125" s="28"/>
      <c r="F125" s="38"/>
      <c r="G125" s="37"/>
      <c r="H125" s="38"/>
      <c r="I125" s="37"/>
      <c r="J125" s="38"/>
      <c r="K125" s="37"/>
      <c r="L125" s="38"/>
      <c r="M125" s="37"/>
      <c r="N125" s="38"/>
      <c r="O125" s="391"/>
      <c r="P125" s="30"/>
      <c r="Q125" s="30"/>
      <c r="R125" s="30"/>
      <c r="S125" s="48"/>
      <c r="T125" s="30"/>
      <c r="U125" s="30"/>
      <c r="V125" s="30"/>
      <c r="W125" s="30"/>
      <c r="X125" s="48"/>
      <c r="Y125" s="39"/>
      <c r="Z125" s="39"/>
      <c r="AA125" s="39"/>
      <c r="AB125" s="39"/>
      <c r="AC125" s="39"/>
      <c r="AD125" s="48"/>
      <c r="AE125" s="48"/>
      <c r="AF125" s="39"/>
      <c r="AG125" s="39"/>
      <c r="AH125" s="39"/>
      <c r="AI125" s="39"/>
      <c r="AJ125" s="39"/>
      <c r="AK125" s="39"/>
      <c r="AL125" s="39"/>
      <c r="AM125" s="39"/>
      <c r="AN125" s="39"/>
      <c r="AO125" s="39"/>
      <c r="AP125" s="39"/>
      <c r="AQ125" s="39"/>
      <c r="AR125" s="39"/>
      <c r="AS125" s="39"/>
      <c r="AT125" s="39"/>
      <c r="AU125" s="39"/>
      <c r="AV125" s="39"/>
      <c r="AW125" s="39"/>
      <c r="AX125" s="39"/>
      <c r="AY125" s="42"/>
      <c r="AZ125" s="39"/>
      <c r="BA125" s="39"/>
      <c r="BB125" s="27"/>
      <c r="BC125" s="27"/>
      <c r="BD125" s="27"/>
      <c r="BE125" s="27"/>
      <c r="BF125" s="27"/>
      <c r="BG125" s="27"/>
      <c r="BH125" s="27"/>
      <c r="BI125" s="27"/>
      <c r="BJ125" s="27"/>
      <c r="BK125" s="27"/>
      <c r="BL125" s="27"/>
      <c r="BM125" s="27"/>
      <c r="BN125" s="27"/>
      <c r="BO125" s="27"/>
      <c r="BP125" s="27"/>
    </row>
    <row r="126" spans="1:68" ht="13.8" x14ac:dyDescent="0.25">
      <c r="A126" s="315" t="s">
        <v>217</v>
      </c>
      <c r="B126" s="315" t="s">
        <v>217</v>
      </c>
      <c r="C126" s="315" t="s">
        <v>217</v>
      </c>
      <c r="D126" s="316" t="s">
        <v>273</v>
      </c>
      <c r="E126" s="28"/>
      <c r="F126" s="29"/>
      <c r="G126" s="28"/>
      <c r="H126" s="29"/>
      <c r="I126" s="28"/>
      <c r="J126" s="29"/>
      <c r="K126" s="28"/>
      <c r="L126" s="29"/>
      <c r="M126" s="28"/>
      <c r="N126" s="29"/>
      <c r="O126" s="391"/>
      <c r="P126" s="30"/>
      <c r="Q126" s="30"/>
      <c r="R126" s="30"/>
      <c r="S126" s="48"/>
      <c r="T126" s="30"/>
      <c r="U126" s="30"/>
      <c r="V126" s="30"/>
      <c r="W126" s="30"/>
      <c r="X126" s="48"/>
      <c r="Y126" s="39"/>
      <c r="Z126" s="39"/>
      <c r="AA126" s="39"/>
      <c r="AB126" s="39"/>
      <c r="AC126" s="39"/>
      <c r="AD126" s="48"/>
      <c r="AE126" s="48"/>
      <c r="AF126" s="39"/>
      <c r="AG126" s="39"/>
      <c r="AH126" s="39"/>
      <c r="AI126" s="39"/>
      <c r="AJ126" s="39"/>
      <c r="AK126" s="39"/>
      <c r="AL126" s="39"/>
      <c r="AM126" s="39"/>
      <c r="AN126" s="39"/>
      <c r="AO126" s="39"/>
      <c r="AP126" s="39"/>
      <c r="AQ126" s="39"/>
      <c r="AR126" s="39"/>
      <c r="AS126" s="39"/>
      <c r="AT126" s="39"/>
      <c r="AU126" s="39"/>
      <c r="AV126" s="39"/>
      <c r="AW126" s="39"/>
      <c r="AX126" s="39"/>
      <c r="AY126" s="42"/>
      <c r="AZ126" s="39"/>
      <c r="BA126" s="39"/>
      <c r="BB126" s="27"/>
      <c r="BC126" s="27"/>
      <c r="BD126" s="27"/>
      <c r="BE126" s="27"/>
      <c r="BF126" s="27"/>
      <c r="BG126" s="27"/>
      <c r="BH126" s="27"/>
      <c r="BI126" s="27"/>
      <c r="BJ126" s="27"/>
      <c r="BK126" s="27"/>
      <c r="BL126" s="27"/>
      <c r="BM126" s="27"/>
      <c r="BN126" s="27"/>
      <c r="BO126" s="27"/>
      <c r="BP126" s="27"/>
    </row>
    <row r="127" spans="1:68" ht="13.8" x14ac:dyDescent="0.25">
      <c r="A127" s="315" t="s">
        <v>217</v>
      </c>
      <c r="B127" s="315" t="s">
        <v>217</v>
      </c>
      <c r="C127" s="315" t="s">
        <v>217</v>
      </c>
      <c r="D127" s="316" t="s">
        <v>83</v>
      </c>
      <c r="E127" s="28"/>
      <c r="F127" s="38"/>
      <c r="G127" s="37"/>
      <c r="H127" s="38"/>
      <c r="I127" s="37"/>
      <c r="J127" s="38"/>
      <c r="K127" s="37"/>
      <c r="L127" s="38"/>
      <c r="M127" s="37"/>
      <c r="N127" s="38"/>
      <c r="O127" s="391"/>
      <c r="P127" s="30"/>
      <c r="Q127" s="30"/>
      <c r="R127" s="30"/>
      <c r="S127" s="48"/>
      <c r="T127" s="30"/>
      <c r="U127" s="30"/>
      <c r="V127" s="30"/>
      <c r="W127" s="30"/>
      <c r="X127" s="48"/>
      <c r="Y127" s="39"/>
      <c r="Z127" s="39"/>
      <c r="AA127" s="39"/>
      <c r="AB127" s="39"/>
      <c r="AC127" s="39"/>
      <c r="AD127" s="48"/>
      <c r="AE127" s="48"/>
      <c r="AF127" s="39"/>
      <c r="AG127" s="39"/>
      <c r="AH127" s="39"/>
      <c r="AI127" s="39"/>
      <c r="AJ127" s="39"/>
      <c r="AK127" s="39"/>
      <c r="AL127" s="39"/>
      <c r="AM127" s="39"/>
      <c r="AN127" s="39"/>
      <c r="AO127" s="39"/>
      <c r="AP127" s="39"/>
      <c r="AQ127" s="39"/>
      <c r="AR127" s="39"/>
      <c r="AS127" s="39"/>
      <c r="AT127" s="39"/>
      <c r="AU127" s="39"/>
      <c r="AV127" s="39"/>
      <c r="AW127" s="39"/>
      <c r="AX127" s="39"/>
      <c r="AY127" s="42"/>
      <c r="AZ127" s="39"/>
      <c r="BA127" s="39"/>
      <c r="BB127" s="27"/>
      <c r="BC127" s="27"/>
      <c r="BD127" s="27"/>
      <c r="BE127" s="27"/>
      <c r="BF127" s="27"/>
      <c r="BG127" s="27"/>
      <c r="BH127" s="27"/>
      <c r="BI127" s="27"/>
      <c r="BJ127" s="27"/>
      <c r="BK127" s="27"/>
      <c r="BL127" s="27"/>
      <c r="BM127" s="27"/>
      <c r="BN127" s="27"/>
      <c r="BO127" s="27"/>
      <c r="BP127" s="27"/>
    </row>
    <row r="128" spans="1:68" ht="13.8" x14ac:dyDescent="0.25">
      <c r="A128" s="307" t="s">
        <v>217</v>
      </c>
      <c r="B128" s="307" t="s">
        <v>217</v>
      </c>
      <c r="C128" s="307" t="s">
        <v>217</v>
      </c>
      <c r="D128" s="52" t="s">
        <v>58</v>
      </c>
      <c r="E128" s="28"/>
      <c r="F128" s="29"/>
      <c r="G128" s="28"/>
      <c r="H128" s="29"/>
      <c r="I128" s="28"/>
      <c r="J128" s="29"/>
      <c r="K128" s="28"/>
      <c r="L128" s="29"/>
      <c r="M128" s="28"/>
      <c r="N128" s="29"/>
    </row>
    <row r="129" spans="1:68" ht="13.8" x14ac:dyDescent="0.25">
      <c r="A129" s="315"/>
      <c r="B129" s="315" t="s">
        <v>217</v>
      </c>
      <c r="C129" s="315" t="s">
        <v>217</v>
      </c>
      <c r="D129" s="360" t="s">
        <v>272</v>
      </c>
      <c r="E129" s="28"/>
      <c r="F129" s="38"/>
      <c r="G129" s="37"/>
      <c r="H129" s="38"/>
      <c r="I129" s="37"/>
      <c r="J129" s="38"/>
      <c r="K129" s="37"/>
      <c r="L129" s="38"/>
      <c r="M129" s="37"/>
      <c r="N129" s="38"/>
      <c r="O129" s="391"/>
      <c r="P129" s="30"/>
      <c r="Q129" s="30"/>
      <c r="R129" s="30"/>
      <c r="S129" s="48"/>
      <c r="T129" s="30"/>
      <c r="U129" s="30"/>
      <c r="V129" s="30"/>
      <c r="W129" s="30"/>
      <c r="X129" s="48"/>
      <c r="Y129" s="39"/>
      <c r="Z129" s="39"/>
      <c r="AA129" s="39"/>
      <c r="AB129" s="39"/>
      <c r="AC129" s="39"/>
      <c r="AD129" s="48"/>
      <c r="AE129" s="48"/>
      <c r="AF129" s="39"/>
      <c r="AG129" s="39"/>
      <c r="AH129" s="39"/>
      <c r="AI129" s="39"/>
      <c r="AJ129" s="39"/>
      <c r="AK129" s="39"/>
      <c r="AL129" s="39"/>
      <c r="AM129" s="39"/>
      <c r="AN129" s="39"/>
      <c r="AO129" s="39"/>
      <c r="AP129" s="39"/>
      <c r="AQ129" s="39"/>
      <c r="AR129" s="39"/>
      <c r="AS129" s="39"/>
      <c r="AT129" s="39"/>
      <c r="AU129" s="39"/>
      <c r="AV129" s="39"/>
      <c r="AW129" s="39"/>
      <c r="AX129" s="39"/>
      <c r="AY129" s="42"/>
      <c r="AZ129" s="39"/>
      <c r="BA129" s="39"/>
      <c r="BB129" s="27"/>
      <c r="BC129" s="27"/>
      <c r="BD129" s="27"/>
      <c r="BE129" s="27"/>
      <c r="BF129" s="27"/>
      <c r="BG129" s="27"/>
      <c r="BH129" s="27"/>
      <c r="BI129" s="27"/>
      <c r="BJ129" s="27"/>
      <c r="BK129" s="27"/>
      <c r="BL129" s="27"/>
      <c r="BM129" s="27"/>
      <c r="BN129" s="27"/>
      <c r="BO129" s="27"/>
      <c r="BP129" s="27"/>
    </row>
    <row r="130" spans="1:68" x14ac:dyDescent="0.25">
      <c r="A130" s="358" t="s">
        <v>217</v>
      </c>
      <c r="B130" s="358" t="s">
        <v>217</v>
      </c>
      <c r="C130" s="358" t="s">
        <v>217</v>
      </c>
      <c r="D130" s="317" t="s">
        <v>264</v>
      </c>
      <c r="E130" s="318">
        <f t="shared" ref="E130:N130" si="3">SUM(E105:E128)</f>
        <v>0</v>
      </c>
      <c r="F130" s="318">
        <f t="shared" si="3"/>
        <v>10</v>
      </c>
      <c r="G130" s="318">
        <f t="shared" si="3"/>
        <v>0</v>
      </c>
      <c r="H130" s="318">
        <f t="shared" si="3"/>
        <v>20</v>
      </c>
      <c r="I130" s="318">
        <f t="shared" si="3"/>
        <v>0</v>
      </c>
      <c r="J130" s="318">
        <f t="shared" si="3"/>
        <v>0</v>
      </c>
      <c r="K130" s="318">
        <f t="shared" si="3"/>
        <v>14</v>
      </c>
      <c r="L130" s="318">
        <f t="shared" si="3"/>
        <v>20</v>
      </c>
      <c r="M130" s="318">
        <f t="shared" si="3"/>
        <v>4</v>
      </c>
      <c r="N130" s="318">
        <f t="shared" si="3"/>
        <v>0</v>
      </c>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row>
    <row r="131" spans="1:68" x14ac:dyDescent="0.25">
      <c r="A131" s="358" t="s">
        <v>217</v>
      </c>
      <c r="B131" s="358" t="s">
        <v>217</v>
      </c>
      <c r="C131" s="358" t="s">
        <v>217</v>
      </c>
      <c r="D131" s="317" t="s">
        <v>265</v>
      </c>
      <c r="E131" s="433">
        <f>E130*$E$2+F130*$F$2+G130*$G$2+H130*$H$2+I130*$I$2+J130*$J$2+K130*$K$2+L130*$L$2+M130*$M$2+N130*$N$2</f>
        <v>4560</v>
      </c>
      <c r="F131" s="433"/>
      <c r="G131" s="433"/>
      <c r="H131" s="433"/>
      <c r="I131" s="433"/>
      <c r="J131" s="433"/>
      <c r="K131" s="433"/>
      <c r="L131" s="433"/>
      <c r="M131" s="433"/>
      <c r="N131" s="433"/>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row>
    <row r="132" spans="1:68" x14ac:dyDescent="0.25">
      <c r="A132" s="314" t="s">
        <v>217</v>
      </c>
      <c r="B132" s="314" t="s">
        <v>217</v>
      </c>
      <c r="C132" s="314" t="s">
        <v>217</v>
      </c>
      <c r="D132" s="309" t="s">
        <v>249</v>
      </c>
      <c r="E132" s="37"/>
      <c r="F132" s="38"/>
      <c r="G132" s="37"/>
      <c r="H132" s="38"/>
      <c r="I132" s="37"/>
      <c r="J132" s="38"/>
      <c r="K132" s="49"/>
      <c r="L132" s="38"/>
      <c r="M132" s="37"/>
      <c r="N132" s="38"/>
    </row>
    <row r="133" spans="1:68" ht="13.8" x14ac:dyDescent="0.25">
      <c r="A133" s="307"/>
      <c r="B133" s="307" t="s">
        <v>217</v>
      </c>
      <c r="C133" s="307" t="s">
        <v>217</v>
      </c>
      <c r="D133" s="46" t="s">
        <v>244</v>
      </c>
      <c r="E133" s="28"/>
      <c r="F133" s="29"/>
      <c r="G133" s="28"/>
      <c r="H133" s="29"/>
      <c r="I133" s="28"/>
      <c r="J133" s="29"/>
      <c r="K133" s="28"/>
      <c r="L133" s="29"/>
      <c r="M133" s="28"/>
      <c r="N133" s="29"/>
    </row>
    <row r="134" spans="1:68" ht="13.8" x14ac:dyDescent="0.25">
      <c r="A134" s="307"/>
      <c r="B134" s="307" t="s">
        <v>217</v>
      </c>
      <c r="C134" s="307" t="s">
        <v>217</v>
      </c>
      <c r="D134" s="46" t="s">
        <v>245</v>
      </c>
      <c r="E134" s="28"/>
      <c r="F134" s="29"/>
      <c r="G134" s="28"/>
      <c r="H134" s="29"/>
      <c r="I134" s="28"/>
      <c r="J134" s="29"/>
      <c r="K134" s="28"/>
      <c r="L134" s="29"/>
      <c r="M134" s="28"/>
      <c r="N134" s="29"/>
    </row>
    <row r="135" spans="1:68" ht="13.8" x14ac:dyDescent="0.25">
      <c r="A135" s="307"/>
      <c r="B135" s="307" t="s">
        <v>217</v>
      </c>
      <c r="C135" s="307" t="s">
        <v>217</v>
      </c>
      <c r="D135" s="51" t="s">
        <v>258</v>
      </c>
      <c r="E135" s="28"/>
      <c r="F135" s="29"/>
      <c r="G135" s="28"/>
      <c r="H135" s="29"/>
      <c r="I135" s="28"/>
      <c r="J135" s="29"/>
      <c r="K135" s="28"/>
      <c r="L135" s="29"/>
      <c r="M135" s="28"/>
      <c r="N135" s="29"/>
    </row>
    <row r="136" spans="1:68" ht="13.8" x14ac:dyDescent="0.25">
      <c r="A136" s="307"/>
      <c r="B136" s="307" t="s">
        <v>217</v>
      </c>
      <c r="C136" s="307" t="s">
        <v>217</v>
      </c>
      <c r="D136" s="47" t="s">
        <v>260</v>
      </c>
      <c r="E136" s="28"/>
      <c r="F136" s="29"/>
      <c r="G136" s="28"/>
      <c r="H136" s="29"/>
      <c r="I136" s="28"/>
      <c r="J136" s="29"/>
      <c r="K136" s="28"/>
      <c r="L136" s="29"/>
      <c r="M136" s="28"/>
      <c r="N136" s="29"/>
    </row>
    <row r="137" spans="1:68" ht="13.8" x14ac:dyDescent="0.25">
      <c r="A137" s="307"/>
      <c r="B137" s="307" t="s">
        <v>217</v>
      </c>
      <c r="C137" s="307" t="s">
        <v>217</v>
      </c>
      <c r="D137" s="46" t="s">
        <v>246</v>
      </c>
    </row>
    <row r="138" spans="1:68" ht="13.8" x14ac:dyDescent="0.25">
      <c r="A138" s="307"/>
      <c r="B138" s="307" t="s">
        <v>217</v>
      </c>
      <c r="C138" s="307" t="s">
        <v>217</v>
      </c>
      <c r="D138" s="46" t="s">
        <v>247</v>
      </c>
      <c r="E138" s="28"/>
      <c r="F138" s="29"/>
      <c r="G138" s="28"/>
      <c r="H138" s="29"/>
      <c r="I138" s="28"/>
      <c r="J138" s="29"/>
      <c r="K138" s="28"/>
      <c r="L138" s="29"/>
      <c r="M138" s="28"/>
      <c r="N138" s="29"/>
    </row>
    <row r="139" spans="1:68" ht="13.8" x14ac:dyDescent="0.25">
      <c r="A139" s="359" t="s">
        <v>217</v>
      </c>
      <c r="B139" s="359" t="s">
        <v>217</v>
      </c>
      <c r="C139" s="359" t="s">
        <v>217</v>
      </c>
      <c r="D139" s="312" t="s">
        <v>80</v>
      </c>
      <c r="E139" s="28"/>
      <c r="F139" s="29"/>
      <c r="G139" s="28"/>
      <c r="H139" s="29"/>
      <c r="I139" s="28"/>
      <c r="J139" s="29"/>
      <c r="K139" s="28"/>
      <c r="L139" s="29"/>
      <c r="M139" s="28"/>
      <c r="N139" s="29"/>
      <c r="O139" s="391"/>
      <c r="P139" s="30"/>
      <c r="Q139" s="30"/>
      <c r="R139" s="30"/>
      <c r="S139" s="48"/>
      <c r="T139" s="30"/>
      <c r="U139" s="30"/>
      <c r="V139" s="30"/>
      <c r="W139" s="30"/>
      <c r="X139" s="48"/>
      <c r="Y139" s="39"/>
      <c r="Z139" s="39"/>
      <c r="AA139" s="39"/>
      <c r="AB139" s="39"/>
      <c r="AC139" s="39"/>
      <c r="AD139" s="48"/>
      <c r="AE139" s="48"/>
      <c r="AF139" s="39"/>
      <c r="AG139" s="39"/>
      <c r="AH139" s="39"/>
      <c r="AI139" s="39"/>
      <c r="AJ139" s="39"/>
      <c r="AK139" s="39"/>
      <c r="AL139" s="39"/>
      <c r="AM139" s="39"/>
      <c r="AN139" s="39"/>
      <c r="AO139" s="39"/>
      <c r="AP139" s="39"/>
      <c r="AQ139" s="39"/>
      <c r="AR139" s="39"/>
      <c r="AS139" s="39"/>
      <c r="AT139" s="39"/>
      <c r="AU139" s="39"/>
      <c r="AV139" s="39"/>
      <c r="AW139" s="39"/>
      <c r="AX139" s="39"/>
      <c r="AY139" s="42"/>
      <c r="AZ139" s="39"/>
      <c r="BA139" s="39"/>
      <c r="BB139" s="27"/>
      <c r="BC139" s="27"/>
      <c r="BD139" s="27"/>
      <c r="BE139" s="27"/>
      <c r="BF139" s="27"/>
      <c r="BG139" s="27"/>
      <c r="BH139" s="27"/>
      <c r="BI139" s="27"/>
      <c r="BJ139" s="27"/>
      <c r="BK139" s="27"/>
      <c r="BL139" s="27"/>
      <c r="BM139" s="27"/>
      <c r="BN139" s="27"/>
      <c r="BO139" s="27"/>
      <c r="BP139" s="27"/>
    </row>
    <row r="140" spans="1:68" ht="13.8" x14ac:dyDescent="0.25">
      <c r="A140" s="359" t="s">
        <v>217</v>
      </c>
      <c r="B140" s="359" t="s">
        <v>217</v>
      </c>
      <c r="C140" s="359" t="s">
        <v>217</v>
      </c>
      <c r="D140" s="312" t="s">
        <v>81</v>
      </c>
      <c r="E140" s="28"/>
      <c r="F140" s="29"/>
      <c r="G140" s="28"/>
      <c r="H140" s="29"/>
      <c r="I140" s="28"/>
      <c r="J140" s="29"/>
      <c r="K140" s="28"/>
      <c r="L140" s="29"/>
      <c r="M140" s="28"/>
      <c r="N140" s="29"/>
      <c r="O140" s="391"/>
      <c r="P140" s="30"/>
      <c r="Q140" s="30"/>
      <c r="R140" s="30"/>
      <c r="S140" s="48"/>
      <c r="T140" s="30"/>
      <c r="U140" s="30"/>
      <c r="V140" s="30"/>
      <c r="W140" s="30"/>
      <c r="X140" s="48"/>
      <c r="Y140" s="39"/>
      <c r="Z140" s="39"/>
      <c r="AA140" s="39"/>
      <c r="AB140" s="39"/>
      <c r="AC140" s="39"/>
      <c r="AD140" s="48"/>
      <c r="AE140" s="48"/>
      <c r="AF140" s="39"/>
      <c r="AG140" s="39"/>
      <c r="AH140" s="39"/>
      <c r="AI140" s="39"/>
      <c r="AJ140" s="39"/>
      <c r="AK140" s="39"/>
      <c r="AL140" s="39"/>
      <c r="AM140" s="39"/>
      <c r="AN140" s="39"/>
      <c r="AO140" s="39"/>
      <c r="AP140" s="39"/>
      <c r="AQ140" s="39"/>
      <c r="AR140" s="39"/>
      <c r="AS140" s="39"/>
      <c r="AT140" s="39"/>
      <c r="AU140" s="39"/>
      <c r="AV140" s="39"/>
      <c r="AW140" s="39"/>
      <c r="AX140" s="39"/>
      <c r="AY140" s="42"/>
      <c r="AZ140" s="39"/>
      <c r="BA140" s="39"/>
      <c r="BB140" s="27"/>
      <c r="BC140" s="27"/>
      <c r="BD140" s="27"/>
      <c r="BE140" s="27"/>
      <c r="BF140" s="27"/>
      <c r="BG140" s="27"/>
      <c r="BH140" s="27"/>
      <c r="BI140" s="27"/>
      <c r="BJ140" s="27"/>
      <c r="BK140" s="27"/>
      <c r="BL140" s="27"/>
      <c r="BM140" s="27"/>
      <c r="BN140" s="27"/>
      <c r="BO140" s="27"/>
      <c r="BP140" s="27"/>
    </row>
    <row r="141" spans="1:68" ht="13.8" x14ac:dyDescent="0.25">
      <c r="A141" s="315" t="s">
        <v>217</v>
      </c>
      <c r="B141" s="315" t="s">
        <v>217</v>
      </c>
      <c r="C141" s="315" t="s">
        <v>217</v>
      </c>
      <c r="D141" s="316" t="s">
        <v>82</v>
      </c>
      <c r="E141" s="28"/>
      <c r="F141" s="29"/>
      <c r="G141" s="28"/>
      <c r="H141" s="29"/>
      <c r="I141" s="28"/>
      <c r="J141" s="29"/>
      <c r="K141" s="28"/>
      <c r="L141" s="29"/>
      <c r="M141" s="28"/>
      <c r="N141" s="29"/>
      <c r="O141" s="391"/>
      <c r="P141" s="30"/>
      <c r="Q141" s="30"/>
      <c r="R141" s="30"/>
      <c r="S141" s="48"/>
      <c r="T141" s="30"/>
      <c r="U141" s="30"/>
      <c r="V141" s="30"/>
      <c r="W141" s="30"/>
      <c r="X141" s="48"/>
      <c r="Y141" s="39"/>
      <c r="Z141" s="39"/>
      <c r="AA141" s="39"/>
      <c r="AB141" s="39"/>
      <c r="AC141" s="39"/>
      <c r="AD141" s="48"/>
      <c r="AE141" s="48"/>
      <c r="AF141" s="39"/>
      <c r="AG141" s="39"/>
      <c r="AH141" s="39"/>
      <c r="AI141" s="39"/>
      <c r="AJ141" s="39"/>
      <c r="AK141" s="39"/>
      <c r="AL141" s="39"/>
      <c r="AM141" s="39"/>
      <c r="AN141" s="39"/>
      <c r="AO141" s="39"/>
      <c r="AP141" s="39"/>
      <c r="AQ141" s="39"/>
      <c r="AR141" s="39"/>
      <c r="AS141" s="39"/>
      <c r="AT141" s="39"/>
      <c r="AU141" s="39"/>
      <c r="AV141" s="39"/>
      <c r="AW141" s="39"/>
      <c r="AX141" s="39"/>
      <c r="AY141" s="42"/>
      <c r="AZ141" s="39"/>
      <c r="BA141" s="39"/>
      <c r="BB141" s="27"/>
      <c r="BC141" s="27"/>
      <c r="BD141" s="27"/>
      <c r="BE141" s="27"/>
      <c r="BF141" s="27"/>
      <c r="BG141" s="27"/>
      <c r="BH141" s="27"/>
      <c r="BI141" s="27"/>
      <c r="BJ141" s="27"/>
      <c r="BK141" s="27"/>
      <c r="BL141" s="27"/>
      <c r="BM141" s="27"/>
      <c r="BN141" s="27"/>
      <c r="BO141" s="27"/>
      <c r="BP141" s="27"/>
    </row>
    <row r="142" spans="1:68" ht="13.8" x14ac:dyDescent="0.25">
      <c r="A142" s="315" t="s">
        <v>217</v>
      </c>
      <c r="B142" s="315" t="s">
        <v>217</v>
      </c>
      <c r="C142" s="315" t="s">
        <v>217</v>
      </c>
      <c r="D142" s="316" t="s">
        <v>61</v>
      </c>
      <c r="E142" s="28"/>
      <c r="F142" s="38"/>
      <c r="G142" s="37"/>
      <c r="H142" s="38"/>
      <c r="I142" s="37"/>
      <c r="J142" s="38"/>
      <c r="K142" s="37"/>
      <c r="L142" s="38"/>
      <c r="M142" s="37"/>
      <c r="N142" s="38"/>
      <c r="O142" s="391"/>
      <c r="P142" s="30"/>
      <c r="Q142" s="30"/>
      <c r="R142" s="30"/>
      <c r="S142" s="48"/>
      <c r="T142" s="30"/>
      <c r="U142" s="30"/>
      <c r="V142" s="30"/>
      <c r="W142" s="30"/>
      <c r="X142" s="48"/>
      <c r="Y142" s="39"/>
      <c r="Z142" s="39"/>
      <c r="AA142" s="40"/>
      <c r="AB142" s="41"/>
      <c r="AC142" s="40"/>
      <c r="AD142" s="54"/>
      <c r="AE142" s="54"/>
      <c r="AF142" s="40"/>
      <c r="AG142" s="40"/>
      <c r="AH142" s="40"/>
      <c r="AI142" s="40"/>
      <c r="AJ142" s="40"/>
      <c r="AK142" s="40"/>
      <c r="AL142" s="40"/>
      <c r="AM142" s="40"/>
      <c r="AN142" s="40"/>
      <c r="AO142" s="39"/>
      <c r="AP142" s="40"/>
      <c r="AQ142" s="39"/>
      <c r="AR142" s="40"/>
      <c r="AS142" s="39"/>
      <c r="AT142" s="40"/>
      <c r="AU142" s="39"/>
      <c r="AV142" s="40"/>
      <c r="AW142" s="39"/>
      <c r="AX142" s="40"/>
      <c r="AY142" s="39"/>
      <c r="AZ142" s="40"/>
      <c r="BA142" s="39"/>
      <c r="BB142" s="40"/>
      <c r="BC142" s="39"/>
      <c r="BD142" s="40"/>
      <c r="BE142" s="39"/>
      <c r="BF142" s="40"/>
      <c r="BG142" s="39"/>
      <c r="BH142" s="40"/>
      <c r="BI142" s="39"/>
      <c r="BJ142" s="40"/>
      <c r="BK142" s="39"/>
      <c r="BL142" s="40"/>
      <c r="BM142" s="39"/>
      <c r="BN142" s="40"/>
      <c r="BO142" s="39"/>
      <c r="BP142" s="40"/>
    </row>
    <row r="143" spans="1:68" ht="13.8" x14ac:dyDescent="0.25">
      <c r="A143" s="315" t="s">
        <v>217</v>
      </c>
      <c r="B143" s="315" t="s">
        <v>217</v>
      </c>
      <c r="C143" s="315" t="s">
        <v>217</v>
      </c>
      <c r="D143" s="316" t="s">
        <v>254</v>
      </c>
      <c r="E143" s="28"/>
      <c r="F143" s="38"/>
      <c r="G143" s="37"/>
      <c r="H143" s="38"/>
      <c r="I143" s="37"/>
      <c r="J143" s="38"/>
      <c r="K143" s="37"/>
      <c r="L143" s="38"/>
      <c r="M143" s="37"/>
      <c r="N143" s="38"/>
      <c r="O143" s="391"/>
      <c r="P143" s="30"/>
      <c r="Q143" s="30"/>
      <c r="R143" s="30"/>
      <c r="S143" s="48"/>
      <c r="T143" s="30"/>
      <c r="U143" s="30"/>
      <c r="V143" s="30"/>
      <c r="W143" s="30"/>
      <c r="X143" s="48"/>
      <c r="Y143" s="39"/>
      <c r="Z143" s="39"/>
      <c r="AA143" s="39"/>
      <c r="AB143" s="39"/>
      <c r="AC143" s="39"/>
      <c r="AD143" s="48"/>
      <c r="AE143" s="48"/>
      <c r="AF143" s="39"/>
      <c r="AG143" s="39"/>
      <c r="AH143" s="39"/>
      <c r="AI143" s="39"/>
      <c r="AJ143" s="39"/>
      <c r="AK143" s="39"/>
      <c r="AL143" s="39"/>
      <c r="AM143" s="39"/>
      <c r="AN143" s="39"/>
      <c r="AO143" s="39"/>
      <c r="AP143" s="39"/>
      <c r="AQ143" s="39"/>
      <c r="AR143" s="39"/>
      <c r="AS143" s="39"/>
      <c r="AT143" s="39"/>
      <c r="AU143" s="39"/>
      <c r="AV143" s="39"/>
      <c r="AW143" s="39"/>
      <c r="AX143" s="39"/>
      <c r="AY143" s="42"/>
      <c r="AZ143" s="39"/>
      <c r="BA143" s="39"/>
      <c r="BB143" s="27"/>
      <c r="BC143" s="27"/>
      <c r="BD143" s="27"/>
      <c r="BE143" s="27"/>
      <c r="BF143" s="27"/>
      <c r="BG143" s="27"/>
      <c r="BH143" s="27"/>
      <c r="BI143" s="27"/>
      <c r="BJ143" s="27"/>
      <c r="BK143" s="27"/>
      <c r="BL143" s="27"/>
      <c r="BM143" s="27"/>
      <c r="BN143" s="27"/>
      <c r="BO143" s="27"/>
      <c r="BP143" s="27"/>
    </row>
    <row r="144" spans="1:68" ht="13.8" x14ac:dyDescent="0.25">
      <c r="A144" s="315" t="s">
        <v>217</v>
      </c>
      <c r="B144" s="315" t="s">
        <v>217</v>
      </c>
      <c r="C144" s="315" t="s">
        <v>217</v>
      </c>
      <c r="D144" s="316" t="s">
        <v>255</v>
      </c>
      <c r="E144" s="28"/>
      <c r="F144" s="38"/>
      <c r="G144" s="37"/>
      <c r="H144" s="38"/>
      <c r="I144" s="37"/>
      <c r="J144" s="38"/>
      <c r="K144" s="37"/>
      <c r="L144" s="38"/>
      <c r="M144" s="37"/>
      <c r="N144" s="38"/>
      <c r="O144" s="391"/>
      <c r="P144" s="30"/>
      <c r="Q144" s="30"/>
      <c r="R144" s="30"/>
      <c r="S144" s="48"/>
      <c r="T144" s="30"/>
      <c r="U144" s="30"/>
      <c r="V144" s="30"/>
      <c r="W144" s="30"/>
      <c r="X144" s="48"/>
      <c r="Y144" s="39"/>
      <c r="Z144" s="39"/>
      <c r="AA144" s="39"/>
      <c r="AB144" s="39"/>
      <c r="AC144" s="39"/>
      <c r="AD144" s="48"/>
      <c r="AE144" s="48"/>
      <c r="AF144" s="39"/>
      <c r="AG144" s="39"/>
      <c r="AH144" s="39"/>
      <c r="AI144" s="39"/>
      <c r="AJ144" s="39"/>
      <c r="AK144" s="39"/>
      <c r="AL144" s="39"/>
      <c r="AM144" s="39"/>
      <c r="AN144" s="39"/>
      <c r="AO144" s="39"/>
      <c r="AP144" s="39"/>
      <c r="AQ144" s="39"/>
      <c r="AR144" s="39"/>
      <c r="AS144" s="39"/>
      <c r="AT144" s="39"/>
      <c r="AU144" s="39"/>
      <c r="AV144" s="39"/>
      <c r="AW144" s="39"/>
      <c r="AX144" s="39"/>
      <c r="AY144" s="42"/>
      <c r="AZ144" s="39"/>
      <c r="BA144" s="39"/>
      <c r="BB144" s="27"/>
      <c r="BC144" s="27"/>
      <c r="BD144" s="27"/>
      <c r="BE144" s="27"/>
      <c r="BF144" s="27"/>
      <c r="BG144" s="27"/>
      <c r="BH144" s="27"/>
      <c r="BI144" s="27"/>
      <c r="BJ144" s="27"/>
      <c r="BK144" s="27"/>
      <c r="BL144" s="27"/>
      <c r="BM144" s="27"/>
      <c r="BN144" s="27"/>
      <c r="BO144" s="27"/>
      <c r="BP144" s="27"/>
    </row>
    <row r="145" spans="1:68" ht="13.8" x14ac:dyDescent="0.25">
      <c r="A145" s="315"/>
      <c r="B145" s="315" t="s">
        <v>217</v>
      </c>
      <c r="C145" s="315" t="s">
        <v>217</v>
      </c>
      <c r="D145" s="316" t="s">
        <v>84</v>
      </c>
      <c r="E145" s="28"/>
      <c r="F145" s="38"/>
      <c r="G145" s="37"/>
      <c r="H145" s="38"/>
      <c r="I145" s="37"/>
      <c r="J145" s="38"/>
      <c r="K145" s="37"/>
      <c r="L145" s="38"/>
      <c r="M145" s="37"/>
      <c r="N145" s="38"/>
      <c r="O145" s="391"/>
      <c r="P145" s="30"/>
      <c r="Q145" s="30"/>
      <c r="R145" s="30"/>
      <c r="S145" s="48"/>
      <c r="T145" s="30"/>
      <c r="U145" s="30"/>
      <c r="V145" s="30"/>
      <c r="W145" s="30"/>
      <c r="X145" s="48"/>
      <c r="Y145" s="39"/>
      <c r="Z145" s="39"/>
      <c r="AA145" s="39"/>
      <c r="AB145" s="39"/>
      <c r="AC145" s="39"/>
      <c r="AD145" s="48"/>
      <c r="AE145" s="48"/>
      <c r="AF145" s="39"/>
      <c r="AG145" s="39"/>
      <c r="AH145" s="39"/>
      <c r="AI145" s="39"/>
      <c r="AJ145" s="39"/>
      <c r="AK145" s="39"/>
      <c r="AL145" s="39"/>
      <c r="AM145" s="39"/>
      <c r="AN145" s="39"/>
      <c r="AO145" s="39"/>
      <c r="AP145" s="39"/>
      <c r="AQ145" s="39"/>
      <c r="AR145" s="39"/>
      <c r="AS145" s="39"/>
      <c r="AT145" s="39"/>
      <c r="AU145" s="39"/>
      <c r="AV145" s="39"/>
      <c r="AW145" s="39"/>
      <c r="AX145" s="39"/>
      <c r="AY145" s="42"/>
      <c r="AZ145" s="39"/>
      <c r="BA145" s="39"/>
      <c r="BB145" s="27"/>
      <c r="BC145" s="27"/>
      <c r="BD145" s="27"/>
      <c r="BE145" s="27"/>
      <c r="BF145" s="27"/>
      <c r="BG145" s="27"/>
      <c r="BH145" s="27"/>
      <c r="BI145" s="27"/>
      <c r="BJ145" s="27"/>
      <c r="BK145" s="27"/>
      <c r="BL145" s="27"/>
      <c r="BM145" s="27"/>
      <c r="BN145" s="27"/>
      <c r="BO145" s="27"/>
      <c r="BP145" s="27"/>
    </row>
    <row r="146" spans="1:68" ht="13.8" x14ac:dyDescent="0.25">
      <c r="A146" s="315" t="s">
        <v>217</v>
      </c>
      <c r="B146" s="315" t="s">
        <v>217</v>
      </c>
      <c r="C146" s="315" t="s">
        <v>217</v>
      </c>
      <c r="D146" s="316" t="s">
        <v>270</v>
      </c>
      <c r="E146" s="28"/>
      <c r="F146" s="29"/>
      <c r="G146" s="28"/>
      <c r="H146" s="29"/>
      <c r="I146" s="28"/>
      <c r="J146" s="29"/>
      <c r="K146" s="28"/>
      <c r="L146" s="29"/>
      <c r="M146" s="28"/>
      <c r="N146" s="29"/>
      <c r="O146" s="391"/>
      <c r="P146" s="30"/>
      <c r="Q146" s="30"/>
      <c r="R146" s="30"/>
      <c r="S146" s="48"/>
      <c r="T146" s="30"/>
      <c r="U146" s="30"/>
      <c r="V146" s="30"/>
      <c r="W146" s="30"/>
      <c r="X146" s="48"/>
      <c r="Y146" s="39"/>
      <c r="Z146" s="39"/>
      <c r="AA146" s="39"/>
      <c r="AB146" s="39"/>
      <c r="AC146" s="39"/>
      <c r="AD146" s="48"/>
      <c r="AE146" s="48"/>
      <c r="AF146" s="39"/>
      <c r="AG146" s="39"/>
      <c r="AH146" s="39"/>
      <c r="AI146" s="39"/>
      <c r="AJ146" s="39"/>
      <c r="AK146" s="39"/>
      <c r="AL146" s="39"/>
      <c r="AM146" s="39"/>
      <c r="AN146" s="39"/>
      <c r="AO146" s="39"/>
      <c r="AP146" s="39"/>
      <c r="AQ146" s="39"/>
      <c r="AR146" s="39"/>
      <c r="AS146" s="39"/>
      <c r="AT146" s="39"/>
      <c r="AU146" s="39"/>
      <c r="AV146" s="39"/>
      <c r="AW146" s="39"/>
      <c r="AX146" s="39"/>
      <c r="AY146" s="42"/>
      <c r="AZ146" s="39"/>
      <c r="BA146" s="39"/>
      <c r="BB146" s="27"/>
      <c r="BC146" s="27"/>
      <c r="BD146" s="27"/>
      <c r="BE146" s="27"/>
      <c r="BF146" s="27"/>
      <c r="BG146" s="27"/>
      <c r="BH146" s="27"/>
      <c r="BI146" s="27"/>
      <c r="BJ146" s="27"/>
      <c r="BK146" s="27"/>
      <c r="BL146" s="27"/>
      <c r="BM146" s="27"/>
      <c r="BN146" s="27"/>
      <c r="BO146" s="27"/>
      <c r="BP146" s="27"/>
    </row>
    <row r="147" spans="1:68" ht="13.8" x14ac:dyDescent="0.25">
      <c r="A147" s="315" t="s">
        <v>217</v>
      </c>
      <c r="B147" s="315" t="s">
        <v>217</v>
      </c>
      <c r="C147" s="315" t="s">
        <v>217</v>
      </c>
      <c r="D147" s="316" t="s">
        <v>83</v>
      </c>
      <c r="E147" s="28"/>
      <c r="F147" s="38"/>
      <c r="G147" s="37"/>
      <c r="H147" s="38"/>
      <c r="I147" s="37"/>
      <c r="J147" s="38"/>
      <c r="K147" s="37"/>
      <c r="L147" s="38"/>
      <c r="M147" s="37"/>
      <c r="N147" s="38"/>
      <c r="O147" s="391"/>
      <c r="P147" s="30"/>
      <c r="Q147" s="30"/>
      <c r="R147" s="30"/>
      <c r="S147" s="48"/>
      <c r="T147" s="30"/>
      <c r="U147" s="30"/>
      <c r="V147" s="30"/>
      <c r="W147" s="30"/>
      <c r="X147" s="48"/>
      <c r="Y147" s="39"/>
      <c r="Z147" s="39"/>
      <c r="AA147" s="39"/>
      <c r="AB147" s="39"/>
      <c r="AC147" s="39"/>
      <c r="AD147" s="48"/>
      <c r="AE147" s="48"/>
      <c r="AF147" s="39"/>
      <c r="AG147" s="39"/>
      <c r="AH147" s="39"/>
      <c r="AI147" s="39"/>
      <c r="AJ147" s="39"/>
      <c r="AK147" s="39"/>
      <c r="AL147" s="39"/>
      <c r="AM147" s="39"/>
      <c r="AN147" s="39"/>
      <c r="AO147" s="39"/>
      <c r="AP147" s="39"/>
      <c r="AQ147" s="39"/>
      <c r="AR147" s="39"/>
      <c r="AS147" s="39"/>
      <c r="AT147" s="39"/>
      <c r="AU147" s="39"/>
      <c r="AV147" s="39"/>
      <c r="AW147" s="39"/>
      <c r="AX147" s="39"/>
      <c r="AY147" s="42"/>
      <c r="AZ147" s="39"/>
      <c r="BA147" s="39"/>
      <c r="BB147" s="27"/>
      <c r="BC147" s="27"/>
      <c r="BD147" s="27"/>
      <c r="BE147" s="27"/>
      <c r="BF147" s="27"/>
      <c r="BG147" s="27"/>
      <c r="BH147" s="27"/>
      <c r="BI147" s="27"/>
      <c r="BJ147" s="27"/>
      <c r="BK147" s="27"/>
      <c r="BL147" s="27"/>
      <c r="BM147" s="27"/>
      <c r="BN147" s="27"/>
      <c r="BO147" s="27"/>
      <c r="BP147" s="27"/>
    </row>
    <row r="148" spans="1:68" ht="13.8" x14ac:dyDescent="0.25">
      <c r="A148" s="307" t="s">
        <v>217</v>
      </c>
      <c r="B148" s="307" t="s">
        <v>217</v>
      </c>
      <c r="C148" s="307" t="s">
        <v>217</v>
      </c>
      <c r="D148" s="52" t="s">
        <v>243</v>
      </c>
      <c r="E148" s="28"/>
      <c r="F148" s="29"/>
      <c r="G148" s="28"/>
      <c r="H148" s="29"/>
      <c r="I148" s="28"/>
      <c r="J148" s="29"/>
      <c r="K148" s="28"/>
      <c r="L148" s="29"/>
      <c r="M148" s="28"/>
      <c r="N148" s="29"/>
    </row>
    <row r="149" spans="1:68" ht="13.8" x14ac:dyDescent="0.25">
      <c r="A149" s="315"/>
      <c r="B149" s="315" t="s">
        <v>217</v>
      </c>
      <c r="C149" s="315" t="s">
        <v>217</v>
      </c>
      <c r="D149" s="360" t="s">
        <v>271</v>
      </c>
      <c r="E149" s="28"/>
      <c r="F149" s="38"/>
      <c r="G149" s="37"/>
      <c r="H149" s="38"/>
      <c r="I149" s="37"/>
      <c r="J149" s="38"/>
      <c r="K149" s="37"/>
      <c r="L149" s="38"/>
      <c r="M149" s="37"/>
      <c r="N149" s="38"/>
      <c r="O149" s="391"/>
      <c r="P149" s="30"/>
      <c r="Q149" s="30"/>
      <c r="R149" s="30"/>
      <c r="S149" s="48"/>
      <c r="T149" s="30"/>
      <c r="U149" s="30"/>
      <c r="V149" s="30"/>
      <c r="W149" s="30"/>
      <c r="X149" s="48"/>
      <c r="Y149" s="39"/>
      <c r="Z149" s="39"/>
      <c r="AA149" s="39"/>
      <c r="AB149" s="39"/>
      <c r="AC149" s="39"/>
      <c r="AD149" s="48"/>
      <c r="AE149" s="48"/>
      <c r="AF149" s="39"/>
      <c r="AG149" s="39"/>
      <c r="AH149" s="39"/>
      <c r="AI149" s="39"/>
      <c r="AJ149" s="39"/>
      <c r="AK149" s="39"/>
      <c r="AL149" s="39"/>
      <c r="AM149" s="39"/>
      <c r="AN149" s="39"/>
      <c r="AO149" s="39"/>
      <c r="AP149" s="39"/>
      <c r="AQ149" s="39"/>
      <c r="AR149" s="39"/>
      <c r="AS149" s="39"/>
      <c r="AT149" s="39"/>
      <c r="AU149" s="39"/>
      <c r="AV149" s="39"/>
      <c r="AW149" s="39"/>
      <c r="AX149" s="39"/>
      <c r="AY149" s="42"/>
      <c r="AZ149" s="39"/>
      <c r="BA149" s="39"/>
      <c r="BB149" s="27"/>
      <c r="BC149" s="27"/>
      <c r="BD149" s="27"/>
      <c r="BE149" s="27"/>
      <c r="BF149" s="27"/>
      <c r="BG149" s="27"/>
      <c r="BH149" s="27"/>
      <c r="BI149" s="27"/>
      <c r="BJ149" s="27"/>
      <c r="BK149" s="27"/>
      <c r="BL149" s="27"/>
      <c r="BM149" s="27"/>
      <c r="BN149" s="27"/>
      <c r="BO149" s="27"/>
      <c r="BP149" s="27"/>
    </row>
    <row r="150" spans="1:68" x14ac:dyDescent="0.25">
      <c r="A150" s="358" t="s">
        <v>217</v>
      </c>
      <c r="B150" s="358" t="s">
        <v>217</v>
      </c>
      <c r="C150" s="358" t="s">
        <v>217</v>
      </c>
      <c r="D150" s="317" t="s">
        <v>264</v>
      </c>
      <c r="E150" s="318">
        <f t="shared" ref="E150:N150" si="4">SUM(E133:E148)</f>
        <v>0</v>
      </c>
      <c r="F150" s="318">
        <f t="shared" si="4"/>
        <v>0</v>
      </c>
      <c r="G150" s="318">
        <f t="shared" si="4"/>
        <v>0</v>
      </c>
      <c r="H150" s="318">
        <f t="shared" si="4"/>
        <v>0</v>
      </c>
      <c r="I150" s="318">
        <f t="shared" si="4"/>
        <v>0</v>
      </c>
      <c r="J150" s="318">
        <f t="shared" si="4"/>
        <v>0</v>
      </c>
      <c r="K150" s="318">
        <f t="shared" si="4"/>
        <v>0</v>
      </c>
      <c r="L150" s="318">
        <f t="shared" si="4"/>
        <v>0</v>
      </c>
      <c r="M150" s="318">
        <f t="shared" si="4"/>
        <v>0</v>
      </c>
      <c r="N150" s="318">
        <f t="shared" si="4"/>
        <v>0</v>
      </c>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row>
    <row r="151" spans="1:68" x14ac:dyDescent="0.25">
      <c r="A151" s="358" t="s">
        <v>217</v>
      </c>
      <c r="B151" s="358" t="s">
        <v>217</v>
      </c>
      <c r="C151" s="358" t="s">
        <v>217</v>
      </c>
      <c r="D151" s="317" t="s">
        <v>265</v>
      </c>
      <c r="E151" s="433">
        <f>E150*$E$2+F150*$F$2+G150*$G$2+H150*$H$2+I150*$I$2+J150*$J$2+K150*$K$2+L150*$L$2+M150*$M$2+N150*$N$2</f>
        <v>0</v>
      </c>
      <c r="F151" s="433"/>
      <c r="G151" s="433"/>
      <c r="H151" s="433"/>
      <c r="I151" s="433"/>
      <c r="J151" s="433"/>
      <c r="K151" s="433"/>
      <c r="L151" s="433"/>
      <c r="M151" s="433"/>
      <c r="N151" s="433"/>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row>
    <row r="152" spans="1:68" x14ac:dyDescent="0.25">
      <c r="A152" s="314" t="s">
        <v>217</v>
      </c>
      <c r="B152" s="314" t="s">
        <v>217</v>
      </c>
      <c r="C152" s="314" t="s">
        <v>217</v>
      </c>
      <c r="D152" s="310" t="s">
        <v>59</v>
      </c>
      <c r="E152" s="37"/>
      <c r="F152" s="38"/>
      <c r="G152" s="37"/>
      <c r="H152" s="38"/>
      <c r="I152" s="37"/>
      <c r="J152" s="38"/>
      <c r="K152" s="49"/>
      <c r="L152" s="38"/>
      <c r="M152" s="37"/>
      <c r="N152" s="38"/>
      <c r="O152" s="391"/>
      <c r="P152" s="30"/>
      <c r="Q152" s="30"/>
      <c r="R152" s="30"/>
      <c r="S152" s="30"/>
      <c r="T152" s="30"/>
      <c r="U152" s="30"/>
      <c r="V152" s="30"/>
      <c r="W152" s="30"/>
      <c r="X152" s="30"/>
      <c r="Y152" s="53"/>
      <c r="Z152" s="39"/>
      <c r="AA152" s="40"/>
      <c r="AB152" s="41"/>
      <c r="AC152" s="40"/>
      <c r="AD152" s="31"/>
      <c r="AE152" s="31"/>
      <c r="AF152" s="41"/>
      <c r="AG152" s="41"/>
      <c r="AH152" s="41"/>
      <c r="AI152" s="41"/>
      <c r="AJ152" s="41"/>
      <c r="AK152" s="39"/>
      <c r="AL152" s="39"/>
      <c r="AM152" s="39"/>
      <c r="AN152" s="39"/>
      <c r="AO152" s="39"/>
      <c r="AP152" s="39"/>
      <c r="AQ152" s="39"/>
      <c r="AR152" s="39"/>
      <c r="AS152" s="39"/>
      <c r="AT152" s="39"/>
      <c r="AU152" s="39"/>
      <c r="AV152" s="39"/>
      <c r="AW152" s="39"/>
      <c r="AX152" s="39"/>
      <c r="AY152" s="42"/>
      <c r="AZ152" s="39"/>
      <c r="BA152" s="39"/>
      <c r="BB152" s="27"/>
      <c r="BC152" s="27"/>
      <c r="BD152" s="27"/>
      <c r="BE152" s="27"/>
      <c r="BF152" s="27"/>
      <c r="BG152" s="27"/>
      <c r="BH152" s="27"/>
      <c r="BI152" s="27"/>
      <c r="BJ152" s="27"/>
      <c r="BK152" s="27"/>
      <c r="BL152" s="27"/>
      <c r="BM152" s="27"/>
      <c r="BN152" s="27"/>
      <c r="BO152" s="27"/>
      <c r="BP152" s="27"/>
    </row>
    <row r="153" spans="1:68" ht="13.8" x14ac:dyDescent="0.25">
      <c r="A153" s="307" t="s">
        <v>217</v>
      </c>
      <c r="B153" s="307" t="s">
        <v>217</v>
      </c>
      <c r="C153" s="307" t="s">
        <v>217</v>
      </c>
      <c r="D153" s="311" t="s">
        <v>63</v>
      </c>
      <c r="O153" s="391"/>
      <c r="P153" s="30"/>
      <c r="Q153" s="30"/>
      <c r="R153" s="30"/>
      <c r="S153" s="48"/>
      <c r="T153" s="30"/>
      <c r="U153" s="30"/>
      <c r="V153" s="30"/>
      <c r="W153" s="30"/>
      <c r="X153" s="48"/>
      <c r="Y153" s="39"/>
      <c r="Z153" s="39"/>
      <c r="AA153" s="39"/>
      <c r="AB153" s="39"/>
      <c r="AC153" s="39"/>
      <c r="AD153" s="48"/>
      <c r="AE153" s="48"/>
      <c r="AF153" s="39"/>
      <c r="AG153" s="39"/>
      <c r="AH153" s="39"/>
      <c r="AI153" s="39"/>
      <c r="AJ153" s="39"/>
      <c r="AK153" s="39"/>
      <c r="AL153" s="39"/>
      <c r="AM153" s="39"/>
      <c r="AN153" s="39"/>
      <c r="AO153" s="39"/>
      <c r="AP153" s="39"/>
      <c r="AQ153" s="39"/>
      <c r="AR153" s="39"/>
      <c r="AS153" s="39"/>
      <c r="AT153" s="39"/>
      <c r="AU153" s="39"/>
      <c r="AV153" s="39"/>
      <c r="AW153" s="39"/>
      <c r="AX153" s="39"/>
      <c r="AY153" s="42"/>
      <c r="AZ153" s="39"/>
      <c r="BA153" s="39"/>
      <c r="BB153" s="27"/>
      <c r="BC153" s="27"/>
      <c r="BD153" s="27"/>
      <c r="BE153" s="27"/>
      <c r="BF153" s="27"/>
      <c r="BG153" s="27"/>
      <c r="BH153" s="27"/>
      <c r="BI153" s="27"/>
      <c r="BJ153" s="27"/>
      <c r="BK153" s="27"/>
      <c r="BL153" s="27"/>
      <c r="BM153" s="27"/>
      <c r="BN153" s="27"/>
      <c r="BO153" s="27"/>
      <c r="BP153" s="27"/>
    </row>
    <row r="154" spans="1:68" ht="13.8" x14ac:dyDescent="0.25">
      <c r="A154" s="307" t="s">
        <v>217</v>
      </c>
      <c r="B154" s="307" t="s">
        <v>217</v>
      </c>
      <c r="C154" s="307" t="s">
        <v>217</v>
      </c>
      <c r="D154" s="312" t="s">
        <v>85</v>
      </c>
      <c r="E154" s="28"/>
      <c r="F154" s="29"/>
      <c r="G154" s="28"/>
      <c r="H154" s="29"/>
      <c r="I154" s="28"/>
      <c r="J154" s="29"/>
      <c r="K154" s="28"/>
      <c r="L154" s="29"/>
      <c r="M154" s="28"/>
      <c r="N154" s="29"/>
      <c r="O154" s="391"/>
      <c r="P154" s="30"/>
      <c r="Q154" s="30"/>
      <c r="R154" s="30"/>
      <c r="S154" s="48"/>
      <c r="T154" s="30"/>
      <c r="U154" s="30"/>
      <c r="V154" s="30"/>
      <c r="W154" s="30"/>
      <c r="X154" s="48"/>
      <c r="Y154" s="39"/>
      <c r="Z154" s="39"/>
      <c r="AA154" s="39"/>
      <c r="AB154" s="39"/>
      <c r="AC154" s="39"/>
      <c r="AD154" s="48"/>
      <c r="AE154" s="48"/>
      <c r="AF154" s="39"/>
      <c r="AG154" s="39"/>
      <c r="AH154" s="39"/>
      <c r="AI154" s="39"/>
      <c r="AJ154" s="39"/>
      <c r="AK154" s="39"/>
      <c r="AL154" s="39"/>
      <c r="AM154" s="39"/>
      <c r="AN154" s="39"/>
      <c r="AO154" s="39"/>
      <c r="AP154" s="39"/>
      <c r="AQ154" s="39"/>
      <c r="AR154" s="39"/>
      <c r="AS154" s="39"/>
      <c r="AT154" s="39"/>
      <c r="AU154" s="39"/>
      <c r="AV154" s="39"/>
      <c r="AW154" s="39"/>
      <c r="AX154" s="39"/>
      <c r="AY154" s="42"/>
      <c r="AZ154" s="39"/>
      <c r="BA154" s="39"/>
      <c r="BB154" s="27"/>
      <c r="BC154" s="27"/>
      <c r="BD154" s="27"/>
      <c r="BE154" s="27"/>
      <c r="BF154" s="27"/>
      <c r="BG154" s="27"/>
      <c r="BH154" s="27"/>
      <c r="BI154" s="27"/>
      <c r="BJ154" s="27"/>
      <c r="BK154" s="27"/>
      <c r="BL154" s="27"/>
      <c r="BM154" s="27"/>
      <c r="BN154" s="27"/>
      <c r="BO154" s="27"/>
      <c r="BP154" s="27"/>
    </row>
    <row r="155" spans="1:68" x14ac:dyDescent="0.25">
      <c r="A155" s="314" t="s">
        <v>217</v>
      </c>
      <c r="B155" s="314" t="s">
        <v>217</v>
      </c>
      <c r="C155" s="314" t="s">
        <v>217</v>
      </c>
      <c r="D155" s="313" t="s">
        <v>208</v>
      </c>
      <c r="E155" s="28"/>
      <c r="F155" s="29"/>
      <c r="G155" s="28"/>
      <c r="H155" s="29"/>
      <c r="I155" s="28"/>
      <c r="J155" s="29"/>
      <c r="K155" s="28"/>
      <c r="L155" s="29"/>
      <c r="M155" s="28"/>
      <c r="N155" s="29"/>
      <c r="O155" s="391"/>
      <c r="P155" s="30"/>
      <c r="Q155" s="30"/>
      <c r="R155" s="30"/>
      <c r="S155" s="48"/>
      <c r="T155" s="30"/>
      <c r="U155" s="30"/>
      <c r="V155" s="30"/>
      <c r="W155" s="30"/>
      <c r="X155" s="48"/>
      <c r="Y155" s="39"/>
      <c r="Z155" s="39"/>
      <c r="AA155" s="39"/>
      <c r="AB155" s="39"/>
      <c r="AC155" s="39"/>
      <c r="AD155" s="48"/>
      <c r="AE155" s="48"/>
      <c r="AF155" s="39"/>
      <c r="AG155" s="39"/>
      <c r="AH155" s="39"/>
      <c r="AI155" s="39"/>
      <c r="AJ155" s="39"/>
      <c r="AK155" s="39"/>
      <c r="AL155" s="39"/>
      <c r="AM155" s="39"/>
      <c r="AN155" s="39"/>
      <c r="AO155" s="39"/>
      <c r="AP155" s="39"/>
      <c r="AQ155" s="39"/>
      <c r="AR155" s="39"/>
      <c r="AS155" s="39"/>
      <c r="AT155" s="39"/>
      <c r="AU155" s="39"/>
      <c r="AV155" s="39"/>
      <c r="AW155" s="39"/>
      <c r="AX155" s="39"/>
      <c r="AY155" s="42"/>
      <c r="AZ155" s="39"/>
      <c r="BA155" s="39"/>
      <c r="BB155" s="27"/>
      <c r="BC155" s="27"/>
      <c r="BD155" s="27"/>
      <c r="BE155" s="27"/>
      <c r="BF155" s="27"/>
      <c r="BG155" s="27"/>
      <c r="BH155" s="27"/>
      <c r="BI155" s="27"/>
      <c r="BJ155" s="27"/>
      <c r="BK155" s="27"/>
      <c r="BL155" s="27"/>
      <c r="BM155" s="27"/>
      <c r="BN155" s="27"/>
      <c r="BO155" s="27"/>
      <c r="BP155" s="27"/>
    </row>
    <row r="156" spans="1:68" x14ac:dyDescent="0.25">
      <c r="A156" s="358" t="s">
        <v>217</v>
      </c>
      <c r="B156" s="358" t="s">
        <v>217</v>
      </c>
      <c r="C156" s="358" t="s">
        <v>217</v>
      </c>
      <c r="D156" s="317" t="s">
        <v>264</v>
      </c>
      <c r="E156" s="318">
        <f t="shared" ref="E156:N156" si="5">SUM(E153:E155)</f>
        <v>0</v>
      </c>
      <c r="F156" s="318">
        <f t="shared" si="5"/>
        <v>0</v>
      </c>
      <c r="G156" s="318">
        <f t="shared" si="5"/>
        <v>0</v>
      </c>
      <c r="H156" s="318">
        <f t="shared" si="5"/>
        <v>0</v>
      </c>
      <c r="I156" s="318">
        <f t="shared" si="5"/>
        <v>0</v>
      </c>
      <c r="J156" s="318">
        <f t="shared" si="5"/>
        <v>0</v>
      </c>
      <c r="K156" s="318">
        <f t="shared" si="5"/>
        <v>0</v>
      </c>
      <c r="L156" s="318">
        <f t="shared" si="5"/>
        <v>0</v>
      </c>
      <c r="M156" s="318">
        <f t="shared" si="5"/>
        <v>0</v>
      </c>
      <c r="N156" s="318">
        <f t="shared" si="5"/>
        <v>0</v>
      </c>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row>
    <row r="157" spans="1:68" ht="13.8" thickBot="1" x14ac:dyDescent="0.3">
      <c r="A157" s="358" t="s">
        <v>217</v>
      </c>
      <c r="B157" s="358" t="s">
        <v>217</v>
      </c>
      <c r="C157" s="358" t="s">
        <v>217</v>
      </c>
      <c r="D157" s="317" t="s">
        <v>265</v>
      </c>
      <c r="E157" s="433">
        <f>E156*$E$2+F156*$F$2+G156*$G$2+H156*$H$2+I156*$I$2+J156*$J$2+K156*$K$2+L156*$L$2+M156*$M$2+N156*$N$2</f>
        <v>0</v>
      </c>
      <c r="F157" s="433"/>
      <c r="G157" s="433"/>
      <c r="H157" s="433"/>
      <c r="I157" s="433"/>
      <c r="J157" s="433"/>
      <c r="K157" s="433"/>
      <c r="L157" s="433"/>
      <c r="M157" s="433"/>
      <c r="N157" s="433"/>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row>
    <row r="158" spans="1:68" ht="22.8" thickBot="1" x14ac:dyDescent="0.4">
      <c r="A158" s="326" t="s">
        <v>269</v>
      </c>
      <c r="B158" s="327"/>
      <c r="C158" s="327"/>
      <c r="D158" s="325"/>
      <c r="E158" s="325"/>
      <c r="F158" s="325"/>
      <c r="G158" s="325"/>
      <c r="H158" s="325"/>
      <c r="I158" s="325"/>
      <c r="J158" s="325"/>
      <c r="K158" s="325"/>
      <c r="L158" s="325"/>
      <c r="M158" s="325"/>
      <c r="N158" s="325"/>
      <c r="O158" s="392"/>
      <c r="P158" s="325"/>
      <c r="Q158" s="325"/>
      <c r="R158" s="325"/>
      <c r="S158" s="328"/>
      <c r="T158" s="55"/>
      <c r="U158" s="55"/>
      <c r="V158" s="55"/>
      <c r="W158" s="55"/>
      <c r="X158" s="56"/>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row>
    <row r="159" spans="1:68" s="45" customFormat="1" ht="21" thickBot="1" x14ac:dyDescent="0.4">
      <c r="A159" s="331"/>
      <c r="B159" s="332"/>
      <c r="C159" s="332"/>
      <c r="D159" s="62"/>
      <c r="E159" s="63"/>
      <c r="F159" s="64"/>
      <c r="G159" s="63"/>
      <c r="H159" s="64"/>
      <c r="I159" s="63"/>
      <c r="J159" s="64"/>
      <c r="K159" s="63"/>
      <c r="L159" s="64"/>
      <c r="M159" s="63"/>
      <c r="N159" s="333"/>
      <c r="O159" s="393"/>
      <c r="P159" s="30"/>
      <c r="Q159" s="58" t="s">
        <v>64</v>
      </c>
      <c r="R159" s="30"/>
      <c r="S159" s="59"/>
      <c r="T159" s="430" t="s">
        <v>65</v>
      </c>
      <c r="U159" s="431"/>
      <c r="V159" s="431"/>
      <c r="W159" s="431"/>
      <c r="X159" s="432"/>
      <c r="Y159" s="22"/>
      <c r="Z159" s="22"/>
      <c r="AA159" s="44"/>
      <c r="AC159" s="44"/>
      <c r="AD159" s="35"/>
      <c r="AE159" s="35"/>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row>
    <row r="160" spans="1:68" s="45" customFormat="1" x14ac:dyDescent="0.25">
      <c r="A160" s="331"/>
      <c r="B160" s="332"/>
      <c r="C160" s="332"/>
      <c r="D160" s="62"/>
      <c r="E160" s="63"/>
      <c r="F160" s="64"/>
      <c r="G160" s="63"/>
      <c r="H160" s="64"/>
      <c r="I160" s="63"/>
      <c r="J160" s="64"/>
      <c r="K160" s="63"/>
      <c r="L160" s="64"/>
      <c r="M160" s="63"/>
      <c r="N160" s="333"/>
      <c r="O160" s="394"/>
      <c r="P160" s="66"/>
      <c r="Q160" s="66"/>
      <c r="R160" s="67" t="s">
        <v>66</v>
      </c>
      <c r="S160" s="376">
        <v>0</v>
      </c>
      <c r="T160" s="65"/>
      <c r="U160" s="66"/>
      <c r="V160" s="66"/>
      <c r="W160" s="66"/>
      <c r="X160" s="68"/>
      <c r="Y160" s="22"/>
      <c r="Z160" s="22"/>
      <c r="AA160" s="44"/>
      <c r="AC160" s="44"/>
      <c r="AD160" s="35"/>
      <c r="AE160" s="35"/>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row>
    <row r="161" spans="1:68" s="45" customFormat="1" x14ac:dyDescent="0.25">
      <c r="A161" s="334"/>
      <c r="B161" s="335"/>
      <c r="C161" s="335"/>
      <c r="D161" s="27"/>
      <c r="E161" s="28"/>
      <c r="F161" s="29"/>
      <c r="G161" s="28"/>
      <c r="H161" s="29"/>
      <c r="I161" s="28"/>
      <c r="J161" s="29"/>
      <c r="K161" s="28"/>
      <c r="L161" s="29"/>
      <c r="M161" s="28"/>
      <c r="N161" s="336"/>
      <c r="O161" s="393"/>
      <c r="P161" s="30"/>
      <c r="Q161" s="30"/>
      <c r="R161" s="69" t="s">
        <v>67</v>
      </c>
      <c r="S161" s="377">
        <v>0</v>
      </c>
      <c r="T161" s="57"/>
      <c r="U161" s="30"/>
      <c r="V161" s="30"/>
      <c r="W161" s="30"/>
      <c r="X161" s="59"/>
      <c r="Y161" s="22"/>
      <c r="Z161" s="22"/>
      <c r="AA161" s="44"/>
      <c r="AC161" s="44"/>
      <c r="AD161" s="35"/>
      <c r="AE161" s="35"/>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row>
    <row r="162" spans="1:68" s="45" customFormat="1" x14ac:dyDescent="0.25">
      <c r="A162" s="334"/>
      <c r="B162" s="335"/>
      <c r="C162" s="335"/>
      <c r="D162" s="27"/>
      <c r="E162" s="28"/>
      <c r="F162" s="29"/>
      <c r="G162" s="28"/>
      <c r="H162" s="29"/>
      <c r="I162" s="28"/>
      <c r="J162" s="29"/>
      <c r="K162" s="28"/>
      <c r="L162" s="29"/>
      <c r="M162" s="28"/>
      <c r="N162" s="336"/>
      <c r="O162" s="393"/>
      <c r="P162" s="30"/>
      <c r="Q162" s="30"/>
      <c r="R162" s="30"/>
      <c r="S162" s="30"/>
      <c r="T162" s="57"/>
      <c r="U162" s="30"/>
      <c r="V162" s="30"/>
      <c r="W162" s="30"/>
      <c r="X162" s="59"/>
      <c r="Y162" s="22"/>
      <c r="Z162" s="22"/>
      <c r="AA162" s="44"/>
      <c r="AC162" s="44"/>
      <c r="AD162" s="35"/>
      <c r="AE162" s="35"/>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row>
    <row r="163" spans="1:68" s="45" customFormat="1" x14ac:dyDescent="0.25">
      <c r="A163" s="334"/>
      <c r="B163" s="335"/>
      <c r="C163" s="335"/>
      <c r="D163" s="70"/>
      <c r="E163" s="28"/>
      <c r="F163" s="29"/>
      <c r="G163" s="28"/>
      <c r="H163" s="29"/>
      <c r="I163" s="28"/>
      <c r="J163" s="29"/>
      <c r="K163" s="28"/>
      <c r="L163" s="29"/>
      <c r="M163" s="28"/>
      <c r="N163" s="336"/>
      <c r="O163" s="395" t="s">
        <v>68</v>
      </c>
      <c r="P163" s="72"/>
      <c r="Q163" s="72" t="s">
        <v>302</v>
      </c>
      <c r="R163" s="72"/>
      <c r="S163" s="72" t="s">
        <v>301</v>
      </c>
      <c r="T163" s="71" t="s">
        <v>107</v>
      </c>
      <c r="U163" s="72"/>
      <c r="V163" s="72" t="s">
        <v>69</v>
      </c>
      <c r="W163" s="72"/>
      <c r="X163" s="73" t="s">
        <v>303</v>
      </c>
      <c r="Y163" s="22"/>
      <c r="Z163" s="22"/>
      <c r="AA163" s="44"/>
      <c r="AC163" s="44"/>
      <c r="AD163" s="35"/>
      <c r="AE163" s="35"/>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row>
    <row r="164" spans="1:68" s="45" customFormat="1" x14ac:dyDescent="0.25">
      <c r="A164" s="334"/>
      <c r="B164" s="335"/>
      <c r="C164" s="335"/>
      <c r="D164" s="74" t="s">
        <v>277</v>
      </c>
      <c r="E164" s="28"/>
      <c r="F164" s="29"/>
      <c r="G164" s="28"/>
      <c r="H164" s="29"/>
      <c r="I164" s="28"/>
      <c r="J164" s="29"/>
      <c r="K164" s="28"/>
      <c r="L164" s="29"/>
      <c r="M164" s="28"/>
      <c r="N164" s="336"/>
      <c r="O164" s="393">
        <v>1</v>
      </c>
      <c r="P164" s="30" t="s">
        <v>19</v>
      </c>
      <c r="Q164" s="75">
        <f>'3. Hardware estimation'!$P$43</f>
        <v>0</v>
      </c>
      <c r="R164" s="30" t="s">
        <v>70</v>
      </c>
      <c r="S164" s="75">
        <f t="shared" ref="S164:S174" si="6">O164*Q164*(1+$S$160)</f>
        <v>0</v>
      </c>
      <c r="T164" s="384">
        <f t="shared" ref="T164:T174" si="7">O164</f>
        <v>1</v>
      </c>
      <c r="U164" s="30" t="s">
        <v>19</v>
      </c>
      <c r="V164" s="75">
        <f t="shared" ref="V164:V174" si="8">Q164*(1+$S$160)/(1-$S$161)</f>
        <v>0</v>
      </c>
      <c r="W164" s="30" t="s">
        <v>70</v>
      </c>
      <c r="X164" s="76">
        <f t="shared" ref="X164:X174" si="9">IF(T164&lt;&gt;0,T164*V164,"")</f>
        <v>0</v>
      </c>
      <c r="Y164" s="22"/>
      <c r="Z164" s="22"/>
      <c r="AA164" s="44"/>
      <c r="AC164" s="44"/>
      <c r="AD164" s="35"/>
      <c r="AE164" s="35"/>
      <c r="AH164" s="27"/>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row>
    <row r="165" spans="1:68" s="45" customFormat="1" x14ac:dyDescent="0.25">
      <c r="A165" s="334"/>
      <c r="B165" s="335"/>
      <c r="C165" s="335"/>
      <c r="D165" s="27" t="s">
        <v>279</v>
      </c>
      <c r="E165" s="28"/>
      <c r="F165" s="29"/>
      <c r="G165" s="28"/>
      <c r="H165" s="29"/>
      <c r="I165" s="28"/>
      <c r="J165" s="29"/>
      <c r="K165" s="28"/>
      <c r="L165" s="29"/>
      <c r="M165" s="28"/>
      <c r="N165" s="336"/>
      <c r="O165" s="393"/>
      <c r="P165" s="30" t="s">
        <v>19</v>
      </c>
      <c r="Q165" s="75">
        <f>'4. BTP calculatiesheet'!$H$38</f>
        <v>0</v>
      </c>
      <c r="R165" s="30" t="s">
        <v>70</v>
      </c>
      <c r="S165" s="75">
        <f t="shared" si="6"/>
        <v>0</v>
      </c>
      <c r="T165" s="384">
        <f t="shared" si="7"/>
        <v>0</v>
      </c>
      <c r="U165" s="30" t="s">
        <v>19</v>
      </c>
      <c r="V165" s="75">
        <f t="shared" si="8"/>
        <v>0</v>
      </c>
      <c r="W165" s="30" t="s">
        <v>70</v>
      </c>
      <c r="X165" s="76" t="str">
        <f t="shared" si="9"/>
        <v/>
      </c>
      <c r="Y165" s="22"/>
      <c r="Z165" s="22"/>
      <c r="AA165" s="44"/>
      <c r="AC165" s="44"/>
      <c r="AD165" s="35"/>
      <c r="AE165" s="35"/>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row>
    <row r="166" spans="1:68" s="45" customFormat="1" x14ac:dyDescent="0.25">
      <c r="A166" s="334"/>
      <c r="B166" s="335"/>
      <c r="C166" s="335"/>
      <c r="D166" s="27" t="s">
        <v>278</v>
      </c>
      <c r="E166" s="28"/>
      <c r="F166" s="29"/>
      <c r="G166" s="28"/>
      <c r="H166" s="29"/>
      <c r="I166" s="28"/>
      <c r="J166" s="29"/>
      <c r="K166" s="28"/>
      <c r="L166" s="29"/>
      <c r="M166" s="28"/>
      <c r="N166" s="336"/>
      <c r="O166" s="393"/>
      <c r="P166" s="30" t="s">
        <v>19</v>
      </c>
      <c r="Q166" s="75">
        <f>'4. BTP calculatiesheet'!$I$38</f>
        <v>0</v>
      </c>
      <c r="R166" s="30" t="s">
        <v>70</v>
      </c>
      <c r="S166" s="75">
        <f t="shared" si="6"/>
        <v>0</v>
      </c>
      <c r="T166" s="384">
        <f t="shared" si="7"/>
        <v>0</v>
      </c>
      <c r="U166" s="30" t="s">
        <v>19</v>
      </c>
      <c r="V166" s="75">
        <f t="shared" si="8"/>
        <v>0</v>
      </c>
      <c r="W166" s="30" t="s">
        <v>70</v>
      </c>
      <c r="X166" s="76" t="str">
        <f t="shared" si="9"/>
        <v/>
      </c>
      <c r="Y166" s="22"/>
      <c r="Z166" s="22"/>
      <c r="AA166" s="44"/>
      <c r="AC166" s="44"/>
      <c r="AD166" s="35"/>
      <c r="AE166" s="35"/>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row>
    <row r="167" spans="1:68" s="45" customFormat="1" x14ac:dyDescent="0.25">
      <c r="A167" s="334"/>
      <c r="B167" s="335"/>
      <c r="C167" s="335"/>
      <c r="D167" s="27"/>
      <c r="E167" s="28"/>
      <c r="F167" s="29"/>
      <c r="G167" s="28"/>
      <c r="H167" s="29"/>
      <c r="I167" s="28"/>
      <c r="J167" s="29"/>
      <c r="K167" s="28"/>
      <c r="L167" s="29"/>
      <c r="M167" s="28"/>
      <c r="N167" s="336"/>
      <c r="O167" s="393"/>
      <c r="P167" s="30" t="s">
        <v>19</v>
      </c>
      <c r="Q167" s="75"/>
      <c r="R167" s="30" t="s">
        <v>70</v>
      </c>
      <c r="S167" s="75">
        <f>O167*Q167*(1+$S$160)</f>
        <v>0</v>
      </c>
      <c r="T167" s="384">
        <f>O167</f>
        <v>0</v>
      </c>
      <c r="U167" s="30" t="s">
        <v>19</v>
      </c>
      <c r="V167" s="75">
        <f t="shared" si="8"/>
        <v>0</v>
      </c>
      <c r="W167" s="30" t="s">
        <v>70</v>
      </c>
      <c r="X167" s="76" t="str">
        <f>IF(T167&lt;&gt;0,T167*V167,"")</f>
        <v/>
      </c>
      <c r="Y167" s="22"/>
      <c r="Z167" s="22"/>
      <c r="AA167" s="44"/>
      <c r="AC167" s="44"/>
      <c r="AD167" s="35"/>
      <c r="AE167" s="35"/>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row>
    <row r="168" spans="1:68" s="45" customFormat="1" x14ac:dyDescent="0.25">
      <c r="A168" s="334"/>
      <c r="B168" s="335"/>
      <c r="C168" s="335"/>
      <c r="D168" s="27"/>
      <c r="E168" s="28"/>
      <c r="F168" s="29"/>
      <c r="G168" s="28"/>
      <c r="H168" s="29"/>
      <c r="I168" s="28"/>
      <c r="J168" s="29"/>
      <c r="K168" s="28"/>
      <c r="L168" s="29"/>
      <c r="M168" s="28"/>
      <c r="N168" s="336"/>
      <c r="O168" s="393"/>
      <c r="P168" s="30" t="s">
        <v>19</v>
      </c>
      <c r="Q168" s="75"/>
      <c r="R168" s="30" t="s">
        <v>70</v>
      </c>
      <c r="S168" s="75">
        <f t="shared" si="6"/>
        <v>0</v>
      </c>
      <c r="T168" s="384">
        <f t="shared" si="7"/>
        <v>0</v>
      </c>
      <c r="U168" s="30" t="s">
        <v>19</v>
      </c>
      <c r="V168" s="75">
        <f t="shared" si="8"/>
        <v>0</v>
      </c>
      <c r="W168" s="30" t="s">
        <v>70</v>
      </c>
      <c r="X168" s="76" t="str">
        <f t="shared" si="9"/>
        <v/>
      </c>
      <c r="Y168" s="22"/>
      <c r="Z168" s="22"/>
      <c r="AA168" s="44"/>
      <c r="AC168" s="44"/>
      <c r="AD168" s="35"/>
      <c r="AE168" s="35"/>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row>
    <row r="169" spans="1:68" s="45" customFormat="1" x14ac:dyDescent="0.25">
      <c r="A169" s="334"/>
      <c r="B169" s="335"/>
      <c r="C169" s="335"/>
      <c r="D169" s="27"/>
      <c r="E169" s="28"/>
      <c r="F169" s="29"/>
      <c r="G169" s="28"/>
      <c r="H169" s="29"/>
      <c r="I169" s="28"/>
      <c r="J169" s="29"/>
      <c r="K169" s="28"/>
      <c r="L169" s="29"/>
      <c r="M169" s="28"/>
      <c r="N169" s="336"/>
      <c r="O169" s="393"/>
      <c r="P169" s="30" t="s">
        <v>19</v>
      </c>
      <c r="Q169" s="75"/>
      <c r="R169" s="30" t="s">
        <v>70</v>
      </c>
      <c r="S169" s="75">
        <f t="shared" si="6"/>
        <v>0</v>
      </c>
      <c r="T169" s="384">
        <f t="shared" si="7"/>
        <v>0</v>
      </c>
      <c r="U169" s="30" t="s">
        <v>19</v>
      </c>
      <c r="V169" s="75">
        <f t="shared" si="8"/>
        <v>0</v>
      </c>
      <c r="W169" s="30" t="s">
        <v>70</v>
      </c>
      <c r="X169" s="76" t="str">
        <f t="shared" si="9"/>
        <v/>
      </c>
      <c r="Y169" s="22"/>
      <c r="Z169" s="22"/>
      <c r="AA169" s="44"/>
      <c r="AC169" s="44"/>
      <c r="AD169" s="35"/>
      <c r="AE169" s="35"/>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row>
    <row r="170" spans="1:68" s="45" customFormat="1" x14ac:dyDescent="0.25">
      <c r="A170" s="334"/>
      <c r="B170" s="335"/>
      <c r="C170" s="335"/>
      <c r="D170" s="27"/>
      <c r="E170" s="28"/>
      <c r="F170" s="29"/>
      <c r="G170" s="28"/>
      <c r="H170" s="29"/>
      <c r="I170" s="28"/>
      <c r="J170" s="29"/>
      <c r="K170" s="28"/>
      <c r="L170" s="29"/>
      <c r="M170" s="28"/>
      <c r="N170" s="336"/>
      <c r="O170" s="393"/>
      <c r="P170" s="30" t="s">
        <v>19</v>
      </c>
      <c r="Q170" s="75"/>
      <c r="R170" s="30" t="s">
        <v>70</v>
      </c>
      <c r="S170" s="75">
        <f t="shared" si="6"/>
        <v>0</v>
      </c>
      <c r="T170" s="384">
        <f t="shared" si="7"/>
        <v>0</v>
      </c>
      <c r="U170" s="30" t="s">
        <v>19</v>
      </c>
      <c r="V170" s="75">
        <f t="shared" si="8"/>
        <v>0</v>
      </c>
      <c r="W170" s="30" t="s">
        <v>70</v>
      </c>
      <c r="X170" s="76" t="str">
        <f t="shared" si="9"/>
        <v/>
      </c>
      <c r="Y170" s="22"/>
      <c r="Z170" s="22"/>
      <c r="AA170" s="44"/>
      <c r="AC170" s="44"/>
      <c r="AD170" s="35"/>
      <c r="AE170" s="35"/>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row>
    <row r="171" spans="1:68" s="45" customFormat="1" x14ac:dyDescent="0.25">
      <c r="A171" s="334"/>
      <c r="B171" s="335"/>
      <c r="C171" s="335"/>
      <c r="D171" s="36"/>
      <c r="E171" s="28"/>
      <c r="F171" s="29"/>
      <c r="G171" s="28"/>
      <c r="H171" s="29"/>
      <c r="I171" s="28"/>
      <c r="J171" s="29"/>
      <c r="K171" s="28"/>
      <c r="L171" s="29"/>
      <c r="M171" s="28"/>
      <c r="N171" s="336"/>
      <c r="O171" s="393"/>
      <c r="P171" s="30" t="s">
        <v>19</v>
      </c>
      <c r="Q171" s="75"/>
      <c r="R171" s="30" t="s">
        <v>70</v>
      </c>
      <c r="S171" s="75">
        <f t="shared" si="6"/>
        <v>0</v>
      </c>
      <c r="T171" s="384">
        <f t="shared" si="7"/>
        <v>0</v>
      </c>
      <c r="U171" s="30" t="s">
        <v>19</v>
      </c>
      <c r="V171" s="75">
        <f t="shared" si="8"/>
        <v>0</v>
      </c>
      <c r="W171" s="30" t="s">
        <v>70</v>
      </c>
      <c r="X171" s="76" t="str">
        <f t="shared" si="9"/>
        <v/>
      </c>
      <c r="Y171" s="22"/>
      <c r="Z171" s="22"/>
      <c r="AA171" s="44"/>
      <c r="AC171" s="44"/>
      <c r="AD171" s="35"/>
      <c r="AE171" s="35"/>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row>
    <row r="172" spans="1:68" s="45" customFormat="1" x14ac:dyDescent="0.25">
      <c r="A172" s="334"/>
      <c r="B172" s="335"/>
      <c r="C172" s="335"/>
      <c r="D172" s="27"/>
      <c r="E172" s="28"/>
      <c r="F172" s="29"/>
      <c r="G172" s="28"/>
      <c r="H172" s="29"/>
      <c r="I172" s="28"/>
      <c r="J172" s="29"/>
      <c r="K172" s="28"/>
      <c r="L172" s="29"/>
      <c r="M172" s="28"/>
      <c r="N172" s="336"/>
      <c r="O172" s="393"/>
      <c r="P172" s="30" t="s">
        <v>19</v>
      </c>
      <c r="Q172" s="75"/>
      <c r="R172" s="30" t="s">
        <v>70</v>
      </c>
      <c r="S172" s="75">
        <f t="shared" si="6"/>
        <v>0</v>
      </c>
      <c r="T172" s="384">
        <f t="shared" si="7"/>
        <v>0</v>
      </c>
      <c r="U172" s="30" t="s">
        <v>19</v>
      </c>
      <c r="V172" s="75">
        <f t="shared" si="8"/>
        <v>0</v>
      </c>
      <c r="W172" s="30" t="s">
        <v>70</v>
      </c>
      <c r="X172" s="76" t="str">
        <f t="shared" si="9"/>
        <v/>
      </c>
      <c r="Y172" s="22"/>
      <c r="Z172" s="22"/>
      <c r="AA172" s="44"/>
      <c r="AC172" s="44"/>
      <c r="AD172" s="35"/>
      <c r="AE172" s="35"/>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row>
    <row r="173" spans="1:68" s="45" customFormat="1" x14ac:dyDescent="0.25">
      <c r="A173" s="334"/>
      <c r="B173" s="335"/>
      <c r="C173" s="335"/>
      <c r="D173" s="27"/>
      <c r="E173" s="28"/>
      <c r="F173" s="29" t="s">
        <v>336</v>
      </c>
      <c r="G173" s="28"/>
      <c r="H173" s="29"/>
      <c r="I173" s="28"/>
      <c r="J173" s="29"/>
      <c r="K173" s="28"/>
      <c r="L173" s="29"/>
      <c r="M173" s="28"/>
      <c r="N173" s="336"/>
      <c r="O173" s="393"/>
      <c r="P173" s="30" t="s">
        <v>19</v>
      </c>
      <c r="Q173" s="75"/>
      <c r="R173" s="30" t="s">
        <v>70</v>
      </c>
      <c r="S173" s="75">
        <f t="shared" si="6"/>
        <v>0</v>
      </c>
      <c r="T173" s="384">
        <f t="shared" si="7"/>
        <v>0</v>
      </c>
      <c r="U173" s="30" t="s">
        <v>19</v>
      </c>
      <c r="V173" s="75">
        <f t="shared" si="8"/>
        <v>0</v>
      </c>
      <c r="W173" s="30" t="s">
        <v>70</v>
      </c>
      <c r="X173" s="76" t="str">
        <f t="shared" si="9"/>
        <v/>
      </c>
      <c r="Y173" s="22"/>
      <c r="Z173" s="22"/>
      <c r="AA173" s="44"/>
      <c r="AC173" s="44"/>
      <c r="AD173" s="35"/>
      <c r="AE173" s="35"/>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row>
    <row r="174" spans="1:68" ht="13.8" thickBot="1" x14ac:dyDescent="0.3">
      <c r="A174" s="337"/>
      <c r="B174" s="338"/>
      <c r="C174" s="338"/>
      <c r="D174" s="27"/>
      <c r="E174" s="28"/>
      <c r="F174" s="29"/>
      <c r="G174" s="28"/>
      <c r="H174" s="29"/>
      <c r="I174" s="28"/>
      <c r="J174" s="29"/>
      <c r="K174" s="28"/>
      <c r="L174" s="29"/>
      <c r="M174" s="28"/>
      <c r="N174" s="336"/>
      <c r="O174" s="393"/>
      <c r="P174" s="30" t="s">
        <v>19</v>
      </c>
      <c r="Q174" s="75"/>
      <c r="R174" s="30" t="s">
        <v>70</v>
      </c>
      <c r="S174" s="381">
        <f t="shared" si="6"/>
        <v>0</v>
      </c>
      <c r="T174" s="384">
        <f t="shared" si="7"/>
        <v>0</v>
      </c>
      <c r="U174" s="30" t="s">
        <v>19</v>
      </c>
      <c r="V174" s="381">
        <f t="shared" si="8"/>
        <v>0</v>
      </c>
      <c r="W174" s="30" t="s">
        <v>70</v>
      </c>
      <c r="X174" s="78" t="str">
        <f t="shared" si="9"/>
        <v/>
      </c>
    </row>
    <row r="175" spans="1:68" ht="13.8" thickTop="1" x14ac:dyDescent="0.25">
      <c r="A175" s="337"/>
      <c r="B175" s="338"/>
      <c r="C175" s="338"/>
      <c r="D175" s="27"/>
      <c r="E175" s="28"/>
      <c r="F175" s="29"/>
      <c r="G175" s="28"/>
      <c r="H175" s="29"/>
      <c r="I175" s="28"/>
      <c r="J175" s="29"/>
      <c r="K175" s="28"/>
      <c r="L175" s="29"/>
      <c r="M175" s="28"/>
      <c r="N175" s="336"/>
      <c r="O175" s="393"/>
      <c r="P175" s="30"/>
      <c r="Q175" s="30"/>
      <c r="R175" s="375" t="s">
        <v>304</v>
      </c>
      <c r="S175" s="378">
        <f>SUM(S164:S174)</f>
        <v>0</v>
      </c>
      <c r="T175" s="57"/>
      <c r="U175" s="375"/>
      <c r="V175" s="30"/>
      <c r="W175" s="375" t="s">
        <v>305</v>
      </c>
      <c r="X175" s="79">
        <f>SUM(X164:X174)</f>
        <v>0</v>
      </c>
    </row>
    <row r="176" spans="1:68" ht="13.8" thickBot="1" x14ac:dyDescent="0.3">
      <c r="A176" s="339"/>
      <c r="B176" s="340"/>
      <c r="C176" s="340"/>
      <c r="D176" s="80"/>
      <c r="E176" s="81"/>
      <c r="F176" s="82"/>
      <c r="G176" s="81"/>
      <c r="H176" s="82"/>
      <c r="I176" s="81"/>
      <c r="J176" s="82"/>
      <c r="K176" s="81"/>
      <c r="L176" s="82"/>
      <c r="M176" s="81"/>
      <c r="N176" s="341"/>
      <c r="O176" s="396"/>
      <c r="P176" s="84"/>
      <c r="Q176" s="84"/>
      <c r="R176" s="85"/>
      <c r="S176" s="379"/>
      <c r="T176" s="83"/>
      <c r="U176" s="85"/>
      <c r="V176" s="84"/>
      <c r="W176" s="85"/>
      <c r="X176" s="86"/>
    </row>
    <row r="177" spans="1:58" ht="22.8" thickBot="1" x14ac:dyDescent="0.4">
      <c r="A177" s="329" t="s">
        <v>71</v>
      </c>
      <c r="B177" s="329"/>
      <c r="C177" s="329"/>
      <c r="D177" s="329"/>
      <c r="E177" s="329"/>
      <c r="F177" s="329"/>
      <c r="G177" s="329"/>
      <c r="H177" s="329"/>
      <c r="I177" s="329"/>
      <c r="J177" s="329"/>
      <c r="K177" s="329"/>
      <c r="L177" s="329"/>
      <c r="M177" s="329"/>
      <c r="N177" s="329"/>
      <c r="O177" s="397"/>
      <c r="P177" s="329"/>
      <c r="Q177" s="329"/>
      <c r="R177" s="329"/>
      <c r="S177" s="328"/>
      <c r="T177" s="382"/>
      <c r="U177" s="382"/>
      <c r="V177" s="382"/>
      <c r="W177" s="382"/>
      <c r="X177" s="383"/>
    </row>
    <row r="178" spans="1:58" s="32" customFormat="1" ht="21" thickBot="1" x14ac:dyDescent="0.4">
      <c r="A178" s="342"/>
      <c r="B178" s="343"/>
      <c r="C178" s="343"/>
      <c r="D178" s="87"/>
      <c r="E178" s="88"/>
      <c r="F178" s="89"/>
      <c r="G178" s="88"/>
      <c r="H178" s="89"/>
      <c r="I178" s="88"/>
      <c r="J178" s="89"/>
      <c r="K178" s="88"/>
      <c r="L178" s="89"/>
      <c r="M178" s="88"/>
      <c r="N178" s="330"/>
      <c r="O178" s="398"/>
      <c r="P178" s="60"/>
      <c r="Q178" s="90" t="s">
        <v>72</v>
      </c>
      <c r="R178" s="60"/>
      <c r="S178" s="61"/>
      <c r="T178" s="430" t="s">
        <v>65</v>
      </c>
      <c r="U178" s="431"/>
      <c r="V178" s="431"/>
      <c r="W178" s="431"/>
      <c r="X178" s="432"/>
      <c r="AA178" s="33"/>
      <c r="AB178" s="34"/>
      <c r="AC178" s="33"/>
      <c r="AD178" s="35"/>
      <c r="AE178" s="35"/>
      <c r="AF178" s="34"/>
      <c r="AG178" s="34"/>
      <c r="AH178" s="34"/>
      <c r="AI178" s="34"/>
      <c r="AJ178" s="34"/>
    </row>
    <row r="179" spans="1:58" x14ac:dyDescent="0.25">
      <c r="A179" s="344"/>
      <c r="B179" s="345"/>
      <c r="C179" s="345"/>
      <c r="D179" s="62"/>
      <c r="E179" s="63"/>
      <c r="F179" s="64"/>
      <c r="G179" s="63"/>
      <c r="H179" s="64"/>
      <c r="I179" s="63"/>
      <c r="J179" s="64"/>
      <c r="K179" s="63"/>
      <c r="L179" s="64"/>
      <c r="M179" s="63"/>
      <c r="N179" s="333"/>
      <c r="O179" s="395" t="s">
        <v>73</v>
      </c>
      <c r="P179" s="72"/>
      <c r="Q179" s="72" t="s">
        <v>74</v>
      </c>
      <c r="R179" s="72"/>
      <c r="S179" s="72"/>
      <c r="T179" s="386" t="s">
        <v>306</v>
      </c>
      <c r="U179" s="387"/>
      <c r="V179" s="387" t="s">
        <v>75</v>
      </c>
      <c r="W179" s="387"/>
      <c r="X179" s="388" t="s">
        <v>303</v>
      </c>
    </row>
    <row r="180" spans="1:58" x14ac:dyDescent="0.25">
      <c r="A180" s="337"/>
      <c r="B180" s="338"/>
      <c r="C180" s="338"/>
      <c r="D180" s="74" t="s">
        <v>76</v>
      </c>
      <c r="E180" s="28">
        <f>SUM($E$26+$E$57+$E$102+$E$130+$E$150+$E$156)</f>
        <v>0</v>
      </c>
      <c r="F180" s="29"/>
      <c r="G180" s="28"/>
      <c r="H180" s="29"/>
      <c r="I180" s="28"/>
      <c r="J180" s="29"/>
      <c r="K180" s="28"/>
      <c r="L180" s="29"/>
      <c r="M180" s="28"/>
      <c r="N180" s="336"/>
      <c r="O180" s="393">
        <f>E180</f>
        <v>0</v>
      </c>
      <c r="P180" s="30" t="s">
        <v>19</v>
      </c>
      <c r="Q180" s="91">
        <f>E2</f>
        <v>75</v>
      </c>
      <c r="R180" s="30" t="s">
        <v>70</v>
      </c>
      <c r="S180" s="91">
        <f>O180*Q180</f>
        <v>0</v>
      </c>
      <c r="T180" s="384">
        <f t="shared" ref="T180:T189" si="10">O180</f>
        <v>0</v>
      </c>
      <c r="U180" s="30" t="s">
        <v>19</v>
      </c>
      <c r="V180" s="75">
        <v>95</v>
      </c>
      <c r="W180" s="30" t="s">
        <v>70</v>
      </c>
      <c r="X180" s="92">
        <f>V180*O180</f>
        <v>0</v>
      </c>
    </row>
    <row r="181" spans="1:58" x14ac:dyDescent="0.25">
      <c r="A181" s="337"/>
      <c r="B181" s="338"/>
      <c r="C181" s="338"/>
      <c r="D181" s="74" t="str">
        <f>F1</f>
        <v>Systeem architect</v>
      </c>
      <c r="E181" s="28"/>
      <c r="F181" s="29">
        <f>SUM($F$26+$F$57+$F$102+$F$130+$F$150+$F$156)</f>
        <v>22</v>
      </c>
      <c r="G181" s="28"/>
      <c r="H181" s="29"/>
      <c r="I181" s="28"/>
      <c r="J181" s="29"/>
      <c r="K181" s="28"/>
      <c r="L181" s="29"/>
      <c r="M181" s="28"/>
      <c r="N181" s="336"/>
      <c r="O181" s="393">
        <f>F181</f>
        <v>22</v>
      </c>
      <c r="P181" s="30" t="s">
        <v>19</v>
      </c>
      <c r="Q181" s="91">
        <f>F2</f>
        <v>95</v>
      </c>
      <c r="R181" s="30" t="s">
        <v>70</v>
      </c>
      <c r="S181" s="91">
        <f>O181*Q181</f>
        <v>2090</v>
      </c>
      <c r="T181" s="384">
        <f t="shared" si="10"/>
        <v>22</v>
      </c>
      <c r="U181" s="30" t="s">
        <v>19</v>
      </c>
      <c r="V181" s="75">
        <v>120</v>
      </c>
      <c r="W181" s="30" t="s">
        <v>70</v>
      </c>
      <c r="X181" s="92">
        <f t="shared" ref="X181:X189" si="11">V181*O181</f>
        <v>2640</v>
      </c>
    </row>
    <row r="182" spans="1:58" x14ac:dyDescent="0.25">
      <c r="A182" s="337"/>
      <c r="B182" s="338"/>
      <c r="C182" s="338"/>
      <c r="D182" s="74" t="s">
        <v>266</v>
      </c>
      <c r="E182" s="28"/>
      <c r="F182" s="29"/>
      <c r="G182" s="28">
        <f>SUM($G$26+$G$57+$G$102+$G$130+$G$150+$G$156)</f>
        <v>0</v>
      </c>
      <c r="H182" s="29"/>
      <c r="I182" s="28"/>
      <c r="J182" s="29"/>
      <c r="K182" s="28"/>
      <c r="L182" s="29"/>
      <c r="M182" s="28"/>
      <c r="N182" s="336"/>
      <c r="O182" s="393">
        <f>G182</f>
        <v>0</v>
      </c>
      <c r="P182" s="30" t="s">
        <v>19</v>
      </c>
      <c r="Q182" s="91">
        <f>G2</f>
        <v>75</v>
      </c>
      <c r="R182" s="30" t="s">
        <v>70</v>
      </c>
      <c r="S182" s="91">
        <f>O182*Q182</f>
        <v>0</v>
      </c>
      <c r="T182" s="384">
        <f t="shared" si="10"/>
        <v>0</v>
      </c>
      <c r="U182" s="30" t="s">
        <v>19</v>
      </c>
      <c r="V182" s="75">
        <v>90</v>
      </c>
      <c r="W182" s="30" t="s">
        <v>70</v>
      </c>
      <c r="X182" s="92">
        <f t="shared" si="11"/>
        <v>0</v>
      </c>
      <c r="AH182" s="27"/>
      <c r="AK182" s="45"/>
      <c r="AL182" s="45"/>
      <c r="AM182" s="45"/>
      <c r="AN182" s="45"/>
      <c r="AO182" s="45"/>
      <c r="AP182" s="45"/>
      <c r="AQ182" s="45"/>
      <c r="AR182" s="45"/>
      <c r="AS182" s="45"/>
      <c r="AT182" s="45"/>
      <c r="AU182" s="45"/>
      <c r="AV182" s="45"/>
      <c r="AW182" s="45"/>
      <c r="AX182" s="45"/>
      <c r="AY182" s="93"/>
      <c r="AZ182" s="93"/>
      <c r="BA182" s="93"/>
      <c r="BB182" s="93"/>
      <c r="BC182" s="93"/>
      <c r="BD182" s="93"/>
      <c r="BE182" s="93"/>
      <c r="BF182" s="93"/>
    </row>
    <row r="183" spans="1:58" x14ac:dyDescent="0.25">
      <c r="A183" s="337"/>
      <c r="B183" s="338"/>
      <c r="C183" s="338"/>
      <c r="D183" s="74" t="s">
        <v>251</v>
      </c>
      <c r="E183" s="28"/>
      <c r="F183" s="29"/>
      <c r="G183" s="28"/>
      <c r="H183" s="29">
        <f>SUM($H$26+$H$57+$H$102+$H$130+$H$150+$H$156)</f>
        <v>54</v>
      </c>
      <c r="I183" s="28"/>
      <c r="J183" s="29"/>
      <c r="K183" s="28"/>
      <c r="L183" s="29"/>
      <c r="M183" s="28"/>
      <c r="N183" s="336"/>
      <c r="O183" s="393">
        <f>H183</f>
        <v>54</v>
      </c>
      <c r="P183" s="30" t="s">
        <v>19</v>
      </c>
      <c r="Q183" s="91">
        <f>H2</f>
        <v>80</v>
      </c>
      <c r="R183" s="30" t="s">
        <v>70</v>
      </c>
      <c r="S183" s="91">
        <f t="shared" ref="S183:S184" si="12">O183*Q183</f>
        <v>4320</v>
      </c>
      <c r="T183" s="384">
        <f t="shared" si="10"/>
        <v>54</v>
      </c>
      <c r="U183" s="30" t="s">
        <v>19</v>
      </c>
      <c r="V183" s="75">
        <v>100</v>
      </c>
      <c r="W183" s="30" t="s">
        <v>70</v>
      </c>
      <c r="X183" s="92">
        <f t="shared" si="11"/>
        <v>5400</v>
      </c>
      <c r="AH183" s="27"/>
      <c r="AK183" s="45"/>
      <c r="AL183" s="45"/>
      <c r="AM183" s="45"/>
      <c r="AN183" s="45"/>
      <c r="AO183" s="45"/>
      <c r="AP183" s="45"/>
      <c r="AQ183" s="45"/>
      <c r="AR183" s="45"/>
      <c r="AS183" s="45"/>
      <c r="AT183" s="45"/>
      <c r="AU183" s="45"/>
      <c r="AV183" s="45"/>
      <c r="AW183" s="45"/>
      <c r="AX183" s="45"/>
      <c r="AY183" s="93"/>
      <c r="AZ183" s="93"/>
      <c r="BA183" s="93"/>
      <c r="BB183" s="93"/>
      <c r="BC183" s="93"/>
      <c r="BD183" s="93"/>
      <c r="BE183" s="93"/>
      <c r="BF183" s="93"/>
    </row>
    <row r="184" spans="1:58" x14ac:dyDescent="0.25">
      <c r="A184" s="337"/>
      <c r="B184" s="338"/>
      <c r="C184" s="338"/>
      <c r="D184" s="74" t="s">
        <v>335</v>
      </c>
      <c r="E184" s="28"/>
      <c r="F184" s="29"/>
      <c r="G184" s="28"/>
      <c r="H184" s="29"/>
      <c r="I184" s="28">
        <f>SUM($I$26+$I$57+$I$102+$I$130+$I$150+$I$156)</f>
        <v>0</v>
      </c>
      <c r="J184" s="29"/>
      <c r="K184" s="28"/>
      <c r="L184" s="29"/>
      <c r="M184" s="28"/>
      <c r="N184" s="336"/>
      <c r="O184" s="393">
        <f t="shared" ref="O184" si="13">I184</f>
        <v>0</v>
      </c>
      <c r="P184" s="30" t="s">
        <v>19</v>
      </c>
      <c r="Q184" s="91">
        <f>I2</f>
        <v>65</v>
      </c>
      <c r="R184" s="30" t="s">
        <v>70</v>
      </c>
      <c r="S184" s="91">
        <f t="shared" si="12"/>
        <v>0</v>
      </c>
      <c r="T184" s="384">
        <f t="shared" si="10"/>
        <v>0</v>
      </c>
      <c r="U184" s="30" t="s">
        <v>19</v>
      </c>
      <c r="V184" s="75">
        <v>85</v>
      </c>
      <c r="W184" s="30" t="s">
        <v>70</v>
      </c>
      <c r="X184" s="92">
        <f t="shared" si="11"/>
        <v>0</v>
      </c>
      <c r="AH184" s="27"/>
      <c r="AK184" s="45"/>
      <c r="AL184" s="45"/>
      <c r="AM184" s="45"/>
      <c r="AN184" s="45"/>
      <c r="AO184" s="45"/>
      <c r="AP184" s="45"/>
      <c r="AQ184" s="45"/>
      <c r="AR184" s="45"/>
      <c r="AS184" s="45"/>
      <c r="AT184" s="45"/>
      <c r="AU184" s="45"/>
      <c r="AV184" s="45"/>
      <c r="AW184" s="45"/>
      <c r="AX184" s="45"/>
      <c r="AY184" s="93"/>
      <c r="AZ184" s="93"/>
      <c r="BA184" s="93"/>
      <c r="BB184" s="93"/>
      <c r="BC184" s="93"/>
      <c r="BD184" s="93"/>
      <c r="BE184" s="93"/>
      <c r="BF184" s="93"/>
    </row>
    <row r="185" spans="1:58" x14ac:dyDescent="0.25">
      <c r="A185" s="337"/>
      <c r="B185" s="338"/>
      <c r="C185" s="338"/>
      <c r="D185" s="74" t="str">
        <f>J1</f>
        <v>Mechanical engineer</v>
      </c>
      <c r="E185" s="28"/>
      <c r="F185" s="29"/>
      <c r="G185" s="28"/>
      <c r="H185" s="29"/>
      <c r="I185" s="28"/>
      <c r="J185" s="29">
        <f>SUM($J$26+$J$57+$J$102+$J$130+$J$150+$J$156)</f>
        <v>0</v>
      </c>
      <c r="K185" s="28"/>
      <c r="L185" s="29"/>
      <c r="M185" s="28"/>
      <c r="N185" s="336"/>
      <c r="O185" s="393">
        <f>J185</f>
        <v>0</v>
      </c>
      <c r="P185" s="30" t="s">
        <v>19</v>
      </c>
      <c r="Q185" s="91">
        <f>J2</f>
        <v>65</v>
      </c>
      <c r="R185" s="30" t="s">
        <v>70</v>
      </c>
      <c r="S185" s="91">
        <f t="shared" ref="S185" si="14">O185*Q185</f>
        <v>0</v>
      </c>
      <c r="T185" s="384">
        <f t="shared" si="10"/>
        <v>0</v>
      </c>
      <c r="U185" s="30" t="s">
        <v>19</v>
      </c>
      <c r="V185" s="75">
        <v>80</v>
      </c>
      <c r="W185" s="30" t="s">
        <v>70</v>
      </c>
      <c r="X185" s="92">
        <f t="shared" si="11"/>
        <v>0</v>
      </c>
      <c r="AH185" s="27"/>
    </row>
    <row r="186" spans="1:58" x14ac:dyDescent="0.25">
      <c r="A186" s="337"/>
      <c r="B186" s="338"/>
      <c r="C186" s="338"/>
      <c r="D186" s="74" t="str">
        <f>K1</f>
        <v>Software Engineer</v>
      </c>
      <c r="E186" s="28"/>
      <c r="F186" s="29"/>
      <c r="G186" s="28"/>
      <c r="H186" s="29"/>
      <c r="I186" s="28"/>
      <c r="J186" s="29"/>
      <c r="K186" s="28">
        <f>SUM($K$26+$K$57+$K$102+$K$130+$K$150+$K$156)</f>
        <v>41</v>
      </c>
      <c r="L186" s="29"/>
      <c r="M186" s="28"/>
      <c r="N186" s="336"/>
      <c r="O186" s="393">
        <f>K186</f>
        <v>41</v>
      </c>
      <c r="P186" s="30" t="s">
        <v>19</v>
      </c>
      <c r="Q186" s="91">
        <f>K2</f>
        <v>65</v>
      </c>
      <c r="R186" s="30" t="s">
        <v>70</v>
      </c>
      <c r="S186" s="91">
        <f>O186*Q186</f>
        <v>2665</v>
      </c>
      <c r="T186" s="384">
        <f t="shared" si="10"/>
        <v>41</v>
      </c>
      <c r="U186" s="30" t="s">
        <v>19</v>
      </c>
      <c r="V186" s="75">
        <v>85</v>
      </c>
      <c r="W186" s="30" t="s">
        <v>70</v>
      </c>
      <c r="X186" s="92">
        <f t="shared" si="11"/>
        <v>3485</v>
      </c>
      <c r="AH186" s="27"/>
    </row>
    <row r="187" spans="1:58" x14ac:dyDescent="0.25">
      <c r="A187" s="337"/>
      <c r="B187" s="338"/>
      <c r="C187" s="338"/>
      <c r="D187" s="74" t="str">
        <f>L1</f>
        <v>Junior Engineer</v>
      </c>
      <c r="E187" s="28"/>
      <c r="F187" s="29"/>
      <c r="G187" s="28"/>
      <c r="H187" s="29"/>
      <c r="I187" s="28"/>
      <c r="J187" s="29"/>
      <c r="K187" s="28"/>
      <c r="L187" s="29">
        <f>SUM($L$26+$L$57+$L$102+$L$130+$L$150+$L$156)</f>
        <v>47</v>
      </c>
      <c r="M187" s="28"/>
      <c r="N187" s="336"/>
      <c r="O187" s="393">
        <f>L187</f>
        <v>47</v>
      </c>
      <c r="P187" s="30" t="s">
        <v>19</v>
      </c>
      <c r="Q187" s="91">
        <f>L2</f>
        <v>55</v>
      </c>
      <c r="R187" s="30" t="s">
        <v>70</v>
      </c>
      <c r="S187" s="91">
        <f>O187*Q187</f>
        <v>2585</v>
      </c>
      <c r="T187" s="384">
        <f t="shared" si="10"/>
        <v>47</v>
      </c>
      <c r="U187" s="30" t="s">
        <v>19</v>
      </c>
      <c r="V187" s="75">
        <v>70</v>
      </c>
      <c r="W187" s="30" t="s">
        <v>70</v>
      </c>
      <c r="X187" s="92">
        <f t="shared" si="11"/>
        <v>3290</v>
      </c>
      <c r="AH187" s="27"/>
    </row>
    <row r="188" spans="1:58" x14ac:dyDescent="0.25">
      <c r="A188" s="337"/>
      <c r="B188" s="338"/>
      <c r="C188" s="338"/>
      <c r="D188" s="74" t="s">
        <v>268</v>
      </c>
      <c r="E188" s="28"/>
      <c r="F188" s="29"/>
      <c r="G188" s="28"/>
      <c r="H188" s="29"/>
      <c r="I188" s="28"/>
      <c r="J188" s="29"/>
      <c r="K188" s="28"/>
      <c r="L188" s="29"/>
      <c r="M188" s="28">
        <f>SUM($M$26+$M$57+$M$102+$M$130+$M$150+$M$156)</f>
        <v>8</v>
      </c>
      <c r="N188" s="336"/>
      <c r="O188" s="393">
        <f>M188</f>
        <v>8</v>
      </c>
      <c r="P188" s="30" t="s">
        <v>19</v>
      </c>
      <c r="Q188" s="91">
        <f>M2</f>
        <v>0</v>
      </c>
      <c r="R188" s="30" t="s">
        <v>70</v>
      </c>
      <c r="S188" s="91">
        <f t="shared" ref="S188:S189" si="15">O188*Q188</f>
        <v>0</v>
      </c>
      <c r="T188" s="384">
        <f t="shared" si="10"/>
        <v>8</v>
      </c>
      <c r="U188" s="30" t="s">
        <v>19</v>
      </c>
      <c r="V188" s="75">
        <v>0</v>
      </c>
      <c r="W188" s="30" t="s">
        <v>70</v>
      </c>
      <c r="X188" s="92">
        <f t="shared" si="11"/>
        <v>0</v>
      </c>
      <c r="AH188" s="27"/>
    </row>
    <row r="189" spans="1:58" x14ac:dyDescent="0.25">
      <c r="A189" s="337"/>
      <c r="B189" s="338"/>
      <c r="C189" s="338"/>
      <c r="D189" s="74" t="s">
        <v>49</v>
      </c>
      <c r="E189" s="28"/>
      <c r="F189" s="29"/>
      <c r="G189" s="28"/>
      <c r="H189" s="29"/>
      <c r="I189" s="28"/>
      <c r="J189" s="29"/>
      <c r="K189" s="28"/>
      <c r="L189" s="29"/>
      <c r="M189" s="28"/>
      <c r="N189" s="336">
        <f>SUM($N$26+$N$57+$N$102+$N$130+$N$150+$N$156)</f>
        <v>0</v>
      </c>
      <c r="O189" s="393">
        <f>N189</f>
        <v>0</v>
      </c>
      <c r="P189" s="30" t="s">
        <v>19</v>
      </c>
      <c r="Q189" s="91">
        <f>N2</f>
        <v>65</v>
      </c>
      <c r="R189" s="30" t="s">
        <v>70</v>
      </c>
      <c r="S189" s="91">
        <f t="shared" si="15"/>
        <v>0</v>
      </c>
      <c r="T189" s="384">
        <f t="shared" si="10"/>
        <v>0</v>
      </c>
      <c r="U189" s="30" t="s">
        <v>19</v>
      </c>
      <c r="V189" s="75">
        <v>0</v>
      </c>
      <c r="W189" s="30" t="s">
        <v>70</v>
      </c>
      <c r="X189" s="92">
        <f t="shared" si="11"/>
        <v>0</v>
      </c>
      <c r="AH189" s="27"/>
    </row>
    <row r="190" spans="1:58" ht="13.8" thickBot="1" x14ac:dyDescent="0.3">
      <c r="A190" s="337"/>
      <c r="B190" s="338"/>
      <c r="C190" s="338"/>
      <c r="D190" s="74"/>
      <c r="E190" s="28"/>
      <c r="F190" s="29"/>
      <c r="G190" s="28"/>
      <c r="H190" s="29"/>
      <c r="I190" s="28"/>
      <c r="J190" s="29"/>
      <c r="K190" s="28"/>
      <c r="L190" s="29"/>
      <c r="M190" s="28"/>
      <c r="N190" s="336"/>
      <c r="O190" s="393"/>
      <c r="P190" s="30"/>
      <c r="Q190" s="91"/>
      <c r="R190" s="30"/>
      <c r="S190" s="385"/>
      <c r="T190" s="77"/>
      <c r="U190" s="30"/>
      <c r="V190" s="75"/>
      <c r="W190" s="30"/>
      <c r="X190" s="94"/>
      <c r="AH190" s="27"/>
    </row>
    <row r="191" spans="1:58" ht="13.8" thickTop="1" x14ac:dyDescent="0.25">
      <c r="A191" s="337"/>
      <c r="B191" s="338"/>
      <c r="C191" s="338"/>
      <c r="D191" s="27"/>
      <c r="E191" s="28"/>
      <c r="F191" s="29"/>
      <c r="G191" s="28"/>
      <c r="H191" s="29"/>
      <c r="I191" s="28"/>
      <c r="J191" s="29"/>
      <c r="K191" s="28"/>
      <c r="L191" s="29"/>
      <c r="M191" s="28"/>
      <c r="N191" s="336"/>
      <c r="O191" s="393"/>
      <c r="P191" s="30"/>
      <c r="Q191" s="95"/>
      <c r="R191" s="69" t="s">
        <v>77</v>
      </c>
      <c r="S191" s="380">
        <f>SUM(S180:S190)</f>
        <v>11660</v>
      </c>
      <c r="T191" s="97"/>
      <c r="U191" s="69"/>
      <c r="V191" s="95"/>
      <c r="W191" s="69"/>
      <c r="X191" s="96">
        <f>SUM(X180:X190)</f>
        <v>14815</v>
      </c>
      <c r="AH191" s="27"/>
    </row>
    <row r="192" spans="1:58" ht="13.8" thickBot="1" x14ac:dyDescent="0.3">
      <c r="A192" s="339"/>
      <c r="B192" s="340"/>
      <c r="C192" s="340"/>
      <c r="D192" s="80"/>
      <c r="E192" s="81"/>
      <c r="F192" s="82"/>
      <c r="G192" s="81"/>
      <c r="H192" s="82"/>
      <c r="I192" s="81"/>
      <c r="J192" s="82"/>
      <c r="K192" s="81"/>
      <c r="L192" s="82"/>
      <c r="M192" s="81"/>
      <c r="N192" s="341"/>
      <c r="O192" s="396"/>
      <c r="P192" s="84"/>
      <c r="Q192" s="84"/>
      <c r="R192" s="84"/>
      <c r="S192" s="84"/>
      <c r="T192" s="83"/>
      <c r="U192" s="84"/>
      <c r="V192" s="84"/>
      <c r="W192" s="84"/>
      <c r="X192" s="98"/>
      <c r="AH192" s="27"/>
    </row>
    <row r="193" spans="1:68" ht="13.8" thickBot="1" x14ac:dyDescent="0.3">
      <c r="D193" s="27"/>
      <c r="E193" s="28"/>
      <c r="F193" s="29"/>
      <c r="G193" s="28"/>
      <c r="H193" s="29"/>
      <c r="I193" s="28"/>
      <c r="J193" s="29"/>
      <c r="K193" s="28"/>
      <c r="L193" s="29"/>
      <c r="M193" s="28"/>
      <c r="N193" s="29"/>
      <c r="AH193" s="27"/>
    </row>
    <row r="194" spans="1:68" s="45" customFormat="1" ht="13.8" thickBot="1" x14ac:dyDescent="0.3">
      <c r="A194" s="26"/>
      <c r="B194" s="26"/>
      <c r="C194" s="26"/>
      <c r="D194" s="22"/>
      <c r="E194" s="23"/>
      <c r="F194" s="24"/>
      <c r="G194" s="23"/>
      <c r="H194" s="24"/>
      <c r="I194" s="23"/>
      <c r="J194" s="24"/>
      <c r="K194" s="23"/>
      <c r="L194" s="24"/>
      <c r="M194" s="23"/>
      <c r="N194" s="24"/>
      <c r="O194" s="390"/>
      <c r="P194" s="25"/>
      <c r="Q194" s="99"/>
      <c r="R194" s="100" t="s">
        <v>78</v>
      </c>
      <c r="S194" s="101">
        <f>S175+S191</f>
        <v>11660</v>
      </c>
      <c r="T194" s="99"/>
      <c r="U194" s="100"/>
      <c r="V194" s="99"/>
      <c r="W194" s="100" t="s">
        <v>78</v>
      </c>
      <c r="X194" s="101">
        <f>X175+X191</f>
        <v>14815</v>
      </c>
      <c r="Y194" s="22"/>
      <c r="Z194" s="22"/>
      <c r="AA194" s="44"/>
      <c r="AC194" s="44"/>
      <c r="AD194" s="35"/>
      <c r="AE194" s="35"/>
      <c r="AH194" s="27"/>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row>
    <row r="195" spans="1:68" x14ac:dyDescent="0.25">
      <c r="D195" s="374" t="s">
        <v>298</v>
      </c>
      <c r="E195" s="23">
        <f t="shared" ref="E195:N195" si="16">SUM(E180:E192)/40</f>
        <v>0</v>
      </c>
      <c r="F195" s="24">
        <f t="shared" si="16"/>
        <v>0.55000000000000004</v>
      </c>
      <c r="G195" s="23">
        <f t="shared" si="16"/>
        <v>0</v>
      </c>
      <c r="H195" s="24">
        <f t="shared" si="16"/>
        <v>1.35</v>
      </c>
      <c r="I195" s="23">
        <f t="shared" si="16"/>
        <v>0</v>
      </c>
      <c r="J195" s="24">
        <f t="shared" si="16"/>
        <v>0</v>
      </c>
      <c r="K195" s="23">
        <f t="shared" si="16"/>
        <v>1.0249999999999999</v>
      </c>
      <c r="L195" s="24">
        <f t="shared" si="16"/>
        <v>1.175</v>
      </c>
      <c r="M195" s="23">
        <f t="shared" si="16"/>
        <v>0.2</v>
      </c>
      <c r="N195" s="24">
        <f t="shared" si="16"/>
        <v>0</v>
      </c>
    </row>
    <row r="196" spans="1:68" x14ac:dyDescent="0.25">
      <c r="D196" s="374" t="s">
        <v>297</v>
      </c>
      <c r="E196" s="23">
        <f>E195/4</f>
        <v>0</v>
      </c>
      <c r="F196" s="24">
        <f t="shared" ref="F196:N196" si="17">F195/4</f>
        <v>0.13750000000000001</v>
      </c>
      <c r="G196" s="23">
        <f t="shared" si="17"/>
        <v>0</v>
      </c>
      <c r="H196" s="24">
        <f t="shared" si="17"/>
        <v>0.33750000000000002</v>
      </c>
      <c r="I196" s="23">
        <f t="shared" si="17"/>
        <v>0</v>
      </c>
      <c r="J196" s="24">
        <f t="shared" si="17"/>
        <v>0</v>
      </c>
      <c r="K196" s="23">
        <f t="shared" si="17"/>
        <v>0.25624999999999998</v>
      </c>
      <c r="L196" s="24">
        <f t="shared" si="17"/>
        <v>0.29375000000000001</v>
      </c>
      <c r="M196" s="23">
        <f t="shared" si="17"/>
        <v>0.05</v>
      </c>
      <c r="N196" s="24">
        <f t="shared" si="17"/>
        <v>0</v>
      </c>
    </row>
    <row r="200" spans="1:68" s="45" customFormat="1" x14ac:dyDescent="0.25">
      <c r="A200" s="26"/>
      <c r="B200" s="26"/>
      <c r="C200" s="26"/>
      <c r="D200" s="43"/>
      <c r="E200" s="23"/>
      <c r="F200" s="24"/>
      <c r="G200" s="23"/>
      <c r="H200" s="24"/>
      <c r="I200" s="23"/>
      <c r="J200" s="24"/>
      <c r="K200" s="23"/>
      <c r="L200" s="24"/>
      <c r="M200" s="23"/>
      <c r="N200" s="24"/>
      <c r="O200" s="390"/>
      <c r="P200" s="25"/>
      <c r="Q200" s="25"/>
      <c r="R200" s="25"/>
      <c r="S200" s="25"/>
      <c r="T200" s="25"/>
      <c r="U200" s="25"/>
      <c r="V200" s="25"/>
      <c r="W200" s="25"/>
      <c r="X200" s="25"/>
      <c r="Y200" s="22"/>
      <c r="Z200" s="22"/>
      <c r="AA200" s="44"/>
      <c r="AC200" s="44"/>
      <c r="AD200" s="35"/>
      <c r="AE200" s="35"/>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row>
    <row r="201" spans="1:68" s="45" customFormat="1" x14ac:dyDescent="0.25">
      <c r="A201" s="26"/>
      <c r="B201" s="26"/>
      <c r="C201" s="26"/>
      <c r="D201" s="22"/>
      <c r="E201" s="23"/>
      <c r="F201" s="24"/>
      <c r="G201" s="23"/>
      <c r="H201" s="24"/>
      <c r="I201" s="23"/>
      <c r="J201" s="24"/>
      <c r="K201" s="23"/>
      <c r="L201" s="24"/>
      <c r="M201" s="23"/>
      <c r="N201" s="24"/>
      <c r="O201" s="390"/>
      <c r="P201" s="25"/>
      <c r="Q201" s="25"/>
      <c r="R201" s="25"/>
      <c r="S201" s="102"/>
      <c r="T201" s="25"/>
      <c r="U201" s="25"/>
      <c r="V201" s="25"/>
      <c r="W201" s="25"/>
      <c r="X201" s="102"/>
      <c r="Y201" s="22"/>
      <c r="Z201" s="22"/>
      <c r="AA201" s="44"/>
      <c r="AC201" s="44"/>
      <c r="AD201" s="35"/>
      <c r="AE201" s="35"/>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row>
    <row r="202" spans="1:68" s="45" customFormat="1" x14ac:dyDescent="0.25">
      <c r="A202" s="26"/>
      <c r="B202" s="26"/>
      <c r="C202" s="26"/>
      <c r="D202" s="22"/>
      <c r="E202" s="23"/>
      <c r="F202" s="24"/>
      <c r="G202" s="23"/>
      <c r="H202" s="24"/>
      <c r="I202" s="23"/>
      <c r="J202" s="24"/>
      <c r="K202" s="23"/>
      <c r="L202" s="24"/>
      <c r="M202" s="23"/>
      <c r="N202" s="24"/>
      <c r="O202" s="390"/>
      <c r="P202" s="25"/>
      <c r="Q202" s="25"/>
      <c r="R202" s="25"/>
      <c r="S202" s="102"/>
      <c r="T202" s="25"/>
      <c r="U202" s="25"/>
      <c r="V202" s="25"/>
      <c r="W202" s="25"/>
      <c r="X202" s="102"/>
      <c r="Y202" s="22"/>
      <c r="Z202" s="22"/>
      <c r="AA202" s="44"/>
      <c r="AC202" s="44"/>
      <c r="AD202" s="35"/>
      <c r="AE202" s="35"/>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row>
    <row r="203" spans="1:68" s="45" customFormat="1" x14ac:dyDescent="0.25">
      <c r="A203" s="26"/>
      <c r="B203" s="26"/>
      <c r="C203" s="26"/>
      <c r="D203" s="22"/>
      <c r="E203" s="23"/>
      <c r="F203" s="24"/>
      <c r="G203" s="23"/>
      <c r="H203" s="24"/>
      <c r="I203" s="23"/>
      <c r="J203" s="24"/>
      <c r="K203" s="23"/>
      <c r="L203" s="24"/>
      <c r="M203" s="23"/>
      <c r="N203" s="24"/>
      <c r="O203" s="390"/>
      <c r="P203" s="25"/>
      <c r="Q203" s="25"/>
      <c r="R203" s="25"/>
      <c r="S203" s="102"/>
      <c r="T203" s="25"/>
      <c r="U203" s="25"/>
      <c r="V203" s="25"/>
      <c r="W203" s="25"/>
      <c r="X203" s="102"/>
      <c r="Y203" s="22"/>
      <c r="Z203" s="22"/>
      <c r="AA203" s="44"/>
      <c r="AC203" s="44"/>
      <c r="AD203" s="35"/>
      <c r="AE203" s="35"/>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row>
    <row r="204" spans="1:68" s="45" customFormat="1" x14ac:dyDescent="0.25">
      <c r="A204" s="26"/>
      <c r="B204" s="26"/>
      <c r="C204" s="26"/>
      <c r="D204" s="22"/>
      <c r="E204" s="23"/>
      <c r="F204" s="24"/>
      <c r="G204" s="23"/>
      <c r="H204" s="24"/>
      <c r="I204" s="23"/>
      <c r="J204" s="24"/>
      <c r="K204" s="23"/>
      <c r="L204" s="24"/>
      <c r="M204" s="23"/>
      <c r="N204" s="24"/>
      <c r="O204" s="390"/>
      <c r="P204" s="25"/>
      <c r="Q204" s="25"/>
      <c r="R204" s="25"/>
      <c r="S204" s="102"/>
      <c r="T204" s="25"/>
      <c r="U204" s="25"/>
      <c r="V204" s="25"/>
      <c r="W204" s="25"/>
      <c r="X204" s="102"/>
      <c r="Y204" s="22"/>
      <c r="Z204" s="22"/>
      <c r="AA204" s="44"/>
      <c r="AC204" s="44"/>
      <c r="AD204" s="35"/>
      <c r="AE204" s="35"/>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row>
    <row r="205" spans="1:68" s="45" customFormat="1" x14ac:dyDescent="0.25">
      <c r="A205" s="26"/>
      <c r="B205" s="26"/>
      <c r="C205" s="26"/>
      <c r="D205" s="22"/>
      <c r="E205" s="23"/>
      <c r="F205" s="24"/>
      <c r="G205" s="23"/>
      <c r="H205" s="24"/>
      <c r="I205" s="23"/>
      <c r="J205" s="24"/>
      <c r="K205" s="23"/>
      <c r="L205" s="24"/>
      <c r="M205" s="23"/>
      <c r="N205" s="24"/>
      <c r="O205" s="390"/>
      <c r="P205" s="25"/>
      <c r="Q205" s="25"/>
      <c r="R205" s="25"/>
      <c r="S205" s="102"/>
      <c r="T205" s="25"/>
      <c r="U205" s="25"/>
      <c r="V205" s="25"/>
      <c r="W205" s="25"/>
      <c r="X205" s="102"/>
      <c r="Y205" s="22"/>
      <c r="Z205" s="22"/>
      <c r="AA205" s="44"/>
      <c r="AC205" s="44"/>
      <c r="AD205" s="35"/>
      <c r="AE205" s="35"/>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row>
    <row r="206" spans="1:68" s="45" customFormat="1" x14ac:dyDescent="0.25">
      <c r="A206" s="26"/>
      <c r="B206" s="26"/>
      <c r="C206" s="26"/>
      <c r="D206" s="22"/>
      <c r="E206" s="23"/>
      <c r="F206" s="24"/>
      <c r="G206" s="23"/>
      <c r="H206" s="24"/>
      <c r="I206" s="23"/>
      <c r="J206" s="24"/>
      <c r="K206" s="23"/>
      <c r="L206" s="24"/>
      <c r="M206" s="23"/>
      <c r="N206" s="24"/>
      <c r="O206" s="390"/>
      <c r="P206" s="25"/>
      <c r="Q206" s="25"/>
      <c r="R206" s="25"/>
      <c r="S206" s="102"/>
      <c r="T206" s="25"/>
      <c r="U206" s="25"/>
      <c r="V206" s="25"/>
      <c r="W206" s="25"/>
      <c r="X206" s="102"/>
      <c r="Y206" s="22"/>
      <c r="Z206" s="22"/>
      <c r="AA206" s="44"/>
      <c r="AC206" s="44"/>
      <c r="AD206" s="35"/>
      <c r="AE206" s="35"/>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row>
    <row r="207" spans="1:68" s="45" customFormat="1" x14ac:dyDescent="0.25">
      <c r="A207" s="26"/>
      <c r="B207" s="26"/>
      <c r="C207" s="26"/>
      <c r="D207" s="22"/>
      <c r="E207" s="23"/>
      <c r="F207" s="24"/>
      <c r="G207" s="23"/>
      <c r="H207" s="24"/>
      <c r="I207" s="23"/>
      <c r="J207" s="24"/>
      <c r="K207" s="23"/>
      <c r="L207" s="24"/>
      <c r="M207" s="23"/>
      <c r="N207" s="24"/>
      <c r="O207" s="390"/>
      <c r="P207" s="25"/>
      <c r="Q207" s="25"/>
      <c r="R207" s="25"/>
      <c r="S207" s="102"/>
      <c r="T207" s="25"/>
      <c r="U207" s="25"/>
      <c r="V207" s="25"/>
      <c r="W207" s="25"/>
      <c r="X207" s="102"/>
      <c r="Y207" s="22"/>
      <c r="Z207" s="22"/>
      <c r="AA207" s="44"/>
      <c r="AC207" s="44"/>
      <c r="AD207" s="35"/>
      <c r="AE207" s="35"/>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row>
    <row r="208" spans="1:68" x14ac:dyDescent="0.25">
      <c r="S208" s="103"/>
      <c r="X208" s="103"/>
    </row>
  </sheetData>
  <mergeCells count="8">
    <mergeCell ref="T159:X159"/>
    <mergeCell ref="T178:X178"/>
    <mergeCell ref="E157:N157"/>
    <mergeCell ref="E27:N27"/>
    <mergeCell ref="E58:N58"/>
    <mergeCell ref="E103:N103"/>
    <mergeCell ref="E131:N131"/>
    <mergeCell ref="E151:N151"/>
  </mergeCells>
  <printOptions gridLines="1"/>
  <pageMargins left="0.25" right="0.25" top="0.75" bottom="0.75" header="0.3" footer="0.3"/>
  <pageSetup paperSize="8" orientation="portrait" r:id="rId1"/>
  <headerFooter alignWithMargins="0">
    <oddHeader>&amp;L&amp;G&amp;C&amp;"Tahoma,Cursief"&amp;14&amp;F&amp;R&amp;G</oddHeader>
    <oddFooter>&amp;L&amp;Z&amp;F&amp;RPrintdatum: &amp;D</oddFooter>
  </headerFooter>
  <ignoredErrors>
    <ignoredError sqref="X167" formula="1"/>
  </ignoredErrors>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70B90-F441-4B32-90B6-2E57A1D774EB}">
  <sheetPr>
    <pageSetUpPr fitToPage="1"/>
  </sheetPr>
  <dimension ref="A1:AL57"/>
  <sheetViews>
    <sheetView tabSelected="1" zoomScale="80" zoomScaleNormal="80" workbookViewId="0">
      <pane ySplit="4" topLeftCell="A21" activePane="bottomLeft" state="frozen"/>
      <selection pane="bottomLeft" activeCell="F4" sqref="F4"/>
    </sheetView>
  </sheetViews>
  <sheetFormatPr defaultRowHeight="14.4" x14ac:dyDescent="0.3"/>
  <cols>
    <col min="1" max="1" width="8.33203125" style="217" customWidth="1"/>
    <col min="2" max="2" width="12.109375" customWidth="1"/>
    <col min="3" max="3" width="3.44140625" style="1" customWidth="1"/>
    <col min="4" max="4" width="18" customWidth="1"/>
    <col min="5" max="5" width="31.44140625" customWidth="1"/>
    <col min="6" max="6" width="5.44140625" customWidth="1"/>
    <col min="7" max="7" width="9.5546875" customWidth="1"/>
    <col min="8" max="8" width="12.88671875" hidden="1" customWidth="1"/>
    <col min="9" max="9" width="18.44140625" hidden="1" customWidth="1"/>
    <col min="10" max="10" width="14.88671875" hidden="1" customWidth="1"/>
    <col min="11" max="11" width="12.5546875" hidden="1" customWidth="1"/>
    <col min="12" max="13" width="11.33203125" bestFit="1" customWidth="1"/>
    <col min="14" max="14" width="9.44140625" style="1" customWidth="1"/>
    <col min="15" max="15" width="14.88671875" bestFit="1" customWidth="1"/>
    <col min="16" max="16" width="16.33203125" bestFit="1" customWidth="1"/>
    <col min="17" max="17" width="6.33203125" style="1" customWidth="1"/>
    <col min="18" max="18" width="14.88671875" bestFit="1" customWidth="1"/>
    <col min="19" max="19" width="16.33203125" bestFit="1" customWidth="1"/>
    <col min="20" max="20" width="15.6640625" style="216" bestFit="1" customWidth="1"/>
    <col min="21" max="22" width="14.88671875" bestFit="1" customWidth="1"/>
    <col min="23" max="23" width="14.44140625" style="216" bestFit="1" customWidth="1"/>
    <col min="24" max="25" width="14.88671875" bestFit="1" customWidth="1"/>
    <col min="26" max="26" width="15" style="216" customWidth="1"/>
    <col min="27" max="28" width="14.88671875" bestFit="1" customWidth="1"/>
    <col min="29" max="29" width="20" customWidth="1"/>
    <col min="30" max="30" width="11.44140625" bestFit="1" customWidth="1"/>
    <col min="31" max="34" width="11.33203125" bestFit="1" customWidth="1"/>
  </cols>
  <sheetData>
    <row r="1" spans="1:38" ht="36.75" customHeight="1" thickBot="1" x14ac:dyDescent="0.65">
      <c r="A1" s="464" t="s">
        <v>203</v>
      </c>
      <c r="B1" s="465"/>
      <c r="C1" s="465"/>
      <c r="D1" s="465"/>
      <c r="E1" s="465"/>
      <c r="F1" s="465"/>
      <c r="G1" s="466"/>
      <c r="O1" s="299" t="s">
        <v>202</v>
      </c>
      <c r="P1" s="298">
        <v>0.1</v>
      </c>
      <c r="Q1" s="297" t="s">
        <v>201</v>
      </c>
      <c r="R1" s="357" t="s">
        <v>276</v>
      </c>
      <c r="U1" s="357" t="s">
        <v>276</v>
      </c>
      <c r="X1" s="357" t="s">
        <v>276</v>
      </c>
      <c r="AA1" s="357" t="s">
        <v>276</v>
      </c>
    </row>
    <row r="2" spans="1:38" ht="15" thickBot="1" x14ac:dyDescent="0.35">
      <c r="A2" s="296" t="s">
        <v>200</v>
      </c>
      <c r="B2" s="467" t="s">
        <v>199</v>
      </c>
      <c r="C2" s="467"/>
      <c r="D2" s="467"/>
      <c r="E2" s="295" t="s">
        <v>377</v>
      </c>
      <c r="F2" s="468" t="s">
        <v>198</v>
      </c>
      <c r="G2" s="469"/>
      <c r="H2" s="413"/>
      <c r="K2" s="3"/>
      <c r="L2" s="414"/>
      <c r="M2" s="294"/>
      <c r="N2" s="412"/>
      <c r="O2" s="470"/>
      <c r="P2" s="471"/>
      <c r="Q2" s="472"/>
      <c r="R2" s="451" t="s">
        <v>197</v>
      </c>
      <c r="S2" s="452"/>
      <c r="T2" s="453"/>
      <c r="U2" s="451" t="s">
        <v>196</v>
      </c>
      <c r="V2" s="452"/>
      <c r="W2" s="453"/>
      <c r="X2" s="451" t="s">
        <v>196</v>
      </c>
      <c r="Y2" s="452"/>
      <c r="Z2" s="453"/>
      <c r="AA2" s="452" t="s">
        <v>196</v>
      </c>
      <c r="AB2" s="452"/>
      <c r="AC2" s="454"/>
      <c r="AD2" s="455" t="s">
        <v>196</v>
      </c>
      <c r="AE2" s="452"/>
      <c r="AF2" s="454"/>
    </row>
    <row r="3" spans="1:38" ht="15" thickBot="1" x14ac:dyDescent="0.35">
      <c r="A3" s="293" t="s">
        <v>195</v>
      </c>
      <c r="B3" s="456" t="s">
        <v>194</v>
      </c>
      <c r="C3" s="456"/>
      <c r="D3" s="456"/>
      <c r="E3" s="292" t="s">
        <v>193</v>
      </c>
      <c r="F3" s="457" t="s">
        <v>192</v>
      </c>
      <c r="G3" s="458"/>
      <c r="H3" s="413"/>
      <c r="I3" s="2"/>
      <c r="J3" s="459" t="s">
        <v>169</v>
      </c>
      <c r="K3" s="460"/>
      <c r="L3" s="461" t="s">
        <v>191</v>
      </c>
      <c r="M3" s="462"/>
      <c r="N3" s="463"/>
      <c r="O3" s="461" t="s">
        <v>190</v>
      </c>
      <c r="P3" s="462"/>
      <c r="Q3" s="463"/>
      <c r="R3" s="436" t="s">
        <v>189</v>
      </c>
      <c r="S3" s="437"/>
      <c r="T3" s="438"/>
      <c r="U3" s="436" t="s">
        <v>189</v>
      </c>
      <c r="V3" s="437"/>
      <c r="W3" s="438"/>
      <c r="X3" s="436" t="s">
        <v>188</v>
      </c>
      <c r="Y3" s="437"/>
      <c r="Z3" s="438"/>
      <c r="AA3" s="437" t="s">
        <v>187</v>
      </c>
      <c r="AB3" s="437"/>
      <c r="AC3" s="439"/>
      <c r="AD3" s="440" t="s">
        <v>186</v>
      </c>
      <c r="AE3" s="437"/>
      <c r="AF3" s="438"/>
    </row>
    <row r="4" spans="1:38" ht="15" thickBot="1" x14ac:dyDescent="0.35">
      <c r="A4" s="291" t="s">
        <v>185</v>
      </c>
      <c r="B4" s="288" t="s">
        <v>184</v>
      </c>
      <c r="C4" s="290" t="s">
        <v>29</v>
      </c>
      <c r="D4" s="289" t="s">
        <v>183</v>
      </c>
      <c r="E4" s="289" t="s">
        <v>108</v>
      </c>
      <c r="F4" s="288" t="s">
        <v>182</v>
      </c>
      <c r="G4" s="288" t="s">
        <v>181</v>
      </c>
      <c r="H4" s="287" t="s">
        <v>180</v>
      </c>
      <c r="I4" s="286" t="s">
        <v>179</v>
      </c>
      <c r="J4" s="285" t="s">
        <v>178</v>
      </c>
      <c r="K4" s="284" t="s">
        <v>177</v>
      </c>
      <c r="L4" s="283" t="s">
        <v>175</v>
      </c>
      <c r="M4" s="282" t="s">
        <v>174</v>
      </c>
      <c r="N4" s="281" t="s">
        <v>176</v>
      </c>
      <c r="O4" s="283" t="s">
        <v>175</v>
      </c>
      <c r="P4" s="282" t="s">
        <v>174</v>
      </c>
      <c r="Q4" s="281" t="s">
        <v>176</v>
      </c>
      <c r="R4" s="401" t="s">
        <v>176</v>
      </c>
      <c r="S4" s="279" t="s">
        <v>175</v>
      </c>
      <c r="T4" s="402" t="s">
        <v>174</v>
      </c>
      <c r="U4" s="401" t="s">
        <v>176</v>
      </c>
      <c r="V4" s="279" t="s">
        <v>175</v>
      </c>
      <c r="W4" s="402" t="s">
        <v>174</v>
      </c>
      <c r="X4" s="401" t="s">
        <v>176</v>
      </c>
      <c r="Y4" s="279" t="s">
        <v>175</v>
      </c>
      <c r="Z4" s="402" t="s">
        <v>174</v>
      </c>
      <c r="AA4" s="409" t="s">
        <v>176</v>
      </c>
      <c r="AB4" s="279" t="s">
        <v>175</v>
      </c>
      <c r="AC4" s="278" t="s">
        <v>174</v>
      </c>
      <c r="AD4" s="280" t="s">
        <v>176</v>
      </c>
      <c r="AE4" s="279" t="s">
        <v>175</v>
      </c>
      <c r="AF4" s="278" t="s">
        <v>174</v>
      </c>
    </row>
    <row r="5" spans="1:38" ht="15" customHeight="1" thickBot="1" x14ac:dyDescent="0.35">
      <c r="A5" s="441"/>
      <c r="B5" s="443" t="s">
        <v>337</v>
      </c>
      <c r="C5" s="274">
        <v>1</v>
      </c>
      <c r="D5" s="276"/>
      <c r="E5" s="276" t="s">
        <v>311</v>
      </c>
      <c r="F5" s="273"/>
      <c r="G5" s="273"/>
      <c r="H5" s="272"/>
      <c r="I5" s="272"/>
      <c r="J5" s="271"/>
      <c r="K5" s="270"/>
      <c r="L5" s="269">
        <f>3856/1.1</f>
        <v>3505.454545454545</v>
      </c>
      <c r="M5" s="268">
        <f>3856/1.1</f>
        <v>3505.454545454545</v>
      </c>
      <c r="N5" s="244">
        <f t="shared" ref="N5:N40" si="0">IF(L5=0,,1-(L5/M5))</f>
        <v>0</v>
      </c>
      <c r="O5" s="267">
        <f t="shared" ref="O5:O37" si="1">(L5*F5)*(1+$P$1)</f>
        <v>0</v>
      </c>
      <c r="P5" s="242">
        <f t="shared" ref="P5:P37" si="2">(M5*F5)*(1+$P$1)</f>
        <v>0</v>
      </c>
      <c r="Q5" s="241">
        <f t="shared" ref="Q5:Q41" si="3">IF(O5=0,,1-(O5/P5))</f>
        <v>0</v>
      </c>
      <c r="R5" s="403"/>
      <c r="S5" s="265">
        <f>O5+(O5*R5)</f>
        <v>0</v>
      </c>
      <c r="T5" s="264">
        <f>P5+(P5*R5)</f>
        <v>0</v>
      </c>
      <c r="U5" s="403"/>
      <c r="V5" s="265">
        <f t="shared" ref="V5:V40" si="4">O5+(O5*U5)</f>
        <v>0</v>
      </c>
      <c r="W5" s="264">
        <f t="shared" ref="W5:W40" si="5">P5+(P5*U5)</f>
        <v>0</v>
      </c>
      <c r="X5" s="403"/>
      <c r="Y5" s="265">
        <f>V5+(V5*X5)</f>
        <v>0</v>
      </c>
      <c r="Z5" s="265">
        <f>W5+(W5*X5)</f>
        <v>0</v>
      </c>
      <c r="AA5" s="266"/>
      <c r="AB5" s="265">
        <f t="shared" ref="AB5:AB40" si="6">Y5+(Y5*AA5)</f>
        <v>0</v>
      </c>
      <c r="AC5" s="265">
        <f>Z5+(Z5*AA5)</f>
        <v>0</v>
      </c>
      <c r="AD5" s="277"/>
      <c r="AE5" s="265">
        <f t="shared" ref="AE5:AE40" si="7">AB5+(AB5*AD5)</f>
        <v>0</v>
      </c>
      <c r="AF5" s="264">
        <f t="shared" ref="AF5:AF40" si="8">AC5+(AC5*AD5)</f>
        <v>0</v>
      </c>
    </row>
    <row r="6" spans="1:38" ht="15" customHeight="1" thickBot="1" x14ac:dyDescent="0.35">
      <c r="A6" s="442"/>
      <c r="B6" s="444"/>
      <c r="C6" s="259">
        <v>2</v>
      </c>
      <c r="D6" s="258" t="s">
        <v>366</v>
      </c>
      <c r="E6" s="258" t="s">
        <v>368</v>
      </c>
      <c r="F6" s="258"/>
      <c r="G6" s="262"/>
      <c r="H6" s="257"/>
      <c r="I6" s="257"/>
      <c r="J6" s="248"/>
      <c r="K6" s="247"/>
      <c r="L6" s="246">
        <v>50</v>
      </c>
      <c r="M6" s="245">
        <v>100</v>
      </c>
      <c r="N6" s="244">
        <f t="shared" si="0"/>
        <v>0.5</v>
      </c>
      <c r="O6" s="243">
        <f t="shared" si="1"/>
        <v>0</v>
      </c>
      <c r="P6" s="242">
        <f t="shared" si="2"/>
        <v>0</v>
      </c>
      <c r="Q6" s="241">
        <f t="shared" si="3"/>
        <v>0</v>
      </c>
      <c r="R6" s="404"/>
      <c r="S6" s="265">
        <f t="shared" ref="S6:S40" si="9">O6+(O6*R6)</f>
        <v>0</v>
      </c>
      <c r="T6" s="264">
        <f t="shared" ref="T6:T40" si="10">P6+(P6*R6)</f>
        <v>0</v>
      </c>
      <c r="U6" s="404"/>
      <c r="V6" s="254">
        <f t="shared" si="4"/>
        <v>0</v>
      </c>
      <c r="W6" s="253">
        <f t="shared" si="5"/>
        <v>0</v>
      </c>
      <c r="X6" s="404"/>
      <c r="Y6" s="265">
        <f t="shared" ref="Y6:Y40" si="11">V6+(V6*X6)</f>
        <v>0</v>
      </c>
      <c r="Z6" s="265">
        <f t="shared" ref="Z6:Z40" si="12">W6+(W6*X6)</f>
        <v>0</v>
      </c>
      <c r="AA6" s="256"/>
      <c r="AB6" s="254">
        <f>Y6+(Y6*AA6)</f>
        <v>0</v>
      </c>
      <c r="AC6" s="254">
        <f t="shared" ref="AC6:AC40" si="13">Z6+(Z6*AA6)</f>
        <v>0</v>
      </c>
      <c r="AD6" s="255"/>
      <c r="AE6" s="254">
        <f t="shared" si="7"/>
        <v>0</v>
      </c>
      <c r="AF6" s="253">
        <f t="shared" si="8"/>
        <v>0</v>
      </c>
    </row>
    <row r="7" spans="1:38" ht="15" customHeight="1" thickBot="1" x14ac:dyDescent="0.35">
      <c r="A7" s="442"/>
      <c r="B7" s="444"/>
      <c r="C7" s="259">
        <v>3</v>
      </c>
      <c r="D7" s="276" t="s">
        <v>339</v>
      </c>
      <c r="E7" s="258" t="s">
        <v>367</v>
      </c>
      <c r="F7" s="258"/>
      <c r="G7" s="258"/>
      <c r="H7" s="257"/>
      <c r="I7" s="257"/>
      <c r="J7" s="248"/>
      <c r="K7" s="247"/>
      <c r="L7" s="246">
        <v>50</v>
      </c>
      <c r="M7" s="245">
        <v>100</v>
      </c>
      <c r="N7" s="244">
        <f t="shared" si="0"/>
        <v>0.5</v>
      </c>
      <c r="O7" s="243">
        <f t="shared" si="1"/>
        <v>0</v>
      </c>
      <c r="P7" s="242">
        <f t="shared" si="2"/>
        <v>0</v>
      </c>
      <c r="Q7" s="241">
        <f t="shared" si="3"/>
        <v>0</v>
      </c>
      <c r="R7" s="405"/>
      <c r="S7" s="265">
        <f t="shared" si="9"/>
        <v>0</v>
      </c>
      <c r="T7" s="264">
        <f t="shared" si="10"/>
        <v>0</v>
      </c>
      <c r="U7" s="405"/>
      <c r="V7" s="254">
        <f t="shared" si="4"/>
        <v>0</v>
      </c>
      <c r="W7" s="253">
        <f t="shared" si="5"/>
        <v>0</v>
      </c>
      <c r="X7" s="405">
        <v>-0.2</v>
      </c>
      <c r="Y7" s="265">
        <f t="shared" si="11"/>
        <v>0</v>
      </c>
      <c r="Z7" s="265">
        <f t="shared" si="12"/>
        <v>0</v>
      </c>
      <c r="AA7" s="263">
        <v>-0.15</v>
      </c>
      <c r="AB7" s="254">
        <f t="shared" si="6"/>
        <v>0</v>
      </c>
      <c r="AC7" s="254">
        <f t="shared" si="13"/>
        <v>0</v>
      </c>
      <c r="AD7" s="255">
        <v>-0.1</v>
      </c>
      <c r="AE7" s="254">
        <f t="shared" si="7"/>
        <v>0</v>
      </c>
      <c r="AF7" s="253">
        <f t="shared" si="8"/>
        <v>0</v>
      </c>
    </row>
    <row r="8" spans="1:38" ht="15" customHeight="1" thickBot="1" x14ac:dyDescent="0.35">
      <c r="A8" s="442"/>
      <c r="B8" s="444"/>
      <c r="C8" s="259">
        <v>4</v>
      </c>
      <c r="D8" s="258" t="s">
        <v>338</v>
      </c>
      <c r="E8" s="258" t="s">
        <v>369</v>
      </c>
      <c r="F8" s="258"/>
      <c r="G8" s="258"/>
      <c r="H8" s="257"/>
      <c r="I8" s="257"/>
      <c r="J8" s="248"/>
      <c r="K8" s="247"/>
      <c r="L8" s="246">
        <v>50</v>
      </c>
      <c r="M8" s="245">
        <v>100</v>
      </c>
      <c r="N8" s="244">
        <f t="shared" si="0"/>
        <v>0.5</v>
      </c>
      <c r="O8" s="243">
        <f t="shared" si="1"/>
        <v>0</v>
      </c>
      <c r="P8" s="242">
        <f t="shared" si="2"/>
        <v>0</v>
      </c>
      <c r="Q8" s="241">
        <f t="shared" si="3"/>
        <v>0</v>
      </c>
      <c r="R8" s="404"/>
      <c r="S8" s="265">
        <f t="shared" si="9"/>
        <v>0</v>
      </c>
      <c r="T8" s="264">
        <f t="shared" si="10"/>
        <v>0</v>
      </c>
      <c r="U8" s="404"/>
      <c r="V8" s="254">
        <f t="shared" si="4"/>
        <v>0</v>
      </c>
      <c r="W8" s="253">
        <f t="shared" si="5"/>
        <v>0</v>
      </c>
      <c r="X8" s="404"/>
      <c r="Y8" s="265">
        <f t="shared" si="11"/>
        <v>0</v>
      </c>
      <c r="Z8" s="265">
        <f t="shared" si="12"/>
        <v>0</v>
      </c>
      <c r="AA8" s="256"/>
      <c r="AB8" s="254">
        <f t="shared" si="6"/>
        <v>0</v>
      </c>
      <c r="AC8" s="254">
        <f t="shared" si="13"/>
        <v>0</v>
      </c>
      <c r="AD8" s="255"/>
      <c r="AE8" s="254">
        <f t="shared" si="7"/>
        <v>0</v>
      </c>
      <c r="AF8" s="253">
        <f t="shared" si="8"/>
        <v>0</v>
      </c>
    </row>
    <row r="9" spans="1:38" ht="15" customHeight="1" thickBot="1" x14ac:dyDescent="0.35">
      <c r="A9" s="442"/>
      <c r="B9" s="444"/>
      <c r="C9" s="259">
        <v>5</v>
      </c>
      <c r="D9" s="258" t="s">
        <v>370</v>
      </c>
      <c r="E9" s="276" t="s">
        <v>371</v>
      </c>
      <c r="F9" s="258"/>
      <c r="G9" s="258"/>
      <c r="H9" s="257"/>
      <c r="I9" s="257"/>
      <c r="J9" s="248"/>
      <c r="K9" s="247"/>
      <c r="L9" s="246">
        <v>50</v>
      </c>
      <c r="M9" s="245">
        <v>100</v>
      </c>
      <c r="N9" s="244">
        <f t="shared" si="0"/>
        <v>0.5</v>
      </c>
      <c r="O9" s="243">
        <f t="shared" si="1"/>
        <v>0</v>
      </c>
      <c r="P9" s="242">
        <f t="shared" si="2"/>
        <v>0</v>
      </c>
      <c r="Q9" s="241">
        <f t="shared" si="3"/>
        <v>0</v>
      </c>
      <c r="R9" s="404"/>
      <c r="S9" s="265">
        <f t="shared" si="9"/>
        <v>0</v>
      </c>
      <c r="T9" s="264">
        <f t="shared" si="10"/>
        <v>0</v>
      </c>
      <c r="U9" s="404"/>
      <c r="V9" s="254">
        <f t="shared" si="4"/>
        <v>0</v>
      </c>
      <c r="W9" s="253">
        <f t="shared" si="5"/>
        <v>0</v>
      </c>
      <c r="X9" s="404"/>
      <c r="Y9" s="265">
        <f t="shared" si="11"/>
        <v>0</v>
      </c>
      <c r="Z9" s="265">
        <f t="shared" si="12"/>
        <v>0</v>
      </c>
      <c r="AA9" s="256"/>
      <c r="AB9" s="254">
        <f t="shared" si="6"/>
        <v>0</v>
      </c>
      <c r="AC9" s="254">
        <f t="shared" si="13"/>
        <v>0</v>
      </c>
      <c r="AD9" s="255"/>
      <c r="AE9" s="254">
        <f t="shared" si="7"/>
        <v>0</v>
      </c>
      <c r="AF9" s="253">
        <f t="shared" si="8"/>
        <v>0</v>
      </c>
    </row>
    <row r="10" spans="1:38" ht="15" thickBot="1" x14ac:dyDescent="0.35">
      <c r="A10" s="442"/>
      <c r="B10" s="444"/>
      <c r="C10" s="259">
        <v>6</v>
      </c>
      <c r="D10" s="258" t="s">
        <v>372</v>
      </c>
      <c r="E10" s="276" t="s">
        <v>373</v>
      </c>
      <c r="F10" s="258"/>
      <c r="G10" s="262"/>
      <c r="H10" s="257"/>
      <c r="I10" s="257"/>
      <c r="J10" s="248"/>
      <c r="K10" s="247"/>
      <c r="L10" s="246">
        <v>40</v>
      </c>
      <c r="M10" s="245">
        <v>50</v>
      </c>
      <c r="N10" s="244">
        <f t="shared" si="0"/>
        <v>0.19999999999999996</v>
      </c>
      <c r="O10" s="243">
        <f t="shared" si="1"/>
        <v>0</v>
      </c>
      <c r="P10" s="242">
        <f t="shared" si="2"/>
        <v>0</v>
      </c>
      <c r="Q10" s="241">
        <f t="shared" si="3"/>
        <v>0</v>
      </c>
      <c r="R10" s="404"/>
      <c r="S10" s="265">
        <f t="shared" si="9"/>
        <v>0</v>
      </c>
      <c r="T10" s="264">
        <f t="shared" si="10"/>
        <v>0</v>
      </c>
      <c r="U10" s="404"/>
      <c r="V10" s="254">
        <f t="shared" si="4"/>
        <v>0</v>
      </c>
      <c r="W10" s="253">
        <f t="shared" si="5"/>
        <v>0</v>
      </c>
      <c r="X10" s="404"/>
      <c r="Y10" s="265">
        <f t="shared" si="11"/>
        <v>0</v>
      </c>
      <c r="Z10" s="265">
        <f t="shared" si="12"/>
        <v>0</v>
      </c>
      <c r="AA10" s="256"/>
      <c r="AB10" s="254">
        <f t="shared" si="6"/>
        <v>0</v>
      </c>
      <c r="AC10" s="254">
        <f t="shared" si="13"/>
        <v>0</v>
      </c>
      <c r="AD10" s="255"/>
      <c r="AE10" s="254">
        <f t="shared" si="7"/>
        <v>0</v>
      </c>
      <c r="AF10" s="253">
        <f t="shared" si="8"/>
        <v>0</v>
      </c>
      <c r="AG10" s="3" t="s">
        <v>168</v>
      </c>
      <c r="AH10" s="220">
        <f>J41</f>
        <v>0</v>
      </c>
      <c r="AI10" s="220" t="e">
        <f>#REF!</f>
        <v>#REF!</v>
      </c>
      <c r="AJ10" s="220">
        <f>Y41</f>
        <v>0</v>
      </c>
      <c r="AK10" s="220">
        <f>AB41</f>
        <v>0</v>
      </c>
      <c r="AL10" s="220">
        <f>AE41</f>
        <v>0</v>
      </c>
    </row>
    <row r="11" spans="1:38" ht="15" thickBot="1" x14ac:dyDescent="0.35">
      <c r="A11" s="442"/>
      <c r="B11" s="444"/>
      <c r="C11" s="259">
        <v>6</v>
      </c>
      <c r="D11" s="258" t="s">
        <v>374</v>
      </c>
      <c r="E11" s="276" t="s">
        <v>375</v>
      </c>
      <c r="F11" s="258"/>
      <c r="G11" s="262"/>
      <c r="H11" s="257"/>
      <c r="I11" s="257"/>
      <c r="J11" s="248"/>
      <c r="K11" s="247"/>
      <c r="L11" s="246">
        <v>83</v>
      </c>
      <c r="M11" s="245">
        <v>98</v>
      </c>
      <c r="N11" s="244">
        <f t="shared" ref="N11" si="14">IF(L11=0,,1-(L11/M11))</f>
        <v>0.15306122448979587</v>
      </c>
      <c r="O11" s="243">
        <f t="shared" ref="O11" si="15">(L11*F11)*(1+$P$1)</f>
        <v>0</v>
      </c>
      <c r="P11" s="242">
        <f t="shared" ref="P11" si="16">(M11*F11)*(1+$P$1)</f>
        <v>0</v>
      </c>
      <c r="Q11" s="241">
        <f t="shared" ref="Q11" si="17">IF(O11=0,,1-(O11/P11))</f>
        <v>0</v>
      </c>
      <c r="R11" s="404"/>
      <c r="S11" s="265">
        <f t="shared" ref="S11" si="18">O11+(O11*R11)</f>
        <v>0</v>
      </c>
      <c r="T11" s="264">
        <f t="shared" ref="T11" si="19">P11+(P11*R11)</f>
        <v>0</v>
      </c>
      <c r="U11" s="404"/>
      <c r="V11" s="254">
        <f t="shared" ref="V11" si="20">O11+(O11*U11)</f>
        <v>0</v>
      </c>
      <c r="W11" s="253">
        <f t="shared" ref="W11" si="21">P11+(P11*U11)</f>
        <v>0</v>
      </c>
      <c r="X11" s="404"/>
      <c r="Y11" s="265">
        <f t="shared" ref="Y11" si="22">V11+(V11*X11)</f>
        <v>0</v>
      </c>
      <c r="Z11" s="265">
        <f t="shared" ref="Z11" si="23">W11+(W11*X11)</f>
        <v>0</v>
      </c>
      <c r="AA11" s="256"/>
      <c r="AB11" s="254">
        <f t="shared" ref="AB11" si="24">Y11+(Y11*AA11)</f>
        <v>0</v>
      </c>
      <c r="AC11" s="254">
        <f t="shared" ref="AC11" si="25">Z11+(Z11*AA11)</f>
        <v>0</v>
      </c>
      <c r="AD11" s="255"/>
      <c r="AE11" s="254">
        <f t="shared" ref="AE11" si="26">AB11+(AB11*AD11)</f>
        <v>0</v>
      </c>
      <c r="AF11" s="253">
        <f t="shared" ref="AF11" si="27">AC11+(AC11*AD11)</f>
        <v>0</v>
      </c>
      <c r="AG11" s="3" t="s">
        <v>168</v>
      </c>
      <c r="AH11" s="220">
        <f>J42</f>
        <v>0</v>
      </c>
      <c r="AI11" s="220" t="e">
        <f>#REF!</f>
        <v>#REF!</v>
      </c>
      <c r="AJ11" s="220">
        <f>Y42</f>
        <v>0</v>
      </c>
      <c r="AK11" s="220">
        <f>AB42</f>
        <v>0</v>
      </c>
      <c r="AL11" s="220">
        <f>AE42</f>
        <v>0</v>
      </c>
    </row>
    <row r="12" spans="1:38" ht="15" thickBot="1" x14ac:dyDescent="0.35">
      <c r="A12" s="442"/>
      <c r="B12" s="444"/>
      <c r="C12" s="259">
        <v>7</v>
      </c>
      <c r="D12" s="258" t="s">
        <v>340</v>
      </c>
      <c r="E12" s="276" t="s">
        <v>341</v>
      </c>
      <c r="F12" s="258"/>
      <c r="G12" s="262"/>
      <c r="H12" s="257"/>
      <c r="I12" s="257"/>
      <c r="J12" s="248"/>
      <c r="K12" s="247"/>
      <c r="L12" s="246">
        <v>50</v>
      </c>
      <c r="M12" s="245">
        <v>100</v>
      </c>
      <c r="N12" s="244">
        <f t="shared" si="0"/>
        <v>0.5</v>
      </c>
      <c r="O12" s="243">
        <f t="shared" si="1"/>
        <v>0</v>
      </c>
      <c r="P12" s="242">
        <f t="shared" si="2"/>
        <v>0</v>
      </c>
      <c r="Q12" s="241">
        <f t="shared" si="3"/>
        <v>0</v>
      </c>
      <c r="R12" s="404"/>
      <c r="S12" s="265">
        <f t="shared" si="9"/>
        <v>0</v>
      </c>
      <c r="T12" s="264">
        <f t="shared" si="10"/>
        <v>0</v>
      </c>
      <c r="U12" s="404"/>
      <c r="V12" s="254">
        <f t="shared" si="4"/>
        <v>0</v>
      </c>
      <c r="W12" s="253">
        <f t="shared" si="5"/>
        <v>0</v>
      </c>
      <c r="X12" s="404"/>
      <c r="Y12" s="265">
        <f t="shared" si="11"/>
        <v>0</v>
      </c>
      <c r="Z12" s="265">
        <f t="shared" si="12"/>
        <v>0</v>
      </c>
      <c r="AA12" s="256"/>
      <c r="AB12" s="254">
        <f t="shared" si="6"/>
        <v>0</v>
      </c>
      <c r="AC12" s="254">
        <f t="shared" si="13"/>
        <v>0</v>
      </c>
      <c r="AD12" s="255"/>
      <c r="AE12" s="254">
        <f t="shared" si="7"/>
        <v>0</v>
      </c>
      <c r="AF12" s="253">
        <f t="shared" si="8"/>
        <v>0</v>
      </c>
      <c r="AG12" s="3" t="s">
        <v>167</v>
      </c>
      <c r="AH12" s="220">
        <f>K41</f>
        <v>0</v>
      </c>
      <c r="AI12" s="220" t="e">
        <f>#REF!-AI10</f>
        <v>#REF!</v>
      </c>
      <c r="AJ12" s="220">
        <f>Z41-AJ10</f>
        <v>0</v>
      </c>
      <c r="AK12" s="220">
        <f>AC41-AK10</f>
        <v>0</v>
      </c>
      <c r="AL12" s="220">
        <f>AF41-AL10</f>
        <v>0</v>
      </c>
    </row>
    <row r="13" spans="1:38" ht="15" thickBot="1" x14ac:dyDescent="0.35">
      <c r="A13" s="442"/>
      <c r="B13" s="444"/>
      <c r="C13" s="259">
        <v>8</v>
      </c>
      <c r="D13" s="258" t="s">
        <v>342</v>
      </c>
      <c r="E13" s="276" t="s">
        <v>343</v>
      </c>
      <c r="F13" s="258"/>
      <c r="G13" s="258"/>
      <c r="H13" s="257"/>
      <c r="I13" s="257"/>
      <c r="J13" s="248"/>
      <c r="K13" s="247"/>
      <c r="L13" s="246">
        <v>50</v>
      </c>
      <c r="M13" s="245">
        <v>100</v>
      </c>
      <c r="N13" s="244">
        <f t="shared" si="0"/>
        <v>0.5</v>
      </c>
      <c r="O13" s="243">
        <f t="shared" si="1"/>
        <v>0</v>
      </c>
      <c r="P13" s="242">
        <f t="shared" si="2"/>
        <v>0</v>
      </c>
      <c r="Q13" s="241">
        <f t="shared" si="3"/>
        <v>0</v>
      </c>
      <c r="R13" s="404"/>
      <c r="S13" s="265">
        <f t="shared" si="9"/>
        <v>0</v>
      </c>
      <c r="T13" s="264">
        <f t="shared" si="10"/>
        <v>0</v>
      </c>
      <c r="U13" s="404"/>
      <c r="V13" s="254">
        <f t="shared" si="4"/>
        <v>0</v>
      </c>
      <c r="W13" s="253">
        <f t="shared" si="5"/>
        <v>0</v>
      </c>
      <c r="X13" s="404"/>
      <c r="Y13" s="265">
        <f t="shared" si="11"/>
        <v>0</v>
      </c>
      <c r="Z13" s="265">
        <f t="shared" si="12"/>
        <v>0</v>
      </c>
      <c r="AA13" s="256"/>
      <c r="AB13" s="254">
        <f t="shared" si="6"/>
        <v>0</v>
      </c>
      <c r="AC13" s="254">
        <f t="shared" si="13"/>
        <v>0</v>
      </c>
      <c r="AD13" s="255"/>
      <c r="AE13" s="254">
        <f t="shared" si="7"/>
        <v>0</v>
      </c>
      <c r="AF13" s="253">
        <f t="shared" si="8"/>
        <v>0</v>
      </c>
      <c r="AG13" s="3"/>
      <c r="AH13" s="220"/>
      <c r="AI13" s="220" t="e">
        <f>(#REF!+#REF!)/2</f>
        <v>#REF!</v>
      </c>
      <c r="AJ13" s="220">
        <f>(Y41+Z41)/2</f>
        <v>0</v>
      </c>
      <c r="AK13" s="220">
        <f>(AB41+AC41)/2</f>
        <v>0</v>
      </c>
      <c r="AL13" s="220">
        <f>(AE41+AF41)/2</f>
        <v>0</v>
      </c>
    </row>
    <row r="14" spans="1:38" ht="15" thickBot="1" x14ac:dyDescent="0.35">
      <c r="A14" s="442"/>
      <c r="B14" s="444"/>
      <c r="C14" s="259">
        <v>9</v>
      </c>
      <c r="D14" s="258" t="s">
        <v>314</v>
      </c>
      <c r="E14" s="258" t="s">
        <v>315</v>
      </c>
      <c r="F14" s="258"/>
      <c r="G14" s="258"/>
      <c r="H14" s="257"/>
      <c r="I14" s="257"/>
      <c r="J14" s="248"/>
      <c r="K14" s="247"/>
      <c r="L14" s="246">
        <f>150*0.85</f>
        <v>127.5</v>
      </c>
      <c r="M14" s="245">
        <v>150</v>
      </c>
      <c r="N14" s="244">
        <f t="shared" si="0"/>
        <v>0.15000000000000002</v>
      </c>
      <c r="O14" s="243">
        <f t="shared" si="1"/>
        <v>0</v>
      </c>
      <c r="P14" s="242">
        <f t="shared" si="2"/>
        <v>0</v>
      </c>
      <c r="Q14" s="241">
        <f t="shared" si="3"/>
        <v>0</v>
      </c>
      <c r="R14" s="404"/>
      <c r="S14" s="265">
        <f t="shared" si="9"/>
        <v>0</v>
      </c>
      <c r="T14" s="264">
        <f t="shared" si="10"/>
        <v>0</v>
      </c>
      <c r="U14" s="404"/>
      <c r="V14" s="254">
        <f t="shared" si="4"/>
        <v>0</v>
      </c>
      <c r="W14" s="253">
        <f t="shared" si="5"/>
        <v>0</v>
      </c>
      <c r="X14" s="404"/>
      <c r="Y14" s="265">
        <f t="shared" si="11"/>
        <v>0</v>
      </c>
      <c r="Z14" s="265">
        <f t="shared" si="12"/>
        <v>0</v>
      </c>
      <c r="AA14" s="256"/>
      <c r="AB14" s="254">
        <f t="shared" si="6"/>
        <v>0</v>
      </c>
      <c r="AC14" s="254">
        <f t="shared" si="13"/>
        <v>0</v>
      </c>
      <c r="AD14" s="255"/>
      <c r="AE14" s="254">
        <f t="shared" si="7"/>
        <v>0</v>
      </c>
      <c r="AF14" s="253">
        <f t="shared" si="8"/>
        <v>0</v>
      </c>
      <c r="AG14" s="3"/>
      <c r="AH14" s="220"/>
      <c r="AI14" s="220"/>
      <c r="AJ14" s="220"/>
      <c r="AK14" s="220"/>
      <c r="AL14" s="220"/>
    </row>
    <row r="15" spans="1:38" ht="15" thickBot="1" x14ac:dyDescent="0.35">
      <c r="A15" s="442"/>
      <c r="B15" s="444"/>
      <c r="C15" s="259">
        <v>10</v>
      </c>
      <c r="D15" s="258" t="s">
        <v>379</v>
      </c>
      <c r="E15" s="258" t="s">
        <v>312</v>
      </c>
      <c r="F15" s="258"/>
      <c r="G15" s="262"/>
      <c r="H15" s="257"/>
      <c r="I15" s="257"/>
      <c r="J15" s="248"/>
      <c r="K15" s="247"/>
      <c r="L15" s="246">
        <v>34</v>
      </c>
      <c r="M15" s="245">
        <v>40</v>
      </c>
      <c r="N15" s="244">
        <f t="shared" si="0"/>
        <v>0.15000000000000002</v>
      </c>
      <c r="O15" s="243">
        <f t="shared" si="1"/>
        <v>0</v>
      </c>
      <c r="P15" s="242">
        <f t="shared" si="2"/>
        <v>0</v>
      </c>
      <c r="Q15" s="241">
        <f t="shared" si="3"/>
        <v>0</v>
      </c>
      <c r="R15" s="404"/>
      <c r="S15" s="265">
        <f t="shared" si="9"/>
        <v>0</v>
      </c>
      <c r="T15" s="264">
        <f t="shared" si="10"/>
        <v>0</v>
      </c>
      <c r="U15" s="404"/>
      <c r="V15" s="254">
        <f t="shared" si="4"/>
        <v>0</v>
      </c>
      <c r="W15" s="253">
        <f t="shared" si="5"/>
        <v>0</v>
      </c>
      <c r="X15" s="404"/>
      <c r="Y15" s="265">
        <f t="shared" si="11"/>
        <v>0</v>
      </c>
      <c r="Z15" s="265">
        <f t="shared" si="12"/>
        <v>0</v>
      </c>
      <c r="AA15" s="256"/>
      <c r="AB15" s="254">
        <f t="shared" si="6"/>
        <v>0</v>
      </c>
      <c r="AC15" s="254">
        <f t="shared" si="13"/>
        <v>0</v>
      </c>
      <c r="AD15" s="255"/>
      <c r="AE15" s="254">
        <f t="shared" si="7"/>
        <v>0</v>
      </c>
      <c r="AF15" s="253">
        <f t="shared" si="8"/>
        <v>0</v>
      </c>
      <c r="AG15" s="3"/>
      <c r="AH15" s="220"/>
      <c r="AI15" s="220"/>
      <c r="AJ15" s="220"/>
      <c r="AK15" s="220"/>
      <c r="AL15" s="220"/>
    </row>
    <row r="16" spans="1:38" ht="15" thickBot="1" x14ac:dyDescent="0.35">
      <c r="A16" s="442"/>
      <c r="B16" s="444"/>
      <c r="C16" s="259">
        <v>11</v>
      </c>
      <c r="D16" s="258" t="s">
        <v>380</v>
      </c>
      <c r="E16" s="258" t="s">
        <v>376</v>
      </c>
      <c r="F16" s="258"/>
      <c r="G16" s="258"/>
      <c r="H16" s="257"/>
      <c r="I16" s="257"/>
      <c r="J16" s="248"/>
      <c r="K16" s="247"/>
      <c r="L16" s="246">
        <v>170</v>
      </c>
      <c r="M16" s="245">
        <v>200</v>
      </c>
      <c r="N16" s="244">
        <f t="shared" ref="N16" si="28">IF(L16=0,,1-(L16/M16))</f>
        <v>0.15000000000000002</v>
      </c>
      <c r="O16" s="243">
        <f t="shared" ref="O16" si="29">(L16*F16)*(1+$P$1)</f>
        <v>0</v>
      </c>
      <c r="P16" s="242">
        <f t="shared" ref="P16" si="30">(M16*F16)*(1+$P$1)</f>
        <v>0</v>
      </c>
      <c r="Q16" s="241">
        <f t="shared" ref="Q16" si="31">IF(O16=0,,1-(O16/P16))</f>
        <v>0</v>
      </c>
      <c r="R16" s="404"/>
      <c r="S16" s="265">
        <f t="shared" ref="S16" si="32">O16+(O16*R16)</f>
        <v>0</v>
      </c>
      <c r="T16" s="264">
        <f t="shared" ref="T16" si="33">P16+(P16*R16)</f>
        <v>0</v>
      </c>
      <c r="U16" s="404"/>
      <c r="V16" s="254">
        <f t="shared" ref="V16" si="34">O16+(O16*U16)</f>
        <v>0</v>
      </c>
      <c r="W16" s="253">
        <f t="shared" ref="W16" si="35">P16+(P16*U16)</f>
        <v>0</v>
      </c>
      <c r="X16" s="404"/>
      <c r="Y16" s="265">
        <f t="shared" ref="Y16" si="36">V16+(V16*X16)</f>
        <v>0</v>
      </c>
      <c r="Z16" s="265">
        <f t="shared" ref="Z16" si="37">W16+(W16*X16)</f>
        <v>0</v>
      </c>
      <c r="AA16" s="256"/>
      <c r="AB16" s="254">
        <f t="shared" ref="AB16" si="38">Y16+(Y16*AA16)</f>
        <v>0</v>
      </c>
      <c r="AC16" s="254">
        <f t="shared" ref="AC16" si="39">Z16+(Z16*AA16)</f>
        <v>0</v>
      </c>
      <c r="AD16" s="255"/>
      <c r="AE16" s="254">
        <f t="shared" ref="AE16" si="40">AB16+(AB16*AD16)</f>
        <v>0</v>
      </c>
      <c r="AF16" s="253">
        <f t="shared" ref="AF16" si="41">AC16+(AC16*AD16)</f>
        <v>0</v>
      </c>
      <c r="AG16" s="3"/>
      <c r="AH16" s="220"/>
      <c r="AI16" s="220"/>
      <c r="AJ16" s="220"/>
      <c r="AK16" s="220"/>
      <c r="AL16" s="220"/>
    </row>
    <row r="17" spans="1:38" ht="15" thickBot="1" x14ac:dyDescent="0.35">
      <c r="A17" s="442"/>
      <c r="B17" s="444"/>
      <c r="C17" s="259">
        <v>12</v>
      </c>
      <c r="D17" s="258" t="s">
        <v>381</v>
      </c>
      <c r="E17" s="258" t="s">
        <v>377</v>
      </c>
      <c r="F17" s="258"/>
      <c r="G17" s="258"/>
      <c r="H17" s="257"/>
      <c r="I17" s="257"/>
      <c r="J17" s="248"/>
      <c r="K17" s="247"/>
      <c r="L17" s="246">
        <v>204</v>
      </c>
      <c r="M17" s="245">
        <v>240</v>
      </c>
      <c r="N17" s="244">
        <f t="shared" ref="N17" si="42">IF(L17=0,,1-(L17/M17))</f>
        <v>0.15000000000000002</v>
      </c>
      <c r="O17" s="243">
        <f t="shared" ref="O17" si="43">(L17*F17)*(1+$P$1)</f>
        <v>0</v>
      </c>
      <c r="P17" s="242">
        <f t="shared" ref="P17" si="44">(M17*F17)*(1+$P$1)</f>
        <v>0</v>
      </c>
      <c r="Q17" s="241">
        <f t="shared" ref="Q17" si="45">IF(O17=0,,1-(O17/P17))</f>
        <v>0</v>
      </c>
      <c r="R17" s="404"/>
      <c r="S17" s="265">
        <f t="shared" ref="S17" si="46">O17+(O17*R17)</f>
        <v>0</v>
      </c>
      <c r="T17" s="264">
        <f t="shared" ref="T17" si="47">P17+(P17*R17)</f>
        <v>0</v>
      </c>
      <c r="U17" s="404"/>
      <c r="V17" s="254">
        <f t="shared" ref="V17" si="48">O17+(O17*U17)</f>
        <v>0</v>
      </c>
      <c r="W17" s="253">
        <f t="shared" ref="W17" si="49">P17+(P17*U17)</f>
        <v>0</v>
      </c>
      <c r="X17" s="404"/>
      <c r="Y17" s="265">
        <f t="shared" ref="Y17" si="50">V17+(V17*X17)</f>
        <v>0</v>
      </c>
      <c r="Z17" s="265">
        <f t="shared" ref="Z17" si="51">W17+(W17*X17)</f>
        <v>0</v>
      </c>
      <c r="AA17" s="256"/>
      <c r="AB17" s="254">
        <f t="shared" ref="AB17" si="52">Y17+(Y17*AA17)</f>
        <v>0</v>
      </c>
      <c r="AC17" s="254">
        <f t="shared" ref="AC17" si="53">Z17+(Z17*AA17)</f>
        <v>0</v>
      </c>
      <c r="AD17" s="255"/>
      <c r="AE17" s="254">
        <f t="shared" ref="AE17" si="54">AB17+(AB17*AD17)</f>
        <v>0</v>
      </c>
      <c r="AF17" s="253">
        <f t="shared" ref="AF17" si="55">AC17+(AC17*AD17)</f>
        <v>0</v>
      </c>
      <c r="AG17" s="3"/>
      <c r="AH17" s="220"/>
      <c r="AI17" s="220"/>
      <c r="AJ17" s="220"/>
      <c r="AK17" s="220"/>
      <c r="AL17" s="220"/>
    </row>
    <row r="18" spans="1:38" ht="15" thickBot="1" x14ac:dyDescent="0.35">
      <c r="A18" s="442"/>
      <c r="B18" s="444"/>
      <c r="C18" s="259">
        <v>13</v>
      </c>
      <c r="D18" s="258" t="s">
        <v>382</v>
      </c>
      <c r="E18" s="258" t="s">
        <v>378</v>
      </c>
      <c r="F18" s="258"/>
      <c r="G18" s="258"/>
      <c r="H18" s="257"/>
      <c r="I18" s="257"/>
      <c r="J18" s="248"/>
      <c r="K18" s="247"/>
      <c r="L18" s="246">
        <v>74.8</v>
      </c>
      <c r="M18" s="245">
        <v>88</v>
      </c>
      <c r="N18" s="244">
        <f t="shared" ref="N18" si="56">IF(L18=0,,1-(L18/M18))</f>
        <v>0.15000000000000002</v>
      </c>
      <c r="O18" s="243">
        <f t="shared" ref="O18" si="57">(L18*F18)*(1+$P$1)</f>
        <v>0</v>
      </c>
      <c r="P18" s="242">
        <f t="shared" ref="P18" si="58">(M18*F18)*(1+$P$1)</f>
        <v>0</v>
      </c>
      <c r="Q18" s="241">
        <f t="shared" ref="Q18" si="59">IF(O18=0,,1-(O18/P18))</f>
        <v>0</v>
      </c>
      <c r="R18" s="404"/>
      <c r="S18" s="265">
        <f t="shared" ref="S18" si="60">O18+(O18*R18)</f>
        <v>0</v>
      </c>
      <c r="T18" s="264">
        <f t="shared" ref="T18" si="61">P18+(P18*R18)</f>
        <v>0</v>
      </c>
      <c r="U18" s="404"/>
      <c r="V18" s="254">
        <f t="shared" ref="V18" si="62">O18+(O18*U18)</f>
        <v>0</v>
      </c>
      <c r="W18" s="253">
        <f t="shared" ref="W18" si="63">P18+(P18*U18)</f>
        <v>0</v>
      </c>
      <c r="X18" s="404"/>
      <c r="Y18" s="265">
        <f t="shared" ref="Y18" si="64">V18+(V18*X18)</f>
        <v>0</v>
      </c>
      <c r="Z18" s="265">
        <f t="shared" ref="Z18" si="65">W18+(W18*X18)</f>
        <v>0</v>
      </c>
      <c r="AA18" s="256"/>
      <c r="AB18" s="254">
        <f t="shared" ref="AB18" si="66">Y18+(Y18*AA18)</f>
        <v>0</v>
      </c>
      <c r="AC18" s="254">
        <f t="shared" ref="AC18" si="67">Z18+(Z18*AA18)</f>
        <v>0</v>
      </c>
      <c r="AD18" s="255"/>
      <c r="AE18" s="254">
        <f t="shared" ref="AE18" si="68">AB18+(AB18*AD18)</f>
        <v>0</v>
      </c>
      <c r="AF18" s="253">
        <f t="shared" ref="AF18" si="69">AC18+(AC18*AD18)</f>
        <v>0</v>
      </c>
      <c r="AG18" s="3"/>
      <c r="AH18" s="220"/>
      <c r="AI18" s="220"/>
      <c r="AJ18" s="220"/>
      <c r="AK18" s="220"/>
      <c r="AL18" s="220"/>
    </row>
    <row r="19" spans="1:38" ht="15" thickBot="1" x14ac:dyDescent="0.35">
      <c r="A19" s="442"/>
      <c r="B19" s="444"/>
      <c r="C19" s="259">
        <v>14</v>
      </c>
      <c r="D19" s="258"/>
      <c r="E19" s="258" t="s">
        <v>344</v>
      </c>
      <c r="F19" s="258"/>
      <c r="G19" s="262"/>
      <c r="H19" s="257"/>
      <c r="I19" s="257"/>
      <c r="J19" s="248"/>
      <c r="K19" s="247"/>
      <c r="L19" s="246">
        <v>100</v>
      </c>
      <c r="M19" s="245">
        <v>200</v>
      </c>
      <c r="N19" s="244">
        <f t="shared" si="0"/>
        <v>0.5</v>
      </c>
      <c r="O19" s="243">
        <f t="shared" si="1"/>
        <v>0</v>
      </c>
      <c r="P19" s="242">
        <f t="shared" si="2"/>
        <v>0</v>
      </c>
      <c r="Q19" s="241">
        <f t="shared" si="3"/>
        <v>0</v>
      </c>
      <c r="R19" s="404"/>
      <c r="S19" s="265">
        <f t="shared" si="9"/>
        <v>0</v>
      </c>
      <c r="T19" s="264">
        <f t="shared" si="10"/>
        <v>0</v>
      </c>
      <c r="U19" s="404"/>
      <c r="V19" s="254">
        <f t="shared" si="4"/>
        <v>0</v>
      </c>
      <c r="W19" s="253">
        <f t="shared" si="5"/>
        <v>0</v>
      </c>
      <c r="X19" s="404"/>
      <c r="Y19" s="265">
        <f t="shared" si="11"/>
        <v>0</v>
      </c>
      <c r="Z19" s="265">
        <f t="shared" si="12"/>
        <v>0</v>
      </c>
      <c r="AA19" s="256"/>
      <c r="AB19" s="254">
        <f t="shared" si="6"/>
        <v>0</v>
      </c>
      <c r="AC19" s="254">
        <f t="shared" si="13"/>
        <v>0</v>
      </c>
      <c r="AD19" s="255"/>
      <c r="AE19" s="254">
        <f t="shared" si="7"/>
        <v>0</v>
      </c>
      <c r="AF19" s="253">
        <f t="shared" si="8"/>
        <v>0</v>
      </c>
      <c r="AG19" s="3"/>
      <c r="AH19" s="220"/>
      <c r="AI19" s="220"/>
      <c r="AJ19" s="220"/>
      <c r="AK19" s="220"/>
      <c r="AL19" s="220"/>
    </row>
    <row r="20" spans="1:38" ht="15" thickBot="1" x14ac:dyDescent="0.35">
      <c r="A20" s="442"/>
      <c r="B20" s="445"/>
      <c r="C20" s="259">
        <v>15</v>
      </c>
      <c r="D20" s="258"/>
      <c r="E20" s="258" t="s">
        <v>345</v>
      </c>
      <c r="F20" s="258"/>
      <c r="G20" s="262"/>
      <c r="H20" s="257"/>
      <c r="I20" s="257"/>
      <c r="J20" s="248"/>
      <c r="K20" s="247"/>
      <c r="L20" s="246">
        <v>200</v>
      </c>
      <c r="M20" s="245">
        <v>250</v>
      </c>
      <c r="N20" s="244">
        <f t="shared" si="0"/>
        <v>0.19999999999999996</v>
      </c>
      <c r="O20" s="243">
        <f t="shared" si="1"/>
        <v>0</v>
      </c>
      <c r="P20" s="242">
        <f t="shared" si="2"/>
        <v>0</v>
      </c>
      <c r="Q20" s="241">
        <f t="shared" si="3"/>
        <v>0</v>
      </c>
      <c r="R20" s="404"/>
      <c r="S20" s="265">
        <f t="shared" si="9"/>
        <v>0</v>
      </c>
      <c r="T20" s="264">
        <f t="shared" si="10"/>
        <v>0</v>
      </c>
      <c r="U20" s="404"/>
      <c r="V20" s="254">
        <f t="shared" si="4"/>
        <v>0</v>
      </c>
      <c r="W20" s="253">
        <f t="shared" si="5"/>
        <v>0</v>
      </c>
      <c r="X20" s="404"/>
      <c r="Y20" s="265">
        <f t="shared" si="11"/>
        <v>0</v>
      </c>
      <c r="Z20" s="265">
        <f t="shared" si="12"/>
        <v>0</v>
      </c>
      <c r="AA20" s="256"/>
      <c r="AB20" s="254">
        <f t="shared" si="6"/>
        <v>0</v>
      </c>
      <c r="AC20" s="254">
        <f t="shared" si="13"/>
        <v>0</v>
      </c>
      <c r="AD20" s="255"/>
      <c r="AE20" s="254">
        <f t="shared" si="7"/>
        <v>0</v>
      </c>
      <c r="AF20" s="253">
        <f t="shared" si="8"/>
        <v>0</v>
      </c>
      <c r="AG20" s="3"/>
      <c r="AH20" s="220"/>
      <c r="AI20" s="220"/>
      <c r="AJ20" s="220"/>
      <c r="AK20" s="220"/>
      <c r="AL20" s="220"/>
    </row>
    <row r="21" spans="1:38" ht="15" thickBot="1" x14ac:dyDescent="0.35">
      <c r="A21" s="442"/>
      <c r="B21" s="446" t="s">
        <v>346</v>
      </c>
      <c r="C21" s="259">
        <v>13</v>
      </c>
      <c r="D21" s="258"/>
      <c r="E21" s="258" t="s">
        <v>347</v>
      </c>
      <c r="F21" s="258"/>
      <c r="G21" s="262"/>
      <c r="H21" s="257"/>
      <c r="I21" s="257"/>
      <c r="J21" s="248"/>
      <c r="K21" s="247"/>
      <c r="L21" s="246">
        <v>500</v>
      </c>
      <c r="M21" s="245">
        <v>1000</v>
      </c>
      <c r="N21" s="244">
        <f t="shared" si="0"/>
        <v>0.5</v>
      </c>
      <c r="O21" s="243">
        <f t="shared" si="1"/>
        <v>0</v>
      </c>
      <c r="P21" s="242">
        <f t="shared" si="2"/>
        <v>0</v>
      </c>
      <c r="Q21" s="241">
        <f t="shared" si="3"/>
        <v>0</v>
      </c>
      <c r="R21" s="404"/>
      <c r="S21" s="265">
        <f t="shared" si="9"/>
        <v>0</v>
      </c>
      <c r="T21" s="264">
        <f t="shared" si="10"/>
        <v>0</v>
      </c>
      <c r="U21" s="404"/>
      <c r="V21" s="254">
        <f t="shared" si="4"/>
        <v>0</v>
      </c>
      <c r="W21" s="253">
        <f t="shared" si="5"/>
        <v>0</v>
      </c>
      <c r="X21" s="404"/>
      <c r="Y21" s="265">
        <f t="shared" si="11"/>
        <v>0</v>
      </c>
      <c r="Z21" s="265">
        <f t="shared" si="12"/>
        <v>0</v>
      </c>
      <c r="AA21" s="256"/>
      <c r="AB21" s="254">
        <f t="shared" si="6"/>
        <v>0</v>
      </c>
      <c r="AC21" s="254">
        <f t="shared" si="13"/>
        <v>0</v>
      </c>
      <c r="AD21" s="255"/>
      <c r="AE21" s="254">
        <f t="shared" si="7"/>
        <v>0</v>
      </c>
      <c r="AF21" s="253">
        <f t="shared" si="8"/>
        <v>0</v>
      </c>
      <c r="AG21" s="3"/>
      <c r="AH21" s="220"/>
      <c r="AI21" s="220"/>
      <c r="AJ21" s="220"/>
      <c r="AK21" s="220"/>
      <c r="AL21" s="220"/>
    </row>
    <row r="22" spans="1:38" ht="15" thickBot="1" x14ac:dyDescent="0.35">
      <c r="A22" s="442"/>
      <c r="B22" s="444"/>
      <c r="C22" s="259">
        <v>14</v>
      </c>
      <c r="D22" s="258"/>
      <c r="E22" s="258" t="s">
        <v>348</v>
      </c>
      <c r="F22" s="258"/>
      <c r="G22" s="262"/>
      <c r="H22" s="257"/>
      <c r="I22" s="257"/>
      <c r="J22" s="248"/>
      <c r="K22" s="247"/>
      <c r="L22" s="246">
        <v>25</v>
      </c>
      <c r="M22" s="245">
        <v>50</v>
      </c>
      <c r="N22" s="244">
        <f t="shared" si="0"/>
        <v>0.5</v>
      </c>
      <c r="O22" s="243">
        <f t="shared" si="1"/>
        <v>0</v>
      </c>
      <c r="P22" s="242">
        <f t="shared" si="2"/>
        <v>0</v>
      </c>
      <c r="Q22" s="241">
        <f t="shared" si="3"/>
        <v>0</v>
      </c>
      <c r="R22" s="404"/>
      <c r="S22" s="265">
        <f t="shared" si="9"/>
        <v>0</v>
      </c>
      <c r="T22" s="264">
        <f t="shared" si="10"/>
        <v>0</v>
      </c>
      <c r="U22" s="404"/>
      <c r="V22" s="254">
        <f t="shared" si="4"/>
        <v>0</v>
      </c>
      <c r="W22" s="253">
        <f t="shared" si="5"/>
        <v>0</v>
      </c>
      <c r="X22" s="404"/>
      <c r="Y22" s="265">
        <f t="shared" si="11"/>
        <v>0</v>
      </c>
      <c r="Z22" s="265">
        <f t="shared" si="12"/>
        <v>0</v>
      </c>
      <c r="AA22" s="256"/>
      <c r="AB22" s="254">
        <f t="shared" si="6"/>
        <v>0</v>
      </c>
      <c r="AC22" s="254">
        <f t="shared" si="13"/>
        <v>0</v>
      </c>
      <c r="AD22" s="255"/>
      <c r="AE22" s="254">
        <f t="shared" si="7"/>
        <v>0</v>
      </c>
      <c r="AF22" s="253">
        <f t="shared" si="8"/>
        <v>0</v>
      </c>
      <c r="AG22" s="3"/>
      <c r="AH22" s="220"/>
      <c r="AI22" s="220"/>
      <c r="AJ22" s="220"/>
      <c r="AK22" s="220"/>
      <c r="AL22" s="220"/>
    </row>
    <row r="23" spans="1:38" ht="15" thickBot="1" x14ac:dyDescent="0.35">
      <c r="A23" s="442"/>
      <c r="B23" s="445"/>
      <c r="C23" s="259">
        <v>15</v>
      </c>
      <c r="D23" s="258"/>
      <c r="E23" s="258" t="s">
        <v>349</v>
      </c>
      <c r="F23" s="258"/>
      <c r="G23" s="262"/>
      <c r="H23" s="257"/>
      <c r="I23" s="257"/>
      <c r="J23" s="248"/>
      <c r="K23" s="247"/>
      <c r="L23" s="246">
        <v>25</v>
      </c>
      <c r="M23" s="245">
        <v>50</v>
      </c>
      <c r="N23" s="244">
        <f t="shared" si="0"/>
        <v>0.5</v>
      </c>
      <c r="O23" s="243">
        <f t="shared" si="1"/>
        <v>0</v>
      </c>
      <c r="P23" s="242">
        <f t="shared" si="2"/>
        <v>0</v>
      </c>
      <c r="Q23" s="241">
        <f t="shared" si="3"/>
        <v>0</v>
      </c>
      <c r="R23" s="404"/>
      <c r="S23" s="265">
        <f t="shared" si="9"/>
        <v>0</v>
      </c>
      <c r="T23" s="264">
        <f t="shared" si="10"/>
        <v>0</v>
      </c>
      <c r="U23" s="404"/>
      <c r="V23" s="254">
        <f t="shared" si="4"/>
        <v>0</v>
      </c>
      <c r="W23" s="253">
        <f t="shared" si="5"/>
        <v>0</v>
      </c>
      <c r="X23" s="404"/>
      <c r="Y23" s="265">
        <f t="shared" si="11"/>
        <v>0</v>
      </c>
      <c r="Z23" s="265">
        <f t="shared" si="12"/>
        <v>0</v>
      </c>
      <c r="AA23" s="256"/>
      <c r="AB23" s="254">
        <f t="shared" si="6"/>
        <v>0</v>
      </c>
      <c r="AC23" s="254">
        <f t="shared" si="13"/>
        <v>0</v>
      </c>
      <c r="AD23" s="255"/>
      <c r="AE23" s="254">
        <f t="shared" si="7"/>
        <v>0</v>
      </c>
      <c r="AF23" s="253">
        <f t="shared" si="8"/>
        <v>0</v>
      </c>
      <c r="AG23" s="3"/>
      <c r="AH23" s="220"/>
      <c r="AI23" s="220"/>
      <c r="AJ23" s="220"/>
      <c r="AK23" s="220"/>
      <c r="AL23" s="220"/>
    </row>
    <row r="24" spans="1:38" ht="15" thickBot="1" x14ac:dyDescent="0.35">
      <c r="A24" s="442"/>
      <c r="B24" s="447" t="s">
        <v>350</v>
      </c>
      <c r="C24" s="259">
        <v>16</v>
      </c>
      <c r="D24" s="258"/>
      <c r="E24" s="258" t="s">
        <v>351</v>
      </c>
      <c r="F24" s="258"/>
      <c r="G24" s="262"/>
      <c r="H24" s="257"/>
      <c r="I24" s="257"/>
      <c r="J24" s="248"/>
      <c r="K24" s="247"/>
      <c r="L24" s="246">
        <v>20</v>
      </c>
      <c r="M24" s="245">
        <v>50</v>
      </c>
      <c r="N24" s="244">
        <f t="shared" si="0"/>
        <v>0.6</v>
      </c>
      <c r="O24" s="243">
        <f t="shared" si="1"/>
        <v>0</v>
      </c>
      <c r="P24" s="242">
        <f t="shared" si="2"/>
        <v>0</v>
      </c>
      <c r="Q24" s="241">
        <f t="shared" si="3"/>
        <v>0</v>
      </c>
      <c r="R24" s="404"/>
      <c r="S24" s="265">
        <f t="shared" si="9"/>
        <v>0</v>
      </c>
      <c r="T24" s="264">
        <f t="shared" si="10"/>
        <v>0</v>
      </c>
      <c r="U24" s="404"/>
      <c r="V24" s="254">
        <f t="shared" si="4"/>
        <v>0</v>
      </c>
      <c r="W24" s="253">
        <f t="shared" si="5"/>
        <v>0</v>
      </c>
      <c r="X24" s="404"/>
      <c r="Y24" s="265">
        <f t="shared" si="11"/>
        <v>0</v>
      </c>
      <c r="Z24" s="265">
        <f t="shared" si="12"/>
        <v>0</v>
      </c>
      <c r="AA24" s="256"/>
      <c r="AB24" s="254">
        <f t="shared" si="6"/>
        <v>0</v>
      </c>
      <c r="AC24" s="254">
        <f t="shared" si="13"/>
        <v>0</v>
      </c>
      <c r="AD24" s="255"/>
      <c r="AE24" s="254">
        <f t="shared" si="7"/>
        <v>0</v>
      </c>
      <c r="AF24" s="253">
        <f t="shared" si="8"/>
        <v>0</v>
      </c>
      <c r="AG24" s="3"/>
      <c r="AH24" s="220"/>
      <c r="AI24" s="220"/>
      <c r="AJ24" s="220"/>
      <c r="AK24" s="220"/>
      <c r="AL24" s="220"/>
    </row>
    <row r="25" spans="1:38" ht="15" thickBot="1" x14ac:dyDescent="0.35">
      <c r="A25" s="442"/>
      <c r="B25" s="448"/>
      <c r="C25" s="259">
        <v>17</v>
      </c>
      <c r="D25" s="258"/>
      <c r="E25" s="258" t="s">
        <v>352</v>
      </c>
      <c r="F25" s="258"/>
      <c r="G25" s="262"/>
      <c r="H25" s="257"/>
      <c r="I25" s="257"/>
      <c r="J25" s="248"/>
      <c r="K25" s="247"/>
      <c r="L25" s="246">
        <v>20</v>
      </c>
      <c r="M25" s="245">
        <v>50</v>
      </c>
      <c r="N25" s="244">
        <f t="shared" si="0"/>
        <v>0.6</v>
      </c>
      <c r="O25" s="243">
        <f t="shared" si="1"/>
        <v>0</v>
      </c>
      <c r="P25" s="242">
        <f t="shared" si="2"/>
        <v>0</v>
      </c>
      <c r="Q25" s="241">
        <f t="shared" si="3"/>
        <v>0</v>
      </c>
      <c r="R25" s="404"/>
      <c r="S25" s="265">
        <f t="shared" si="9"/>
        <v>0</v>
      </c>
      <c r="T25" s="264">
        <f t="shared" si="10"/>
        <v>0</v>
      </c>
      <c r="U25" s="404"/>
      <c r="V25" s="254">
        <f t="shared" si="4"/>
        <v>0</v>
      </c>
      <c r="W25" s="253">
        <f t="shared" si="5"/>
        <v>0</v>
      </c>
      <c r="X25" s="404"/>
      <c r="Y25" s="265">
        <f t="shared" si="11"/>
        <v>0</v>
      </c>
      <c r="Z25" s="265">
        <f t="shared" si="12"/>
        <v>0</v>
      </c>
      <c r="AA25" s="256"/>
      <c r="AB25" s="254">
        <f t="shared" si="6"/>
        <v>0</v>
      </c>
      <c r="AC25" s="254">
        <f t="shared" si="13"/>
        <v>0</v>
      </c>
      <c r="AD25" s="255"/>
      <c r="AE25" s="254">
        <f t="shared" si="7"/>
        <v>0</v>
      </c>
      <c r="AF25" s="253">
        <f t="shared" si="8"/>
        <v>0</v>
      </c>
      <c r="AG25" s="3"/>
      <c r="AH25" s="220"/>
      <c r="AI25" s="220"/>
      <c r="AJ25" s="220"/>
      <c r="AK25" s="220"/>
      <c r="AL25" s="220"/>
    </row>
    <row r="26" spans="1:38" ht="15" thickBot="1" x14ac:dyDescent="0.35">
      <c r="A26" s="442"/>
      <c r="B26" s="448"/>
      <c r="C26" s="259">
        <v>18</v>
      </c>
      <c r="D26" s="258"/>
      <c r="E26" s="258" t="s">
        <v>353</v>
      </c>
      <c r="F26" s="258"/>
      <c r="G26" s="258"/>
      <c r="H26" s="257"/>
      <c r="I26" s="257"/>
      <c r="J26" s="248"/>
      <c r="K26" s="247"/>
      <c r="L26" s="246">
        <v>100</v>
      </c>
      <c r="M26" s="245">
        <v>200</v>
      </c>
      <c r="N26" s="244">
        <f t="shared" si="0"/>
        <v>0.5</v>
      </c>
      <c r="O26" s="243">
        <f t="shared" si="1"/>
        <v>0</v>
      </c>
      <c r="P26" s="242">
        <f t="shared" si="2"/>
        <v>0</v>
      </c>
      <c r="Q26" s="241">
        <f t="shared" si="3"/>
        <v>0</v>
      </c>
      <c r="R26" s="404"/>
      <c r="S26" s="265">
        <f t="shared" si="9"/>
        <v>0</v>
      </c>
      <c r="T26" s="264">
        <f t="shared" si="10"/>
        <v>0</v>
      </c>
      <c r="U26" s="404"/>
      <c r="V26" s="254">
        <f t="shared" si="4"/>
        <v>0</v>
      </c>
      <c r="W26" s="253">
        <f t="shared" si="5"/>
        <v>0</v>
      </c>
      <c r="X26" s="404">
        <v>-0.2</v>
      </c>
      <c r="Y26" s="265">
        <f t="shared" si="11"/>
        <v>0</v>
      </c>
      <c r="Z26" s="265">
        <f t="shared" si="12"/>
        <v>0</v>
      </c>
      <c r="AA26" s="256">
        <v>-0.15</v>
      </c>
      <c r="AB26" s="254">
        <f t="shared" si="6"/>
        <v>0</v>
      </c>
      <c r="AC26" s="254">
        <f t="shared" si="13"/>
        <v>0</v>
      </c>
      <c r="AD26" s="255">
        <v>-0.1</v>
      </c>
      <c r="AE26" s="254">
        <f t="shared" si="7"/>
        <v>0</v>
      </c>
      <c r="AF26" s="253">
        <f t="shared" si="8"/>
        <v>0</v>
      </c>
      <c r="AG26" s="3"/>
      <c r="AH26" s="220"/>
      <c r="AI26" s="220"/>
      <c r="AJ26" s="220"/>
      <c r="AK26" s="220"/>
      <c r="AL26" s="220"/>
    </row>
    <row r="27" spans="1:38" ht="15" thickBot="1" x14ac:dyDescent="0.35">
      <c r="A27" s="442"/>
      <c r="B27" s="448"/>
      <c r="C27" s="259">
        <v>19</v>
      </c>
      <c r="D27" s="258"/>
      <c r="E27" s="258" t="s">
        <v>354</v>
      </c>
      <c r="F27" s="258"/>
      <c r="G27" s="258"/>
      <c r="H27" s="257"/>
      <c r="I27" s="257"/>
      <c r="J27" s="248"/>
      <c r="K27" s="247"/>
      <c r="L27" s="246">
        <v>20</v>
      </c>
      <c r="M27" s="245">
        <v>50</v>
      </c>
      <c r="N27" s="244">
        <f t="shared" si="0"/>
        <v>0.6</v>
      </c>
      <c r="O27" s="243">
        <f t="shared" si="1"/>
        <v>0</v>
      </c>
      <c r="P27" s="242">
        <f t="shared" si="2"/>
        <v>0</v>
      </c>
      <c r="Q27" s="241">
        <f t="shared" si="3"/>
        <v>0</v>
      </c>
      <c r="R27" s="404"/>
      <c r="S27" s="265">
        <f t="shared" si="9"/>
        <v>0</v>
      </c>
      <c r="T27" s="264">
        <f t="shared" si="10"/>
        <v>0</v>
      </c>
      <c r="U27" s="404"/>
      <c r="V27" s="254">
        <f t="shared" si="4"/>
        <v>0</v>
      </c>
      <c r="W27" s="253">
        <f t="shared" si="5"/>
        <v>0</v>
      </c>
      <c r="X27" s="404"/>
      <c r="Y27" s="265"/>
      <c r="Z27" s="265"/>
      <c r="AA27" s="256"/>
      <c r="AB27" s="254"/>
      <c r="AC27" s="254"/>
      <c r="AD27" s="255"/>
      <c r="AE27" s="254"/>
      <c r="AF27" s="253"/>
      <c r="AG27" s="3"/>
      <c r="AH27" s="220"/>
      <c r="AI27" s="220"/>
      <c r="AJ27" s="220"/>
      <c r="AK27" s="220"/>
      <c r="AL27" s="220"/>
    </row>
    <row r="28" spans="1:38" ht="15" thickBot="1" x14ac:dyDescent="0.35">
      <c r="A28" s="442"/>
      <c r="B28" s="448"/>
      <c r="C28" s="259">
        <v>20</v>
      </c>
      <c r="D28" s="258"/>
      <c r="E28" s="258" t="s">
        <v>355</v>
      </c>
      <c r="F28" s="258"/>
      <c r="G28" s="258"/>
      <c r="H28" s="257"/>
      <c r="I28" s="257"/>
      <c r="J28" s="248"/>
      <c r="K28" s="247"/>
      <c r="L28" s="246">
        <v>100</v>
      </c>
      <c r="M28" s="245">
        <v>200</v>
      </c>
      <c r="N28" s="244">
        <f t="shared" si="0"/>
        <v>0.5</v>
      </c>
      <c r="O28" s="243">
        <f t="shared" si="1"/>
        <v>0</v>
      </c>
      <c r="P28" s="242">
        <f t="shared" si="2"/>
        <v>0</v>
      </c>
      <c r="Q28" s="241">
        <f t="shared" si="3"/>
        <v>0</v>
      </c>
      <c r="R28" s="404"/>
      <c r="S28" s="265">
        <f t="shared" si="9"/>
        <v>0</v>
      </c>
      <c r="T28" s="264">
        <f t="shared" si="10"/>
        <v>0</v>
      </c>
      <c r="U28" s="404"/>
      <c r="V28" s="254">
        <f t="shared" si="4"/>
        <v>0</v>
      </c>
      <c r="W28" s="253">
        <f t="shared" si="5"/>
        <v>0</v>
      </c>
      <c r="X28" s="404"/>
      <c r="Y28" s="265"/>
      <c r="Z28" s="265"/>
      <c r="AA28" s="256"/>
      <c r="AB28" s="254"/>
      <c r="AC28" s="254"/>
      <c r="AD28" s="255"/>
      <c r="AE28" s="254"/>
      <c r="AF28" s="253"/>
      <c r="AG28" s="3"/>
      <c r="AH28" s="220"/>
      <c r="AI28" s="220"/>
      <c r="AJ28" s="220"/>
      <c r="AK28" s="220"/>
      <c r="AL28" s="220"/>
    </row>
    <row r="29" spans="1:38" ht="15" thickBot="1" x14ac:dyDescent="0.35">
      <c r="A29" s="442"/>
      <c r="B29" s="448"/>
      <c r="C29" s="259">
        <v>21</v>
      </c>
      <c r="D29" s="258"/>
      <c r="E29" s="258" t="s">
        <v>356</v>
      </c>
      <c r="F29" s="258"/>
      <c r="G29" s="258"/>
      <c r="H29" s="257"/>
      <c r="I29" s="257"/>
      <c r="J29" s="248"/>
      <c r="K29" s="247"/>
      <c r="L29" s="246">
        <v>2000</v>
      </c>
      <c r="M29" s="245">
        <v>2500</v>
      </c>
      <c r="N29" s="244">
        <f t="shared" si="0"/>
        <v>0.19999999999999996</v>
      </c>
      <c r="O29" s="243">
        <f t="shared" si="1"/>
        <v>0</v>
      </c>
      <c r="P29" s="242">
        <f t="shared" si="2"/>
        <v>0</v>
      </c>
      <c r="Q29" s="241">
        <f t="shared" si="3"/>
        <v>0</v>
      </c>
      <c r="R29" s="404"/>
      <c r="S29" s="265">
        <f t="shared" si="9"/>
        <v>0</v>
      </c>
      <c r="T29" s="264">
        <f t="shared" si="10"/>
        <v>0</v>
      </c>
      <c r="U29" s="404"/>
      <c r="V29" s="254">
        <f t="shared" si="4"/>
        <v>0</v>
      </c>
      <c r="W29" s="253">
        <f t="shared" si="5"/>
        <v>0</v>
      </c>
      <c r="X29" s="404"/>
      <c r="Y29" s="265">
        <f t="shared" si="11"/>
        <v>0</v>
      </c>
      <c r="Z29" s="265">
        <f t="shared" si="12"/>
        <v>0</v>
      </c>
      <c r="AA29" s="256"/>
      <c r="AB29" s="254">
        <f t="shared" si="6"/>
        <v>0</v>
      </c>
      <c r="AC29" s="254">
        <f t="shared" si="13"/>
        <v>0</v>
      </c>
      <c r="AD29" s="255"/>
      <c r="AE29" s="254">
        <f t="shared" si="7"/>
        <v>0</v>
      </c>
      <c r="AF29" s="253">
        <f t="shared" si="8"/>
        <v>0</v>
      </c>
      <c r="AG29" s="3"/>
      <c r="AH29" s="220"/>
      <c r="AI29" s="220"/>
      <c r="AJ29" s="220"/>
      <c r="AK29" s="220"/>
      <c r="AL29" s="220"/>
    </row>
    <row r="30" spans="1:38" ht="15" thickBot="1" x14ac:dyDescent="0.35">
      <c r="A30" s="442"/>
      <c r="B30" s="448"/>
      <c r="C30" s="259">
        <v>22</v>
      </c>
      <c r="E30" t="s">
        <v>357</v>
      </c>
      <c r="F30" s="258"/>
      <c r="G30" s="258"/>
      <c r="H30" s="257"/>
      <c r="I30" s="257"/>
      <c r="J30" s="248"/>
      <c r="K30" s="247"/>
      <c r="L30" s="246">
        <v>20</v>
      </c>
      <c r="M30" s="245">
        <v>30</v>
      </c>
      <c r="N30" s="244">
        <f t="shared" si="0"/>
        <v>0.33333333333333337</v>
      </c>
      <c r="O30" s="243">
        <f t="shared" si="1"/>
        <v>0</v>
      </c>
      <c r="P30" s="242">
        <f t="shared" si="2"/>
        <v>0</v>
      </c>
      <c r="Q30" s="241">
        <f t="shared" si="3"/>
        <v>0</v>
      </c>
      <c r="R30" s="404"/>
      <c r="S30" s="265">
        <f t="shared" si="9"/>
        <v>0</v>
      </c>
      <c r="T30" s="264">
        <f t="shared" si="10"/>
        <v>0</v>
      </c>
      <c r="U30" s="404"/>
      <c r="V30" s="254">
        <f t="shared" si="4"/>
        <v>0</v>
      </c>
      <c r="W30" s="253">
        <f t="shared" si="5"/>
        <v>0</v>
      </c>
      <c r="X30" s="404"/>
      <c r="Y30" s="265">
        <f t="shared" si="11"/>
        <v>0</v>
      </c>
      <c r="Z30" s="265">
        <f t="shared" si="12"/>
        <v>0</v>
      </c>
      <c r="AA30" s="256"/>
      <c r="AB30" s="254">
        <f t="shared" si="6"/>
        <v>0</v>
      </c>
      <c r="AC30" s="254">
        <f t="shared" si="13"/>
        <v>0</v>
      </c>
      <c r="AD30" s="255"/>
      <c r="AE30" s="254">
        <f t="shared" si="7"/>
        <v>0</v>
      </c>
      <c r="AF30" s="253">
        <f t="shared" si="8"/>
        <v>0</v>
      </c>
      <c r="AG30" s="3"/>
      <c r="AH30" s="220"/>
      <c r="AI30" s="220"/>
      <c r="AJ30" s="220"/>
      <c r="AK30" s="220"/>
      <c r="AL30" s="220"/>
    </row>
    <row r="31" spans="1:38" ht="15" customHeight="1" thickBot="1" x14ac:dyDescent="0.35">
      <c r="A31" s="442"/>
      <c r="B31" s="449" t="s">
        <v>358</v>
      </c>
      <c r="C31" s="259">
        <v>23</v>
      </c>
      <c r="D31" s="258"/>
      <c r="E31" s="258" t="s">
        <v>359</v>
      </c>
      <c r="F31" s="258"/>
      <c r="G31" s="258"/>
      <c r="H31" s="275"/>
      <c r="I31" s="257"/>
      <c r="J31" s="248"/>
      <c r="K31" s="247"/>
      <c r="L31" s="261">
        <v>200</v>
      </c>
      <c r="M31" s="245">
        <v>300</v>
      </c>
      <c r="N31" s="244">
        <f t="shared" si="0"/>
        <v>0.33333333333333337</v>
      </c>
      <c r="O31" s="260">
        <f t="shared" si="1"/>
        <v>0</v>
      </c>
      <c r="P31" s="242">
        <f t="shared" si="2"/>
        <v>0</v>
      </c>
      <c r="Q31" s="241">
        <f t="shared" si="3"/>
        <v>0</v>
      </c>
      <c r="R31" s="404"/>
      <c r="S31" s="265">
        <f t="shared" si="9"/>
        <v>0</v>
      </c>
      <c r="T31" s="264">
        <f t="shared" si="10"/>
        <v>0</v>
      </c>
      <c r="U31" s="404"/>
      <c r="V31" s="254">
        <f t="shared" si="4"/>
        <v>0</v>
      </c>
      <c r="W31" s="253">
        <f t="shared" si="5"/>
        <v>0</v>
      </c>
      <c r="X31" s="404">
        <v>-0.2</v>
      </c>
      <c r="Y31" s="265">
        <f t="shared" si="11"/>
        <v>0</v>
      </c>
      <c r="Z31" s="265">
        <f t="shared" si="12"/>
        <v>0</v>
      </c>
      <c r="AA31" s="256">
        <v>-0.15</v>
      </c>
      <c r="AB31" s="254">
        <f t="shared" si="6"/>
        <v>0</v>
      </c>
      <c r="AC31" s="254">
        <f t="shared" si="13"/>
        <v>0</v>
      </c>
      <c r="AD31" s="255">
        <v>-0.1</v>
      </c>
      <c r="AE31" s="254">
        <f t="shared" si="7"/>
        <v>0</v>
      </c>
      <c r="AF31" s="253">
        <f t="shared" si="8"/>
        <v>0</v>
      </c>
    </row>
    <row r="32" spans="1:38" ht="15" thickBot="1" x14ac:dyDescent="0.35">
      <c r="A32" s="442"/>
      <c r="B32" s="450"/>
      <c r="C32" s="259">
        <v>24</v>
      </c>
      <c r="D32" s="258"/>
      <c r="E32" s="258" t="s">
        <v>360</v>
      </c>
      <c r="F32" s="258"/>
      <c r="G32" s="258"/>
      <c r="H32" s="275"/>
      <c r="I32" s="257"/>
      <c r="J32" s="248"/>
      <c r="K32" s="247"/>
      <c r="L32" s="246">
        <v>20</v>
      </c>
      <c r="M32" s="245">
        <v>30</v>
      </c>
      <c r="N32" s="244">
        <f t="shared" si="0"/>
        <v>0.33333333333333337</v>
      </c>
      <c r="O32" s="243">
        <f t="shared" si="1"/>
        <v>0</v>
      </c>
      <c r="P32" s="242">
        <f t="shared" si="2"/>
        <v>0</v>
      </c>
      <c r="Q32" s="241">
        <f t="shared" si="3"/>
        <v>0</v>
      </c>
      <c r="R32" s="404"/>
      <c r="S32" s="265">
        <f t="shared" si="9"/>
        <v>0</v>
      </c>
      <c r="T32" s="264">
        <f t="shared" si="10"/>
        <v>0</v>
      </c>
      <c r="U32" s="404"/>
      <c r="V32" s="254">
        <f t="shared" si="4"/>
        <v>0</v>
      </c>
      <c r="W32" s="253">
        <f t="shared" si="5"/>
        <v>0</v>
      </c>
      <c r="X32" s="404">
        <v>-0.2</v>
      </c>
      <c r="Y32" s="265">
        <f t="shared" si="11"/>
        <v>0</v>
      </c>
      <c r="Z32" s="265">
        <f t="shared" si="12"/>
        <v>0</v>
      </c>
      <c r="AA32" s="256">
        <v>-0.15</v>
      </c>
      <c r="AB32" s="254">
        <f t="shared" si="6"/>
        <v>0</v>
      </c>
      <c r="AC32" s="254">
        <f t="shared" si="13"/>
        <v>0</v>
      </c>
      <c r="AD32" s="255">
        <v>-0.1</v>
      </c>
      <c r="AE32" s="254">
        <f t="shared" si="7"/>
        <v>0</v>
      </c>
      <c r="AF32" s="253">
        <f t="shared" si="8"/>
        <v>0</v>
      </c>
    </row>
    <row r="33" spans="1:34" ht="15" thickBot="1" x14ac:dyDescent="0.35">
      <c r="A33" s="442"/>
      <c r="B33" s="450"/>
      <c r="C33" s="259">
        <v>25</v>
      </c>
      <c r="D33" s="258"/>
      <c r="E33" s="258" t="s">
        <v>361</v>
      </c>
      <c r="F33" s="258"/>
      <c r="G33" s="258"/>
      <c r="H33" s="275"/>
      <c r="I33" s="257"/>
      <c r="J33" s="248"/>
      <c r="K33" s="247"/>
      <c r="L33" s="246">
        <v>50</v>
      </c>
      <c r="M33" s="245">
        <v>100</v>
      </c>
      <c r="N33" s="244">
        <f t="shared" ref="N33" si="70">IF(L33=0,,1-(L33/M33))</f>
        <v>0.5</v>
      </c>
      <c r="O33" s="243">
        <f t="shared" ref="O33" si="71">(L33*F33)*(1+$P$1)</f>
        <v>0</v>
      </c>
      <c r="P33" s="242">
        <f t="shared" ref="P33" si="72">(M33*F33)*(1+$P$1)</f>
        <v>0</v>
      </c>
      <c r="Q33" s="241">
        <f t="shared" ref="Q33" si="73">IF(O33=0,,1-(O33/P33))</f>
        <v>0</v>
      </c>
      <c r="R33" s="404"/>
      <c r="S33" s="265">
        <f t="shared" ref="S33" si="74">O33+(O33*R33)</f>
        <v>0</v>
      </c>
      <c r="T33" s="264">
        <f t="shared" ref="T33" si="75">P33+(P33*R33)</f>
        <v>0</v>
      </c>
      <c r="U33" s="404"/>
      <c r="V33" s="254">
        <f t="shared" ref="V33" si="76">O33+(O33*U33)</f>
        <v>0</v>
      </c>
      <c r="W33" s="253">
        <f t="shared" ref="W33" si="77">P33+(P33*U33)</f>
        <v>0</v>
      </c>
      <c r="X33" s="404"/>
      <c r="Y33" s="265">
        <f t="shared" ref="Y33" si="78">V33+(V33*X33)</f>
        <v>0</v>
      </c>
      <c r="Z33" s="265">
        <f t="shared" ref="Z33" si="79">W33+(W33*X33)</f>
        <v>0</v>
      </c>
      <c r="AA33" s="256"/>
      <c r="AB33" s="254">
        <f t="shared" ref="AB33" si="80">Y33+(Y33*AA33)</f>
        <v>0</v>
      </c>
      <c r="AC33" s="254">
        <f t="shared" ref="AC33" si="81">Z33+(Z33*AA33)</f>
        <v>0</v>
      </c>
      <c r="AD33" s="255"/>
      <c r="AE33" s="254">
        <f t="shared" ref="AE33" si="82">AB33+(AB33*AD33)</f>
        <v>0</v>
      </c>
      <c r="AF33" s="253">
        <f t="shared" ref="AF33" si="83">AC33+(AC33*AD33)</f>
        <v>0</v>
      </c>
    </row>
    <row r="34" spans="1:34" ht="15" thickBot="1" x14ac:dyDescent="0.35">
      <c r="A34" s="442"/>
      <c r="B34" s="450"/>
      <c r="C34" s="259">
        <v>25</v>
      </c>
      <c r="D34" s="258"/>
      <c r="E34" s="258" t="s">
        <v>365</v>
      </c>
      <c r="F34" s="258"/>
      <c r="G34" s="258"/>
      <c r="H34" s="275"/>
      <c r="I34" s="257"/>
      <c r="J34" s="248"/>
      <c r="K34" s="247"/>
      <c r="L34" s="246">
        <v>80</v>
      </c>
      <c r="M34" s="245">
        <v>100</v>
      </c>
      <c r="N34" s="244">
        <f t="shared" si="0"/>
        <v>0.19999999999999996</v>
      </c>
      <c r="O34" s="243">
        <f t="shared" si="1"/>
        <v>0</v>
      </c>
      <c r="P34" s="242">
        <f t="shared" si="2"/>
        <v>0</v>
      </c>
      <c r="Q34" s="241">
        <f t="shared" si="3"/>
        <v>0</v>
      </c>
      <c r="R34" s="404"/>
      <c r="S34" s="265">
        <f t="shared" si="9"/>
        <v>0</v>
      </c>
      <c r="T34" s="264">
        <f t="shared" si="10"/>
        <v>0</v>
      </c>
      <c r="U34" s="404"/>
      <c r="V34" s="254">
        <f t="shared" si="4"/>
        <v>0</v>
      </c>
      <c r="W34" s="253">
        <f t="shared" si="5"/>
        <v>0</v>
      </c>
      <c r="X34" s="404"/>
      <c r="Y34" s="265">
        <f t="shared" si="11"/>
        <v>0</v>
      </c>
      <c r="Z34" s="265">
        <f t="shared" si="12"/>
        <v>0</v>
      </c>
      <c r="AA34" s="256"/>
      <c r="AB34" s="254">
        <f t="shared" si="6"/>
        <v>0</v>
      </c>
      <c r="AC34" s="254">
        <f t="shared" si="13"/>
        <v>0</v>
      </c>
      <c r="AD34" s="255"/>
      <c r="AE34" s="254">
        <f t="shared" si="7"/>
        <v>0</v>
      </c>
      <c r="AF34" s="253">
        <f t="shared" si="8"/>
        <v>0</v>
      </c>
    </row>
    <row r="35" spans="1:34" ht="15" thickBot="1" x14ac:dyDescent="0.35">
      <c r="A35" s="442"/>
      <c r="B35" s="410"/>
      <c r="C35" s="259">
        <v>26</v>
      </c>
      <c r="D35" s="258" t="s">
        <v>362</v>
      </c>
      <c r="E35" s="258" t="s">
        <v>363</v>
      </c>
      <c r="F35" s="258"/>
      <c r="G35" s="258"/>
      <c r="H35" s="275"/>
      <c r="I35" s="257"/>
      <c r="J35" s="248"/>
      <c r="K35" s="247"/>
      <c r="L35" s="246">
        <v>500</v>
      </c>
      <c r="M35" s="245">
        <v>1000</v>
      </c>
      <c r="N35" s="244">
        <f t="shared" si="0"/>
        <v>0.5</v>
      </c>
      <c r="O35" s="243">
        <f t="shared" si="1"/>
        <v>0</v>
      </c>
      <c r="P35" s="242">
        <f t="shared" si="2"/>
        <v>0</v>
      </c>
      <c r="Q35" s="241">
        <f t="shared" si="3"/>
        <v>0</v>
      </c>
      <c r="R35" s="404"/>
      <c r="S35" s="265">
        <f t="shared" si="9"/>
        <v>0</v>
      </c>
      <c r="T35" s="264">
        <f t="shared" si="10"/>
        <v>0</v>
      </c>
      <c r="U35" s="404"/>
      <c r="V35" s="254">
        <f t="shared" si="4"/>
        <v>0</v>
      </c>
      <c r="W35" s="253">
        <f t="shared" si="5"/>
        <v>0</v>
      </c>
      <c r="X35" s="404">
        <v>-0.2</v>
      </c>
      <c r="Y35" s="265">
        <f t="shared" si="11"/>
        <v>0</v>
      </c>
      <c r="Z35" s="265">
        <f t="shared" si="12"/>
        <v>0</v>
      </c>
      <c r="AA35" s="256">
        <v>-0.15</v>
      </c>
      <c r="AB35" s="254">
        <f t="shared" si="6"/>
        <v>0</v>
      </c>
      <c r="AC35" s="254">
        <f t="shared" si="13"/>
        <v>0</v>
      </c>
      <c r="AD35" s="255">
        <v>-0.1</v>
      </c>
      <c r="AE35" s="254">
        <f t="shared" si="7"/>
        <v>0</v>
      </c>
      <c r="AF35" s="253">
        <f t="shared" si="8"/>
        <v>0</v>
      </c>
    </row>
    <row r="36" spans="1:34" ht="15" thickBot="1" x14ac:dyDescent="0.35">
      <c r="A36" s="442"/>
      <c r="B36" s="410"/>
      <c r="C36" s="259">
        <v>27</v>
      </c>
      <c r="D36" s="258"/>
      <c r="E36" s="258" t="s">
        <v>364</v>
      </c>
      <c r="F36" s="258"/>
      <c r="G36" s="258"/>
      <c r="H36" s="275"/>
      <c r="I36" s="257"/>
      <c r="J36" s="248"/>
      <c r="K36" s="247"/>
      <c r="L36" s="246">
        <v>500</v>
      </c>
      <c r="M36" s="245">
        <v>1000</v>
      </c>
      <c r="N36" s="244">
        <f t="shared" si="0"/>
        <v>0.5</v>
      </c>
      <c r="O36" s="243">
        <f t="shared" si="1"/>
        <v>0</v>
      </c>
      <c r="P36" s="242">
        <f t="shared" si="2"/>
        <v>0</v>
      </c>
      <c r="Q36" s="241">
        <f t="shared" si="3"/>
        <v>0</v>
      </c>
      <c r="R36" s="404"/>
      <c r="S36" s="265">
        <f t="shared" si="9"/>
        <v>0</v>
      </c>
      <c r="T36" s="264">
        <f t="shared" si="10"/>
        <v>0</v>
      </c>
      <c r="U36" s="404"/>
      <c r="V36" s="254">
        <f t="shared" si="4"/>
        <v>0</v>
      </c>
      <c r="W36" s="253">
        <f t="shared" si="5"/>
        <v>0</v>
      </c>
      <c r="X36" s="404">
        <v>-0.2</v>
      </c>
      <c r="Y36" s="265">
        <f t="shared" si="11"/>
        <v>0</v>
      </c>
      <c r="Z36" s="265">
        <f t="shared" si="12"/>
        <v>0</v>
      </c>
      <c r="AA36" s="256">
        <v>-0.15</v>
      </c>
      <c r="AB36" s="254">
        <f t="shared" si="6"/>
        <v>0</v>
      </c>
      <c r="AC36" s="254">
        <f t="shared" si="13"/>
        <v>0</v>
      </c>
      <c r="AD36" s="255">
        <v>-0.1</v>
      </c>
      <c r="AE36" s="254">
        <f t="shared" si="7"/>
        <v>0</v>
      </c>
      <c r="AF36" s="253">
        <f t="shared" si="8"/>
        <v>0</v>
      </c>
    </row>
    <row r="37" spans="1:34" ht="15" thickBot="1" x14ac:dyDescent="0.35">
      <c r="A37" s="442"/>
      <c r="B37" s="411"/>
      <c r="C37" s="259">
        <v>28</v>
      </c>
      <c r="D37" s="258"/>
      <c r="E37" s="258"/>
      <c r="F37" s="258"/>
      <c r="G37" s="258"/>
      <c r="H37" s="275"/>
      <c r="I37" s="257"/>
      <c r="J37" s="248"/>
      <c r="K37" s="247"/>
      <c r="L37" s="246"/>
      <c r="M37" s="245"/>
      <c r="N37" s="244">
        <f t="shared" si="0"/>
        <v>0</v>
      </c>
      <c r="O37" s="243">
        <f t="shared" si="1"/>
        <v>0</v>
      </c>
      <c r="P37" s="242">
        <f t="shared" si="2"/>
        <v>0</v>
      </c>
      <c r="Q37" s="241">
        <f t="shared" si="3"/>
        <v>0</v>
      </c>
      <c r="R37" s="404"/>
      <c r="S37" s="265">
        <f t="shared" si="9"/>
        <v>0</v>
      </c>
      <c r="T37" s="264">
        <f t="shared" si="10"/>
        <v>0</v>
      </c>
      <c r="U37" s="404"/>
      <c r="V37" s="254">
        <f t="shared" si="4"/>
        <v>0</v>
      </c>
      <c r="W37" s="253">
        <f t="shared" si="5"/>
        <v>0</v>
      </c>
      <c r="X37" s="404"/>
      <c r="Y37" s="265">
        <f t="shared" si="11"/>
        <v>0</v>
      </c>
      <c r="Z37" s="265">
        <f t="shared" si="12"/>
        <v>0</v>
      </c>
      <c r="AA37" s="256"/>
      <c r="AB37" s="254">
        <f t="shared" si="6"/>
        <v>0</v>
      </c>
      <c r="AC37" s="254">
        <f t="shared" si="13"/>
        <v>0</v>
      </c>
      <c r="AD37" s="255"/>
      <c r="AE37" s="254">
        <f t="shared" si="7"/>
        <v>0</v>
      </c>
      <c r="AF37" s="253">
        <f t="shared" si="8"/>
        <v>0</v>
      </c>
    </row>
    <row r="38" spans="1:34" ht="15" thickBot="1" x14ac:dyDescent="0.35">
      <c r="A38" s="442"/>
      <c r="B38" s="252" t="s">
        <v>173</v>
      </c>
      <c r="C38" s="251"/>
      <c r="D38" s="250"/>
      <c r="E38" s="250"/>
      <c r="F38" s="250"/>
      <c r="G38" s="250"/>
      <c r="H38" s="249"/>
      <c r="I38" s="249"/>
      <c r="J38" s="248"/>
      <c r="K38" s="247"/>
      <c r="L38" s="300">
        <v>85</v>
      </c>
      <c r="M38" s="300">
        <v>85</v>
      </c>
      <c r="N38" s="244">
        <f t="shared" si="0"/>
        <v>0</v>
      </c>
      <c r="O38" s="243">
        <f>(L38*F38)</f>
        <v>0</v>
      </c>
      <c r="P38" s="242">
        <f>(M38*F38)</f>
        <v>0</v>
      </c>
      <c r="Q38" s="241">
        <f t="shared" si="3"/>
        <v>0</v>
      </c>
      <c r="R38" s="404"/>
      <c r="S38" s="265">
        <f t="shared" si="9"/>
        <v>0</v>
      </c>
      <c r="T38" s="264">
        <f t="shared" si="10"/>
        <v>0</v>
      </c>
      <c r="U38" s="404"/>
      <c r="V38" s="254">
        <f t="shared" si="4"/>
        <v>0</v>
      </c>
      <c r="W38" s="253">
        <f t="shared" si="5"/>
        <v>0</v>
      </c>
      <c r="X38" s="404"/>
      <c r="Y38" s="265">
        <f t="shared" si="11"/>
        <v>0</v>
      </c>
      <c r="Z38" s="265">
        <f t="shared" si="12"/>
        <v>0</v>
      </c>
      <c r="AA38" s="256"/>
      <c r="AB38" s="254">
        <f t="shared" si="6"/>
        <v>0</v>
      </c>
      <c r="AC38" s="254">
        <f t="shared" si="13"/>
        <v>0</v>
      </c>
      <c r="AD38" s="255"/>
      <c r="AE38" s="254">
        <f t="shared" si="7"/>
        <v>0</v>
      </c>
      <c r="AF38" s="253">
        <f t="shared" si="8"/>
        <v>0</v>
      </c>
    </row>
    <row r="39" spans="1:34" ht="15" thickBot="1" x14ac:dyDescent="0.35">
      <c r="A39" s="442"/>
      <c r="B39" s="252" t="s">
        <v>48</v>
      </c>
      <c r="C39" s="251"/>
      <c r="D39" s="250"/>
      <c r="E39" s="250"/>
      <c r="F39" s="250"/>
      <c r="G39" s="250" t="s">
        <v>171</v>
      </c>
      <c r="H39" s="249"/>
      <c r="I39" s="249"/>
      <c r="J39" s="248"/>
      <c r="K39" s="247"/>
      <c r="L39" s="300">
        <v>85</v>
      </c>
      <c r="M39" s="301">
        <v>85</v>
      </c>
      <c r="N39" s="244">
        <f t="shared" si="0"/>
        <v>0</v>
      </c>
      <c r="O39" s="243">
        <f>(L39*F39)</f>
        <v>0</v>
      </c>
      <c r="P39" s="242">
        <f>(M39*F39)</f>
        <v>0</v>
      </c>
      <c r="Q39" s="241">
        <f t="shared" si="3"/>
        <v>0</v>
      </c>
      <c r="R39" s="404">
        <v>1</v>
      </c>
      <c r="S39" s="265">
        <f t="shared" si="9"/>
        <v>0</v>
      </c>
      <c r="T39" s="264">
        <f t="shared" si="10"/>
        <v>0</v>
      </c>
      <c r="U39" s="404">
        <v>-0.05</v>
      </c>
      <c r="V39" s="254">
        <f t="shared" si="4"/>
        <v>0</v>
      </c>
      <c r="W39" s="253">
        <f t="shared" si="5"/>
        <v>0</v>
      </c>
      <c r="X39" s="404">
        <v>-0.05</v>
      </c>
      <c r="Y39" s="265">
        <f t="shared" si="11"/>
        <v>0</v>
      </c>
      <c r="Z39" s="265">
        <f t="shared" si="12"/>
        <v>0</v>
      </c>
      <c r="AA39" s="256">
        <v>-0.05</v>
      </c>
      <c r="AB39" s="254">
        <f t="shared" si="6"/>
        <v>0</v>
      </c>
      <c r="AC39" s="254">
        <f t="shared" si="13"/>
        <v>0</v>
      </c>
      <c r="AD39" s="255">
        <v>-0.05</v>
      </c>
      <c r="AE39" s="254">
        <f t="shared" si="7"/>
        <v>0</v>
      </c>
      <c r="AF39" s="253">
        <f t="shared" si="8"/>
        <v>0</v>
      </c>
    </row>
    <row r="40" spans="1:34" ht="15" thickBot="1" x14ac:dyDescent="0.35">
      <c r="A40" s="442"/>
      <c r="B40" s="252" t="s">
        <v>172</v>
      </c>
      <c r="C40" s="251"/>
      <c r="D40" s="250"/>
      <c r="E40" s="250"/>
      <c r="F40" s="250"/>
      <c r="G40" s="250" t="s">
        <v>171</v>
      </c>
      <c r="H40" s="249"/>
      <c r="I40" s="249"/>
      <c r="J40" s="248"/>
      <c r="K40" s="247"/>
      <c r="L40" s="300">
        <v>85</v>
      </c>
      <c r="M40" s="301">
        <v>85</v>
      </c>
      <c r="N40" s="244">
        <f t="shared" si="0"/>
        <v>0</v>
      </c>
      <c r="O40" s="243">
        <f>(L40*F40)</f>
        <v>0</v>
      </c>
      <c r="P40" s="242">
        <f>(M40*F40)</f>
        <v>0</v>
      </c>
      <c r="Q40" s="241">
        <f t="shared" si="3"/>
        <v>0</v>
      </c>
      <c r="R40" s="406"/>
      <c r="S40" s="407">
        <f t="shared" si="9"/>
        <v>0</v>
      </c>
      <c r="T40" s="408">
        <f t="shared" si="10"/>
        <v>0</v>
      </c>
      <c r="U40" s="406"/>
      <c r="V40" s="238">
        <f t="shared" si="4"/>
        <v>0</v>
      </c>
      <c r="W40" s="237">
        <f t="shared" si="5"/>
        <v>0</v>
      </c>
      <c r="X40" s="406"/>
      <c r="Y40" s="265">
        <f t="shared" si="11"/>
        <v>0</v>
      </c>
      <c r="Z40" s="265">
        <f t="shared" si="12"/>
        <v>0</v>
      </c>
      <c r="AA40" s="240"/>
      <c r="AB40" s="238">
        <f t="shared" si="6"/>
        <v>0</v>
      </c>
      <c r="AC40" s="238">
        <f t="shared" si="13"/>
        <v>0</v>
      </c>
      <c r="AD40" s="239"/>
      <c r="AE40" s="238">
        <f t="shared" si="7"/>
        <v>0</v>
      </c>
      <c r="AF40" s="237">
        <f t="shared" si="8"/>
        <v>0</v>
      </c>
    </row>
    <row r="41" spans="1:34" ht="15" thickBot="1" x14ac:dyDescent="0.35">
      <c r="A41" s="442"/>
      <c r="B41" s="236" t="s">
        <v>170</v>
      </c>
      <c r="C41" s="235"/>
      <c r="D41" s="234"/>
      <c r="E41" s="234"/>
      <c r="F41" s="234"/>
      <c r="G41" s="234"/>
      <c r="H41" s="233"/>
      <c r="I41" s="233"/>
      <c r="J41" s="231">
        <f>SUM(J5:J40)</f>
        <v>0</v>
      </c>
      <c r="K41" s="232">
        <f>SUM(K5:K40)</f>
        <v>0</v>
      </c>
      <c r="L41" s="231"/>
      <c r="M41" s="230"/>
      <c r="N41" s="229"/>
      <c r="O41" s="228">
        <f>SUM(O5:O40)</f>
        <v>0</v>
      </c>
      <c r="P41" s="227">
        <f>SUM(P5:P40)</f>
        <v>0</v>
      </c>
      <c r="Q41" s="226">
        <f t="shared" si="3"/>
        <v>0</v>
      </c>
      <c r="R41" s="225"/>
      <c r="S41" s="224">
        <f>SUM(S5:S40)</f>
        <v>0</v>
      </c>
      <c r="T41" s="222">
        <f>SUM(T5:T40)</f>
        <v>0</v>
      </c>
      <c r="U41" s="225"/>
      <c r="V41" s="224">
        <f>SUM(V5:V40)</f>
        <v>0</v>
      </c>
      <c r="W41" s="222">
        <f>SUM(W5:W40)</f>
        <v>0</v>
      </c>
      <c r="X41" s="225"/>
      <c r="Y41" s="224">
        <f>SUM(Y5:Y40)</f>
        <v>0</v>
      </c>
      <c r="Z41" s="222">
        <f>SUM(Z5:Z40)</f>
        <v>0</v>
      </c>
      <c r="AA41" s="223"/>
      <c r="AB41" s="222">
        <f>SUM(AB5:AB40)</f>
        <v>0</v>
      </c>
      <c r="AC41" s="222">
        <f>SUM(AC5:AC40)</f>
        <v>0</v>
      </c>
      <c r="AD41" s="223"/>
      <c r="AE41" s="222">
        <f>SUM(AE5:AE40)</f>
        <v>0</v>
      </c>
      <c r="AF41" s="222">
        <f>SUM(AF5:AF40)</f>
        <v>0</v>
      </c>
    </row>
    <row r="42" spans="1:34" x14ac:dyDescent="0.3">
      <c r="R42" s="216"/>
      <c r="T42"/>
      <c r="U42" s="216"/>
      <c r="W42"/>
      <c r="X42" s="216"/>
      <c r="Z42"/>
      <c r="AA42" s="216"/>
      <c r="AD42" s="216"/>
    </row>
    <row r="43" spans="1:34" ht="18" x14ac:dyDescent="0.35">
      <c r="J43" s="1"/>
      <c r="L43" s="1"/>
      <c r="M43" s="354" t="s">
        <v>274</v>
      </c>
      <c r="N43" s="355" t="s">
        <v>275</v>
      </c>
      <c r="O43" s="356">
        <f>Q41/2</f>
        <v>0</v>
      </c>
      <c r="P43" s="415">
        <f>(O41+P41)/2</f>
        <v>0</v>
      </c>
      <c r="Q43" s="355" t="s">
        <v>275</v>
      </c>
      <c r="R43" s="355" t="s">
        <v>275</v>
      </c>
      <c r="S43" s="356">
        <f>R41/2</f>
        <v>0</v>
      </c>
      <c r="T43" s="415">
        <f>(S41+T41)/2</f>
        <v>0</v>
      </c>
      <c r="U43" s="355" t="s">
        <v>275</v>
      </c>
      <c r="V43" s="356">
        <f>U41/2</f>
        <v>0</v>
      </c>
      <c r="W43" s="415">
        <f>(V41+W41)/2</f>
        <v>0</v>
      </c>
      <c r="X43" s="355" t="s">
        <v>275</v>
      </c>
      <c r="Y43" s="356">
        <f>X41/2</f>
        <v>0</v>
      </c>
      <c r="Z43" s="415">
        <f>(Y41+Z41)/2</f>
        <v>0</v>
      </c>
      <c r="AA43" s="355" t="s">
        <v>275</v>
      </c>
      <c r="AB43" s="356">
        <f>AA41/2</f>
        <v>0</v>
      </c>
      <c r="AC43" s="415">
        <f>(AB41+AC41)/2</f>
        <v>0</v>
      </c>
      <c r="AD43" s="355" t="s">
        <v>275</v>
      </c>
      <c r="AE43" s="356">
        <f>AD41/2</f>
        <v>0</v>
      </c>
      <c r="AF43" s="415">
        <f>(AE41+AF41)/2</f>
        <v>0</v>
      </c>
    </row>
    <row r="44" spans="1:34" ht="18" x14ac:dyDescent="0.35">
      <c r="J44" s="1"/>
      <c r="K44" s="1"/>
      <c r="L44" s="1"/>
      <c r="M44" s="1"/>
      <c r="O44" s="1"/>
      <c r="P44" s="1"/>
      <c r="R44" s="434"/>
      <c r="S44" s="434"/>
      <c r="T44" s="435"/>
      <c r="U44" s="435"/>
      <c r="V44" s="435"/>
      <c r="W44" s="435"/>
      <c r="Z44" s="218"/>
      <c r="AD44" t="s">
        <v>169</v>
      </c>
      <c r="AE44" t="e">
        <f>#REF!</f>
        <v>#REF!</v>
      </c>
      <c r="AF44" t="str">
        <f>$X$2</f>
        <v>Serie</v>
      </c>
      <c r="AG44" t="str">
        <f>$AA$2</f>
        <v>Serie</v>
      </c>
      <c r="AH44" t="str">
        <f>$AD$2</f>
        <v>Serie</v>
      </c>
    </row>
    <row r="45" spans="1:34" x14ac:dyDescent="0.3">
      <c r="J45" s="1"/>
      <c r="K45" s="1"/>
      <c r="L45" s="1"/>
      <c r="M45" s="1"/>
      <c r="O45" s="1"/>
      <c r="P45" s="1"/>
      <c r="T45" s="218"/>
      <c r="W45" s="218"/>
      <c r="Z45" s="218"/>
      <c r="AC45" s="3" t="s">
        <v>168</v>
      </c>
      <c r="AD45" s="220" t="e">
        <f>#REF!</f>
        <v>#REF!</v>
      </c>
      <c r="AE45" s="220" t="e">
        <f>#REF!</f>
        <v>#REF!</v>
      </c>
      <c r="AF45" s="220" t="e">
        <f>#REF!</f>
        <v>#REF!</v>
      </c>
      <c r="AG45" s="220" t="e">
        <f>#REF!</f>
        <v>#REF!</v>
      </c>
      <c r="AH45" s="220" t="e">
        <f>#REF!</f>
        <v>#REF!</v>
      </c>
    </row>
    <row r="46" spans="1:34" ht="21" x14ac:dyDescent="0.4">
      <c r="I46" s="2"/>
      <c r="J46" s="413"/>
      <c r="K46" s="1"/>
      <c r="L46" s="1"/>
      <c r="M46" s="1"/>
      <c r="O46" s="1"/>
      <c r="P46" s="1"/>
      <c r="R46" s="416"/>
      <c r="S46" s="417"/>
      <c r="T46" s="221"/>
      <c r="W46" s="218"/>
      <c r="Z46" s="218"/>
      <c r="AC46" s="3" t="s">
        <v>167</v>
      </c>
      <c r="AD46" s="220" t="e">
        <f>#REF!</f>
        <v>#REF!</v>
      </c>
      <c r="AE46" s="220" t="e">
        <f>#REF!-AE45</f>
        <v>#REF!</v>
      </c>
      <c r="AF46" s="220" t="e">
        <f>#REF!-AF45</f>
        <v>#REF!</v>
      </c>
      <c r="AG46" s="220" t="e">
        <f>#REF!-AG45</f>
        <v>#REF!</v>
      </c>
      <c r="AH46" s="220" t="e">
        <f>#REF!-AH45</f>
        <v>#REF!</v>
      </c>
    </row>
    <row r="47" spans="1:34" x14ac:dyDescent="0.3">
      <c r="J47" s="1"/>
      <c r="K47" s="1"/>
      <c r="L47" s="1"/>
      <c r="M47" s="1"/>
      <c r="O47" s="1"/>
      <c r="P47" s="1"/>
      <c r="T47" s="218"/>
      <c r="W47" s="218"/>
      <c r="Z47" s="218"/>
      <c r="AC47" s="3"/>
      <c r="AD47" s="220"/>
      <c r="AE47" s="220" t="e">
        <f>(#REF!+#REF!)/2</f>
        <v>#REF!</v>
      </c>
      <c r="AF47" s="220" t="e">
        <f>(#REF!+#REF!)/2</f>
        <v>#REF!</v>
      </c>
      <c r="AG47" s="220" t="e">
        <f>(#REF!+#REF!)/2</f>
        <v>#REF!</v>
      </c>
      <c r="AH47" s="220" t="e">
        <f>(#REF!+#REF!)/2</f>
        <v>#REF!</v>
      </c>
    </row>
    <row r="48" spans="1:34" x14ac:dyDescent="0.3">
      <c r="T48" s="218"/>
      <c r="W48" s="218"/>
      <c r="Z48" s="218"/>
      <c r="AC48" s="3" t="s">
        <v>166</v>
      </c>
      <c r="AD48" s="220"/>
      <c r="AE48" s="220"/>
      <c r="AF48" s="220"/>
      <c r="AG48" s="220"/>
      <c r="AH48" s="220"/>
    </row>
    <row r="49" spans="10:26" x14ac:dyDescent="0.3">
      <c r="J49" s="1"/>
      <c r="T49" s="218"/>
      <c r="W49" s="218"/>
      <c r="Z49" s="218"/>
    </row>
    <row r="50" spans="10:26" x14ac:dyDescent="0.3">
      <c r="J50" s="1"/>
      <c r="K50" s="219"/>
      <c r="L50" s="418"/>
      <c r="M50" s="1"/>
      <c r="O50" s="220"/>
      <c r="T50" s="218"/>
      <c r="W50" s="218"/>
      <c r="Z50" s="218"/>
    </row>
    <row r="51" spans="10:26" x14ac:dyDescent="0.3">
      <c r="J51" s="1"/>
      <c r="K51" s="219"/>
      <c r="L51" s="418"/>
      <c r="M51" s="1"/>
      <c r="O51" s="220"/>
      <c r="R51" s="220"/>
      <c r="S51" s="220"/>
      <c r="T51" s="218"/>
      <c r="W51" s="218"/>
      <c r="Z51" s="218"/>
    </row>
    <row r="52" spans="10:26" x14ac:dyDescent="0.3">
      <c r="J52" s="1"/>
      <c r="K52" s="219"/>
      <c r="L52" s="418"/>
      <c r="M52" s="1"/>
      <c r="S52" s="220"/>
      <c r="T52" s="218"/>
      <c r="W52" s="218"/>
      <c r="Z52" s="218"/>
    </row>
    <row r="53" spans="10:26" x14ac:dyDescent="0.3">
      <c r="J53" s="1"/>
      <c r="K53" s="219"/>
      <c r="L53" s="418"/>
      <c r="M53" s="1"/>
      <c r="P53" s="220"/>
      <c r="T53" s="218"/>
      <c r="W53" s="218"/>
      <c r="Z53" s="218"/>
    </row>
    <row r="54" spans="10:26" x14ac:dyDescent="0.3">
      <c r="L54" s="418"/>
      <c r="M54" s="1"/>
      <c r="S54" s="220"/>
      <c r="T54" s="218"/>
      <c r="W54" s="218"/>
      <c r="Z54" s="218"/>
    </row>
    <row r="55" spans="10:26" ht="18" x14ac:dyDescent="0.35">
      <c r="K55" s="419"/>
      <c r="L55" s="420"/>
      <c r="M55" s="421"/>
    </row>
    <row r="56" spans="10:26" ht="18" x14ac:dyDescent="0.35">
      <c r="K56" s="422"/>
      <c r="L56" s="422"/>
      <c r="M56" s="422"/>
    </row>
    <row r="57" spans="10:26" ht="18" x14ac:dyDescent="0.35">
      <c r="K57" s="419"/>
      <c r="L57" s="420"/>
      <c r="M57" s="420"/>
    </row>
  </sheetData>
  <mergeCells count="26">
    <mergeCell ref="A1:G1"/>
    <mergeCell ref="B2:D2"/>
    <mergeCell ref="F2:G2"/>
    <mergeCell ref="O2:Q2"/>
    <mergeCell ref="R2:T2"/>
    <mergeCell ref="X2:Z2"/>
    <mergeCell ref="AA2:AC2"/>
    <mergeCell ref="AD2:AF2"/>
    <mergeCell ref="B3:D3"/>
    <mergeCell ref="F3:G3"/>
    <mergeCell ref="J3:K3"/>
    <mergeCell ref="L3:N3"/>
    <mergeCell ref="O3:Q3"/>
    <mergeCell ref="R3:T3"/>
    <mergeCell ref="U3:W3"/>
    <mergeCell ref="U2:W2"/>
    <mergeCell ref="A5:A41"/>
    <mergeCell ref="B5:B20"/>
    <mergeCell ref="B21:B23"/>
    <mergeCell ref="B24:B30"/>
    <mergeCell ref="B31:B34"/>
    <mergeCell ref="R44:S44"/>
    <mergeCell ref="T44:W44"/>
    <mergeCell ref="X3:Z3"/>
    <mergeCell ref="AA3:AC3"/>
    <mergeCell ref="AD3:AF3"/>
  </mergeCells>
  <conditionalFormatting sqref="N5:N10 N34:N40 N12:N15 N19:N32">
    <cfRule type="colorScale" priority="11">
      <colorScale>
        <cfvo type="min"/>
        <cfvo type="percentile" val="50"/>
        <cfvo type="max"/>
        <color rgb="FF63BE7B"/>
        <color rgb="FFFFEB84"/>
        <color rgb="FFF8696B"/>
      </colorScale>
    </cfRule>
  </conditionalFormatting>
  <conditionalFormatting sqref="Q5:Q10 Q34:Q40 Q12:Q15 Q19:Q32">
    <cfRule type="colorScale" priority="12">
      <colorScale>
        <cfvo type="min"/>
        <cfvo type="percentile" val="50"/>
        <cfvo type="max"/>
        <color rgb="FF63BE7B"/>
        <color rgb="FFFFEB84"/>
        <color rgb="FFF8696B"/>
      </colorScale>
    </cfRule>
  </conditionalFormatting>
  <conditionalFormatting sqref="N33">
    <cfRule type="colorScale" priority="9">
      <colorScale>
        <cfvo type="min"/>
        <cfvo type="percentile" val="50"/>
        <cfvo type="max"/>
        <color rgb="FF63BE7B"/>
        <color rgb="FFFFEB84"/>
        <color rgb="FFF8696B"/>
      </colorScale>
    </cfRule>
  </conditionalFormatting>
  <conditionalFormatting sqref="Q33">
    <cfRule type="colorScale" priority="10">
      <colorScale>
        <cfvo type="min"/>
        <cfvo type="percentile" val="50"/>
        <cfvo type="max"/>
        <color rgb="FF63BE7B"/>
        <color rgb="FFFFEB84"/>
        <color rgb="FFF8696B"/>
      </colorScale>
    </cfRule>
  </conditionalFormatting>
  <conditionalFormatting sqref="N11">
    <cfRule type="colorScale" priority="7">
      <colorScale>
        <cfvo type="min"/>
        <cfvo type="percentile" val="50"/>
        <cfvo type="max"/>
        <color rgb="FF63BE7B"/>
        <color rgb="FFFFEB84"/>
        <color rgb="FFF8696B"/>
      </colorScale>
    </cfRule>
  </conditionalFormatting>
  <conditionalFormatting sqref="Q11">
    <cfRule type="colorScale" priority="8">
      <colorScale>
        <cfvo type="min"/>
        <cfvo type="percentile" val="50"/>
        <cfvo type="max"/>
        <color rgb="FF63BE7B"/>
        <color rgb="FFFFEB84"/>
        <color rgb="FFF8696B"/>
      </colorScale>
    </cfRule>
  </conditionalFormatting>
  <conditionalFormatting sqref="N17">
    <cfRule type="colorScale" priority="5">
      <colorScale>
        <cfvo type="min"/>
        <cfvo type="percentile" val="50"/>
        <cfvo type="max"/>
        <color rgb="FF63BE7B"/>
        <color rgb="FFFFEB84"/>
        <color rgb="FFF8696B"/>
      </colorScale>
    </cfRule>
  </conditionalFormatting>
  <conditionalFormatting sqref="Q17">
    <cfRule type="colorScale" priority="6">
      <colorScale>
        <cfvo type="min"/>
        <cfvo type="percentile" val="50"/>
        <cfvo type="max"/>
        <color rgb="FF63BE7B"/>
        <color rgb="FFFFEB84"/>
        <color rgb="FFF8696B"/>
      </colorScale>
    </cfRule>
  </conditionalFormatting>
  <conditionalFormatting sqref="N16">
    <cfRule type="colorScale" priority="3">
      <colorScale>
        <cfvo type="min"/>
        <cfvo type="percentile" val="50"/>
        <cfvo type="max"/>
        <color rgb="FF63BE7B"/>
        <color rgb="FFFFEB84"/>
        <color rgb="FFF8696B"/>
      </colorScale>
    </cfRule>
  </conditionalFormatting>
  <conditionalFormatting sqref="Q16">
    <cfRule type="colorScale" priority="4">
      <colorScale>
        <cfvo type="min"/>
        <cfvo type="percentile" val="50"/>
        <cfvo type="max"/>
        <color rgb="FF63BE7B"/>
        <color rgb="FFFFEB84"/>
        <color rgb="FFF8696B"/>
      </colorScale>
    </cfRule>
  </conditionalFormatting>
  <conditionalFormatting sqref="N18">
    <cfRule type="colorScale" priority="1">
      <colorScale>
        <cfvo type="min"/>
        <cfvo type="percentile" val="50"/>
        <cfvo type="max"/>
        <color rgb="FF63BE7B"/>
        <color rgb="FFFFEB84"/>
        <color rgb="FFF8696B"/>
      </colorScale>
    </cfRule>
  </conditionalFormatting>
  <conditionalFormatting sqref="Q18">
    <cfRule type="colorScale" priority="2">
      <colorScale>
        <cfvo type="min"/>
        <cfvo type="percentile" val="50"/>
        <cfvo type="max"/>
        <color rgb="FF63BE7B"/>
        <color rgb="FFFFEB84"/>
        <color rgb="FFF8696B"/>
      </colorScale>
    </cfRule>
  </conditionalFormatting>
  <pageMargins left="0.25" right="0.25" top="0.75" bottom="0.75" header="0.3" footer="0.3"/>
  <pageSetup paperSize="8" scale="51"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120"/>
  <sheetViews>
    <sheetView zoomScaleNormal="100" workbookViewId="0">
      <pane xSplit="9" ySplit="39" topLeftCell="J40" activePane="bottomRight" state="frozen"/>
      <selection pane="topRight" activeCell="J1" sqref="J1"/>
      <selection pane="bottomLeft" activeCell="A40" sqref="A40"/>
      <selection pane="bottomRight" activeCell="A2" sqref="A2"/>
    </sheetView>
  </sheetViews>
  <sheetFormatPr defaultColWidth="9.109375" defaultRowHeight="13.2" outlineLevelRow="1" outlineLevelCol="1" x14ac:dyDescent="0.25"/>
  <cols>
    <col min="1" max="1" width="18.5546875" style="104" customWidth="1"/>
    <col min="2" max="2" width="12.6640625" style="104" customWidth="1"/>
    <col min="3" max="5" width="10.6640625" style="104" customWidth="1"/>
    <col min="6" max="6" width="9.6640625" style="104" customWidth="1"/>
    <col min="7" max="9" width="12.6640625" style="104" customWidth="1"/>
    <col min="10" max="12" width="12.6640625" style="104" customWidth="1" outlineLevel="1"/>
    <col min="13" max="14" width="7.6640625" style="104" customWidth="1"/>
    <col min="15" max="15" width="9.6640625" style="104" customWidth="1"/>
    <col min="16" max="16" width="10.6640625" style="104" customWidth="1"/>
    <col min="17" max="17" width="10.6640625" style="105" hidden="1" customWidth="1" outlineLevel="1"/>
    <col min="18" max="18" width="8.6640625" style="104" customWidth="1" collapsed="1"/>
    <col min="19" max="19" width="8.6640625" style="104" customWidth="1"/>
    <col min="20" max="21" width="9.5546875" style="104" bestFit="1" customWidth="1"/>
    <col min="22" max="22" width="10.88671875" style="105" hidden="1" customWidth="1" outlineLevel="1"/>
    <col min="23" max="23" width="15.5546875" style="104" customWidth="1" collapsed="1"/>
    <col min="24" max="24" width="10.6640625" style="106" customWidth="1"/>
    <col min="25" max="25" width="14.44140625" style="104" customWidth="1"/>
    <col min="26" max="30" width="10.6640625" style="104" customWidth="1"/>
    <col min="31" max="31" width="10.88671875" style="105" hidden="1" customWidth="1" outlineLevel="1"/>
    <col min="32" max="32" width="18.5546875" style="106" customWidth="1" collapsed="1"/>
    <col min="33" max="33" width="12.6640625" style="104" customWidth="1"/>
    <col min="34" max="38" width="10.6640625" style="104" customWidth="1"/>
    <col min="39" max="39" width="10.6640625" style="105" hidden="1" customWidth="1" outlineLevel="1"/>
    <col min="40" max="40" width="10.6640625" style="104" customWidth="1" collapsed="1"/>
    <col min="41" max="44" width="10.6640625" style="104" customWidth="1"/>
    <col min="45" max="45" width="10.6640625" style="105" hidden="1" customWidth="1" outlineLevel="1"/>
    <col min="46" max="46" width="9.109375" style="104" customWidth="1" collapsed="1"/>
    <col min="47" max="16384" width="9.109375" style="104"/>
  </cols>
  <sheetData>
    <row r="1" spans="1:46" s="209" customFormat="1" ht="18" thickBot="1" x14ac:dyDescent="0.35">
      <c r="A1" s="346"/>
      <c r="B1" s="347"/>
      <c r="C1" s="347"/>
      <c r="D1" s="348" t="s">
        <v>165</v>
      </c>
      <c r="E1" s="347"/>
      <c r="F1" s="347"/>
      <c r="G1" s="347"/>
      <c r="H1" s="347"/>
      <c r="I1" s="349"/>
      <c r="J1" s="215"/>
      <c r="K1" s="214" t="s">
        <v>164</v>
      </c>
      <c r="L1" s="213"/>
      <c r="M1" s="212" t="s">
        <v>163</v>
      </c>
      <c r="N1" s="211"/>
      <c r="O1" s="210"/>
      <c r="P1" s="210"/>
      <c r="Q1" s="210"/>
      <c r="R1" s="210"/>
      <c r="S1" s="210"/>
      <c r="T1" s="210"/>
      <c r="U1" s="210"/>
      <c r="V1" s="210"/>
      <c r="W1" s="350"/>
      <c r="X1" s="351"/>
      <c r="Y1" s="350"/>
      <c r="Z1" s="350"/>
      <c r="AA1" s="350"/>
      <c r="AB1" s="350"/>
      <c r="AC1" s="350"/>
      <c r="AD1" s="350"/>
      <c r="AE1" s="350"/>
      <c r="AF1" s="351"/>
      <c r="AG1" s="350"/>
      <c r="AH1" s="350"/>
      <c r="AI1" s="350"/>
      <c r="AJ1" s="350"/>
      <c r="AK1" s="350"/>
      <c r="AL1" s="350"/>
      <c r="AM1" s="350"/>
      <c r="AN1" s="350"/>
      <c r="AO1" s="350"/>
      <c r="AP1" s="350"/>
      <c r="AQ1" s="350"/>
      <c r="AR1" s="350"/>
      <c r="AS1" s="350"/>
      <c r="AT1" s="352"/>
    </row>
    <row r="2" spans="1:46" x14ac:dyDescent="0.25">
      <c r="A2" s="200" t="s">
        <v>162</v>
      </c>
      <c r="B2" s="178"/>
      <c r="C2" s="178"/>
      <c r="D2" s="178"/>
      <c r="E2" s="178"/>
      <c r="F2" s="178"/>
      <c r="G2" s="178"/>
      <c r="H2" s="178"/>
      <c r="I2" s="183"/>
      <c r="J2" s="179"/>
      <c r="K2" s="178"/>
      <c r="L2" s="183"/>
      <c r="N2" s="494" t="s">
        <v>161</v>
      </c>
      <c r="O2" s="494"/>
      <c r="P2" s="494"/>
      <c r="Q2" s="494"/>
      <c r="R2" s="494"/>
      <c r="S2" s="494"/>
    </row>
    <row r="3" spans="1:46" ht="13.5" hidden="1" customHeight="1" outlineLevel="1" x14ac:dyDescent="0.25">
      <c r="A3" s="479" t="s">
        <v>160</v>
      </c>
      <c r="B3" s="480"/>
      <c r="C3" s="205"/>
      <c r="D3" s="202"/>
      <c r="E3" s="480" t="s">
        <v>159</v>
      </c>
      <c r="F3" s="480"/>
      <c r="G3" s="484"/>
      <c r="H3" s="484"/>
      <c r="I3" s="485"/>
      <c r="J3" s="179"/>
      <c r="K3" s="178"/>
      <c r="L3" s="183"/>
      <c r="N3" s="495" t="s">
        <v>158</v>
      </c>
      <c r="O3" s="495"/>
      <c r="P3" s="495"/>
      <c r="Q3" s="495"/>
      <c r="R3" s="495"/>
      <c r="S3" s="495"/>
    </row>
    <row r="4" spans="1:46" ht="13.5" hidden="1" customHeight="1" outlineLevel="1" x14ac:dyDescent="0.25">
      <c r="A4" s="479" t="s">
        <v>157</v>
      </c>
      <c r="B4" s="480"/>
      <c r="C4" s="203"/>
      <c r="D4" s="202"/>
      <c r="E4" s="480" t="s">
        <v>156</v>
      </c>
      <c r="F4" s="480"/>
      <c r="G4" s="484"/>
      <c r="H4" s="484"/>
      <c r="I4" s="485"/>
      <c r="J4" s="179"/>
      <c r="K4" s="178"/>
      <c r="L4" s="183"/>
    </row>
    <row r="5" spans="1:46" ht="13.5" hidden="1" customHeight="1" outlineLevel="1" x14ac:dyDescent="0.25">
      <c r="A5" s="479" t="s">
        <v>155</v>
      </c>
      <c r="B5" s="480"/>
      <c r="C5" s="203"/>
      <c r="D5" s="202"/>
      <c r="E5" s="496" t="s">
        <v>154</v>
      </c>
      <c r="F5" s="480"/>
      <c r="G5" s="484"/>
      <c r="H5" s="484"/>
      <c r="I5" s="485"/>
      <c r="J5" s="179"/>
      <c r="K5" s="178"/>
      <c r="L5" s="183"/>
    </row>
    <row r="6" spans="1:46" ht="13.5" hidden="1" customHeight="1" outlineLevel="1" x14ac:dyDescent="0.25">
      <c r="A6" s="479" t="s">
        <v>153</v>
      </c>
      <c r="B6" s="480"/>
      <c r="C6" s="208"/>
      <c r="D6" s="202"/>
      <c r="E6" s="480" t="s">
        <v>152</v>
      </c>
      <c r="F6" s="480"/>
      <c r="G6" s="482"/>
      <c r="H6" s="482"/>
      <c r="I6" s="483"/>
      <c r="J6" s="179"/>
      <c r="K6" s="178"/>
      <c r="L6" s="183"/>
      <c r="V6" s="207"/>
    </row>
    <row r="7" spans="1:46" ht="13.5" hidden="1" customHeight="1" outlineLevel="1" x14ac:dyDescent="0.25">
      <c r="A7" s="479" t="s">
        <v>151</v>
      </c>
      <c r="B7" s="480"/>
      <c r="C7" s="208"/>
      <c r="D7" s="202"/>
      <c r="E7" s="480" t="s">
        <v>150</v>
      </c>
      <c r="F7" s="480"/>
      <c r="G7" s="482"/>
      <c r="H7" s="482"/>
      <c r="I7" s="483"/>
      <c r="J7" s="179"/>
      <c r="K7" s="178"/>
      <c r="L7" s="183"/>
      <c r="V7" s="207"/>
    </row>
    <row r="8" spans="1:46" ht="13.5" hidden="1" customHeight="1" outlineLevel="1" x14ac:dyDescent="0.25">
      <c r="A8" s="479" t="s">
        <v>149</v>
      </c>
      <c r="B8" s="480"/>
      <c r="C8" s="203"/>
      <c r="D8" s="202"/>
      <c r="E8" s="202"/>
      <c r="F8" s="202"/>
      <c r="G8" s="205"/>
      <c r="H8" s="205"/>
      <c r="I8" s="204"/>
      <c r="J8" s="179"/>
      <c r="K8" s="178"/>
      <c r="L8" s="183"/>
    </row>
    <row r="9" spans="1:46" ht="13.5" hidden="1" customHeight="1" outlineLevel="1" x14ac:dyDescent="0.25">
      <c r="A9" s="206"/>
      <c r="B9" s="202"/>
      <c r="C9" s="203"/>
      <c r="D9" s="202"/>
      <c r="E9" s="202"/>
      <c r="F9" s="202"/>
      <c r="G9" s="205"/>
      <c r="H9" s="205"/>
      <c r="I9" s="204"/>
      <c r="J9" s="179"/>
      <c r="K9" s="178"/>
      <c r="L9" s="183"/>
    </row>
    <row r="10" spans="1:46" ht="13.5" hidden="1" customHeight="1" outlineLevel="1" x14ac:dyDescent="0.25">
      <c r="A10" s="479" t="s">
        <v>148</v>
      </c>
      <c r="B10" s="480"/>
      <c r="C10" s="203" t="s">
        <v>136</v>
      </c>
      <c r="D10" s="202"/>
      <c r="E10" s="480"/>
      <c r="F10" s="480"/>
      <c r="G10" s="205"/>
      <c r="H10" s="205"/>
      <c r="I10" s="204"/>
      <c r="J10" s="179"/>
      <c r="K10" s="178"/>
      <c r="L10" s="183"/>
    </row>
    <row r="11" spans="1:46" ht="13.5" hidden="1" customHeight="1" outlineLevel="1" x14ac:dyDescent="0.25">
      <c r="A11" s="479" t="s">
        <v>147</v>
      </c>
      <c r="B11" s="480"/>
      <c r="C11" s="203" t="s">
        <v>146</v>
      </c>
      <c r="D11" s="202"/>
      <c r="E11" s="480" t="s">
        <v>145</v>
      </c>
      <c r="F11" s="480"/>
      <c r="G11" s="484" t="s">
        <v>136</v>
      </c>
      <c r="H11" s="484"/>
      <c r="I11" s="485"/>
      <c r="J11" s="179"/>
      <c r="K11" s="178"/>
      <c r="L11" s="183"/>
    </row>
    <row r="12" spans="1:46" ht="13.5" hidden="1" customHeight="1" outlineLevel="1" x14ac:dyDescent="0.25">
      <c r="A12" s="479" t="s">
        <v>144</v>
      </c>
      <c r="B12" s="480"/>
      <c r="C12" s="203"/>
      <c r="D12" s="202"/>
      <c r="E12" s="480" t="s">
        <v>143</v>
      </c>
      <c r="F12" s="480"/>
      <c r="G12" s="484">
        <v>1</v>
      </c>
      <c r="H12" s="484"/>
      <c r="I12" s="485"/>
      <c r="J12" s="179"/>
      <c r="K12" s="178"/>
      <c r="L12" s="183"/>
    </row>
    <row r="13" spans="1:46" ht="13.5" hidden="1" customHeight="1" outlineLevel="1" x14ac:dyDescent="0.25">
      <c r="A13" s="479" t="s">
        <v>142</v>
      </c>
      <c r="B13" s="480"/>
      <c r="C13" s="203" t="s">
        <v>136</v>
      </c>
      <c r="D13" s="202"/>
      <c r="E13" s="480" t="s">
        <v>141</v>
      </c>
      <c r="F13" s="480"/>
      <c r="G13" s="484"/>
      <c r="H13" s="484"/>
      <c r="I13" s="485"/>
      <c r="J13" s="179"/>
      <c r="K13" s="178"/>
      <c r="L13" s="183"/>
    </row>
    <row r="14" spans="1:46" ht="13.5" hidden="1" customHeight="1" outlineLevel="1" x14ac:dyDescent="0.25">
      <c r="A14" s="479" t="s">
        <v>140</v>
      </c>
      <c r="B14" s="480"/>
      <c r="C14" s="203" t="s">
        <v>136</v>
      </c>
      <c r="D14" s="202"/>
      <c r="E14" s="480" t="s">
        <v>139</v>
      </c>
      <c r="F14" s="480"/>
      <c r="G14" s="484" t="s">
        <v>136</v>
      </c>
      <c r="H14" s="484"/>
      <c r="I14" s="485"/>
      <c r="J14" s="179"/>
      <c r="K14" s="178"/>
      <c r="L14" s="183"/>
    </row>
    <row r="15" spans="1:46" ht="13.5" hidden="1" customHeight="1" outlineLevel="1" x14ac:dyDescent="0.25">
      <c r="A15" s="479" t="s">
        <v>138</v>
      </c>
      <c r="B15" s="480"/>
      <c r="C15" s="203"/>
      <c r="D15" s="202"/>
      <c r="E15" s="480" t="s">
        <v>137</v>
      </c>
      <c r="F15" s="480"/>
      <c r="G15" s="484" t="s">
        <v>136</v>
      </c>
      <c r="H15" s="484"/>
      <c r="I15" s="485"/>
      <c r="J15" s="179"/>
      <c r="K15" s="178"/>
      <c r="L15" s="183"/>
    </row>
    <row r="16" spans="1:46" ht="13.5" hidden="1" customHeight="1" outlineLevel="1" x14ac:dyDescent="0.25">
      <c r="A16" s="479" t="s">
        <v>135</v>
      </c>
      <c r="B16" s="480"/>
      <c r="C16" s="203" t="s">
        <v>134</v>
      </c>
      <c r="D16" s="202"/>
      <c r="E16" s="480" t="s">
        <v>133</v>
      </c>
      <c r="F16" s="480"/>
      <c r="G16" s="484" t="s">
        <v>132</v>
      </c>
      <c r="H16" s="484"/>
      <c r="I16" s="485"/>
      <c r="J16" s="179"/>
      <c r="K16" s="178"/>
      <c r="L16" s="183"/>
      <c r="P16" s="201"/>
    </row>
    <row r="17" spans="1:45" ht="13.5" customHeight="1" collapsed="1" x14ac:dyDescent="0.25">
      <c r="A17" s="200" t="s">
        <v>131</v>
      </c>
      <c r="B17" s="178"/>
      <c r="C17" s="178"/>
      <c r="D17" s="178"/>
      <c r="E17" s="178"/>
      <c r="F17" s="178"/>
      <c r="G17" s="178"/>
      <c r="H17" s="178"/>
      <c r="I17" s="183"/>
      <c r="J17" s="179"/>
      <c r="K17" s="178"/>
      <c r="L17" s="183"/>
    </row>
    <row r="18" spans="1:45" ht="13.5" hidden="1" customHeight="1" outlineLevel="1" x14ac:dyDescent="0.25">
      <c r="A18" s="479"/>
      <c r="B18" s="480"/>
      <c r="C18" s="480"/>
      <c r="D18" s="480"/>
      <c r="E18" s="480"/>
      <c r="F18" s="480"/>
      <c r="G18" s="480"/>
      <c r="H18" s="480"/>
      <c r="I18" s="481"/>
      <c r="J18" s="179"/>
      <c r="K18" s="178"/>
      <c r="L18" s="183"/>
    </row>
    <row r="19" spans="1:45" ht="13.5" hidden="1" customHeight="1" outlineLevel="1" x14ac:dyDescent="0.25">
      <c r="A19" s="479"/>
      <c r="B19" s="480"/>
      <c r="C19" s="480"/>
      <c r="D19" s="480"/>
      <c r="E19" s="480"/>
      <c r="F19" s="480"/>
      <c r="G19" s="480"/>
      <c r="H19" s="480"/>
      <c r="I19" s="481"/>
      <c r="J19" s="179"/>
      <c r="K19" s="178"/>
      <c r="L19" s="183"/>
    </row>
    <row r="20" spans="1:45" ht="13.5" hidden="1" customHeight="1" outlineLevel="1" x14ac:dyDescent="0.25">
      <c r="A20" s="479"/>
      <c r="B20" s="480"/>
      <c r="C20" s="480"/>
      <c r="D20" s="480"/>
      <c r="E20" s="480"/>
      <c r="F20" s="480"/>
      <c r="G20" s="480"/>
      <c r="H20" s="480"/>
      <c r="I20" s="481"/>
      <c r="J20" s="179"/>
      <c r="K20" s="178"/>
      <c r="L20" s="183"/>
    </row>
    <row r="21" spans="1:45" ht="13.5" hidden="1" customHeight="1" outlineLevel="1" x14ac:dyDescent="0.25">
      <c r="A21" s="479"/>
      <c r="B21" s="480"/>
      <c r="C21" s="480"/>
      <c r="D21" s="480"/>
      <c r="E21" s="480"/>
      <c r="F21" s="480"/>
      <c r="G21" s="480"/>
      <c r="H21" s="480"/>
      <c r="I21" s="481"/>
      <c r="J21" s="179"/>
      <c r="K21" s="178"/>
      <c r="L21" s="183"/>
    </row>
    <row r="22" spans="1:45" ht="13.5" hidden="1" customHeight="1" outlineLevel="1" x14ac:dyDescent="0.25">
      <c r="A22" s="479"/>
      <c r="B22" s="480"/>
      <c r="C22" s="480"/>
      <c r="D22" s="480"/>
      <c r="E22" s="480"/>
      <c r="F22" s="480"/>
      <c r="G22" s="480"/>
      <c r="H22" s="480"/>
      <c r="I22" s="481"/>
      <c r="J22" s="179"/>
      <c r="K22" s="178"/>
      <c r="L22" s="183"/>
    </row>
    <row r="23" spans="1:45" ht="13.5" customHeight="1" collapsed="1" x14ac:dyDescent="0.25">
      <c r="A23" s="200" t="s">
        <v>130</v>
      </c>
      <c r="B23" s="178"/>
      <c r="C23" s="178"/>
      <c r="D23" s="178"/>
      <c r="E23" s="178"/>
      <c r="F23" s="178"/>
      <c r="G23" s="178"/>
      <c r="H23" s="178"/>
      <c r="I23" s="183"/>
      <c r="J23" s="179"/>
      <c r="K23" s="178"/>
      <c r="L23" s="183"/>
    </row>
    <row r="24" spans="1:45" ht="13.5" customHeight="1" outlineLevel="1" x14ac:dyDescent="0.25">
      <c r="A24" s="497" t="s">
        <v>129</v>
      </c>
      <c r="B24" s="480"/>
      <c r="C24" s="480"/>
      <c r="D24" s="480"/>
      <c r="E24" s="480"/>
      <c r="F24" s="480"/>
      <c r="G24" s="480"/>
      <c r="H24" s="480"/>
      <c r="I24" s="481"/>
      <c r="J24" s="179"/>
      <c r="K24" s="178"/>
      <c r="L24" s="183"/>
    </row>
    <row r="25" spans="1:45" outlineLevel="1" x14ac:dyDescent="0.25">
      <c r="A25" s="479" t="s">
        <v>128</v>
      </c>
      <c r="B25" s="480"/>
      <c r="C25" s="480"/>
      <c r="D25" s="480"/>
      <c r="E25" s="480"/>
      <c r="F25" s="480"/>
      <c r="G25" s="480"/>
      <c r="H25" s="480"/>
      <c r="I25" s="481"/>
      <c r="J25" s="179"/>
      <c r="K25" s="178"/>
      <c r="L25" s="183"/>
    </row>
    <row r="26" spans="1:45" outlineLevel="1" x14ac:dyDescent="0.25">
      <c r="A26" s="479" t="s">
        <v>127</v>
      </c>
      <c r="B26" s="480"/>
      <c r="C26" s="480"/>
      <c r="D26" s="480"/>
      <c r="E26" s="480"/>
      <c r="F26" s="480"/>
      <c r="G26" s="480"/>
      <c r="H26" s="480"/>
      <c r="I26" s="481"/>
      <c r="J26" s="179"/>
      <c r="K26" s="178"/>
      <c r="L26" s="183"/>
    </row>
    <row r="27" spans="1:45" outlineLevel="1" x14ac:dyDescent="0.25">
      <c r="A27" s="479"/>
      <c r="B27" s="480"/>
      <c r="C27" s="480"/>
      <c r="D27" s="480"/>
      <c r="E27" s="480"/>
      <c r="F27" s="480"/>
      <c r="G27" s="480"/>
      <c r="H27" s="480"/>
      <c r="I27" s="481"/>
      <c r="J27" s="179"/>
      <c r="K27" s="178"/>
      <c r="L27" s="183"/>
    </row>
    <row r="28" spans="1:45" outlineLevel="1" x14ac:dyDescent="0.25">
      <c r="A28" s="479"/>
      <c r="B28" s="480"/>
      <c r="C28" s="480"/>
      <c r="D28" s="480"/>
      <c r="E28" s="480"/>
      <c r="F28" s="480"/>
      <c r="G28" s="480"/>
      <c r="H28" s="480"/>
      <c r="I28" s="481"/>
      <c r="J28" s="179"/>
      <c r="K28" s="178"/>
      <c r="L28" s="183"/>
    </row>
    <row r="29" spans="1:45" s="107" customFormat="1" outlineLevel="1" x14ac:dyDescent="0.25">
      <c r="A29" s="479"/>
      <c r="B29" s="480"/>
      <c r="C29" s="480"/>
      <c r="D29" s="480"/>
      <c r="E29" s="480"/>
      <c r="F29" s="480"/>
      <c r="G29" s="480"/>
      <c r="H29" s="480"/>
      <c r="I29" s="481"/>
      <c r="J29" s="179"/>
      <c r="K29" s="178"/>
      <c r="L29" s="183"/>
      <c r="M29" s="104"/>
      <c r="N29" s="104"/>
      <c r="O29" s="104"/>
      <c r="P29" s="104"/>
      <c r="Q29" s="105"/>
      <c r="R29" s="104"/>
      <c r="S29" s="104"/>
      <c r="T29" s="181"/>
      <c r="U29" s="181"/>
      <c r="V29" s="180"/>
      <c r="X29" s="182"/>
      <c r="Z29" s="181"/>
      <c r="AA29" s="181"/>
      <c r="AB29" s="181"/>
      <c r="AC29" s="181"/>
      <c r="AD29" s="181"/>
      <c r="AE29" s="180"/>
      <c r="AF29" s="182"/>
      <c r="AH29" s="181"/>
      <c r="AK29" s="181"/>
      <c r="AL29" s="181"/>
      <c r="AM29" s="180"/>
      <c r="AN29" s="181"/>
      <c r="AQ29" s="181"/>
      <c r="AR29" s="181"/>
      <c r="AS29" s="180"/>
    </row>
    <row r="30" spans="1:45" ht="13.5" customHeight="1" thickBot="1" x14ac:dyDescent="0.3">
      <c r="A30" s="199" t="s">
        <v>126</v>
      </c>
      <c r="B30" s="197"/>
      <c r="C30" s="197"/>
      <c r="D30" s="197"/>
      <c r="E30" s="197"/>
      <c r="F30" s="197"/>
      <c r="G30" s="197"/>
      <c r="H30" s="197"/>
      <c r="I30" s="196"/>
      <c r="J30" s="179"/>
      <c r="K30" s="178"/>
      <c r="L30" s="183"/>
    </row>
    <row r="31" spans="1:45" ht="13.5" hidden="1" customHeight="1" outlineLevel="1" thickBot="1" x14ac:dyDescent="0.3">
      <c r="A31" s="198">
        <v>0.1</v>
      </c>
      <c r="B31" s="197" t="s">
        <v>125</v>
      </c>
      <c r="C31" s="197"/>
      <c r="D31" s="197"/>
      <c r="E31" s="197"/>
      <c r="F31" s="197"/>
      <c r="G31" s="197"/>
      <c r="H31" s="197"/>
      <c r="I31" s="196"/>
      <c r="J31" s="179"/>
      <c r="K31" s="178"/>
      <c r="L31" s="183"/>
    </row>
    <row r="32" spans="1:45" hidden="1" outlineLevel="1" x14ac:dyDescent="0.25">
      <c r="A32" s="194">
        <v>0.1</v>
      </c>
      <c r="B32" s="193" t="s">
        <v>124</v>
      </c>
      <c r="C32" s="193"/>
      <c r="D32" s="193"/>
      <c r="E32" s="193"/>
      <c r="F32" s="192"/>
      <c r="G32" s="192"/>
      <c r="H32" s="192"/>
      <c r="I32" s="191"/>
      <c r="J32" s="179"/>
      <c r="K32" s="178"/>
      <c r="L32" s="183"/>
    </row>
    <row r="33" spans="1:46" ht="13.8" hidden="1" outlineLevel="1" thickBot="1" x14ac:dyDescent="0.3">
      <c r="A33" s="190">
        <v>0.15</v>
      </c>
      <c r="B33" s="189" t="s">
        <v>123</v>
      </c>
      <c r="C33" s="189"/>
      <c r="D33" s="189"/>
      <c r="E33" s="189"/>
      <c r="F33" s="188"/>
      <c r="G33" s="188"/>
      <c r="H33" s="188"/>
      <c r="I33" s="187"/>
      <c r="J33" s="179"/>
      <c r="K33" s="178"/>
      <c r="L33" s="183"/>
    </row>
    <row r="34" spans="1:46" ht="14.4" hidden="1" outlineLevel="1" thickTop="1" thickBot="1" x14ac:dyDescent="0.3">
      <c r="A34" s="186">
        <f>SUM(A32:A33)</f>
        <v>0.25</v>
      </c>
      <c r="B34" s="195" t="s">
        <v>122</v>
      </c>
      <c r="C34" s="195"/>
      <c r="D34" s="195"/>
      <c r="E34" s="195"/>
      <c r="F34" s="185"/>
      <c r="G34" s="185"/>
      <c r="H34" s="185"/>
      <c r="I34" s="184"/>
      <c r="J34" s="179"/>
      <c r="K34" s="178"/>
      <c r="L34" s="183"/>
    </row>
    <row r="35" spans="1:46" hidden="1" outlineLevel="1" x14ac:dyDescent="0.25">
      <c r="A35" s="194">
        <v>0.1</v>
      </c>
      <c r="B35" s="193" t="s">
        <v>121</v>
      </c>
      <c r="C35" s="193"/>
      <c r="D35" s="193"/>
      <c r="E35" s="193"/>
      <c r="F35" s="192"/>
      <c r="G35" s="192"/>
      <c r="H35" s="192"/>
      <c r="I35" s="191"/>
      <c r="J35" s="179"/>
      <c r="K35" s="178"/>
      <c r="L35" s="183"/>
    </row>
    <row r="36" spans="1:46" ht="13.8" hidden="1" outlineLevel="1" thickBot="1" x14ac:dyDescent="0.3">
      <c r="A36" s="190">
        <v>0.15</v>
      </c>
      <c r="B36" s="189" t="s">
        <v>120</v>
      </c>
      <c r="C36" s="189"/>
      <c r="D36" s="189"/>
      <c r="E36" s="189"/>
      <c r="F36" s="188"/>
      <c r="G36" s="188"/>
      <c r="H36" s="188"/>
      <c r="I36" s="187"/>
      <c r="J36" s="179"/>
      <c r="K36" s="178"/>
      <c r="L36" s="183"/>
    </row>
    <row r="37" spans="1:46" s="107" customFormat="1" ht="12.75" hidden="1" customHeight="1" outlineLevel="1" thickTop="1" thickBot="1" x14ac:dyDescent="0.3">
      <c r="A37" s="186">
        <f>SUM(A35:A36)</f>
        <v>0.25</v>
      </c>
      <c r="B37" s="489" t="s">
        <v>119</v>
      </c>
      <c r="C37" s="489"/>
      <c r="D37" s="489"/>
      <c r="E37" s="489"/>
      <c r="F37" s="185"/>
      <c r="G37" s="185"/>
      <c r="H37" s="185"/>
      <c r="I37" s="184"/>
      <c r="J37" s="179"/>
      <c r="K37" s="178"/>
      <c r="L37" s="183"/>
      <c r="M37" s="104"/>
      <c r="N37" s="104"/>
      <c r="O37" s="104"/>
      <c r="P37" s="104"/>
      <c r="Q37" s="105"/>
      <c r="R37" s="104"/>
      <c r="S37" s="104"/>
      <c r="T37" s="181"/>
      <c r="U37" s="181"/>
      <c r="V37" s="180"/>
      <c r="X37" s="182"/>
      <c r="Z37" s="181"/>
      <c r="AA37" s="181"/>
      <c r="AB37" s="181"/>
      <c r="AC37" s="181"/>
      <c r="AD37" s="181"/>
      <c r="AE37" s="180"/>
      <c r="AF37" s="182"/>
      <c r="AH37" s="181"/>
      <c r="AK37" s="181"/>
      <c r="AL37" s="181"/>
      <c r="AM37" s="180"/>
      <c r="AN37" s="181"/>
      <c r="AQ37" s="181"/>
      <c r="AR37" s="181"/>
      <c r="AS37" s="180"/>
    </row>
    <row r="38" spans="1:46" s="107" customFormat="1" ht="31.5" customHeight="1" collapsed="1" thickBot="1" x14ac:dyDescent="0.3">
      <c r="A38" s="179"/>
      <c r="B38" s="178"/>
      <c r="C38" s="177"/>
      <c r="D38" s="177"/>
      <c r="E38" s="177"/>
      <c r="F38" s="176" t="s">
        <v>118</v>
      </c>
      <c r="G38" s="175">
        <f>H38/G12</f>
        <v>0</v>
      </c>
      <c r="H38" s="174">
        <f>SUM(H40:H120)</f>
        <v>0</v>
      </c>
      <c r="I38" s="174">
        <f>SUM(I40:I120)</f>
        <v>0</v>
      </c>
      <c r="J38" s="173" t="s">
        <v>117</v>
      </c>
      <c r="K38" s="172">
        <f>SUM(K40:K120)</f>
        <v>0</v>
      </c>
      <c r="L38" s="171">
        <f>SUM(L40:L120)</f>
        <v>0</v>
      </c>
      <c r="M38" s="490" t="s">
        <v>116</v>
      </c>
      <c r="N38" s="491"/>
      <c r="O38" s="491"/>
      <c r="P38" s="491"/>
      <c r="Q38" s="367" t="s">
        <v>110</v>
      </c>
      <c r="R38" s="492" t="s">
        <v>115</v>
      </c>
      <c r="S38" s="492"/>
      <c r="T38" s="492"/>
      <c r="U38" s="168" t="s">
        <v>111</v>
      </c>
      <c r="V38" s="366" t="s">
        <v>110</v>
      </c>
      <c r="W38" s="486" t="s">
        <v>114</v>
      </c>
      <c r="X38" s="487"/>
      <c r="Y38" s="487"/>
      <c r="Z38" s="487"/>
      <c r="AA38" s="487"/>
      <c r="AB38" s="487"/>
      <c r="AC38" s="488"/>
      <c r="AD38" s="168" t="s">
        <v>111</v>
      </c>
      <c r="AE38" s="367" t="s">
        <v>110</v>
      </c>
      <c r="AF38" s="170"/>
      <c r="AG38" s="169"/>
      <c r="AH38" s="486" t="s">
        <v>113</v>
      </c>
      <c r="AI38" s="487"/>
      <c r="AJ38" s="487"/>
      <c r="AK38" s="488"/>
      <c r="AL38" s="168" t="s">
        <v>111</v>
      </c>
      <c r="AM38" s="366" t="s">
        <v>110</v>
      </c>
      <c r="AN38" s="486" t="s">
        <v>112</v>
      </c>
      <c r="AO38" s="487"/>
      <c r="AP38" s="487"/>
      <c r="AQ38" s="488"/>
      <c r="AR38" s="167" t="s">
        <v>111</v>
      </c>
      <c r="AS38" s="366" t="s">
        <v>110</v>
      </c>
    </row>
    <row r="39" spans="1:46" s="151" customFormat="1" ht="42" customHeight="1" thickBot="1" x14ac:dyDescent="0.35">
      <c r="A39" s="166" t="s">
        <v>109</v>
      </c>
      <c r="B39" s="493" t="s">
        <v>108</v>
      </c>
      <c r="C39" s="493"/>
      <c r="D39" s="493"/>
      <c r="E39" s="493"/>
      <c r="F39" s="163" t="s">
        <v>107</v>
      </c>
      <c r="G39" s="163" t="s">
        <v>106</v>
      </c>
      <c r="H39" s="163" t="s">
        <v>105</v>
      </c>
      <c r="I39" s="165" t="s">
        <v>104</v>
      </c>
      <c r="J39" s="164" t="s">
        <v>103</v>
      </c>
      <c r="K39" s="163" t="s">
        <v>102</v>
      </c>
      <c r="L39" s="162" t="s">
        <v>101</v>
      </c>
      <c r="M39" s="161" t="s">
        <v>100</v>
      </c>
      <c r="N39" s="160" t="s">
        <v>99</v>
      </c>
      <c r="O39" s="160" t="s">
        <v>98</v>
      </c>
      <c r="P39" s="153">
        <f>SUM(P40:P120)</f>
        <v>0</v>
      </c>
      <c r="Q39" s="373">
        <f>SUM(Q40:Q120)</f>
        <v>0</v>
      </c>
      <c r="R39" s="153" t="s">
        <v>97</v>
      </c>
      <c r="S39" s="153" t="s">
        <v>92</v>
      </c>
      <c r="T39" s="153">
        <f>SUM(T40:T120)</f>
        <v>0</v>
      </c>
      <c r="U39" s="153">
        <f>SUM(U40:U120)</f>
        <v>0</v>
      </c>
      <c r="V39" s="369">
        <f>SUM(V40:V120)</f>
        <v>0</v>
      </c>
      <c r="W39" s="159" t="s">
        <v>96</v>
      </c>
      <c r="X39" s="158" t="s">
        <v>95</v>
      </c>
      <c r="Y39" s="154" t="s">
        <v>94</v>
      </c>
      <c r="Z39" s="153" t="s">
        <v>93</v>
      </c>
      <c r="AA39" s="153" t="s">
        <v>92</v>
      </c>
      <c r="AB39" s="153" t="s">
        <v>91</v>
      </c>
      <c r="AC39" s="153">
        <f>SUM(AC40:AC120)</f>
        <v>0</v>
      </c>
      <c r="AD39" s="153">
        <f>SUM(AD40:AD120)</f>
        <v>0</v>
      </c>
      <c r="AE39" s="369">
        <f>SUM(AE40:AE120)</f>
        <v>0</v>
      </c>
      <c r="AF39" s="157" t="s">
        <v>90</v>
      </c>
      <c r="AG39" s="156" t="s">
        <v>89</v>
      </c>
      <c r="AH39" s="155" t="s">
        <v>88</v>
      </c>
      <c r="AI39" s="154" t="s">
        <v>87</v>
      </c>
      <c r="AJ39" s="154" t="s">
        <v>86</v>
      </c>
      <c r="AK39" s="153">
        <f>SUM(AK40:AK120)</f>
        <v>0</v>
      </c>
      <c r="AL39" s="153">
        <f>SUM(AL40:AL120)</f>
        <v>0</v>
      </c>
      <c r="AM39" s="369">
        <f>SUM(AM40:AM120)</f>
        <v>0</v>
      </c>
      <c r="AN39" s="155" t="s">
        <v>88</v>
      </c>
      <c r="AO39" s="154" t="s">
        <v>87</v>
      </c>
      <c r="AP39" s="154" t="s">
        <v>86</v>
      </c>
      <c r="AQ39" s="153">
        <f>SUM(AQ40:AQ120)</f>
        <v>0</v>
      </c>
      <c r="AR39" s="153">
        <f>SUM(AR40:AR120)</f>
        <v>0</v>
      </c>
      <c r="AS39" s="371">
        <f>SUM(AS40:AS120)</f>
        <v>0</v>
      </c>
      <c r="AT39" s="152"/>
    </row>
    <row r="40" spans="1:46" s="107" customFormat="1" ht="15" customHeight="1" x14ac:dyDescent="0.3">
      <c r="A40" s="150"/>
      <c r="B40" s="473"/>
      <c r="C40" s="474"/>
      <c r="D40" s="474"/>
      <c r="E40" s="475"/>
      <c r="F40" s="147"/>
      <c r="G40" s="144" t="str">
        <f>IF(F40&lt;&gt;0,Q40+V40+AE40,"")</f>
        <v/>
      </c>
      <c r="H40" s="144" t="str">
        <f t="shared" ref="H40:H71" si="0">IF(F40&lt;&gt;0,F40*G40,"")</f>
        <v/>
      </c>
      <c r="I40" s="146" t="str">
        <f t="shared" ref="I40:I71" si="1">IF(F40&lt;&gt;0,AM40+AS40,"")</f>
        <v/>
      </c>
      <c r="J40" s="149" t="str">
        <f t="shared" ref="J40:J71" si="2">IF(F40&lt;&gt;0,P40+U40+AD40,"")</f>
        <v/>
      </c>
      <c r="K40" s="144" t="str">
        <f t="shared" ref="K40:K71" si="3">IF(F40&lt;&gt;0,F40*J40,"")</f>
        <v/>
      </c>
      <c r="L40" s="143" t="str">
        <f t="shared" ref="L40:L71" si="4">IF(F40&lt;&gt;0,AL40+AR40,"")</f>
        <v/>
      </c>
      <c r="M40" s="142"/>
      <c r="N40" s="141"/>
      <c r="O40" s="131">
        <v>65</v>
      </c>
      <c r="P40" s="109">
        <f t="shared" ref="P40:P71" si="5">IF(M40="",N40*O40,((M40*O40)/F40)+(N40*O40))</f>
        <v>0</v>
      </c>
      <c r="Q40" s="368">
        <f>IF(M40="",N40*85,((M40*85/F40)+N40*85))</f>
        <v>0</v>
      </c>
      <c r="R40" s="133"/>
      <c r="S40" s="133"/>
      <c r="T40" s="109">
        <f t="shared" ref="T40:T71" si="6">IF(R40="",S40,R40/F40+S40)</f>
        <v>0</v>
      </c>
      <c r="U40" s="109" t="str">
        <f t="shared" ref="U40:U71" si="7">IF(F40&lt;&gt;0,(T40*$A$31)+T40,"")</f>
        <v/>
      </c>
      <c r="V40" s="372" t="str">
        <f>IF(F40&lt;&gt;0,(U40/(1-$A$34)),"")</f>
        <v/>
      </c>
      <c r="W40" s="140"/>
      <c r="X40" s="139"/>
      <c r="Y40" s="138"/>
      <c r="Z40" s="133"/>
      <c r="AA40" s="133"/>
      <c r="AB40" s="130">
        <f t="shared" ref="AB40:AB71" si="8">AA40*F40</f>
        <v>0</v>
      </c>
      <c r="AC40" s="109">
        <f t="shared" ref="AC40:AC71" si="9">IF(Z40="",AA40,(Z40/F40)+AA40)</f>
        <v>0</v>
      </c>
      <c r="AD40" s="109" t="str">
        <f t="shared" ref="AD40:AD71" si="10">IF(F40&lt;&gt;0,(AC40*$A$31)+AC40,"")</f>
        <v/>
      </c>
      <c r="AE40" s="368" t="str">
        <f>IF(F40&lt;&gt;0,(AD40/(1-$A$34)),"")</f>
        <v/>
      </c>
      <c r="AF40" s="137"/>
      <c r="AG40" s="136"/>
      <c r="AH40" s="135"/>
      <c r="AI40" s="134"/>
      <c r="AJ40" s="133"/>
      <c r="AK40" s="130">
        <f t="shared" ref="AK40:AK71" si="11">SUM(AH40:AJ40)</f>
        <v>0</v>
      </c>
      <c r="AL40" s="109">
        <f t="shared" ref="AL40:AL71" si="12">(AK40*$A$31)+AK40</f>
        <v>0</v>
      </c>
      <c r="AM40" s="370" t="str">
        <f>IF(F40&lt;&gt;0,AL40/(1-$A$37),"")</f>
        <v/>
      </c>
      <c r="AN40" s="132"/>
      <c r="AO40" s="131"/>
      <c r="AP40" s="133"/>
      <c r="AQ40" s="130">
        <f t="shared" ref="AQ40:AQ71" si="13">SUM(AN40:AP40)</f>
        <v>0</v>
      </c>
      <c r="AR40" s="109">
        <f t="shared" ref="AR40:AR71" si="14">AQ40</f>
        <v>0</v>
      </c>
      <c r="AS40" s="370" t="str">
        <f>IF(F40&lt;&gt;0,AR40/(1-$A$37),"")</f>
        <v/>
      </c>
      <c r="AT40" s="108"/>
    </row>
    <row r="41" spans="1:46" s="107" customFormat="1" ht="15" customHeight="1" x14ac:dyDescent="0.3">
      <c r="A41" s="148"/>
      <c r="B41" s="473"/>
      <c r="C41" s="474"/>
      <c r="D41" s="474"/>
      <c r="E41" s="475"/>
      <c r="F41" s="147"/>
      <c r="G41" s="144" t="str">
        <f t="shared" ref="G41:G71" si="15">IF(F41&lt;&gt;0,Q41+V41+AE41,"")</f>
        <v/>
      </c>
      <c r="H41" s="144" t="str">
        <f t="shared" si="0"/>
        <v/>
      </c>
      <c r="I41" s="146" t="str">
        <f t="shared" si="1"/>
        <v/>
      </c>
      <c r="J41" s="145" t="str">
        <f t="shared" si="2"/>
        <v/>
      </c>
      <c r="K41" s="144" t="str">
        <f t="shared" si="3"/>
        <v/>
      </c>
      <c r="L41" s="143" t="str">
        <f t="shared" si="4"/>
        <v/>
      </c>
      <c r="M41" s="142"/>
      <c r="N41" s="141"/>
      <c r="O41" s="131">
        <v>65</v>
      </c>
      <c r="P41" s="109">
        <f t="shared" si="5"/>
        <v>0</v>
      </c>
      <c r="Q41" s="368">
        <f t="shared" ref="Q41:Q104" si="16">IF(M41="",N41*85,((M41*85/F41)+N41*85))</f>
        <v>0</v>
      </c>
      <c r="R41" s="133"/>
      <c r="S41" s="133"/>
      <c r="T41" s="109">
        <f t="shared" si="6"/>
        <v>0</v>
      </c>
      <c r="U41" s="109" t="str">
        <f t="shared" si="7"/>
        <v/>
      </c>
      <c r="V41" s="364" t="str">
        <f t="shared" ref="V41:V104" si="17">IF(F41&lt;&gt;0,(U41/(1-$A$34)),"")</f>
        <v/>
      </c>
      <c r="W41" s="140"/>
      <c r="X41" s="139"/>
      <c r="Y41" s="138"/>
      <c r="Z41" s="133"/>
      <c r="AA41" s="133"/>
      <c r="AB41" s="130">
        <f t="shared" si="8"/>
        <v>0</v>
      </c>
      <c r="AC41" s="109">
        <f t="shared" si="9"/>
        <v>0</v>
      </c>
      <c r="AD41" s="109" t="str">
        <f t="shared" si="10"/>
        <v/>
      </c>
      <c r="AE41" s="363" t="str">
        <f t="shared" ref="AE41:AE104" si="18">IF(F41&lt;&gt;0,(AD41/(1-$A$34)),"")</f>
        <v/>
      </c>
      <c r="AF41" s="137"/>
      <c r="AG41" s="136"/>
      <c r="AH41" s="135"/>
      <c r="AI41" s="134"/>
      <c r="AJ41" s="133"/>
      <c r="AK41" s="130">
        <f t="shared" si="11"/>
        <v>0</v>
      </c>
      <c r="AL41" s="109">
        <f t="shared" si="12"/>
        <v>0</v>
      </c>
      <c r="AM41" s="365" t="str">
        <f t="shared" ref="AM41:AM104" si="19">IF(F41&lt;&gt;0,AL41/(1-$A$37),"")</f>
        <v/>
      </c>
      <c r="AN41" s="132"/>
      <c r="AO41" s="131"/>
      <c r="AP41" s="133"/>
      <c r="AQ41" s="130">
        <f t="shared" si="13"/>
        <v>0</v>
      </c>
      <c r="AR41" s="109">
        <f t="shared" si="14"/>
        <v>0</v>
      </c>
      <c r="AS41" s="365" t="str">
        <f t="shared" ref="AS41:AS104" si="20">IF(F41&lt;&gt;0,AR41/(1-$A$37),"")</f>
        <v/>
      </c>
      <c r="AT41" s="108"/>
    </row>
    <row r="42" spans="1:46" s="107" customFormat="1" ht="15" customHeight="1" x14ac:dyDescent="0.3">
      <c r="A42" s="148"/>
      <c r="B42" s="473"/>
      <c r="C42" s="474"/>
      <c r="D42" s="474"/>
      <c r="E42" s="475"/>
      <c r="F42" s="147"/>
      <c r="G42" s="144" t="str">
        <f t="shared" si="15"/>
        <v/>
      </c>
      <c r="H42" s="144" t="str">
        <f t="shared" si="0"/>
        <v/>
      </c>
      <c r="I42" s="146" t="str">
        <f t="shared" si="1"/>
        <v/>
      </c>
      <c r="J42" s="145" t="str">
        <f t="shared" si="2"/>
        <v/>
      </c>
      <c r="K42" s="144" t="str">
        <f t="shared" si="3"/>
        <v/>
      </c>
      <c r="L42" s="143" t="str">
        <f t="shared" si="4"/>
        <v/>
      </c>
      <c r="M42" s="142"/>
      <c r="N42" s="141"/>
      <c r="O42" s="131">
        <v>65</v>
      </c>
      <c r="P42" s="109">
        <f t="shared" si="5"/>
        <v>0</v>
      </c>
      <c r="Q42" s="368">
        <f t="shared" si="16"/>
        <v>0</v>
      </c>
      <c r="R42" s="133"/>
      <c r="S42" s="133"/>
      <c r="T42" s="109">
        <f t="shared" si="6"/>
        <v>0</v>
      </c>
      <c r="U42" s="109" t="str">
        <f t="shared" si="7"/>
        <v/>
      </c>
      <c r="V42" s="364" t="str">
        <f t="shared" si="17"/>
        <v/>
      </c>
      <c r="W42" s="140"/>
      <c r="X42" s="139"/>
      <c r="Y42" s="138"/>
      <c r="Z42" s="133"/>
      <c r="AA42" s="133"/>
      <c r="AB42" s="130">
        <f t="shared" si="8"/>
        <v>0</v>
      </c>
      <c r="AC42" s="109">
        <f t="shared" si="9"/>
        <v>0</v>
      </c>
      <c r="AD42" s="109" t="str">
        <f t="shared" si="10"/>
        <v/>
      </c>
      <c r="AE42" s="363" t="str">
        <f t="shared" si="18"/>
        <v/>
      </c>
      <c r="AF42" s="137"/>
      <c r="AG42" s="136"/>
      <c r="AH42" s="135"/>
      <c r="AI42" s="134"/>
      <c r="AJ42" s="133"/>
      <c r="AK42" s="130">
        <f t="shared" si="11"/>
        <v>0</v>
      </c>
      <c r="AL42" s="109">
        <f t="shared" si="12"/>
        <v>0</v>
      </c>
      <c r="AM42" s="365" t="str">
        <f t="shared" si="19"/>
        <v/>
      </c>
      <c r="AN42" s="132"/>
      <c r="AO42" s="131"/>
      <c r="AP42" s="131"/>
      <c r="AQ42" s="130">
        <f t="shared" si="13"/>
        <v>0</v>
      </c>
      <c r="AR42" s="109">
        <f t="shared" si="14"/>
        <v>0</v>
      </c>
      <c r="AS42" s="365" t="str">
        <f t="shared" si="20"/>
        <v/>
      </c>
      <c r="AT42" s="108"/>
    </row>
    <row r="43" spans="1:46" s="107" customFormat="1" ht="15" customHeight="1" x14ac:dyDescent="0.3">
      <c r="A43" s="148"/>
      <c r="B43" s="473"/>
      <c r="C43" s="474"/>
      <c r="D43" s="474"/>
      <c r="E43" s="475"/>
      <c r="F43" s="147"/>
      <c r="G43" s="144" t="str">
        <f t="shared" si="15"/>
        <v/>
      </c>
      <c r="H43" s="144" t="str">
        <f t="shared" si="0"/>
        <v/>
      </c>
      <c r="I43" s="146" t="str">
        <f t="shared" si="1"/>
        <v/>
      </c>
      <c r="J43" s="145" t="str">
        <f t="shared" si="2"/>
        <v/>
      </c>
      <c r="K43" s="144" t="str">
        <f t="shared" si="3"/>
        <v/>
      </c>
      <c r="L43" s="143" t="str">
        <f t="shared" si="4"/>
        <v/>
      </c>
      <c r="M43" s="142"/>
      <c r="N43" s="141"/>
      <c r="O43" s="131">
        <v>65</v>
      </c>
      <c r="P43" s="109">
        <f t="shared" si="5"/>
        <v>0</v>
      </c>
      <c r="Q43" s="368">
        <f t="shared" si="16"/>
        <v>0</v>
      </c>
      <c r="R43" s="133"/>
      <c r="S43" s="133"/>
      <c r="T43" s="109">
        <f t="shared" si="6"/>
        <v>0</v>
      </c>
      <c r="U43" s="109" t="str">
        <f t="shared" si="7"/>
        <v/>
      </c>
      <c r="V43" s="364" t="str">
        <f t="shared" si="17"/>
        <v/>
      </c>
      <c r="W43" s="140"/>
      <c r="X43" s="139"/>
      <c r="Y43" s="138"/>
      <c r="Z43" s="133"/>
      <c r="AA43" s="133"/>
      <c r="AB43" s="130">
        <f t="shared" si="8"/>
        <v>0</v>
      </c>
      <c r="AC43" s="109">
        <f t="shared" si="9"/>
        <v>0</v>
      </c>
      <c r="AD43" s="109" t="str">
        <f t="shared" si="10"/>
        <v/>
      </c>
      <c r="AE43" s="363" t="str">
        <f t="shared" si="18"/>
        <v/>
      </c>
      <c r="AF43" s="137"/>
      <c r="AG43" s="136"/>
      <c r="AH43" s="135"/>
      <c r="AI43" s="134"/>
      <c r="AJ43" s="133"/>
      <c r="AK43" s="130">
        <f t="shared" si="11"/>
        <v>0</v>
      </c>
      <c r="AL43" s="109">
        <f t="shared" si="12"/>
        <v>0</v>
      </c>
      <c r="AM43" s="365" t="str">
        <f t="shared" si="19"/>
        <v/>
      </c>
      <c r="AN43" s="132"/>
      <c r="AO43" s="131"/>
      <c r="AP43" s="131"/>
      <c r="AQ43" s="130">
        <f t="shared" si="13"/>
        <v>0</v>
      </c>
      <c r="AR43" s="109">
        <f t="shared" si="14"/>
        <v>0</v>
      </c>
      <c r="AS43" s="365" t="str">
        <f t="shared" si="20"/>
        <v/>
      </c>
      <c r="AT43" s="108"/>
    </row>
    <row r="44" spans="1:46" s="107" customFormat="1" ht="15" customHeight="1" x14ac:dyDescent="0.3">
      <c r="A44" s="148"/>
      <c r="B44" s="473"/>
      <c r="C44" s="474"/>
      <c r="D44" s="474"/>
      <c r="E44" s="475"/>
      <c r="F44" s="147"/>
      <c r="G44" s="144" t="str">
        <f t="shared" si="15"/>
        <v/>
      </c>
      <c r="H44" s="144" t="str">
        <f t="shared" si="0"/>
        <v/>
      </c>
      <c r="I44" s="146" t="str">
        <f t="shared" si="1"/>
        <v/>
      </c>
      <c r="J44" s="145" t="str">
        <f t="shared" si="2"/>
        <v/>
      </c>
      <c r="K44" s="144" t="str">
        <f t="shared" si="3"/>
        <v/>
      </c>
      <c r="L44" s="143" t="str">
        <f t="shared" si="4"/>
        <v/>
      </c>
      <c r="M44" s="142"/>
      <c r="N44" s="141"/>
      <c r="O44" s="131">
        <v>65</v>
      </c>
      <c r="P44" s="109">
        <f t="shared" si="5"/>
        <v>0</v>
      </c>
      <c r="Q44" s="368">
        <f t="shared" si="16"/>
        <v>0</v>
      </c>
      <c r="R44" s="133"/>
      <c r="S44" s="133"/>
      <c r="T44" s="109">
        <f t="shared" si="6"/>
        <v>0</v>
      </c>
      <c r="U44" s="109" t="str">
        <f t="shared" si="7"/>
        <v/>
      </c>
      <c r="V44" s="364" t="str">
        <f t="shared" si="17"/>
        <v/>
      </c>
      <c r="W44" s="140"/>
      <c r="X44" s="139"/>
      <c r="Y44" s="138"/>
      <c r="Z44" s="133"/>
      <c r="AA44" s="133"/>
      <c r="AB44" s="130">
        <f t="shared" si="8"/>
        <v>0</v>
      </c>
      <c r="AC44" s="109">
        <f t="shared" si="9"/>
        <v>0</v>
      </c>
      <c r="AD44" s="109" t="str">
        <f t="shared" si="10"/>
        <v/>
      </c>
      <c r="AE44" s="363" t="str">
        <f t="shared" si="18"/>
        <v/>
      </c>
      <c r="AF44" s="137"/>
      <c r="AG44" s="136"/>
      <c r="AH44" s="135"/>
      <c r="AI44" s="134"/>
      <c r="AJ44" s="133"/>
      <c r="AK44" s="130">
        <f t="shared" si="11"/>
        <v>0</v>
      </c>
      <c r="AL44" s="109">
        <f t="shared" si="12"/>
        <v>0</v>
      </c>
      <c r="AM44" s="365" t="str">
        <f t="shared" si="19"/>
        <v/>
      </c>
      <c r="AN44" s="132"/>
      <c r="AO44" s="131"/>
      <c r="AP44" s="131"/>
      <c r="AQ44" s="130">
        <f t="shared" si="13"/>
        <v>0</v>
      </c>
      <c r="AR44" s="109">
        <f t="shared" si="14"/>
        <v>0</v>
      </c>
      <c r="AS44" s="365" t="str">
        <f t="shared" si="20"/>
        <v/>
      </c>
      <c r="AT44" s="108"/>
    </row>
    <row r="45" spans="1:46" s="107" customFormat="1" ht="15" customHeight="1" x14ac:dyDescent="0.3">
      <c r="A45" s="148"/>
      <c r="B45" s="473"/>
      <c r="C45" s="474"/>
      <c r="D45" s="474"/>
      <c r="E45" s="475"/>
      <c r="F45" s="147"/>
      <c r="G45" s="144" t="str">
        <f t="shared" si="15"/>
        <v/>
      </c>
      <c r="H45" s="144" t="str">
        <f t="shared" si="0"/>
        <v/>
      </c>
      <c r="I45" s="146" t="str">
        <f t="shared" si="1"/>
        <v/>
      </c>
      <c r="J45" s="145" t="str">
        <f t="shared" si="2"/>
        <v/>
      </c>
      <c r="K45" s="144" t="str">
        <f t="shared" si="3"/>
        <v/>
      </c>
      <c r="L45" s="143" t="str">
        <f t="shared" si="4"/>
        <v/>
      </c>
      <c r="M45" s="142"/>
      <c r="N45" s="141"/>
      <c r="O45" s="131">
        <v>65</v>
      </c>
      <c r="P45" s="109">
        <f t="shared" si="5"/>
        <v>0</v>
      </c>
      <c r="Q45" s="368">
        <f t="shared" si="16"/>
        <v>0</v>
      </c>
      <c r="R45" s="133"/>
      <c r="S45" s="133"/>
      <c r="T45" s="109">
        <f t="shared" si="6"/>
        <v>0</v>
      </c>
      <c r="U45" s="109" t="str">
        <f t="shared" si="7"/>
        <v/>
      </c>
      <c r="V45" s="364" t="str">
        <f t="shared" si="17"/>
        <v/>
      </c>
      <c r="W45" s="140"/>
      <c r="X45" s="139"/>
      <c r="Y45" s="138"/>
      <c r="Z45" s="133"/>
      <c r="AA45" s="133"/>
      <c r="AB45" s="130">
        <f t="shared" si="8"/>
        <v>0</v>
      </c>
      <c r="AC45" s="109">
        <f t="shared" si="9"/>
        <v>0</v>
      </c>
      <c r="AD45" s="109" t="str">
        <f t="shared" si="10"/>
        <v/>
      </c>
      <c r="AE45" s="363" t="str">
        <f t="shared" si="18"/>
        <v/>
      </c>
      <c r="AF45" s="137"/>
      <c r="AG45" s="136"/>
      <c r="AH45" s="135"/>
      <c r="AI45" s="134"/>
      <c r="AJ45" s="133"/>
      <c r="AK45" s="130">
        <f t="shared" si="11"/>
        <v>0</v>
      </c>
      <c r="AL45" s="109">
        <f t="shared" si="12"/>
        <v>0</v>
      </c>
      <c r="AM45" s="365" t="str">
        <f t="shared" si="19"/>
        <v/>
      </c>
      <c r="AN45" s="132"/>
      <c r="AO45" s="131"/>
      <c r="AP45" s="131"/>
      <c r="AQ45" s="130">
        <f t="shared" si="13"/>
        <v>0</v>
      </c>
      <c r="AR45" s="109">
        <f t="shared" si="14"/>
        <v>0</v>
      </c>
      <c r="AS45" s="365" t="str">
        <f t="shared" si="20"/>
        <v/>
      </c>
      <c r="AT45" s="108"/>
    </row>
    <row r="46" spans="1:46" s="107" customFormat="1" ht="15" customHeight="1" x14ac:dyDescent="0.3">
      <c r="A46" s="148"/>
      <c r="B46" s="473"/>
      <c r="C46" s="474"/>
      <c r="D46" s="474"/>
      <c r="E46" s="475"/>
      <c r="F46" s="147"/>
      <c r="G46" s="144" t="str">
        <f t="shared" si="15"/>
        <v/>
      </c>
      <c r="H46" s="144" t="str">
        <f t="shared" si="0"/>
        <v/>
      </c>
      <c r="I46" s="146" t="str">
        <f t="shared" si="1"/>
        <v/>
      </c>
      <c r="J46" s="145" t="str">
        <f t="shared" si="2"/>
        <v/>
      </c>
      <c r="K46" s="144" t="str">
        <f t="shared" si="3"/>
        <v/>
      </c>
      <c r="L46" s="143" t="str">
        <f t="shared" si="4"/>
        <v/>
      </c>
      <c r="M46" s="142"/>
      <c r="N46" s="141"/>
      <c r="O46" s="131">
        <v>65</v>
      </c>
      <c r="P46" s="109">
        <f t="shared" si="5"/>
        <v>0</v>
      </c>
      <c r="Q46" s="368">
        <f t="shared" si="16"/>
        <v>0</v>
      </c>
      <c r="R46" s="133"/>
      <c r="S46" s="133"/>
      <c r="T46" s="109">
        <f t="shared" si="6"/>
        <v>0</v>
      </c>
      <c r="U46" s="109" t="str">
        <f t="shared" si="7"/>
        <v/>
      </c>
      <c r="V46" s="364" t="str">
        <f t="shared" si="17"/>
        <v/>
      </c>
      <c r="W46" s="140"/>
      <c r="X46" s="139"/>
      <c r="Y46" s="138"/>
      <c r="Z46" s="133"/>
      <c r="AA46" s="133"/>
      <c r="AB46" s="130">
        <f t="shared" si="8"/>
        <v>0</v>
      </c>
      <c r="AC46" s="109">
        <f t="shared" si="9"/>
        <v>0</v>
      </c>
      <c r="AD46" s="109" t="str">
        <f t="shared" si="10"/>
        <v/>
      </c>
      <c r="AE46" s="363" t="str">
        <f t="shared" si="18"/>
        <v/>
      </c>
      <c r="AF46" s="137"/>
      <c r="AG46" s="136"/>
      <c r="AH46" s="135"/>
      <c r="AI46" s="134"/>
      <c r="AJ46" s="133"/>
      <c r="AK46" s="130">
        <f t="shared" si="11"/>
        <v>0</v>
      </c>
      <c r="AL46" s="109">
        <f t="shared" si="12"/>
        <v>0</v>
      </c>
      <c r="AM46" s="365" t="str">
        <f t="shared" si="19"/>
        <v/>
      </c>
      <c r="AN46" s="132"/>
      <c r="AO46" s="131"/>
      <c r="AP46" s="131"/>
      <c r="AQ46" s="130">
        <f t="shared" si="13"/>
        <v>0</v>
      </c>
      <c r="AR46" s="109">
        <f t="shared" si="14"/>
        <v>0</v>
      </c>
      <c r="AS46" s="365" t="str">
        <f t="shared" si="20"/>
        <v/>
      </c>
      <c r="AT46" s="108"/>
    </row>
    <row r="47" spans="1:46" s="107" customFormat="1" ht="15" customHeight="1" x14ac:dyDescent="0.3">
      <c r="A47" s="148"/>
      <c r="B47" s="473"/>
      <c r="C47" s="474"/>
      <c r="D47" s="474"/>
      <c r="E47" s="475"/>
      <c r="F47" s="147"/>
      <c r="G47" s="144" t="str">
        <f t="shared" si="15"/>
        <v/>
      </c>
      <c r="H47" s="144" t="str">
        <f t="shared" si="0"/>
        <v/>
      </c>
      <c r="I47" s="146" t="str">
        <f t="shared" si="1"/>
        <v/>
      </c>
      <c r="J47" s="145" t="str">
        <f t="shared" si="2"/>
        <v/>
      </c>
      <c r="K47" s="144" t="str">
        <f t="shared" si="3"/>
        <v/>
      </c>
      <c r="L47" s="143" t="str">
        <f t="shared" si="4"/>
        <v/>
      </c>
      <c r="M47" s="142"/>
      <c r="N47" s="141"/>
      <c r="O47" s="131">
        <v>65</v>
      </c>
      <c r="P47" s="109">
        <f t="shared" si="5"/>
        <v>0</v>
      </c>
      <c r="Q47" s="368">
        <f t="shared" si="16"/>
        <v>0</v>
      </c>
      <c r="R47" s="133"/>
      <c r="S47" s="133"/>
      <c r="T47" s="109">
        <f t="shared" si="6"/>
        <v>0</v>
      </c>
      <c r="U47" s="109" t="str">
        <f t="shared" si="7"/>
        <v/>
      </c>
      <c r="V47" s="364" t="str">
        <f t="shared" si="17"/>
        <v/>
      </c>
      <c r="W47" s="140"/>
      <c r="X47" s="139"/>
      <c r="Y47" s="138"/>
      <c r="Z47" s="133"/>
      <c r="AA47" s="133"/>
      <c r="AB47" s="130">
        <f t="shared" si="8"/>
        <v>0</v>
      </c>
      <c r="AC47" s="109">
        <f t="shared" si="9"/>
        <v>0</v>
      </c>
      <c r="AD47" s="109" t="str">
        <f t="shared" si="10"/>
        <v/>
      </c>
      <c r="AE47" s="363" t="str">
        <f t="shared" si="18"/>
        <v/>
      </c>
      <c r="AF47" s="137"/>
      <c r="AG47" s="136"/>
      <c r="AH47" s="135"/>
      <c r="AI47" s="134"/>
      <c r="AJ47" s="133"/>
      <c r="AK47" s="130">
        <f t="shared" si="11"/>
        <v>0</v>
      </c>
      <c r="AL47" s="109">
        <f t="shared" si="12"/>
        <v>0</v>
      </c>
      <c r="AM47" s="365" t="str">
        <f t="shared" si="19"/>
        <v/>
      </c>
      <c r="AN47" s="132"/>
      <c r="AO47" s="131"/>
      <c r="AP47" s="131"/>
      <c r="AQ47" s="130">
        <f t="shared" si="13"/>
        <v>0</v>
      </c>
      <c r="AR47" s="109">
        <f t="shared" si="14"/>
        <v>0</v>
      </c>
      <c r="AS47" s="365" t="str">
        <f t="shared" si="20"/>
        <v/>
      </c>
      <c r="AT47" s="108"/>
    </row>
    <row r="48" spans="1:46" s="107" customFormat="1" ht="15" customHeight="1" x14ac:dyDescent="0.3">
      <c r="A48" s="148"/>
      <c r="B48" s="473"/>
      <c r="C48" s="474"/>
      <c r="D48" s="474"/>
      <c r="E48" s="475"/>
      <c r="F48" s="147"/>
      <c r="G48" s="144" t="str">
        <f t="shared" si="15"/>
        <v/>
      </c>
      <c r="H48" s="144" t="str">
        <f t="shared" si="0"/>
        <v/>
      </c>
      <c r="I48" s="146" t="str">
        <f t="shared" si="1"/>
        <v/>
      </c>
      <c r="J48" s="145" t="str">
        <f t="shared" si="2"/>
        <v/>
      </c>
      <c r="K48" s="144" t="str">
        <f t="shared" si="3"/>
        <v/>
      </c>
      <c r="L48" s="143" t="str">
        <f t="shared" si="4"/>
        <v/>
      </c>
      <c r="M48" s="142"/>
      <c r="N48" s="141"/>
      <c r="O48" s="131">
        <v>65</v>
      </c>
      <c r="P48" s="109">
        <f t="shared" si="5"/>
        <v>0</v>
      </c>
      <c r="Q48" s="368">
        <f t="shared" si="16"/>
        <v>0</v>
      </c>
      <c r="R48" s="133"/>
      <c r="S48" s="133"/>
      <c r="T48" s="109">
        <f t="shared" si="6"/>
        <v>0</v>
      </c>
      <c r="U48" s="109" t="str">
        <f t="shared" si="7"/>
        <v/>
      </c>
      <c r="V48" s="364" t="str">
        <f t="shared" si="17"/>
        <v/>
      </c>
      <c r="W48" s="140"/>
      <c r="X48" s="139"/>
      <c r="Y48" s="138"/>
      <c r="Z48" s="133"/>
      <c r="AA48" s="133"/>
      <c r="AB48" s="130">
        <f t="shared" si="8"/>
        <v>0</v>
      </c>
      <c r="AC48" s="109">
        <f t="shared" si="9"/>
        <v>0</v>
      </c>
      <c r="AD48" s="109" t="str">
        <f t="shared" si="10"/>
        <v/>
      </c>
      <c r="AE48" s="363" t="str">
        <f t="shared" si="18"/>
        <v/>
      </c>
      <c r="AF48" s="137"/>
      <c r="AG48" s="136"/>
      <c r="AH48" s="135"/>
      <c r="AI48" s="134"/>
      <c r="AJ48" s="133"/>
      <c r="AK48" s="130">
        <f t="shared" si="11"/>
        <v>0</v>
      </c>
      <c r="AL48" s="109">
        <f t="shared" si="12"/>
        <v>0</v>
      </c>
      <c r="AM48" s="365" t="str">
        <f t="shared" si="19"/>
        <v/>
      </c>
      <c r="AN48" s="132"/>
      <c r="AO48" s="131"/>
      <c r="AP48" s="131"/>
      <c r="AQ48" s="130">
        <f t="shared" si="13"/>
        <v>0</v>
      </c>
      <c r="AR48" s="109">
        <f t="shared" si="14"/>
        <v>0</v>
      </c>
      <c r="AS48" s="365" t="str">
        <f t="shared" si="20"/>
        <v/>
      </c>
      <c r="AT48" s="108"/>
    </row>
    <row r="49" spans="1:46" s="107" customFormat="1" ht="15" customHeight="1" x14ac:dyDescent="0.3">
      <c r="A49" s="148"/>
      <c r="B49" s="473"/>
      <c r="C49" s="474"/>
      <c r="D49" s="474"/>
      <c r="E49" s="475"/>
      <c r="F49" s="147"/>
      <c r="G49" s="144" t="str">
        <f t="shared" si="15"/>
        <v/>
      </c>
      <c r="H49" s="144" t="str">
        <f t="shared" si="0"/>
        <v/>
      </c>
      <c r="I49" s="146" t="str">
        <f t="shared" si="1"/>
        <v/>
      </c>
      <c r="J49" s="145" t="str">
        <f t="shared" si="2"/>
        <v/>
      </c>
      <c r="K49" s="144" t="str">
        <f t="shared" si="3"/>
        <v/>
      </c>
      <c r="L49" s="143" t="str">
        <f t="shared" si="4"/>
        <v/>
      </c>
      <c r="M49" s="142"/>
      <c r="N49" s="141"/>
      <c r="O49" s="131">
        <v>65</v>
      </c>
      <c r="P49" s="109">
        <f t="shared" si="5"/>
        <v>0</v>
      </c>
      <c r="Q49" s="368">
        <f t="shared" si="16"/>
        <v>0</v>
      </c>
      <c r="R49" s="133"/>
      <c r="S49" s="133"/>
      <c r="T49" s="109">
        <f t="shared" si="6"/>
        <v>0</v>
      </c>
      <c r="U49" s="109" t="str">
        <f t="shared" si="7"/>
        <v/>
      </c>
      <c r="V49" s="364" t="str">
        <f t="shared" si="17"/>
        <v/>
      </c>
      <c r="W49" s="140"/>
      <c r="X49" s="139"/>
      <c r="Y49" s="138"/>
      <c r="Z49" s="133"/>
      <c r="AA49" s="133"/>
      <c r="AB49" s="130">
        <f t="shared" si="8"/>
        <v>0</v>
      </c>
      <c r="AC49" s="109">
        <f t="shared" si="9"/>
        <v>0</v>
      </c>
      <c r="AD49" s="109" t="str">
        <f t="shared" si="10"/>
        <v/>
      </c>
      <c r="AE49" s="363" t="str">
        <f t="shared" si="18"/>
        <v/>
      </c>
      <c r="AF49" s="137"/>
      <c r="AG49" s="136"/>
      <c r="AH49" s="135"/>
      <c r="AI49" s="134"/>
      <c r="AJ49" s="133"/>
      <c r="AK49" s="130">
        <f t="shared" si="11"/>
        <v>0</v>
      </c>
      <c r="AL49" s="109">
        <f t="shared" si="12"/>
        <v>0</v>
      </c>
      <c r="AM49" s="365" t="str">
        <f t="shared" si="19"/>
        <v/>
      </c>
      <c r="AN49" s="132"/>
      <c r="AO49" s="131"/>
      <c r="AP49" s="131"/>
      <c r="AQ49" s="130">
        <f t="shared" si="13"/>
        <v>0</v>
      </c>
      <c r="AR49" s="109">
        <f t="shared" si="14"/>
        <v>0</v>
      </c>
      <c r="AS49" s="365" t="str">
        <f t="shared" si="20"/>
        <v/>
      </c>
      <c r="AT49" s="108"/>
    </row>
    <row r="50" spans="1:46" s="107" customFormat="1" ht="15" customHeight="1" x14ac:dyDescent="0.3">
      <c r="A50" s="148"/>
      <c r="B50" s="473"/>
      <c r="C50" s="474"/>
      <c r="D50" s="474"/>
      <c r="E50" s="475"/>
      <c r="F50" s="147"/>
      <c r="G50" s="144" t="str">
        <f t="shared" si="15"/>
        <v/>
      </c>
      <c r="H50" s="144" t="str">
        <f t="shared" si="0"/>
        <v/>
      </c>
      <c r="I50" s="146" t="str">
        <f t="shared" si="1"/>
        <v/>
      </c>
      <c r="J50" s="145" t="str">
        <f t="shared" si="2"/>
        <v/>
      </c>
      <c r="K50" s="144" t="str">
        <f t="shared" si="3"/>
        <v/>
      </c>
      <c r="L50" s="143" t="str">
        <f t="shared" si="4"/>
        <v/>
      </c>
      <c r="M50" s="142"/>
      <c r="N50" s="141"/>
      <c r="O50" s="131">
        <v>65</v>
      </c>
      <c r="P50" s="109">
        <f t="shared" si="5"/>
        <v>0</v>
      </c>
      <c r="Q50" s="368">
        <f t="shared" si="16"/>
        <v>0</v>
      </c>
      <c r="R50" s="133"/>
      <c r="S50" s="133"/>
      <c r="T50" s="109">
        <f t="shared" si="6"/>
        <v>0</v>
      </c>
      <c r="U50" s="109" t="str">
        <f t="shared" si="7"/>
        <v/>
      </c>
      <c r="V50" s="364" t="str">
        <f t="shared" si="17"/>
        <v/>
      </c>
      <c r="W50" s="140"/>
      <c r="X50" s="139"/>
      <c r="Y50" s="138"/>
      <c r="Z50" s="133"/>
      <c r="AA50" s="133"/>
      <c r="AB50" s="130">
        <f t="shared" si="8"/>
        <v>0</v>
      </c>
      <c r="AC50" s="109">
        <f t="shared" si="9"/>
        <v>0</v>
      </c>
      <c r="AD50" s="109" t="str">
        <f t="shared" si="10"/>
        <v/>
      </c>
      <c r="AE50" s="363" t="str">
        <f t="shared" si="18"/>
        <v/>
      </c>
      <c r="AF50" s="137"/>
      <c r="AG50" s="136"/>
      <c r="AH50" s="135"/>
      <c r="AI50" s="134"/>
      <c r="AJ50" s="133"/>
      <c r="AK50" s="130">
        <f t="shared" si="11"/>
        <v>0</v>
      </c>
      <c r="AL50" s="109">
        <f t="shared" si="12"/>
        <v>0</v>
      </c>
      <c r="AM50" s="365" t="str">
        <f t="shared" si="19"/>
        <v/>
      </c>
      <c r="AN50" s="132"/>
      <c r="AO50" s="131"/>
      <c r="AP50" s="131"/>
      <c r="AQ50" s="130">
        <f t="shared" si="13"/>
        <v>0</v>
      </c>
      <c r="AR50" s="109">
        <f t="shared" si="14"/>
        <v>0</v>
      </c>
      <c r="AS50" s="365" t="str">
        <f t="shared" si="20"/>
        <v/>
      </c>
      <c r="AT50" s="108"/>
    </row>
    <row r="51" spans="1:46" s="107" customFormat="1" ht="15" customHeight="1" x14ac:dyDescent="0.3">
      <c r="A51" s="148"/>
      <c r="B51" s="473"/>
      <c r="C51" s="474"/>
      <c r="D51" s="474"/>
      <c r="E51" s="475"/>
      <c r="F51" s="147"/>
      <c r="G51" s="144" t="str">
        <f t="shared" si="15"/>
        <v/>
      </c>
      <c r="H51" s="144" t="str">
        <f t="shared" si="0"/>
        <v/>
      </c>
      <c r="I51" s="146" t="str">
        <f t="shared" si="1"/>
        <v/>
      </c>
      <c r="J51" s="145" t="str">
        <f t="shared" si="2"/>
        <v/>
      </c>
      <c r="K51" s="144" t="str">
        <f t="shared" si="3"/>
        <v/>
      </c>
      <c r="L51" s="143" t="str">
        <f t="shared" si="4"/>
        <v/>
      </c>
      <c r="M51" s="142"/>
      <c r="N51" s="141"/>
      <c r="O51" s="131">
        <v>65</v>
      </c>
      <c r="P51" s="109">
        <f t="shared" si="5"/>
        <v>0</v>
      </c>
      <c r="Q51" s="368">
        <f t="shared" si="16"/>
        <v>0</v>
      </c>
      <c r="R51" s="133"/>
      <c r="S51" s="133"/>
      <c r="T51" s="109">
        <f t="shared" si="6"/>
        <v>0</v>
      </c>
      <c r="U51" s="109" t="str">
        <f t="shared" si="7"/>
        <v/>
      </c>
      <c r="V51" s="364" t="str">
        <f t="shared" si="17"/>
        <v/>
      </c>
      <c r="W51" s="140"/>
      <c r="X51" s="139"/>
      <c r="Y51" s="138"/>
      <c r="Z51" s="133"/>
      <c r="AA51" s="133"/>
      <c r="AB51" s="130">
        <f t="shared" si="8"/>
        <v>0</v>
      </c>
      <c r="AC51" s="109">
        <f t="shared" si="9"/>
        <v>0</v>
      </c>
      <c r="AD51" s="109" t="str">
        <f t="shared" si="10"/>
        <v/>
      </c>
      <c r="AE51" s="363" t="str">
        <f t="shared" si="18"/>
        <v/>
      </c>
      <c r="AF51" s="137"/>
      <c r="AG51" s="136"/>
      <c r="AH51" s="135"/>
      <c r="AI51" s="134"/>
      <c r="AJ51" s="133"/>
      <c r="AK51" s="130">
        <f t="shared" si="11"/>
        <v>0</v>
      </c>
      <c r="AL51" s="109">
        <f t="shared" si="12"/>
        <v>0</v>
      </c>
      <c r="AM51" s="365" t="str">
        <f t="shared" si="19"/>
        <v/>
      </c>
      <c r="AN51" s="132"/>
      <c r="AO51" s="131"/>
      <c r="AP51" s="131"/>
      <c r="AQ51" s="130">
        <f t="shared" si="13"/>
        <v>0</v>
      </c>
      <c r="AR51" s="109">
        <f t="shared" si="14"/>
        <v>0</v>
      </c>
      <c r="AS51" s="365" t="str">
        <f t="shared" si="20"/>
        <v/>
      </c>
      <c r="AT51" s="108"/>
    </row>
    <row r="52" spans="1:46" s="107" customFormat="1" ht="15" customHeight="1" x14ac:dyDescent="0.3">
      <c r="A52" s="148"/>
      <c r="B52" s="473"/>
      <c r="C52" s="474"/>
      <c r="D52" s="474"/>
      <c r="E52" s="475"/>
      <c r="F52" s="147"/>
      <c r="G52" s="144" t="str">
        <f t="shared" si="15"/>
        <v/>
      </c>
      <c r="H52" s="144" t="str">
        <f t="shared" si="0"/>
        <v/>
      </c>
      <c r="I52" s="146" t="str">
        <f t="shared" si="1"/>
        <v/>
      </c>
      <c r="J52" s="145" t="str">
        <f t="shared" si="2"/>
        <v/>
      </c>
      <c r="K52" s="144" t="str">
        <f t="shared" si="3"/>
        <v/>
      </c>
      <c r="L52" s="143" t="str">
        <f t="shared" si="4"/>
        <v/>
      </c>
      <c r="M52" s="142"/>
      <c r="N52" s="141"/>
      <c r="O52" s="131">
        <v>65</v>
      </c>
      <c r="P52" s="109">
        <f t="shared" si="5"/>
        <v>0</v>
      </c>
      <c r="Q52" s="368">
        <f t="shared" si="16"/>
        <v>0</v>
      </c>
      <c r="R52" s="133"/>
      <c r="S52" s="133"/>
      <c r="T52" s="109">
        <f t="shared" si="6"/>
        <v>0</v>
      </c>
      <c r="U52" s="109" t="str">
        <f t="shared" si="7"/>
        <v/>
      </c>
      <c r="V52" s="364" t="str">
        <f t="shared" si="17"/>
        <v/>
      </c>
      <c r="W52" s="140"/>
      <c r="X52" s="139"/>
      <c r="Y52" s="138"/>
      <c r="Z52" s="133"/>
      <c r="AA52" s="133"/>
      <c r="AB52" s="130">
        <f t="shared" si="8"/>
        <v>0</v>
      </c>
      <c r="AC52" s="109">
        <f t="shared" si="9"/>
        <v>0</v>
      </c>
      <c r="AD52" s="109" t="str">
        <f t="shared" si="10"/>
        <v/>
      </c>
      <c r="AE52" s="363" t="str">
        <f t="shared" si="18"/>
        <v/>
      </c>
      <c r="AF52" s="137"/>
      <c r="AG52" s="136"/>
      <c r="AH52" s="135"/>
      <c r="AI52" s="134"/>
      <c r="AJ52" s="133"/>
      <c r="AK52" s="130">
        <f t="shared" si="11"/>
        <v>0</v>
      </c>
      <c r="AL52" s="109">
        <f t="shared" si="12"/>
        <v>0</v>
      </c>
      <c r="AM52" s="365" t="str">
        <f t="shared" si="19"/>
        <v/>
      </c>
      <c r="AN52" s="132"/>
      <c r="AO52" s="131"/>
      <c r="AP52" s="131"/>
      <c r="AQ52" s="130">
        <f t="shared" si="13"/>
        <v>0</v>
      </c>
      <c r="AR52" s="109">
        <f t="shared" si="14"/>
        <v>0</v>
      </c>
      <c r="AS52" s="365" t="str">
        <f t="shared" si="20"/>
        <v/>
      </c>
      <c r="AT52" s="108"/>
    </row>
    <row r="53" spans="1:46" s="107" customFormat="1" ht="15" customHeight="1" x14ac:dyDescent="0.3">
      <c r="A53" s="148"/>
      <c r="B53" s="473"/>
      <c r="C53" s="474"/>
      <c r="D53" s="474"/>
      <c r="E53" s="475"/>
      <c r="F53" s="147"/>
      <c r="G53" s="144" t="str">
        <f t="shared" si="15"/>
        <v/>
      </c>
      <c r="H53" s="144" t="str">
        <f t="shared" si="0"/>
        <v/>
      </c>
      <c r="I53" s="146" t="str">
        <f t="shared" si="1"/>
        <v/>
      </c>
      <c r="J53" s="145" t="str">
        <f t="shared" si="2"/>
        <v/>
      </c>
      <c r="K53" s="144" t="str">
        <f t="shared" si="3"/>
        <v/>
      </c>
      <c r="L53" s="143" t="str">
        <f t="shared" si="4"/>
        <v/>
      </c>
      <c r="M53" s="142"/>
      <c r="N53" s="141"/>
      <c r="O53" s="131">
        <v>65</v>
      </c>
      <c r="P53" s="109">
        <f t="shared" si="5"/>
        <v>0</v>
      </c>
      <c r="Q53" s="368">
        <f t="shared" si="16"/>
        <v>0</v>
      </c>
      <c r="R53" s="133"/>
      <c r="S53" s="133"/>
      <c r="T53" s="109">
        <f t="shared" si="6"/>
        <v>0</v>
      </c>
      <c r="U53" s="109" t="str">
        <f t="shared" si="7"/>
        <v/>
      </c>
      <c r="V53" s="364" t="str">
        <f t="shared" si="17"/>
        <v/>
      </c>
      <c r="W53" s="140"/>
      <c r="X53" s="139"/>
      <c r="Y53" s="138"/>
      <c r="Z53" s="133"/>
      <c r="AA53" s="133"/>
      <c r="AB53" s="130">
        <f t="shared" si="8"/>
        <v>0</v>
      </c>
      <c r="AC53" s="109">
        <f t="shared" si="9"/>
        <v>0</v>
      </c>
      <c r="AD53" s="109" t="str">
        <f t="shared" si="10"/>
        <v/>
      </c>
      <c r="AE53" s="363" t="str">
        <f t="shared" si="18"/>
        <v/>
      </c>
      <c r="AF53" s="137"/>
      <c r="AG53" s="136"/>
      <c r="AH53" s="135"/>
      <c r="AI53" s="134"/>
      <c r="AJ53" s="133"/>
      <c r="AK53" s="130">
        <f t="shared" si="11"/>
        <v>0</v>
      </c>
      <c r="AL53" s="109">
        <f t="shared" si="12"/>
        <v>0</v>
      </c>
      <c r="AM53" s="365" t="str">
        <f t="shared" si="19"/>
        <v/>
      </c>
      <c r="AN53" s="132"/>
      <c r="AO53" s="131"/>
      <c r="AP53" s="131"/>
      <c r="AQ53" s="130">
        <f t="shared" si="13"/>
        <v>0</v>
      </c>
      <c r="AR53" s="109">
        <f t="shared" si="14"/>
        <v>0</v>
      </c>
      <c r="AS53" s="365" t="str">
        <f t="shared" si="20"/>
        <v/>
      </c>
      <c r="AT53" s="108"/>
    </row>
    <row r="54" spans="1:46" s="107" customFormat="1" ht="15" customHeight="1" x14ac:dyDescent="0.3">
      <c r="A54" s="148"/>
      <c r="B54" s="473"/>
      <c r="C54" s="474"/>
      <c r="D54" s="474"/>
      <c r="E54" s="475"/>
      <c r="F54" s="147"/>
      <c r="G54" s="144" t="str">
        <f t="shared" si="15"/>
        <v/>
      </c>
      <c r="H54" s="144" t="str">
        <f t="shared" si="0"/>
        <v/>
      </c>
      <c r="I54" s="146" t="str">
        <f t="shared" si="1"/>
        <v/>
      </c>
      <c r="J54" s="145" t="str">
        <f t="shared" si="2"/>
        <v/>
      </c>
      <c r="K54" s="144" t="str">
        <f t="shared" si="3"/>
        <v/>
      </c>
      <c r="L54" s="143" t="str">
        <f t="shared" si="4"/>
        <v/>
      </c>
      <c r="M54" s="142"/>
      <c r="N54" s="141"/>
      <c r="O54" s="131">
        <v>65</v>
      </c>
      <c r="P54" s="109">
        <f t="shared" si="5"/>
        <v>0</v>
      </c>
      <c r="Q54" s="368">
        <f t="shared" si="16"/>
        <v>0</v>
      </c>
      <c r="R54" s="133"/>
      <c r="S54" s="133"/>
      <c r="T54" s="109">
        <f t="shared" si="6"/>
        <v>0</v>
      </c>
      <c r="U54" s="109" t="str">
        <f t="shared" si="7"/>
        <v/>
      </c>
      <c r="V54" s="364" t="str">
        <f t="shared" si="17"/>
        <v/>
      </c>
      <c r="W54" s="140"/>
      <c r="X54" s="139"/>
      <c r="Y54" s="138"/>
      <c r="Z54" s="133"/>
      <c r="AA54" s="133"/>
      <c r="AB54" s="130">
        <f t="shared" si="8"/>
        <v>0</v>
      </c>
      <c r="AC54" s="109">
        <f t="shared" si="9"/>
        <v>0</v>
      </c>
      <c r="AD54" s="109" t="str">
        <f t="shared" si="10"/>
        <v/>
      </c>
      <c r="AE54" s="363" t="str">
        <f t="shared" si="18"/>
        <v/>
      </c>
      <c r="AF54" s="137"/>
      <c r="AG54" s="136"/>
      <c r="AH54" s="135"/>
      <c r="AI54" s="134"/>
      <c r="AJ54" s="133"/>
      <c r="AK54" s="130">
        <f t="shared" si="11"/>
        <v>0</v>
      </c>
      <c r="AL54" s="109">
        <f t="shared" si="12"/>
        <v>0</v>
      </c>
      <c r="AM54" s="365" t="str">
        <f t="shared" si="19"/>
        <v/>
      </c>
      <c r="AN54" s="132"/>
      <c r="AO54" s="131"/>
      <c r="AP54" s="131"/>
      <c r="AQ54" s="130">
        <f t="shared" si="13"/>
        <v>0</v>
      </c>
      <c r="AR54" s="109">
        <f t="shared" si="14"/>
        <v>0</v>
      </c>
      <c r="AS54" s="365" t="str">
        <f t="shared" si="20"/>
        <v/>
      </c>
      <c r="AT54" s="108"/>
    </row>
    <row r="55" spans="1:46" s="107" customFormat="1" ht="15" customHeight="1" x14ac:dyDescent="0.3">
      <c r="A55" s="148"/>
      <c r="B55" s="473"/>
      <c r="C55" s="474"/>
      <c r="D55" s="474"/>
      <c r="E55" s="475"/>
      <c r="F55" s="147"/>
      <c r="G55" s="144" t="str">
        <f t="shared" si="15"/>
        <v/>
      </c>
      <c r="H55" s="144" t="str">
        <f t="shared" si="0"/>
        <v/>
      </c>
      <c r="I55" s="146" t="str">
        <f t="shared" si="1"/>
        <v/>
      </c>
      <c r="J55" s="145" t="str">
        <f t="shared" si="2"/>
        <v/>
      </c>
      <c r="K55" s="144" t="str">
        <f t="shared" si="3"/>
        <v/>
      </c>
      <c r="L55" s="143" t="str">
        <f t="shared" si="4"/>
        <v/>
      </c>
      <c r="M55" s="142"/>
      <c r="N55" s="141"/>
      <c r="O55" s="131">
        <v>65</v>
      </c>
      <c r="P55" s="109">
        <f t="shared" si="5"/>
        <v>0</v>
      </c>
      <c r="Q55" s="368">
        <f t="shared" si="16"/>
        <v>0</v>
      </c>
      <c r="R55" s="133"/>
      <c r="S55" s="133"/>
      <c r="T55" s="109">
        <f t="shared" si="6"/>
        <v>0</v>
      </c>
      <c r="U55" s="109" t="str">
        <f t="shared" si="7"/>
        <v/>
      </c>
      <c r="V55" s="364" t="str">
        <f t="shared" si="17"/>
        <v/>
      </c>
      <c r="W55" s="140"/>
      <c r="X55" s="139"/>
      <c r="Y55" s="138"/>
      <c r="Z55" s="133"/>
      <c r="AA55" s="133"/>
      <c r="AB55" s="130">
        <f t="shared" si="8"/>
        <v>0</v>
      </c>
      <c r="AC55" s="109">
        <f t="shared" si="9"/>
        <v>0</v>
      </c>
      <c r="AD55" s="109" t="str">
        <f t="shared" si="10"/>
        <v/>
      </c>
      <c r="AE55" s="363" t="str">
        <f t="shared" si="18"/>
        <v/>
      </c>
      <c r="AF55" s="137"/>
      <c r="AG55" s="136"/>
      <c r="AH55" s="135"/>
      <c r="AI55" s="134"/>
      <c r="AJ55" s="133"/>
      <c r="AK55" s="130">
        <f t="shared" si="11"/>
        <v>0</v>
      </c>
      <c r="AL55" s="109">
        <f t="shared" si="12"/>
        <v>0</v>
      </c>
      <c r="AM55" s="365" t="str">
        <f t="shared" si="19"/>
        <v/>
      </c>
      <c r="AN55" s="132"/>
      <c r="AO55" s="131"/>
      <c r="AP55" s="131"/>
      <c r="AQ55" s="130">
        <f t="shared" si="13"/>
        <v>0</v>
      </c>
      <c r="AR55" s="109">
        <f t="shared" si="14"/>
        <v>0</v>
      </c>
      <c r="AS55" s="365" t="str">
        <f t="shared" si="20"/>
        <v/>
      </c>
      <c r="AT55" s="108"/>
    </row>
    <row r="56" spans="1:46" s="107" customFormat="1" ht="15" customHeight="1" x14ac:dyDescent="0.3">
      <c r="A56" s="148"/>
      <c r="B56" s="473"/>
      <c r="C56" s="474"/>
      <c r="D56" s="474"/>
      <c r="E56" s="475"/>
      <c r="F56" s="147"/>
      <c r="G56" s="144" t="str">
        <f t="shared" si="15"/>
        <v/>
      </c>
      <c r="H56" s="144" t="str">
        <f t="shared" si="0"/>
        <v/>
      </c>
      <c r="I56" s="146" t="str">
        <f t="shared" si="1"/>
        <v/>
      </c>
      <c r="J56" s="145" t="str">
        <f t="shared" si="2"/>
        <v/>
      </c>
      <c r="K56" s="144" t="str">
        <f t="shared" si="3"/>
        <v/>
      </c>
      <c r="L56" s="143" t="str">
        <f t="shared" si="4"/>
        <v/>
      </c>
      <c r="M56" s="142"/>
      <c r="N56" s="141"/>
      <c r="O56" s="131">
        <v>65</v>
      </c>
      <c r="P56" s="109">
        <f t="shared" si="5"/>
        <v>0</v>
      </c>
      <c r="Q56" s="368">
        <f t="shared" si="16"/>
        <v>0</v>
      </c>
      <c r="R56" s="133"/>
      <c r="S56" s="133"/>
      <c r="T56" s="109">
        <f t="shared" si="6"/>
        <v>0</v>
      </c>
      <c r="U56" s="109" t="str">
        <f t="shared" si="7"/>
        <v/>
      </c>
      <c r="V56" s="364" t="str">
        <f t="shared" si="17"/>
        <v/>
      </c>
      <c r="W56" s="140"/>
      <c r="X56" s="139"/>
      <c r="Y56" s="138"/>
      <c r="Z56" s="133"/>
      <c r="AA56" s="133"/>
      <c r="AB56" s="130">
        <f t="shared" si="8"/>
        <v>0</v>
      </c>
      <c r="AC56" s="109">
        <f t="shared" si="9"/>
        <v>0</v>
      </c>
      <c r="AD56" s="109" t="str">
        <f t="shared" si="10"/>
        <v/>
      </c>
      <c r="AE56" s="363" t="str">
        <f t="shared" si="18"/>
        <v/>
      </c>
      <c r="AF56" s="137"/>
      <c r="AG56" s="136"/>
      <c r="AH56" s="135"/>
      <c r="AI56" s="134"/>
      <c r="AJ56" s="133"/>
      <c r="AK56" s="130">
        <f t="shared" si="11"/>
        <v>0</v>
      </c>
      <c r="AL56" s="109">
        <f t="shared" si="12"/>
        <v>0</v>
      </c>
      <c r="AM56" s="365" t="str">
        <f t="shared" si="19"/>
        <v/>
      </c>
      <c r="AN56" s="132"/>
      <c r="AO56" s="131"/>
      <c r="AP56" s="131"/>
      <c r="AQ56" s="130">
        <f t="shared" si="13"/>
        <v>0</v>
      </c>
      <c r="AR56" s="109">
        <f t="shared" si="14"/>
        <v>0</v>
      </c>
      <c r="AS56" s="365" t="str">
        <f t="shared" si="20"/>
        <v/>
      </c>
      <c r="AT56" s="108"/>
    </row>
    <row r="57" spans="1:46" s="107" customFormat="1" ht="15" customHeight="1" x14ac:dyDescent="0.3">
      <c r="A57" s="148"/>
      <c r="B57" s="473"/>
      <c r="C57" s="474"/>
      <c r="D57" s="474"/>
      <c r="E57" s="475"/>
      <c r="F57" s="147"/>
      <c r="G57" s="144" t="str">
        <f t="shared" si="15"/>
        <v/>
      </c>
      <c r="H57" s="144" t="str">
        <f t="shared" si="0"/>
        <v/>
      </c>
      <c r="I57" s="146" t="str">
        <f t="shared" si="1"/>
        <v/>
      </c>
      <c r="J57" s="145" t="str">
        <f t="shared" si="2"/>
        <v/>
      </c>
      <c r="K57" s="144" t="str">
        <f t="shared" si="3"/>
        <v/>
      </c>
      <c r="L57" s="143" t="str">
        <f t="shared" si="4"/>
        <v/>
      </c>
      <c r="M57" s="142"/>
      <c r="N57" s="141"/>
      <c r="O57" s="131">
        <v>65</v>
      </c>
      <c r="P57" s="109">
        <f t="shared" si="5"/>
        <v>0</v>
      </c>
      <c r="Q57" s="368">
        <f t="shared" si="16"/>
        <v>0</v>
      </c>
      <c r="R57" s="133"/>
      <c r="S57" s="133"/>
      <c r="T57" s="109">
        <f t="shared" si="6"/>
        <v>0</v>
      </c>
      <c r="U57" s="109" t="str">
        <f t="shared" si="7"/>
        <v/>
      </c>
      <c r="V57" s="364" t="str">
        <f t="shared" si="17"/>
        <v/>
      </c>
      <c r="W57" s="140"/>
      <c r="X57" s="139"/>
      <c r="Y57" s="138"/>
      <c r="Z57" s="133"/>
      <c r="AA57" s="133"/>
      <c r="AB57" s="130">
        <f t="shared" si="8"/>
        <v>0</v>
      </c>
      <c r="AC57" s="109">
        <f t="shared" si="9"/>
        <v>0</v>
      </c>
      <c r="AD57" s="109" t="str">
        <f t="shared" si="10"/>
        <v/>
      </c>
      <c r="AE57" s="363" t="str">
        <f t="shared" si="18"/>
        <v/>
      </c>
      <c r="AF57" s="137"/>
      <c r="AG57" s="136"/>
      <c r="AH57" s="135"/>
      <c r="AI57" s="134"/>
      <c r="AJ57" s="133"/>
      <c r="AK57" s="130">
        <f t="shared" si="11"/>
        <v>0</v>
      </c>
      <c r="AL57" s="109">
        <f t="shared" si="12"/>
        <v>0</v>
      </c>
      <c r="AM57" s="365" t="str">
        <f t="shared" si="19"/>
        <v/>
      </c>
      <c r="AN57" s="132"/>
      <c r="AO57" s="131"/>
      <c r="AP57" s="131"/>
      <c r="AQ57" s="130">
        <f t="shared" si="13"/>
        <v>0</v>
      </c>
      <c r="AR57" s="109">
        <f t="shared" si="14"/>
        <v>0</v>
      </c>
      <c r="AS57" s="365" t="str">
        <f t="shared" si="20"/>
        <v/>
      </c>
      <c r="AT57" s="108"/>
    </row>
    <row r="58" spans="1:46" s="107" customFormat="1" ht="15" customHeight="1" x14ac:dyDescent="0.3">
      <c r="A58" s="148"/>
      <c r="B58" s="473"/>
      <c r="C58" s="474"/>
      <c r="D58" s="474"/>
      <c r="E58" s="475"/>
      <c r="F58" s="147"/>
      <c r="G58" s="144" t="str">
        <f t="shared" si="15"/>
        <v/>
      </c>
      <c r="H58" s="144" t="str">
        <f t="shared" si="0"/>
        <v/>
      </c>
      <c r="I58" s="146" t="str">
        <f t="shared" si="1"/>
        <v/>
      </c>
      <c r="J58" s="145" t="str">
        <f t="shared" si="2"/>
        <v/>
      </c>
      <c r="K58" s="144" t="str">
        <f t="shared" si="3"/>
        <v/>
      </c>
      <c r="L58" s="143" t="str">
        <f t="shared" si="4"/>
        <v/>
      </c>
      <c r="M58" s="142"/>
      <c r="N58" s="141"/>
      <c r="O58" s="131">
        <v>65</v>
      </c>
      <c r="P58" s="109">
        <f t="shared" si="5"/>
        <v>0</v>
      </c>
      <c r="Q58" s="368">
        <f t="shared" si="16"/>
        <v>0</v>
      </c>
      <c r="R58" s="133"/>
      <c r="S58" s="133"/>
      <c r="T58" s="109">
        <f t="shared" si="6"/>
        <v>0</v>
      </c>
      <c r="U58" s="109" t="str">
        <f t="shared" si="7"/>
        <v/>
      </c>
      <c r="V58" s="364" t="str">
        <f t="shared" si="17"/>
        <v/>
      </c>
      <c r="W58" s="140"/>
      <c r="X58" s="139"/>
      <c r="Y58" s="138"/>
      <c r="Z58" s="133"/>
      <c r="AA58" s="133"/>
      <c r="AB58" s="130">
        <f t="shared" si="8"/>
        <v>0</v>
      </c>
      <c r="AC58" s="109">
        <f t="shared" si="9"/>
        <v>0</v>
      </c>
      <c r="AD58" s="109" t="str">
        <f t="shared" si="10"/>
        <v/>
      </c>
      <c r="AE58" s="363" t="str">
        <f t="shared" si="18"/>
        <v/>
      </c>
      <c r="AF58" s="137"/>
      <c r="AG58" s="136"/>
      <c r="AH58" s="135"/>
      <c r="AI58" s="134"/>
      <c r="AJ58" s="133"/>
      <c r="AK58" s="130">
        <f t="shared" si="11"/>
        <v>0</v>
      </c>
      <c r="AL58" s="109">
        <f t="shared" si="12"/>
        <v>0</v>
      </c>
      <c r="AM58" s="365" t="str">
        <f t="shared" si="19"/>
        <v/>
      </c>
      <c r="AN58" s="132"/>
      <c r="AO58" s="131"/>
      <c r="AP58" s="131"/>
      <c r="AQ58" s="130">
        <f t="shared" si="13"/>
        <v>0</v>
      </c>
      <c r="AR58" s="109">
        <f t="shared" si="14"/>
        <v>0</v>
      </c>
      <c r="AS58" s="365" t="str">
        <f t="shared" si="20"/>
        <v/>
      </c>
      <c r="AT58" s="108"/>
    </row>
    <row r="59" spans="1:46" s="107" customFormat="1" ht="15" customHeight="1" x14ac:dyDescent="0.3">
      <c r="A59" s="148"/>
      <c r="B59" s="473"/>
      <c r="C59" s="474"/>
      <c r="D59" s="474"/>
      <c r="E59" s="475"/>
      <c r="F59" s="147"/>
      <c r="G59" s="144" t="str">
        <f t="shared" si="15"/>
        <v/>
      </c>
      <c r="H59" s="144" t="str">
        <f t="shared" si="0"/>
        <v/>
      </c>
      <c r="I59" s="146" t="str">
        <f t="shared" si="1"/>
        <v/>
      </c>
      <c r="J59" s="145" t="str">
        <f t="shared" si="2"/>
        <v/>
      </c>
      <c r="K59" s="144" t="str">
        <f t="shared" si="3"/>
        <v/>
      </c>
      <c r="L59" s="143" t="str">
        <f t="shared" si="4"/>
        <v/>
      </c>
      <c r="M59" s="142"/>
      <c r="N59" s="141"/>
      <c r="O59" s="131">
        <v>65</v>
      </c>
      <c r="P59" s="109">
        <f t="shared" si="5"/>
        <v>0</v>
      </c>
      <c r="Q59" s="368">
        <f t="shared" si="16"/>
        <v>0</v>
      </c>
      <c r="R59" s="133"/>
      <c r="S59" s="133"/>
      <c r="T59" s="109">
        <f t="shared" si="6"/>
        <v>0</v>
      </c>
      <c r="U59" s="109" t="str">
        <f t="shared" si="7"/>
        <v/>
      </c>
      <c r="V59" s="364" t="str">
        <f t="shared" si="17"/>
        <v/>
      </c>
      <c r="W59" s="140"/>
      <c r="X59" s="139"/>
      <c r="Y59" s="138"/>
      <c r="Z59" s="133"/>
      <c r="AA59" s="133"/>
      <c r="AB59" s="130">
        <f t="shared" si="8"/>
        <v>0</v>
      </c>
      <c r="AC59" s="109">
        <f t="shared" si="9"/>
        <v>0</v>
      </c>
      <c r="AD59" s="109" t="str">
        <f t="shared" si="10"/>
        <v/>
      </c>
      <c r="AE59" s="363" t="str">
        <f t="shared" si="18"/>
        <v/>
      </c>
      <c r="AF59" s="137"/>
      <c r="AG59" s="136"/>
      <c r="AH59" s="135"/>
      <c r="AI59" s="134"/>
      <c r="AJ59" s="133"/>
      <c r="AK59" s="130">
        <f t="shared" si="11"/>
        <v>0</v>
      </c>
      <c r="AL59" s="109">
        <f t="shared" si="12"/>
        <v>0</v>
      </c>
      <c r="AM59" s="365" t="str">
        <f t="shared" si="19"/>
        <v/>
      </c>
      <c r="AN59" s="132"/>
      <c r="AO59" s="131"/>
      <c r="AP59" s="131"/>
      <c r="AQ59" s="130">
        <f t="shared" si="13"/>
        <v>0</v>
      </c>
      <c r="AR59" s="109">
        <f t="shared" si="14"/>
        <v>0</v>
      </c>
      <c r="AS59" s="365" t="str">
        <f t="shared" si="20"/>
        <v/>
      </c>
      <c r="AT59" s="108"/>
    </row>
    <row r="60" spans="1:46" s="107" customFormat="1" ht="15" customHeight="1" x14ac:dyDescent="0.3">
      <c r="A60" s="148"/>
      <c r="B60" s="473"/>
      <c r="C60" s="474"/>
      <c r="D60" s="474"/>
      <c r="E60" s="475"/>
      <c r="F60" s="147"/>
      <c r="G60" s="144" t="str">
        <f t="shared" si="15"/>
        <v/>
      </c>
      <c r="H60" s="144" t="str">
        <f t="shared" si="0"/>
        <v/>
      </c>
      <c r="I60" s="146" t="str">
        <f t="shared" si="1"/>
        <v/>
      </c>
      <c r="J60" s="145" t="str">
        <f t="shared" si="2"/>
        <v/>
      </c>
      <c r="K60" s="144" t="str">
        <f t="shared" si="3"/>
        <v/>
      </c>
      <c r="L60" s="143" t="str">
        <f t="shared" si="4"/>
        <v/>
      </c>
      <c r="M60" s="142"/>
      <c r="N60" s="141"/>
      <c r="O60" s="131">
        <v>65</v>
      </c>
      <c r="P60" s="109">
        <f t="shared" si="5"/>
        <v>0</v>
      </c>
      <c r="Q60" s="368">
        <f t="shared" si="16"/>
        <v>0</v>
      </c>
      <c r="R60" s="133"/>
      <c r="S60" s="133"/>
      <c r="T60" s="109">
        <f t="shared" si="6"/>
        <v>0</v>
      </c>
      <c r="U60" s="109" t="str">
        <f t="shared" si="7"/>
        <v/>
      </c>
      <c r="V60" s="364" t="str">
        <f t="shared" si="17"/>
        <v/>
      </c>
      <c r="W60" s="140"/>
      <c r="X60" s="139"/>
      <c r="Y60" s="138"/>
      <c r="Z60" s="133"/>
      <c r="AA60" s="133"/>
      <c r="AB60" s="130">
        <f t="shared" si="8"/>
        <v>0</v>
      </c>
      <c r="AC60" s="109">
        <f t="shared" si="9"/>
        <v>0</v>
      </c>
      <c r="AD60" s="109" t="str">
        <f t="shared" si="10"/>
        <v/>
      </c>
      <c r="AE60" s="363" t="str">
        <f t="shared" si="18"/>
        <v/>
      </c>
      <c r="AF60" s="137"/>
      <c r="AG60" s="136"/>
      <c r="AH60" s="135"/>
      <c r="AI60" s="134"/>
      <c r="AJ60" s="133"/>
      <c r="AK60" s="130">
        <f t="shared" si="11"/>
        <v>0</v>
      </c>
      <c r="AL60" s="109">
        <f t="shared" si="12"/>
        <v>0</v>
      </c>
      <c r="AM60" s="365" t="str">
        <f t="shared" si="19"/>
        <v/>
      </c>
      <c r="AN60" s="132"/>
      <c r="AO60" s="131"/>
      <c r="AP60" s="131"/>
      <c r="AQ60" s="130">
        <f t="shared" si="13"/>
        <v>0</v>
      </c>
      <c r="AR60" s="109">
        <f t="shared" si="14"/>
        <v>0</v>
      </c>
      <c r="AS60" s="365" t="str">
        <f t="shared" si="20"/>
        <v/>
      </c>
      <c r="AT60" s="108"/>
    </row>
    <row r="61" spans="1:46" s="107" customFormat="1" ht="15" customHeight="1" x14ac:dyDescent="0.3">
      <c r="A61" s="148"/>
      <c r="B61" s="473"/>
      <c r="C61" s="474"/>
      <c r="D61" s="474"/>
      <c r="E61" s="475"/>
      <c r="F61" s="147"/>
      <c r="G61" s="144" t="str">
        <f t="shared" si="15"/>
        <v/>
      </c>
      <c r="H61" s="144" t="str">
        <f t="shared" si="0"/>
        <v/>
      </c>
      <c r="I61" s="146" t="str">
        <f t="shared" si="1"/>
        <v/>
      </c>
      <c r="J61" s="145" t="str">
        <f t="shared" si="2"/>
        <v/>
      </c>
      <c r="K61" s="144" t="str">
        <f t="shared" si="3"/>
        <v/>
      </c>
      <c r="L61" s="143" t="str">
        <f t="shared" si="4"/>
        <v/>
      </c>
      <c r="M61" s="142"/>
      <c r="N61" s="141"/>
      <c r="O61" s="131">
        <v>65</v>
      </c>
      <c r="P61" s="109">
        <f t="shared" si="5"/>
        <v>0</v>
      </c>
      <c r="Q61" s="368">
        <f t="shared" si="16"/>
        <v>0</v>
      </c>
      <c r="R61" s="133"/>
      <c r="S61" s="133"/>
      <c r="T61" s="109">
        <f t="shared" si="6"/>
        <v>0</v>
      </c>
      <c r="U61" s="109" t="str">
        <f t="shared" si="7"/>
        <v/>
      </c>
      <c r="V61" s="364" t="str">
        <f t="shared" si="17"/>
        <v/>
      </c>
      <c r="W61" s="140"/>
      <c r="X61" s="139"/>
      <c r="Y61" s="138"/>
      <c r="Z61" s="133"/>
      <c r="AA61" s="133"/>
      <c r="AB61" s="130">
        <f t="shared" si="8"/>
        <v>0</v>
      </c>
      <c r="AC61" s="109">
        <f t="shared" si="9"/>
        <v>0</v>
      </c>
      <c r="AD61" s="109" t="str">
        <f t="shared" si="10"/>
        <v/>
      </c>
      <c r="AE61" s="363" t="str">
        <f t="shared" si="18"/>
        <v/>
      </c>
      <c r="AF61" s="137"/>
      <c r="AG61" s="136"/>
      <c r="AH61" s="135"/>
      <c r="AI61" s="134"/>
      <c r="AJ61" s="133"/>
      <c r="AK61" s="130">
        <f t="shared" si="11"/>
        <v>0</v>
      </c>
      <c r="AL61" s="109">
        <f t="shared" si="12"/>
        <v>0</v>
      </c>
      <c r="AM61" s="365" t="str">
        <f t="shared" si="19"/>
        <v/>
      </c>
      <c r="AN61" s="132"/>
      <c r="AO61" s="131"/>
      <c r="AP61" s="131"/>
      <c r="AQ61" s="130">
        <f t="shared" si="13"/>
        <v>0</v>
      </c>
      <c r="AR61" s="109">
        <f t="shared" si="14"/>
        <v>0</v>
      </c>
      <c r="AS61" s="365" t="str">
        <f t="shared" si="20"/>
        <v/>
      </c>
      <c r="AT61" s="108"/>
    </row>
    <row r="62" spans="1:46" s="107" customFormat="1" ht="15" customHeight="1" x14ac:dyDescent="0.3">
      <c r="A62" s="148"/>
      <c r="B62" s="473"/>
      <c r="C62" s="474"/>
      <c r="D62" s="474"/>
      <c r="E62" s="475"/>
      <c r="F62" s="147"/>
      <c r="G62" s="144" t="str">
        <f t="shared" si="15"/>
        <v/>
      </c>
      <c r="H62" s="144" t="str">
        <f t="shared" si="0"/>
        <v/>
      </c>
      <c r="I62" s="146" t="str">
        <f t="shared" si="1"/>
        <v/>
      </c>
      <c r="J62" s="145" t="str">
        <f t="shared" si="2"/>
        <v/>
      </c>
      <c r="K62" s="144" t="str">
        <f t="shared" si="3"/>
        <v/>
      </c>
      <c r="L62" s="143" t="str">
        <f t="shared" si="4"/>
        <v/>
      </c>
      <c r="M62" s="142"/>
      <c r="N62" s="141"/>
      <c r="O62" s="131">
        <v>65</v>
      </c>
      <c r="P62" s="109">
        <f t="shared" si="5"/>
        <v>0</v>
      </c>
      <c r="Q62" s="368">
        <f t="shared" si="16"/>
        <v>0</v>
      </c>
      <c r="R62" s="133"/>
      <c r="S62" s="133"/>
      <c r="T62" s="109">
        <f t="shared" si="6"/>
        <v>0</v>
      </c>
      <c r="U62" s="109" t="str">
        <f t="shared" si="7"/>
        <v/>
      </c>
      <c r="V62" s="364" t="str">
        <f t="shared" si="17"/>
        <v/>
      </c>
      <c r="W62" s="140"/>
      <c r="X62" s="139"/>
      <c r="Y62" s="138"/>
      <c r="Z62" s="133"/>
      <c r="AA62" s="133"/>
      <c r="AB62" s="130">
        <f t="shared" si="8"/>
        <v>0</v>
      </c>
      <c r="AC62" s="109">
        <f t="shared" si="9"/>
        <v>0</v>
      </c>
      <c r="AD62" s="109" t="str">
        <f t="shared" si="10"/>
        <v/>
      </c>
      <c r="AE62" s="363" t="str">
        <f t="shared" si="18"/>
        <v/>
      </c>
      <c r="AF62" s="137"/>
      <c r="AG62" s="136"/>
      <c r="AH62" s="135"/>
      <c r="AI62" s="134"/>
      <c r="AJ62" s="133"/>
      <c r="AK62" s="130">
        <f t="shared" si="11"/>
        <v>0</v>
      </c>
      <c r="AL62" s="109">
        <f t="shared" si="12"/>
        <v>0</v>
      </c>
      <c r="AM62" s="365" t="str">
        <f t="shared" si="19"/>
        <v/>
      </c>
      <c r="AN62" s="132"/>
      <c r="AO62" s="131"/>
      <c r="AP62" s="131"/>
      <c r="AQ62" s="130">
        <f t="shared" si="13"/>
        <v>0</v>
      </c>
      <c r="AR62" s="109">
        <f t="shared" si="14"/>
        <v>0</v>
      </c>
      <c r="AS62" s="365" t="str">
        <f t="shared" si="20"/>
        <v/>
      </c>
      <c r="AT62" s="108"/>
    </row>
    <row r="63" spans="1:46" s="107" customFormat="1" ht="15" customHeight="1" x14ac:dyDescent="0.3">
      <c r="A63" s="148"/>
      <c r="B63" s="473"/>
      <c r="C63" s="474"/>
      <c r="D63" s="474"/>
      <c r="E63" s="475"/>
      <c r="F63" s="147"/>
      <c r="G63" s="144" t="str">
        <f t="shared" si="15"/>
        <v/>
      </c>
      <c r="H63" s="144" t="str">
        <f t="shared" si="0"/>
        <v/>
      </c>
      <c r="I63" s="146" t="str">
        <f t="shared" si="1"/>
        <v/>
      </c>
      <c r="J63" s="145" t="str">
        <f t="shared" si="2"/>
        <v/>
      </c>
      <c r="K63" s="144" t="str">
        <f t="shared" si="3"/>
        <v/>
      </c>
      <c r="L63" s="143" t="str">
        <f t="shared" si="4"/>
        <v/>
      </c>
      <c r="M63" s="142"/>
      <c r="N63" s="141"/>
      <c r="O63" s="131">
        <v>65</v>
      </c>
      <c r="P63" s="109">
        <f t="shared" si="5"/>
        <v>0</v>
      </c>
      <c r="Q63" s="368">
        <f t="shared" si="16"/>
        <v>0</v>
      </c>
      <c r="R63" s="133"/>
      <c r="S63" s="133"/>
      <c r="T63" s="109">
        <f t="shared" si="6"/>
        <v>0</v>
      </c>
      <c r="U63" s="109" t="str">
        <f t="shared" si="7"/>
        <v/>
      </c>
      <c r="V63" s="364" t="str">
        <f t="shared" si="17"/>
        <v/>
      </c>
      <c r="W63" s="140"/>
      <c r="X63" s="139"/>
      <c r="Y63" s="138"/>
      <c r="Z63" s="133"/>
      <c r="AA63" s="133"/>
      <c r="AB63" s="130">
        <f t="shared" si="8"/>
        <v>0</v>
      </c>
      <c r="AC63" s="109">
        <f t="shared" si="9"/>
        <v>0</v>
      </c>
      <c r="AD63" s="109" t="str">
        <f t="shared" si="10"/>
        <v/>
      </c>
      <c r="AE63" s="363" t="str">
        <f t="shared" si="18"/>
        <v/>
      </c>
      <c r="AF63" s="137"/>
      <c r="AG63" s="136"/>
      <c r="AH63" s="135"/>
      <c r="AI63" s="134"/>
      <c r="AJ63" s="133"/>
      <c r="AK63" s="130">
        <f t="shared" si="11"/>
        <v>0</v>
      </c>
      <c r="AL63" s="109">
        <f t="shared" si="12"/>
        <v>0</v>
      </c>
      <c r="AM63" s="365" t="str">
        <f t="shared" si="19"/>
        <v/>
      </c>
      <c r="AN63" s="132"/>
      <c r="AO63" s="131"/>
      <c r="AP63" s="131"/>
      <c r="AQ63" s="130">
        <f t="shared" si="13"/>
        <v>0</v>
      </c>
      <c r="AR63" s="109">
        <f t="shared" si="14"/>
        <v>0</v>
      </c>
      <c r="AS63" s="365" t="str">
        <f t="shared" si="20"/>
        <v/>
      </c>
      <c r="AT63" s="108"/>
    </row>
    <row r="64" spans="1:46" s="107" customFormat="1" ht="15" customHeight="1" x14ac:dyDescent="0.3">
      <c r="A64" s="148"/>
      <c r="B64" s="473"/>
      <c r="C64" s="474"/>
      <c r="D64" s="474"/>
      <c r="E64" s="475"/>
      <c r="F64" s="147"/>
      <c r="G64" s="144" t="str">
        <f t="shared" si="15"/>
        <v/>
      </c>
      <c r="H64" s="144" t="str">
        <f t="shared" si="0"/>
        <v/>
      </c>
      <c r="I64" s="146" t="str">
        <f t="shared" si="1"/>
        <v/>
      </c>
      <c r="J64" s="145" t="str">
        <f t="shared" si="2"/>
        <v/>
      </c>
      <c r="K64" s="144" t="str">
        <f t="shared" si="3"/>
        <v/>
      </c>
      <c r="L64" s="143" t="str">
        <f t="shared" si="4"/>
        <v/>
      </c>
      <c r="M64" s="142"/>
      <c r="N64" s="141"/>
      <c r="O64" s="131">
        <v>65</v>
      </c>
      <c r="P64" s="109">
        <f t="shared" si="5"/>
        <v>0</v>
      </c>
      <c r="Q64" s="368">
        <f t="shared" si="16"/>
        <v>0</v>
      </c>
      <c r="R64" s="133"/>
      <c r="S64" s="133"/>
      <c r="T64" s="109">
        <f t="shared" si="6"/>
        <v>0</v>
      </c>
      <c r="U64" s="109" t="str">
        <f t="shared" si="7"/>
        <v/>
      </c>
      <c r="V64" s="364" t="str">
        <f t="shared" si="17"/>
        <v/>
      </c>
      <c r="W64" s="140"/>
      <c r="X64" s="139"/>
      <c r="Y64" s="138"/>
      <c r="Z64" s="133"/>
      <c r="AA64" s="133"/>
      <c r="AB64" s="130">
        <f t="shared" si="8"/>
        <v>0</v>
      </c>
      <c r="AC64" s="109">
        <f t="shared" si="9"/>
        <v>0</v>
      </c>
      <c r="AD64" s="109" t="str">
        <f t="shared" si="10"/>
        <v/>
      </c>
      <c r="AE64" s="363" t="str">
        <f t="shared" si="18"/>
        <v/>
      </c>
      <c r="AF64" s="137"/>
      <c r="AG64" s="136"/>
      <c r="AH64" s="135"/>
      <c r="AI64" s="134"/>
      <c r="AJ64" s="133"/>
      <c r="AK64" s="130">
        <f t="shared" si="11"/>
        <v>0</v>
      </c>
      <c r="AL64" s="109">
        <f t="shared" si="12"/>
        <v>0</v>
      </c>
      <c r="AM64" s="365" t="str">
        <f t="shared" si="19"/>
        <v/>
      </c>
      <c r="AN64" s="132"/>
      <c r="AO64" s="131"/>
      <c r="AP64" s="131"/>
      <c r="AQ64" s="130">
        <f t="shared" si="13"/>
        <v>0</v>
      </c>
      <c r="AR64" s="109">
        <f t="shared" si="14"/>
        <v>0</v>
      </c>
      <c r="AS64" s="365" t="str">
        <f t="shared" si="20"/>
        <v/>
      </c>
      <c r="AT64" s="108"/>
    </row>
    <row r="65" spans="1:46" s="107" customFormat="1" ht="15" customHeight="1" x14ac:dyDescent="0.3">
      <c r="A65" s="148"/>
      <c r="B65" s="473"/>
      <c r="C65" s="474"/>
      <c r="D65" s="474"/>
      <c r="E65" s="475"/>
      <c r="F65" s="147"/>
      <c r="G65" s="144" t="str">
        <f t="shared" si="15"/>
        <v/>
      </c>
      <c r="H65" s="144" t="str">
        <f t="shared" si="0"/>
        <v/>
      </c>
      <c r="I65" s="146" t="str">
        <f t="shared" si="1"/>
        <v/>
      </c>
      <c r="J65" s="145" t="str">
        <f t="shared" si="2"/>
        <v/>
      </c>
      <c r="K65" s="144" t="str">
        <f t="shared" si="3"/>
        <v/>
      </c>
      <c r="L65" s="143" t="str">
        <f t="shared" si="4"/>
        <v/>
      </c>
      <c r="M65" s="142"/>
      <c r="N65" s="141"/>
      <c r="O65" s="131">
        <v>65</v>
      </c>
      <c r="P65" s="109">
        <f t="shared" si="5"/>
        <v>0</v>
      </c>
      <c r="Q65" s="368">
        <f t="shared" si="16"/>
        <v>0</v>
      </c>
      <c r="R65" s="133"/>
      <c r="S65" s="133"/>
      <c r="T65" s="109">
        <f t="shared" si="6"/>
        <v>0</v>
      </c>
      <c r="U65" s="109" t="str">
        <f t="shared" si="7"/>
        <v/>
      </c>
      <c r="V65" s="364" t="str">
        <f t="shared" si="17"/>
        <v/>
      </c>
      <c r="W65" s="140"/>
      <c r="X65" s="139"/>
      <c r="Y65" s="138"/>
      <c r="Z65" s="133"/>
      <c r="AA65" s="133"/>
      <c r="AB65" s="130">
        <f t="shared" si="8"/>
        <v>0</v>
      </c>
      <c r="AC65" s="109">
        <f t="shared" si="9"/>
        <v>0</v>
      </c>
      <c r="AD65" s="109" t="str">
        <f t="shared" si="10"/>
        <v/>
      </c>
      <c r="AE65" s="363" t="str">
        <f t="shared" si="18"/>
        <v/>
      </c>
      <c r="AF65" s="137"/>
      <c r="AG65" s="136"/>
      <c r="AH65" s="135"/>
      <c r="AI65" s="134"/>
      <c r="AJ65" s="133"/>
      <c r="AK65" s="130">
        <f t="shared" si="11"/>
        <v>0</v>
      </c>
      <c r="AL65" s="109">
        <f t="shared" si="12"/>
        <v>0</v>
      </c>
      <c r="AM65" s="365" t="str">
        <f t="shared" si="19"/>
        <v/>
      </c>
      <c r="AN65" s="132"/>
      <c r="AO65" s="131"/>
      <c r="AP65" s="131"/>
      <c r="AQ65" s="130">
        <f t="shared" si="13"/>
        <v>0</v>
      </c>
      <c r="AR65" s="109">
        <f t="shared" si="14"/>
        <v>0</v>
      </c>
      <c r="AS65" s="365" t="str">
        <f t="shared" si="20"/>
        <v/>
      </c>
      <c r="AT65" s="108"/>
    </row>
    <row r="66" spans="1:46" s="107" customFormat="1" ht="15" customHeight="1" x14ac:dyDescent="0.3">
      <c r="A66" s="148"/>
      <c r="B66" s="473"/>
      <c r="C66" s="474"/>
      <c r="D66" s="474"/>
      <c r="E66" s="475"/>
      <c r="F66" s="147"/>
      <c r="G66" s="144" t="str">
        <f t="shared" si="15"/>
        <v/>
      </c>
      <c r="H66" s="144" t="str">
        <f t="shared" si="0"/>
        <v/>
      </c>
      <c r="I66" s="146" t="str">
        <f t="shared" si="1"/>
        <v/>
      </c>
      <c r="J66" s="145" t="str">
        <f t="shared" si="2"/>
        <v/>
      </c>
      <c r="K66" s="144" t="str">
        <f t="shared" si="3"/>
        <v/>
      </c>
      <c r="L66" s="143" t="str">
        <f t="shared" si="4"/>
        <v/>
      </c>
      <c r="M66" s="142"/>
      <c r="N66" s="141"/>
      <c r="O66" s="131">
        <v>65</v>
      </c>
      <c r="P66" s="109">
        <f t="shared" si="5"/>
        <v>0</v>
      </c>
      <c r="Q66" s="368">
        <f t="shared" si="16"/>
        <v>0</v>
      </c>
      <c r="R66" s="133"/>
      <c r="S66" s="133"/>
      <c r="T66" s="109">
        <f t="shared" si="6"/>
        <v>0</v>
      </c>
      <c r="U66" s="109" t="str">
        <f t="shared" si="7"/>
        <v/>
      </c>
      <c r="V66" s="364" t="str">
        <f t="shared" si="17"/>
        <v/>
      </c>
      <c r="W66" s="140"/>
      <c r="X66" s="139"/>
      <c r="Y66" s="138"/>
      <c r="Z66" s="133"/>
      <c r="AA66" s="133"/>
      <c r="AB66" s="130">
        <f t="shared" si="8"/>
        <v>0</v>
      </c>
      <c r="AC66" s="109">
        <f t="shared" si="9"/>
        <v>0</v>
      </c>
      <c r="AD66" s="109" t="str">
        <f t="shared" si="10"/>
        <v/>
      </c>
      <c r="AE66" s="363" t="str">
        <f t="shared" si="18"/>
        <v/>
      </c>
      <c r="AF66" s="137"/>
      <c r="AG66" s="136"/>
      <c r="AH66" s="135"/>
      <c r="AI66" s="134"/>
      <c r="AJ66" s="133"/>
      <c r="AK66" s="130">
        <f t="shared" si="11"/>
        <v>0</v>
      </c>
      <c r="AL66" s="109">
        <f t="shared" si="12"/>
        <v>0</v>
      </c>
      <c r="AM66" s="365" t="str">
        <f t="shared" si="19"/>
        <v/>
      </c>
      <c r="AN66" s="132"/>
      <c r="AO66" s="131"/>
      <c r="AP66" s="131"/>
      <c r="AQ66" s="130">
        <f t="shared" si="13"/>
        <v>0</v>
      </c>
      <c r="AR66" s="109">
        <f t="shared" si="14"/>
        <v>0</v>
      </c>
      <c r="AS66" s="365" t="str">
        <f t="shared" si="20"/>
        <v/>
      </c>
      <c r="AT66" s="108"/>
    </row>
    <row r="67" spans="1:46" s="107" customFormat="1" ht="15" customHeight="1" x14ac:dyDescent="0.3">
      <c r="A67" s="148"/>
      <c r="B67" s="473"/>
      <c r="C67" s="474"/>
      <c r="D67" s="474"/>
      <c r="E67" s="475"/>
      <c r="F67" s="147"/>
      <c r="G67" s="144" t="str">
        <f t="shared" si="15"/>
        <v/>
      </c>
      <c r="H67" s="144" t="str">
        <f t="shared" si="0"/>
        <v/>
      </c>
      <c r="I67" s="146" t="str">
        <f t="shared" si="1"/>
        <v/>
      </c>
      <c r="J67" s="145" t="str">
        <f t="shared" si="2"/>
        <v/>
      </c>
      <c r="K67" s="144" t="str">
        <f t="shared" si="3"/>
        <v/>
      </c>
      <c r="L67" s="143" t="str">
        <f t="shared" si="4"/>
        <v/>
      </c>
      <c r="M67" s="142"/>
      <c r="N67" s="141"/>
      <c r="O67" s="131">
        <v>65</v>
      </c>
      <c r="P67" s="109">
        <f t="shared" si="5"/>
        <v>0</v>
      </c>
      <c r="Q67" s="368">
        <f t="shared" si="16"/>
        <v>0</v>
      </c>
      <c r="R67" s="133"/>
      <c r="S67" s="133"/>
      <c r="T67" s="109">
        <f t="shared" si="6"/>
        <v>0</v>
      </c>
      <c r="U67" s="109" t="str">
        <f t="shared" si="7"/>
        <v/>
      </c>
      <c r="V67" s="364" t="str">
        <f t="shared" si="17"/>
        <v/>
      </c>
      <c r="W67" s="140"/>
      <c r="X67" s="139"/>
      <c r="Y67" s="138"/>
      <c r="Z67" s="133"/>
      <c r="AA67" s="133"/>
      <c r="AB67" s="130">
        <f t="shared" si="8"/>
        <v>0</v>
      </c>
      <c r="AC67" s="109">
        <f t="shared" si="9"/>
        <v>0</v>
      </c>
      <c r="AD67" s="109" t="str">
        <f t="shared" si="10"/>
        <v/>
      </c>
      <c r="AE67" s="363" t="str">
        <f t="shared" si="18"/>
        <v/>
      </c>
      <c r="AF67" s="137"/>
      <c r="AG67" s="136"/>
      <c r="AH67" s="135"/>
      <c r="AI67" s="134"/>
      <c r="AJ67" s="133"/>
      <c r="AK67" s="130">
        <f t="shared" si="11"/>
        <v>0</v>
      </c>
      <c r="AL67" s="109">
        <f t="shared" si="12"/>
        <v>0</v>
      </c>
      <c r="AM67" s="365" t="str">
        <f t="shared" si="19"/>
        <v/>
      </c>
      <c r="AN67" s="132"/>
      <c r="AO67" s="131"/>
      <c r="AP67" s="131"/>
      <c r="AQ67" s="130">
        <f t="shared" si="13"/>
        <v>0</v>
      </c>
      <c r="AR67" s="109">
        <f t="shared" si="14"/>
        <v>0</v>
      </c>
      <c r="AS67" s="365" t="str">
        <f t="shared" si="20"/>
        <v/>
      </c>
      <c r="AT67" s="108"/>
    </row>
    <row r="68" spans="1:46" s="107" customFormat="1" ht="15" customHeight="1" x14ac:dyDescent="0.3">
      <c r="A68" s="148"/>
      <c r="B68" s="473"/>
      <c r="C68" s="474"/>
      <c r="D68" s="474"/>
      <c r="E68" s="475"/>
      <c r="F68" s="147"/>
      <c r="G68" s="144" t="str">
        <f t="shared" si="15"/>
        <v/>
      </c>
      <c r="H68" s="144" t="str">
        <f t="shared" si="0"/>
        <v/>
      </c>
      <c r="I68" s="146" t="str">
        <f t="shared" si="1"/>
        <v/>
      </c>
      <c r="J68" s="145" t="str">
        <f t="shared" si="2"/>
        <v/>
      </c>
      <c r="K68" s="144" t="str">
        <f t="shared" si="3"/>
        <v/>
      </c>
      <c r="L68" s="143" t="str">
        <f t="shared" si="4"/>
        <v/>
      </c>
      <c r="M68" s="142"/>
      <c r="N68" s="141"/>
      <c r="O68" s="131">
        <v>65</v>
      </c>
      <c r="P68" s="109">
        <f t="shared" si="5"/>
        <v>0</v>
      </c>
      <c r="Q68" s="368">
        <f t="shared" si="16"/>
        <v>0</v>
      </c>
      <c r="R68" s="133"/>
      <c r="S68" s="133"/>
      <c r="T68" s="109">
        <f t="shared" si="6"/>
        <v>0</v>
      </c>
      <c r="U68" s="109" t="str">
        <f t="shared" si="7"/>
        <v/>
      </c>
      <c r="V68" s="364" t="str">
        <f t="shared" si="17"/>
        <v/>
      </c>
      <c r="W68" s="140"/>
      <c r="X68" s="139"/>
      <c r="Y68" s="138"/>
      <c r="Z68" s="133"/>
      <c r="AA68" s="133"/>
      <c r="AB68" s="130">
        <f t="shared" si="8"/>
        <v>0</v>
      </c>
      <c r="AC68" s="109">
        <f t="shared" si="9"/>
        <v>0</v>
      </c>
      <c r="AD68" s="109" t="str">
        <f t="shared" si="10"/>
        <v/>
      </c>
      <c r="AE68" s="363" t="str">
        <f t="shared" si="18"/>
        <v/>
      </c>
      <c r="AF68" s="137"/>
      <c r="AG68" s="136"/>
      <c r="AH68" s="135"/>
      <c r="AI68" s="134"/>
      <c r="AJ68" s="133"/>
      <c r="AK68" s="130">
        <f t="shared" si="11"/>
        <v>0</v>
      </c>
      <c r="AL68" s="109">
        <f t="shared" si="12"/>
        <v>0</v>
      </c>
      <c r="AM68" s="365" t="str">
        <f t="shared" si="19"/>
        <v/>
      </c>
      <c r="AN68" s="132"/>
      <c r="AO68" s="131"/>
      <c r="AP68" s="131"/>
      <c r="AQ68" s="130">
        <f t="shared" si="13"/>
        <v>0</v>
      </c>
      <c r="AR68" s="109">
        <f t="shared" si="14"/>
        <v>0</v>
      </c>
      <c r="AS68" s="365" t="str">
        <f t="shared" si="20"/>
        <v/>
      </c>
      <c r="AT68" s="108"/>
    </row>
    <row r="69" spans="1:46" s="107" customFormat="1" ht="15" customHeight="1" x14ac:dyDescent="0.3">
      <c r="A69" s="148"/>
      <c r="B69" s="473"/>
      <c r="C69" s="474"/>
      <c r="D69" s="474"/>
      <c r="E69" s="475"/>
      <c r="F69" s="147"/>
      <c r="G69" s="144" t="str">
        <f t="shared" si="15"/>
        <v/>
      </c>
      <c r="H69" s="144" t="str">
        <f t="shared" si="0"/>
        <v/>
      </c>
      <c r="I69" s="146" t="str">
        <f t="shared" si="1"/>
        <v/>
      </c>
      <c r="J69" s="145" t="str">
        <f t="shared" si="2"/>
        <v/>
      </c>
      <c r="K69" s="144" t="str">
        <f t="shared" si="3"/>
        <v/>
      </c>
      <c r="L69" s="143" t="str">
        <f t="shared" si="4"/>
        <v/>
      </c>
      <c r="M69" s="142"/>
      <c r="N69" s="141"/>
      <c r="O69" s="131">
        <v>65</v>
      </c>
      <c r="P69" s="109">
        <f t="shared" si="5"/>
        <v>0</v>
      </c>
      <c r="Q69" s="368">
        <f t="shared" si="16"/>
        <v>0</v>
      </c>
      <c r="R69" s="133"/>
      <c r="S69" s="133"/>
      <c r="T69" s="109">
        <f t="shared" si="6"/>
        <v>0</v>
      </c>
      <c r="U69" s="109" t="str">
        <f t="shared" si="7"/>
        <v/>
      </c>
      <c r="V69" s="364" t="str">
        <f t="shared" si="17"/>
        <v/>
      </c>
      <c r="W69" s="140"/>
      <c r="X69" s="139"/>
      <c r="Y69" s="138"/>
      <c r="Z69" s="133"/>
      <c r="AA69" s="133"/>
      <c r="AB69" s="130">
        <f t="shared" si="8"/>
        <v>0</v>
      </c>
      <c r="AC69" s="109">
        <f t="shared" si="9"/>
        <v>0</v>
      </c>
      <c r="AD69" s="109" t="str">
        <f t="shared" si="10"/>
        <v/>
      </c>
      <c r="AE69" s="363" t="str">
        <f t="shared" si="18"/>
        <v/>
      </c>
      <c r="AF69" s="137"/>
      <c r="AG69" s="136"/>
      <c r="AH69" s="135"/>
      <c r="AI69" s="134"/>
      <c r="AJ69" s="133"/>
      <c r="AK69" s="130">
        <f t="shared" si="11"/>
        <v>0</v>
      </c>
      <c r="AL69" s="109">
        <f t="shared" si="12"/>
        <v>0</v>
      </c>
      <c r="AM69" s="365" t="str">
        <f t="shared" si="19"/>
        <v/>
      </c>
      <c r="AN69" s="132"/>
      <c r="AO69" s="131"/>
      <c r="AP69" s="131"/>
      <c r="AQ69" s="130">
        <f t="shared" si="13"/>
        <v>0</v>
      </c>
      <c r="AR69" s="109">
        <f t="shared" si="14"/>
        <v>0</v>
      </c>
      <c r="AS69" s="365" t="str">
        <f t="shared" si="20"/>
        <v/>
      </c>
      <c r="AT69" s="108"/>
    </row>
    <row r="70" spans="1:46" s="107" customFormat="1" ht="15" customHeight="1" x14ac:dyDescent="0.3">
      <c r="A70" s="148"/>
      <c r="B70" s="473"/>
      <c r="C70" s="474"/>
      <c r="D70" s="474"/>
      <c r="E70" s="475"/>
      <c r="F70" s="147"/>
      <c r="G70" s="144" t="str">
        <f t="shared" si="15"/>
        <v/>
      </c>
      <c r="H70" s="144" t="str">
        <f t="shared" si="0"/>
        <v/>
      </c>
      <c r="I70" s="146" t="str">
        <f t="shared" si="1"/>
        <v/>
      </c>
      <c r="J70" s="145" t="str">
        <f t="shared" si="2"/>
        <v/>
      </c>
      <c r="K70" s="144" t="str">
        <f t="shared" si="3"/>
        <v/>
      </c>
      <c r="L70" s="143" t="str">
        <f t="shared" si="4"/>
        <v/>
      </c>
      <c r="M70" s="142"/>
      <c r="N70" s="141"/>
      <c r="O70" s="131">
        <v>65</v>
      </c>
      <c r="P70" s="109">
        <f t="shared" si="5"/>
        <v>0</v>
      </c>
      <c r="Q70" s="368">
        <f t="shared" si="16"/>
        <v>0</v>
      </c>
      <c r="R70" s="133"/>
      <c r="S70" s="133"/>
      <c r="T70" s="109">
        <f t="shared" si="6"/>
        <v>0</v>
      </c>
      <c r="U70" s="109" t="str">
        <f t="shared" si="7"/>
        <v/>
      </c>
      <c r="V70" s="364" t="str">
        <f t="shared" si="17"/>
        <v/>
      </c>
      <c r="W70" s="140"/>
      <c r="X70" s="139"/>
      <c r="Y70" s="138"/>
      <c r="Z70" s="133"/>
      <c r="AA70" s="133"/>
      <c r="AB70" s="130">
        <f t="shared" si="8"/>
        <v>0</v>
      </c>
      <c r="AC70" s="109">
        <f t="shared" si="9"/>
        <v>0</v>
      </c>
      <c r="AD70" s="109" t="str">
        <f t="shared" si="10"/>
        <v/>
      </c>
      <c r="AE70" s="363" t="str">
        <f t="shared" si="18"/>
        <v/>
      </c>
      <c r="AF70" s="137"/>
      <c r="AG70" s="136"/>
      <c r="AH70" s="135"/>
      <c r="AI70" s="134"/>
      <c r="AJ70" s="133"/>
      <c r="AK70" s="130">
        <f t="shared" si="11"/>
        <v>0</v>
      </c>
      <c r="AL70" s="109">
        <f t="shared" si="12"/>
        <v>0</v>
      </c>
      <c r="AM70" s="365" t="str">
        <f t="shared" si="19"/>
        <v/>
      </c>
      <c r="AN70" s="132"/>
      <c r="AO70" s="131"/>
      <c r="AP70" s="131"/>
      <c r="AQ70" s="130">
        <f t="shared" si="13"/>
        <v>0</v>
      </c>
      <c r="AR70" s="109">
        <f t="shared" si="14"/>
        <v>0</v>
      </c>
      <c r="AS70" s="365" t="str">
        <f t="shared" si="20"/>
        <v/>
      </c>
      <c r="AT70" s="108"/>
    </row>
    <row r="71" spans="1:46" s="107" customFormat="1" ht="15" customHeight="1" x14ac:dyDescent="0.3">
      <c r="A71" s="148"/>
      <c r="B71" s="473"/>
      <c r="C71" s="474"/>
      <c r="D71" s="474"/>
      <c r="E71" s="475"/>
      <c r="F71" s="147"/>
      <c r="G71" s="144" t="str">
        <f t="shared" si="15"/>
        <v/>
      </c>
      <c r="H71" s="144" t="str">
        <f t="shared" si="0"/>
        <v/>
      </c>
      <c r="I71" s="146" t="str">
        <f t="shared" si="1"/>
        <v/>
      </c>
      <c r="J71" s="145" t="str">
        <f t="shared" si="2"/>
        <v/>
      </c>
      <c r="K71" s="144" t="str">
        <f t="shared" si="3"/>
        <v/>
      </c>
      <c r="L71" s="143" t="str">
        <f t="shared" si="4"/>
        <v/>
      </c>
      <c r="M71" s="142"/>
      <c r="N71" s="141"/>
      <c r="O71" s="131">
        <v>65</v>
      </c>
      <c r="P71" s="109">
        <f t="shared" si="5"/>
        <v>0</v>
      </c>
      <c r="Q71" s="368">
        <f t="shared" si="16"/>
        <v>0</v>
      </c>
      <c r="R71" s="133"/>
      <c r="S71" s="133"/>
      <c r="T71" s="109">
        <f t="shared" si="6"/>
        <v>0</v>
      </c>
      <c r="U71" s="109" t="str">
        <f t="shared" si="7"/>
        <v/>
      </c>
      <c r="V71" s="364" t="str">
        <f t="shared" si="17"/>
        <v/>
      </c>
      <c r="W71" s="140"/>
      <c r="X71" s="139"/>
      <c r="Y71" s="138"/>
      <c r="Z71" s="133"/>
      <c r="AA71" s="133"/>
      <c r="AB71" s="130">
        <f t="shared" si="8"/>
        <v>0</v>
      </c>
      <c r="AC71" s="109">
        <f t="shared" si="9"/>
        <v>0</v>
      </c>
      <c r="AD71" s="109" t="str">
        <f t="shared" si="10"/>
        <v/>
      </c>
      <c r="AE71" s="363" t="str">
        <f t="shared" si="18"/>
        <v/>
      </c>
      <c r="AF71" s="137"/>
      <c r="AG71" s="136"/>
      <c r="AH71" s="135"/>
      <c r="AI71" s="134"/>
      <c r="AJ71" s="133"/>
      <c r="AK71" s="130">
        <f t="shared" si="11"/>
        <v>0</v>
      </c>
      <c r="AL71" s="109">
        <f t="shared" si="12"/>
        <v>0</v>
      </c>
      <c r="AM71" s="365" t="str">
        <f t="shared" si="19"/>
        <v/>
      </c>
      <c r="AN71" s="132"/>
      <c r="AO71" s="131"/>
      <c r="AP71" s="131"/>
      <c r="AQ71" s="130">
        <f t="shared" si="13"/>
        <v>0</v>
      </c>
      <c r="AR71" s="109">
        <f t="shared" si="14"/>
        <v>0</v>
      </c>
      <c r="AS71" s="365" t="str">
        <f t="shared" si="20"/>
        <v/>
      </c>
      <c r="AT71" s="108"/>
    </row>
    <row r="72" spans="1:46" s="107" customFormat="1" ht="15" customHeight="1" x14ac:dyDescent="0.3">
      <c r="A72" s="148"/>
      <c r="B72" s="473"/>
      <c r="C72" s="474"/>
      <c r="D72" s="474"/>
      <c r="E72" s="475"/>
      <c r="F72" s="147"/>
      <c r="G72" s="144" t="str">
        <f t="shared" ref="G72:G103" si="21">IF(F72&lt;&gt;0,Q72+V72+AE72,"")</f>
        <v/>
      </c>
      <c r="H72" s="144" t="str">
        <f t="shared" ref="H72:H103" si="22">IF(F72&lt;&gt;0,F72*G72,"")</f>
        <v/>
      </c>
      <c r="I72" s="146" t="str">
        <f t="shared" ref="I72:I103" si="23">IF(F72&lt;&gt;0,AM72+AS72,"")</f>
        <v/>
      </c>
      <c r="J72" s="145" t="str">
        <f t="shared" ref="J72:J103" si="24">IF(F72&lt;&gt;0,P72+U72+AD72,"")</f>
        <v/>
      </c>
      <c r="K72" s="144" t="str">
        <f t="shared" ref="K72:K103" si="25">IF(F72&lt;&gt;0,F72*J72,"")</f>
        <v/>
      </c>
      <c r="L72" s="143" t="str">
        <f t="shared" ref="L72:L103" si="26">IF(F72&lt;&gt;0,AL72+AR72,"")</f>
        <v/>
      </c>
      <c r="M72" s="142"/>
      <c r="N72" s="141"/>
      <c r="O72" s="131">
        <v>65</v>
      </c>
      <c r="P72" s="109">
        <f t="shared" ref="P72:P103" si="27">IF(M72="",N72*O72,((M72*O72)/F72)+(N72*O72))</f>
        <v>0</v>
      </c>
      <c r="Q72" s="368">
        <f t="shared" si="16"/>
        <v>0</v>
      </c>
      <c r="R72" s="133"/>
      <c r="S72" s="133"/>
      <c r="T72" s="109">
        <f t="shared" ref="T72:T103" si="28">IF(R72="",S72,R72/F72+S72)</f>
        <v>0</v>
      </c>
      <c r="U72" s="109" t="str">
        <f t="shared" ref="U72:U103" si="29">IF(F72&lt;&gt;0,(T72*$A$31)+T72,"")</f>
        <v/>
      </c>
      <c r="V72" s="364" t="str">
        <f t="shared" si="17"/>
        <v/>
      </c>
      <c r="W72" s="140"/>
      <c r="X72" s="139"/>
      <c r="Y72" s="138"/>
      <c r="Z72" s="133"/>
      <c r="AA72" s="133"/>
      <c r="AB72" s="130">
        <f t="shared" ref="AB72:AB103" si="30">AA72*F72</f>
        <v>0</v>
      </c>
      <c r="AC72" s="109">
        <f t="shared" ref="AC72:AC103" si="31">IF(Z72="",AA72,(Z72/F72)+AA72)</f>
        <v>0</v>
      </c>
      <c r="AD72" s="109" t="str">
        <f t="shared" ref="AD72:AD103" si="32">IF(F72&lt;&gt;0,(AC72*$A$31)+AC72,"")</f>
        <v/>
      </c>
      <c r="AE72" s="363" t="str">
        <f t="shared" si="18"/>
        <v/>
      </c>
      <c r="AF72" s="137"/>
      <c r="AG72" s="136"/>
      <c r="AH72" s="135"/>
      <c r="AI72" s="134"/>
      <c r="AJ72" s="133"/>
      <c r="AK72" s="130">
        <f t="shared" ref="AK72:AK103" si="33">SUM(AH72:AJ72)</f>
        <v>0</v>
      </c>
      <c r="AL72" s="109">
        <f t="shared" ref="AL72:AL103" si="34">(AK72*$A$31)+AK72</f>
        <v>0</v>
      </c>
      <c r="AM72" s="365" t="str">
        <f t="shared" si="19"/>
        <v/>
      </c>
      <c r="AN72" s="132"/>
      <c r="AO72" s="131"/>
      <c r="AP72" s="131"/>
      <c r="AQ72" s="130">
        <f t="shared" ref="AQ72:AQ103" si="35">SUM(AN72:AP72)</f>
        <v>0</v>
      </c>
      <c r="AR72" s="109">
        <f t="shared" ref="AR72:AR103" si="36">AQ72</f>
        <v>0</v>
      </c>
      <c r="AS72" s="365" t="str">
        <f t="shared" si="20"/>
        <v/>
      </c>
      <c r="AT72" s="108"/>
    </row>
    <row r="73" spans="1:46" s="107" customFormat="1" ht="15" customHeight="1" x14ac:dyDescent="0.3">
      <c r="A73" s="148"/>
      <c r="B73" s="473"/>
      <c r="C73" s="474"/>
      <c r="D73" s="474"/>
      <c r="E73" s="475"/>
      <c r="F73" s="147"/>
      <c r="G73" s="144" t="str">
        <f t="shared" si="21"/>
        <v/>
      </c>
      <c r="H73" s="144" t="str">
        <f t="shared" si="22"/>
        <v/>
      </c>
      <c r="I73" s="146" t="str">
        <f t="shared" si="23"/>
        <v/>
      </c>
      <c r="J73" s="145" t="str">
        <f t="shared" si="24"/>
        <v/>
      </c>
      <c r="K73" s="144" t="str">
        <f t="shared" si="25"/>
        <v/>
      </c>
      <c r="L73" s="143" t="str">
        <f t="shared" si="26"/>
        <v/>
      </c>
      <c r="M73" s="142"/>
      <c r="N73" s="141"/>
      <c r="O73" s="131">
        <v>65</v>
      </c>
      <c r="P73" s="109">
        <f t="shared" si="27"/>
        <v>0</v>
      </c>
      <c r="Q73" s="368">
        <f t="shared" si="16"/>
        <v>0</v>
      </c>
      <c r="R73" s="133"/>
      <c r="S73" s="133"/>
      <c r="T73" s="109">
        <f t="shared" si="28"/>
        <v>0</v>
      </c>
      <c r="U73" s="109" t="str">
        <f t="shared" si="29"/>
        <v/>
      </c>
      <c r="V73" s="364" t="str">
        <f t="shared" si="17"/>
        <v/>
      </c>
      <c r="W73" s="140"/>
      <c r="X73" s="139"/>
      <c r="Y73" s="138"/>
      <c r="Z73" s="133"/>
      <c r="AA73" s="133"/>
      <c r="AB73" s="130">
        <f t="shared" si="30"/>
        <v>0</v>
      </c>
      <c r="AC73" s="109">
        <f t="shared" si="31"/>
        <v>0</v>
      </c>
      <c r="AD73" s="109" t="str">
        <f t="shared" si="32"/>
        <v/>
      </c>
      <c r="AE73" s="363" t="str">
        <f t="shared" si="18"/>
        <v/>
      </c>
      <c r="AF73" s="137"/>
      <c r="AG73" s="136"/>
      <c r="AH73" s="135"/>
      <c r="AI73" s="134"/>
      <c r="AJ73" s="133"/>
      <c r="AK73" s="130">
        <f t="shared" si="33"/>
        <v>0</v>
      </c>
      <c r="AL73" s="109">
        <f t="shared" si="34"/>
        <v>0</v>
      </c>
      <c r="AM73" s="365" t="str">
        <f t="shared" si="19"/>
        <v/>
      </c>
      <c r="AN73" s="132"/>
      <c r="AO73" s="131"/>
      <c r="AP73" s="131"/>
      <c r="AQ73" s="130">
        <f t="shared" si="35"/>
        <v>0</v>
      </c>
      <c r="AR73" s="109">
        <f t="shared" si="36"/>
        <v>0</v>
      </c>
      <c r="AS73" s="365" t="str">
        <f t="shared" si="20"/>
        <v/>
      </c>
      <c r="AT73" s="108"/>
    </row>
    <row r="74" spans="1:46" s="107" customFormat="1" ht="15" customHeight="1" x14ac:dyDescent="0.3">
      <c r="A74" s="148"/>
      <c r="B74" s="473"/>
      <c r="C74" s="474"/>
      <c r="D74" s="474"/>
      <c r="E74" s="475"/>
      <c r="F74" s="147"/>
      <c r="G74" s="144" t="str">
        <f t="shared" si="21"/>
        <v/>
      </c>
      <c r="H74" s="144" t="str">
        <f t="shared" si="22"/>
        <v/>
      </c>
      <c r="I74" s="146" t="str">
        <f t="shared" si="23"/>
        <v/>
      </c>
      <c r="J74" s="145" t="str">
        <f t="shared" si="24"/>
        <v/>
      </c>
      <c r="K74" s="144" t="str">
        <f t="shared" si="25"/>
        <v/>
      </c>
      <c r="L74" s="143" t="str">
        <f t="shared" si="26"/>
        <v/>
      </c>
      <c r="M74" s="142"/>
      <c r="N74" s="141"/>
      <c r="O74" s="131">
        <v>65</v>
      </c>
      <c r="P74" s="109">
        <f t="shared" si="27"/>
        <v>0</v>
      </c>
      <c r="Q74" s="368">
        <f t="shared" si="16"/>
        <v>0</v>
      </c>
      <c r="R74" s="133"/>
      <c r="S74" s="133"/>
      <c r="T74" s="109">
        <f t="shared" si="28"/>
        <v>0</v>
      </c>
      <c r="U74" s="109" t="str">
        <f t="shared" si="29"/>
        <v/>
      </c>
      <c r="V74" s="364" t="str">
        <f t="shared" si="17"/>
        <v/>
      </c>
      <c r="W74" s="140"/>
      <c r="X74" s="139"/>
      <c r="Y74" s="138"/>
      <c r="Z74" s="133"/>
      <c r="AA74" s="133"/>
      <c r="AB74" s="130">
        <f t="shared" si="30"/>
        <v>0</v>
      </c>
      <c r="AC74" s="109">
        <f t="shared" si="31"/>
        <v>0</v>
      </c>
      <c r="AD74" s="109" t="str">
        <f t="shared" si="32"/>
        <v/>
      </c>
      <c r="AE74" s="363" t="str">
        <f t="shared" si="18"/>
        <v/>
      </c>
      <c r="AF74" s="137"/>
      <c r="AG74" s="136"/>
      <c r="AH74" s="135"/>
      <c r="AI74" s="134"/>
      <c r="AJ74" s="133"/>
      <c r="AK74" s="130">
        <f t="shared" si="33"/>
        <v>0</v>
      </c>
      <c r="AL74" s="109">
        <f t="shared" si="34"/>
        <v>0</v>
      </c>
      <c r="AM74" s="365" t="str">
        <f t="shared" si="19"/>
        <v/>
      </c>
      <c r="AN74" s="132"/>
      <c r="AO74" s="131"/>
      <c r="AP74" s="131"/>
      <c r="AQ74" s="130">
        <f t="shared" si="35"/>
        <v>0</v>
      </c>
      <c r="AR74" s="109">
        <f t="shared" si="36"/>
        <v>0</v>
      </c>
      <c r="AS74" s="365" t="str">
        <f t="shared" si="20"/>
        <v/>
      </c>
      <c r="AT74" s="108"/>
    </row>
    <row r="75" spans="1:46" s="107" customFormat="1" ht="15" customHeight="1" x14ac:dyDescent="0.3">
      <c r="A75" s="148"/>
      <c r="B75" s="473"/>
      <c r="C75" s="474"/>
      <c r="D75" s="474"/>
      <c r="E75" s="475"/>
      <c r="F75" s="147"/>
      <c r="G75" s="144" t="str">
        <f t="shared" si="21"/>
        <v/>
      </c>
      <c r="H75" s="144" t="str">
        <f t="shared" si="22"/>
        <v/>
      </c>
      <c r="I75" s="146" t="str">
        <f t="shared" si="23"/>
        <v/>
      </c>
      <c r="J75" s="145" t="str">
        <f t="shared" si="24"/>
        <v/>
      </c>
      <c r="K75" s="144" t="str">
        <f t="shared" si="25"/>
        <v/>
      </c>
      <c r="L75" s="143" t="str">
        <f t="shared" si="26"/>
        <v/>
      </c>
      <c r="M75" s="142"/>
      <c r="N75" s="141"/>
      <c r="O75" s="131">
        <v>65</v>
      </c>
      <c r="P75" s="109">
        <f t="shared" si="27"/>
        <v>0</v>
      </c>
      <c r="Q75" s="368">
        <f t="shared" si="16"/>
        <v>0</v>
      </c>
      <c r="R75" s="133"/>
      <c r="S75" s="133"/>
      <c r="T75" s="109">
        <f t="shared" si="28"/>
        <v>0</v>
      </c>
      <c r="U75" s="109" t="str">
        <f t="shared" si="29"/>
        <v/>
      </c>
      <c r="V75" s="364" t="str">
        <f t="shared" si="17"/>
        <v/>
      </c>
      <c r="W75" s="140"/>
      <c r="X75" s="139"/>
      <c r="Y75" s="138"/>
      <c r="Z75" s="133"/>
      <c r="AA75" s="133"/>
      <c r="AB75" s="130">
        <f t="shared" si="30"/>
        <v>0</v>
      </c>
      <c r="AC75" s="109">
        <f t="shared" si="31"/>
        <v>0</v>
      </c>
      <c r="AD75" s="109" t="str">
        <f t="shared" si="32"/>
        <v/>
      </c>
      <c r="AE75" s="363" t="str">
        <f t="shared" si="18"/>
        <v/>
      </c>
      <c r="AF75" s="137"/>
      <c r="AG75" s="136"/>
      <c r="AH75" s="135"/>
      <c r="AI75" s="134"/>
      <c r="AJ75" s="133"/>
      <c r="AK75" s="130">
        <f t="shared" si="33"/>
        <v>0</v>
      </c>
      <c r="AL75" s="109">
        <f t="shared" si="34"/>
        <v>0</v>
      </c>
      <c r="AM75" s="365" t="str">
        <f t="shared" si="19"/>
        <v/>
      </c>
      <c r="AN75" s="132"/>
      <c r="AO75" s="131"/>
      <c r="AP75" s="131"/>
      <c r="AQ75" s="130">
        <f t="shared" si="35"/>
        <v>0</v>
      </c>
      <c r="AR75" s="109">
        <f t="shared" si="36"/>
        <v>0</v>
      </c>
      <c r="AS75" s="365" t="str">
        <f t="shared" si="20"/>
        <v/>
      </c>
      <c r="AT75" s="108"/>
    </row>
    <row r="76" spans="1:46" s="107" customFormat="1" ht="15" customHeight="1" x14ac:dyDescent="0.3">
      <c r="A76" s="148"/>
      <c r="B76" s="473"/>
      <c r="C76" s="474"/>
      <c r="D76" s="474"/>
      <c r="E76" s="475"/>
      <c r="F76" s="147"/>
      <c r="G76" s="144" t="str">
        <f t="shared" si="21"/>
        <v/>
      </c>
      <c r="H76" s="144" t="str">
        <f t="shared" si="22"/>
        <v/>
      </c>
      <c r="I76" s="146" t="str">
        <f t="shared" si="23"/>
        <v/>
      </c>
      <c r="J76" s="145" t="str">
        <f t="shared" si="24"/>
        <v/>
      </c>
      <c r="K76" s="144" t="str">
        <f t="shared" si="25"/>
        <v/>
      </c>
      <c r="L76" s="143" t="str">
        <f t="shared" si="26"/>
        <v/>
      </c>
      <c r="M76" s="142"/>
      <c r="N76" s="141"/>
      <c r="O76" s="131">
        <v>65</v>
      </c>
      <c r="P76" s="109">
        <f t="shared" si="27"/>
        <v>0</v>
      </c>
      <c r="Q76" s="368">
        <f t="shared" si="16"/>
        <v>0</v>
      </c>
      <c r="R76" s="133"/>
      <c r="S76" s="133"/>
      <c r="T76" s="109">
        <f t="shared" si="28"/>
        <v>0</v>
      </c>
      <c r="U76" s="109" t="str">
        <f t="shared" si="29"/>
        <v/>
      </c>
      <c r="V76" s="364" t="str">
        <f t="shared" si="17"/>
        <v/>
      </c>
      <c r="W76" s="140"/>
      <c r="X76" s="139"/>
      <c r="Y76" s="138"/>
      <c r="Z76" s="133"/>
      <c r="AA76" s="133"/>
      <c r="AB76" s="130">
        <f t="shared" si="30"/>
        <v>0</v>
      </c>
      <c r="AC76" s="109">
        <f t="shared" si="31"/>
        <v>0</v>
      </c>
      <c r="AD76" s="109" t="str">
        <f t="shared" si="32"/>
        <v/>
      </c>
      <c r="AE76" s="363" t="str">
        <f t="shared" si="18"/>
        <v/>
      </c>
      <c r="AF76" s="137"/>
      <c r="AG76" s="136"/>
      <c r="AH76" s="135"/>
      <c r="AI76" s="134"/>
      <c r="AJ76" s="133"/>
      <c r="AK76" s="130">
        <f t="shared" si="33"/>
        <v>0</v>
      </c>
      <c r="AL76" s="109">
        <f t="shared" si="34"/>
        <v>0</v>
      </c>
      <c r="AM76" s="365" t="str">
        <f t="shared" si="19"/>
        <v/>
      </c>
      <c r="AN76" s="132"/>
      <c r="AO76" s="131"/>
      <c r="AP76" s="131"/>
      <c r="AQ76" s="130">
        <f t="shared" si="35"/>
        <v>0</v>
      </c>
      <c r="AR76" s="109">
        <f t="shared" si="36"/>
        <v>0</v>
      </c>
      <c r="AS76" s="365" t="str">
        <f t="shared" si="20"/>
        <v/>
      </c>
      <c r="AT76" s="108"/>
    </row>
    <row r="77" spans="1:46" s="107" customFormat="1" ht="15" customHeight="1" x14ac:dyDescent="0.3">
      <c r="A77" s="148"/>
      <c r="B77" s="473"/>
      <c r="C77" s="474"/>
      <c r="D77" s="474"/>
      <c r="E77" s="475"/>
      <c r="F77" s="147"/>
      <c r="G77" s="144" t="str">
        <f t="shared" si="21"/>
        <v/>
      </c>
      <c r="H77" s="144" t="str">
        <f t="shared" si="22"/>
        <v/>
      </c>
      <c r="I77" s="146" t="str">
        <f t="shared" si="23"/>
        <v/>
      </c>
      <c r="J77" s="145" t="str">
        <f t="shared" si="24"/>
        <v/>
      </c>
      <c r="K77" s="144" t="str">
        <f t="shared" si="25"/>
        <v/>
      </c>
      <c r="L77" s="143" t="str">
        <f t="shared" si="26"/>
        <v/>
      </c>
      <c r="M77" s="142"/>
      <c r="N77" s="141"/>
      <c r="O77" s="131">
        <v>65</v>
      </c>
      <c r="P77" s="109">
        <f t="shared" si="27"/>
        <v>0</v>
      </c>
      <c r="Q77" s="368">
        <f t="shared" si="16"/>
        <v>0</v>
      </c>
      <c r="R77" s="133"/>
      <c r="S77" s="133"/>
      <c r="T77" s="109">
        <f t="shared" si="28"/>
        <v>0</v>
      </c>
      <c r="U77" s="109" t="str">
        <f t="shared" si="29"/>
        <v/>
      </c>
      <c r="V77" s="364" t="str">
        <f t="shared" si="17"/>
        <v/>
      </c>
      <c r="W77" s="140"/>
      <c r="X77" s="139"/>
      <c r="Y77" s="138"/>
      <c r="Z77" s="133"/>
      <c r="AA77" s="133"/>
      <c r="AB77" s="130">
        <f t="shared" si="30"/>
        <v>0</v>
      </c>
      <c r="AC77" s="109">
        <f t="shared" si="31"/>
        <v>0</v>
      </c>
      <c r="AD77" s="109" t="str">
        <f t="shared" si="32"/>
        <v/>
      </c>
      <c r="AE77" s="363" t="str">
        <f t="shared" si="18"/>
        <v/>
      </c>
      <c r="AF77" s="137"/>
      <c r="AG77" s="136"/>
      <c r="AH77" s="135"/>
      <c r="AI77" s="134"/>
      <c r="AJ77" s="133"/>
      <c r="AK77" s="130">
        <f t="shared" si="33"/>
        <v>0</v>
      </c>
      <c r="AL77" s="109">
        <f t="shared" si="34"/>
        <v>0</v>
      </c>
      <c r="AM77" s="365" t="str">
        <f t="shared" si="19"/>
        <v/>
      </c>
      <c r="AN77" s="132"/>
      <c r="AO77" s="131"/>
      <c r="AP77" s="131"/>
      <c r="AQ77" s="130">
        <f t="shared" si="35"/>
        <v>0</v>
      </c>
      <c r="AR77" s="109">
        <f t="shared" si="36"/>
        <v>0</v>
      </c>
      <c r="AS77" s="365" t="str">
        <f t="shared" si="20"/>
        <v/>
      </c>
      <c r="AT77" s="108"/>
    </row>
    <row r="78" spans="1:46" s="107" customFormat="1" ht="15" customHeight="1" x14ac:dyDescent="0.3">
      <c r="A78" s="148"/>
      <c r="B78" s="473"/>
      <c r="C78" s="474"/>
      <c r="D78" s="474"/>
      <c r="E78" s="475"/>
      <c r="F78" s="147"/>
      <c r="G78" s="144" t="str">
        <f t="shared" si="21"/>
        <v/>
      </c>
      <c r="H78" s="144" t="str">
        <f t="shared" si="22"/>
        <v/>
      </c>
      <c r="I78" s="146" t="str">
        <f t="shared" si="23"/>
        <v/>
      </c>
      <c r="J78" s="145" t="str">
        <f t="shared" si="24"/>
        <v/>
      </c>
      <c r="K78" s="144" t="str">
        <f t="shared" si="25"/>
        <v/>
      </c>
      <c r="L78" s="143" t="str">
        <f t="shared" si="26"/>
        <v/>
      </c>
      <c r="M78" s="142"/>
      <c r="N78" s="141"/>
      <c r="O78" s="131">
        <v>65</v>
      </c>
      <c r="P78" s="109">
        <f t="shared" si="27"/>
        <v>0</v>
      </c>
      <c r="Q78" s="368">
        <f t="shared" si="16"/>
        <v>0</v>
      </c>
      <c r="R78" s="133"/>
      <c r="S78" s="133"/>
      <c r="T78" s="109">
        <f t="shared" si="28"/>
        <v>0</v>
      </c>
      <c r="U78" s="109" t="str">
        <f t="shared" si="29"/>
        <v/>
      </c>
      <c r="V78" s="364" t="str">
        <f t="shared" si="17"/>
        <v/>
      </c>
      <c r="W78" s="140"/>
      <c r="X78" s="139"/>
      <c r="Y78" s="138"/>
      <c r="Z78" s="133"/>
      <c r="AA78" s="133"/>
      <c r="AB78" s="130">
        <f t="shared" si="30"/>
        <v>0</v>
      </c>
      <c r="AC78" s="109">
        <f t="shared" si="31"/>
        <v>0</v>
      </c>
      <c r="AD78" s="109" t="str">
        <f t="shared" si="32"/>
        <v/>
      </c>
      <c r="AE78" s="363" t="str">
        <f t="shared" si="18"/>
        <v/>
      </c>
      <c r="AF78" s="137"/>
      <c r="AG78" s="136"/>
      <c r="AH78" s="135"/>
      <c r="AI78" s="134"/>
      <c r="AJ78" s="133"/>
      <c r="AK78" s="130">
        <f t="shared" si="33"/>
        <v>0</v>
      </c>
      <c r="AL78" s="109">
        <f t="shared" si="34"/>
        <v>0</v>
      </c>
      <c r="AM78" s="365" t="str">
        <f t="shared" si="19"/>
        <v/>
      </c>
      <c r="AN78" s="132"/>
      <c r="AO78" s="131"/>
      <c r="AP78" s="131"/>
      <c r="AQ78" s="130">
        <f t="shared" si="35"/>
        <v>0</v>
      </c>
      <c r="AR78" s="109">
        <f t="shared" si="36"/>
        <v>0</v>
      </c>
      <c r="AS78" s="365" t="str">
        <f t="shared" si="20"/>
        <v/>
      </c>
      <c r="AT78" s="108"/>
    </row>
    <row r="79" spans="1:46" s="107" customFormat="1" ht="15" customHeight="1" x14ac:dyDescent="0.3">
      <c r="A79" s="148"/>
      <c r="B79" s="473"/>
      <c r="C79" s="474"/>
      <c r="D79" s="474"/>
      <c r="E79" s="475"/>
      <c r="F79" s="147"/>
      <c r="G79" s="144" t="str">
        <f t="shared" si="21"/>
        <v/>
      </c>
      <c r="H79" s="144" t="str">
        <f t="shared" si="22"/>
        <v/>
      </c>
      <c r="I79" s="146" t="str">
        <f t="shared" si="23"/>
        <v/>
      </c>
      <c r="J79" s="145" t="str">
        <f t="shared" si="24"/>
        <v/>
      </c>
      <c r="K79" s="144" t="str">
        <f t="shared" si="25"/>
        <v/>
      </c>
      <c r="L79" s="143" t="str">
        <f t="shared" si="26"/>
        <v/>
      </c>
      <c r="M79" s="142"/>
      <c r="N79" s="141"/>
      <c r="O79" s="131">
        <v>65</v>
      </c>
      <c r="P79" s="109">
        <f t="shared" si="27"/>
        <v>0</v>
      </c>
      <c r="Q79" s="368">
        <f t="shared" si="16"/>
        <v>0</v>
      </c>
      <c r="R79" s="133"/>
      <c r="S79" s="133"/>
      <c r="T79" s="109">
        <f t="shared" si="28"/>
        <v>0</v>
      </c>
      <c r="U79" s="109" t="str">
        <f t="shared" si="29"/>
        <v/>
      </c>
      <c r="V79" s="364" t="str">
        <f t="shared" si="17"/>
        <v/>
      </c>
      <c r="W79" s="140"/>
      <c r="X79" s="139"/>
      <c r="Y79" s="138"/>
      <c r="Z79" s="133"/>
      <c r="AA79" s="133"/>
      <c r="AB79" s="130">
        <f t="shared" si="30"/>
        <v>0</v>
      </c>
      <c r="AC79" s="109">
        <f t="shared" si="31"/>
        <v>0</v>
      </c>
      <c r="AD79" s="109" t="str">
        <f t="shared" si="32"/>
        <v/>
      </c>
      <c r="AE79" s="363" t="str">
        <f t="shared" si="18"/>
        <v/>
      </c>
      <c r="AF79" s="137"/>
      <c r="AG79" s="136"/>
      <c r="AH79" s="135"/>
      <c r="AI79" s="134"/>
      <c r="AJ79" s="133"/>
      <c r="AK79" s="130">
        <f t="shared" si="33"/>
        <v>0</v>
      </c>
      <c r="AL79" s="109">
        <f t="shared" si="34"/>
        <v>0</v>
      </c>
      <c r="AM79" s="365" t="str">
        <f t="shared" si="19"/>
        <v/>
      </c>
      <c r="AN79" s="132"/>
      <c r="AO79" s="131"/>
      <c r="AP79" s="131"/>
      <c r="AQ79" s="130">
        <f t="shared" si="35"/>
        <v>0</v>
      </c>
      <c r="AR79" s="109">
        <f t="shared" si="36"/>
        <v>0</v>
      </c>
      <c r="AS79" s="365" t="str">
        <f t="shared" si="20"/>
        <v/>
      </c>
      <c r="AT79" s="108"/>
    </row>
    <row r="80" spans="1:46" s="107" customFormat="1" ht="15" customHeight="1" x14ac:dyDescent="0.3">
      <c r="A80" s="148"/>
      <c r="B80" s="473"/>
      <c r="C80" s="474"/>
      <c r="D80" s="474"/>
      <c r="E80" s="475"/>
      <c r="F80" s="147"/>
      <c r="G80" s="144" t="str">
        <f t="shared" si="21"/>
        <v/>
      </c>
      <c r="H80" s="144" t="str">
        <f t="shared" si="22"/>
        <v/>
      </c>
      <c r="I80" s="146" t="str">
        <f t="shared" si="23"/>
        <v/>
      </c>
      <c r="J80" s="145" t="str">
        <f t="shared" si="24"/>
        <v/>
      </c>
      <c r="K80" s="144" t="str">
        <f t="shared" si="25"/>
        <v/>
      </c>
      <c r="L80" s="143" t="str">
        <f t="shared" si="26"/>
        <v/>
      </c>
      <c r="M80" s="142"/>
      <c r="N80" s="141"/>
      <c r="O80" s="131">
        <v>65</v>
      </c>
      <c r="P80" s="109">
        <f t="shared" si="27"/>
        <v>0</v>
      </c>
      <c r="Q80" s="368">
        <f t="shared" si="16"/>
        <v>0</v>
      </c>
      <c r="R80" s="133"/>
      <c r="S80" s="133"/>
      <c r="T80" s="109">
        <f t="shared" si="28"/>
        <v>0</v>
      </c>
      <c r="U80" s="109" t="str">
        <f t="shared" si="29"/>
        <v/>
      </c>
      <c r="V80" s="364" t="str">
        <f t="shared" si="17"/>
        <v/>
      </c>
      <c r="W80" s="140"/>
      <c r="X80" s="139"/>
      <c r="Y80" s="138"/>
      <c r="Z80" s="133"/>
      <c r="AA80" s="133"/>
      <c r="AB80" s="130">
        <f t="shared" si="30"/>
        <v>0</v>
      </c>
      <c r="AC80" s="109">
        <f t="shared" si="31"/>
        <v>0</v>
      </c>
      <c r="AD80" s="109" t="str">
        <f t="shared" si="32"/>
        <v/>
      </c>
      <c r="AE80" s="363" t="str">
        <f t="shared" si="18"/>
        <v/>
      </c>
      <c r="AF80" s="137"/>
      <c r="AG80" s="136"/>
      <c r="AH80" s="135"/>
      <c r="AI80" s="134"/>
      <c r="AJ80" s="133"/>
      <c r="AK80" s="130">
        <f t="shared" si="33"/>
        <v>0</v>
      </c>
      <c r="AL80" s="109">
        <f t="shared" si="34"/>
        <v>0</v>
      </c>
      <c r="AM80" s="365" t="str">
        <f t="shared" si="19"/>
        <v/>
      </c>
      <c r="AN80" s="132"/>
      <c r="AO80" s="131"/>
      <c r="AP80" s="131"/>
      <c r="AQ80" s="130">
        <f t="shared" si="35"/>
        <v>0</v>
      </c>
      <c r="AR80" s="109">
        <f t="shared" si="36"/>
        <v>0</v>
      </c>
      <c r="AS80" s="365" t="str">
        <f t="shared" si="20"/>
        <v/>
      </c>
      <c r="AT80" s="108"/>
    </row>
    <row r="81" spans="1:46" s="107" customFormat="1" ht="15" customHeight="1" x14ac:dyDescent="0.3">
      <c r="A81" s="148"/>
      <c r="B81" s="473"/>
      <c r="C81" s="474"/>
      <c r="D81" s="474"/>
      <c r="E81" s="475"/>
      <c r="F81" s="147"/>
      <c r="G81" s="144" t="str">
        <f t="shared" si="21"/>
        <v/>
      </c>
      <c r="H81" s="144" t="str">
        <f t="shared" si="22"/>
        <v/>
      </c>
      <c r="I81" s="146" t="str">
        <f t="shared" si="23"/>
        <v/>
      </c>
      <c r="J81" s="145" t="str">
        <f t="shared" si="24"/>
        <v/>
      </c>
      <c r="K81" s="144" t="str">
        <f t="shared" si="25"/>
        <v/>
      </c>
      <c r="L81" s="143" t="str">
        <f t="shared" si="26"/>
        <v/>
      </c>
      <c r="M81" s="142"/>
      <c r="N81" s="141"/>
      <c r="O81" s="131">
        <v>65</v>
      </c>
      <c r="P81" s="109">
        <f t="shared" si="27"/>
        <v>0</v>
      </c>
      <c r="Q81" s="368">
        <f t="shared" si="16"/>
        <v>0</v>
      </c>
      <c r="R81" s="133"/>
      <c r="S81" s="133"/>
      <c r="T81" s="109">
        <f t="shared" si="28"/>
        <v>0</v>
      </c>
      <c r="U81" s="109" t="str">
        <f t="shared" si="29"/>
        <v/>
      </c>
      <c r="V81" s="364" t="str">
        <f t="shared" si="17"/>
        <v/>
      </c>
      <c r="W81" s="140"/>
      <c r="X81" s="139"/>
      <c r="Y81" s="138"/>
      <c r="Z81" s="133"/>
      <c r="AA81" s="133"/>
      <c r="AB81" s="130">
        <f t="shared" si="30"/>
        <v>0</v>
      </c>
      <c r="AC81" s="109">
        <f t="shared" si="31"/>
        <v>0</v>
      </c>
      <c r="AD81" s="109" t="str">
        <f t="shared" si="32"/>
        <v/>
      </c>
      <c r="AE81" s="363" t="str">
        <f t="shared" si="18"/>
        <v/>
      </c>
      <c r="AF81" s="137"/>
      <c r="AG81" s="136"/>
      <c r="AH81" s="135"/>
      <c r="AI81" s="134"/>
      <c r="AJ81" s="133"/>
      <c r="AK81" s="130">
        <f t="shared" si="33"/>
        <v>0</v>
      </c>
      <c r="AL81" s="109">
        <f t="shared" si="34"/>
        <v>0</v>
      </c>
      <c r="AM81" s="365" t="str">
        <f t="shared" si="19"/>
        <v/>
      </c>
      <c r="AN81" s="132"/>
      <c r="AO81" s="131"/>
      <c r="AP81" s="131"/>
      <c r="AQ81" s="130">
        <f t="shared" si="35"/>
        <v>0</v>
      </c>
      <c r="AR81" s="109">
        <f t="shared" si="36"/>
        <v>0</v>
      </c>
      <c r="AS81" s="365" t="str">
        <f t="shared" si="20"/>
        <v/>
      </c>
      <c r="AT81" s="108"/>
    </row>
    <row r="82" spans="1:46" s="107" customFormat="1" ht="15" customHeight="1" x14ac:dyDescent="0.3">
      <c r="A82" s="148"/>
      <c r="B82" s="473"/>
      <c r="C82" s="474"/>
      <c r="D82" s="474"/>
      <c r="E82" s="475"/>
      <c r="F82" s="147"/>
      <c r="G82" s="144" t="str">
        <f t="shared" si="21"/>
        <v/>
      </c>
      <c r="H82" s="144" t="str">
        <f t="shared" si="22"/>
        <v/>
      </c>
      <c r="I82" s="146" t="str">
        <f t="shared" si="23"/>
        <v/>
      </c>
      <c r="J82" s="145" t="str">
        <f t="shared" si="24"/>
        <v/>
      </c>
      <c r="K82" s="144" t="str">
        <f t="shared" si="25"/>
        <v/>
      </c>
      <c r="L82" s="143" t="str">
        <f t="shared" si="26"/>
        <v/>
      </c>
      <c r="M82" s="142"/>
      <c r="N82" s="141"/>
      <c r="O82" s="131">
        <v>65</v>
      </c>
      <c r="P82" s="109">
        <f t="shared" si="27"/>
        <v>0</v>
      </c>
      <c r="Q82" s="368">
        <f t="shared" si="16"/>
        <v>0</v>
      </c>
      <c r="R82" s="133"/>
      <c r="S82" s="133"/>
      <c r="T82" s="109">
        <f t="shared" si="28"/>
        <v>0</v>
      </c>
      <c r="U82" s="109" t="str">
        <f t="shared" si="29"/>
        <v/>
      </c>
      <c r="V82" s="364" t="str">
        <f t="shared" si="17"/>
        <v/>
      </c>
      <c r="W82" s="140"/>
      <c r="X82" s="139"/>
      <c r="Y82" s="138"/>
      <c r="Z82" s="133"/>
      <c r="AA82" s="133"/>
      <c r="AB82" s="130">
        <f t="shared" si="30"/>
        <v>0</v>
      </c>
      <c r="AC82" s="109">
        <f t="shared" si="31"/>
        <v>0</v>
      </c>
      <c r="AD82" s="109" t="str">
        <f t="shared" si="32"/>
        <v/>
      </c>
      <c r="AE82" s="363" t="str">
        <f t="shared" si="18"/>
        <v/>
      </c>
      <c r="AF82" s="137"/>
      <c r="AG82" s="136"/>
      <c r="AH82" s="135"/>
      <c r="AI82" s="134"/>
      <c r="AJ82" s="133"/>
      <c r="AK82" s="130">
        <f t="shared" si="33"/>
        <v>0</v>
      </c>
      <c r="AL82" s="109">
        <f t="shared" si="34"/>
        <v>0</v>
      </c>
      <c r="AM82" s="365" t="str">
        <f t="shared" si="19"/>
        <v/>
      </c>
      <c r="AN82" s="132"/>
      <c r="AO82" s="131"/>
      <c r="AP82" s="131"/>
      <c r="AQ82" s="130">
        <f t="shared" si="35"/>
        <v>0</v>
      </c>
      <c r="AR82" s="109">
        <f t="shared" si="36"/>
        <v>0</v>
      </c>
      <c r="AS82" s="365" t="str">
        <f t="shared" si="20"/>
        <v/>
      </c>
      <c r="AT82" s="108"/>
    </row>
    <row r="83" spans="1:46" s="107" customFormat="1" ht="15" customHeight="1" x14ac:dyDescent="0.3">
      <c r="A83" s="148"/>
      <c r="B83" s="473"/>
      <c r="C83" s="474"/>
      <c r="D83" s="474"/>
      <c r="E83" s="475"/>
      <c r="F83" s="147"/>
      <c r="G83" s="144" t="str">
        <f t="shared" si="21"/>
        <v/>
      </c>
      <c r="H83" s="144" t="str">
        <f t="shared" si="22"/>
        <v/>
      </c>
      <c r="I83" s="146" t="str">
        <f t="shared" si="23"/>
        <v/>
      </c>
      <c r="J83" s="145" t="str">
        <f t="shared" si="24"/>
        <v/>
      </c>
      <c r="K83" s="144" t="str">
        <f t="shared" si="25"/>
        <v/>
      </c>
      <c r="L83" s="143" t="str">
        <f t="shared" si="26"/>
        <v/>
      </c>
      <c r="M83" s="142"/>
      <c r="N83" s="141"/>
      <c r="O83" s="131">
        <v>65</v>
      </c>
      <c r="P83" s="109">
        <f t="shared" si="27"/>
        <v>0</v>
      </c>
      <c r="Q83" s="368">
        <f t="shared" si="16"/>
        <v>0</v>
      </c>
      <c r="R83" s="133"/>
      <c r="S83" s="133"/>
      <c r="T83" s="109">
        <f t="shared" si="28"/>
        <v>0</v>
      </c>
      <c r="U83" s="109" t="str">
        <f t="shared" si="29"/>
        <v/>
      </c>
      <c r="V83" s="364" t="str">
        <f t="shared" si="17"/>
        <v/>
      </c>
      <c r="W83" s="140"/>
      <c r="X83" s="139"/>
      <c r="Y83" s="138"/>
      <c r="Z83" s="133"/>
      <c r="AA83" s="133"/>
      <c r="AB83" s="130">
        <f t="shared" si="30"/>
        <v>0</v>
      </c>
      <c r="AC83" s="109">
        <f t="shared" si="31"/>
        <v>0</v>
      </c>
      <c r="AD83" s="109" t="str">
        <f t="shared" si="32"/>
        <v/>
      </c>
      <c r="AE83" s="363" t="str">
        <f t="shared" si="18"/>
        <v/>
      </c>
      <c r="AF83" s="137"/>
      <c r="AG83" s="136"/>
      <c r="AH83" s="135"/>
      <c r="AI83" s="134"/>
      <c r="AJ83" s="133"/>
      <c r="AK83" s="130">
        <f t="shared" si="33"/>
        <v>0</v>
      </c>
      <c r="AL83" s="109">
        <f t="shared" si="34"/>
        <v>0</v>
      </c>
      <c r="AM83" s="365" t="str">
        <f t="shared" si="19"/>
        <v/>
      </c>
      <c r="AN83" s="132"/>
      <c r="AO83" s="131"/>
      <c r="AP83" s="131"/>
      <c r="AQ83" s="130">
        <f t="shared" si="35"/>
        <v>0</v>
      </c>
      <c r="AR83" s="109">
        <f t="shared" si="36"/>
        <v>0</v>
      </c>
      <c r="AS83" s="365" t="str">
        <f t="shared" si="20"/>
        <v/>
      </c>
      <c r="AT83" s="108"/>
    </row>
    <row r="84" spans="1:46" s="107" customFormat="1" ht="15" customHeight="1" x14ac:dyDescent="0.3">
      <c r="A84" s="148"/>
      <c r="B84" s="473"/>
      <c r="C84" s="474"/>
      <c r="D84" s="474"/>
      <c r="E84" s="475"/>
      <c r="F84" s="147"/>
      <c r="G84" s="144" t="str">
        <f t="shared" si="21"/>
        <v/>
      </c>
      <c r="H84" s="144" t="str">
        <f t="shared" si="22"/>
        <v/>
      </c>
      <c r="I84" s="146" t="str">
        <f t="shared" si="23"/>
        <v/>
      </c>
      <c r="J84" s="145" t="str">
        <f t="shared" si="24"/>
        <v/>
      </c>
      <c r="K84" s="144" t="str">
        <f t="shared" si="25"/>
        <v/>
      </c>
      <c r="L84" s="143" t="str">
        <f t="shared" si="26"/>
        <v/>
      </c>
      <c r="M84" s="142"/>
      <c r="N84" s="141"/>
      <c r="O84" s="131">
        <v>65</v>
      </c>
      <c r="P84" s="109">
        <f t="shared" si="27"/>
        <v>0</v>
      </c>
      <c r="Q84" s="368">
        <f t="shared" si="16"/>
        <v>0</v>
      </c>
      <c r="R84" s="133"/>
      <c r="S84" s="133"/>
      <c r="T84" s="109">
        <f t="shared" si="28"/>
        <v>0</v>
      </c>
      <c r="U84" s="109" t="str">
        <f t="shared" si="29"/>
        <v/>
      </c>
      <c r="V84" s="364" t="str">
        <f t="shared" si="17"/>
        <v/>
      </c>
      <c r="W84" s="140"/>
      <c r="X84" s="139"/>
      <c r="Y84" s="138"/>
      <c r="Z84" s="133"/>
      <c r="AA84" s="133"/>
      <c r="AB84" s="130">
        <f t="shared" si="30"/>
        <v>0</v>
      </c>
      <c r="AC84" s="109">
        <f t="shared" si="31"/>
        <v>0</v>
      </c>
      <c r="AD84" s="109" t="str">
        <f t="shared" si="32"/>
        <v/>
      </c>
      <c r="AE84" s="363" t="str">
        <f t="shared" si="18"/>
        <v/>
      </c>
      <c r="AF84" s="137"/>
      <c r="AG84" s="136"/>
      <c r="AH84" s="135"/>
      <c r="AI84" s="134"/>
      <c r="AJ84" s="133"/>
      <c r="AK84" s="130">
        <f t="shared" si="33"/>
        <v>0</v>
      </c>
      <c r="AL84" s="109">
        <f t="shared" si="34"/>
        <v>0</v>
      </c>
      <c r="AM84" s="365" t="str">
        <f t="shared" si="19"/>
        <v/>
      </c>
      <c r="AN84" s="132"/>
      <c r="AO84" s="131"/>
      <c r="AP84" s="131"/>
      <c r="AQ84" s="130">
        <f t="shared" si="35"/>
        <v>0</v>
      </c>
      <c r="AR84" s="109">
        <f t="shared" si="36"/>
        <v>0</v>
      </c>
      <c r="AS84" s="365" t="str">
        <f t="shared" si="20"/>
        <v/>
      </c>
      <c r="AT84" s="108"/>
    </row>
    <row r="85" spans="1:46" s="107" customFormat="1" ht="15" customHeight="1" x14ac:dyDescent="0.3">
      <c r="A85" s="148"/>
      <c r="B85" s="473"/>
      <c r="C85" s="474"/>
      <c r="D85" s="474"/>
      <c r="E85" s="475"/>
      <c r="F85" s="147"/>
      <c r="G85" s="144" t="str">
        <f t="shared" si="21"/>
        <v/>
      </c>
      <c r="H85" s="144" t="str">
        <f t="shared" si="22"/>
        <v/>
      </c>
      <c r="I85" s="146" t="str">
        <f t="shared" si="23"/>
        <v/>
      </c>
      <c r="J85" s="145" t="str">
        <f t="shared" si="24"/>
        <v/>
      </c>
      <c r="K85" s="144" t="str">
        <f t="shared" si="25"/>
        <v/>
      </c>
      <c r="L85" s="143" t="str">
        <f t="shared" si="26"/>
        <v/>
      </c>
      <c r="M85" s="142"/>
      <c r="N85" s="141"/>
      <c r="O85" s="131">
        <v>65</v>
      </c>
      <c r="P85" s="109">
        <f t="shared" si="27"/>
        <v>0</v>
      </c>
      <c r="Q85" s="368">
        <f t="shared" si="16"/>
        <v>0</v>
      </c>
      <c r="R85" s="133"/>
      <c r="S85" s="133"/>
      <c r="T85" s="109">
        <f t="shared" si="28"/>
        <v>0</v>
      </c>
      <c r="U85" s="109" t="str">
        <f t="shared" si="29"/>
        <v/>
      </c>
      <c r="V85" s="364" t="str">
        <f t="shared" si="17"/>
        <v/>
      </c>
      <c r="W85" s="140"/>
      <c r="X85" s="139"/>
      <c r="Y85" s="138"/>
      <c r="Z85" s="133"/>
      <c r="AA85" s="133"/>
      <c r="AB85" s="130">
        <f t="shared" si="30"/>
        <v>0</v>
      </c>
      <c r="AC85" s="109">
        <f t="shared" si="31"/>
        <v>0</v>
      </c>
      <c r="AD85" s="109" t="str">
        <f t="shared" si="32"/>
        <v/>
      </c>
      <c r="AE85" s="363" t="str">
        <f t="shared" si="18"/>
        <v/>
      </c>
      <c r="AF85" s="137"/>
      <c r="AG85" s="136"/>
      <c r="AH85" s="135"/>
      <c r="AI85" s="134"/>
      <c r="AJ85" s="133"/>
      <c r="AK85" s="130">
        <f t="shared" si="33"/>
        <v>0</v>
      </c>
      <c r="AL85" s="109">
        <f t="shared" si="34"/>
        <v>0</v>
      </c>
      <c r="AM85" s="365" t="str">
        <f t="shared" si="19"/>
        <v/>
      </c>
      <c r="AN85" s="132"/>
      <c r="AO85" s="131"/>
      <c r="AP85" s="131"/>
      <c r="AQ85" s="130">
        <f t="shared" si="35"/>
        <v>0</v>
      </c>
      <c r="AR85" s="109">
        <f t="shared" si="36"/>
        <v>0</v>
      </c>
      <c r="AS85" s="365" t="str">
        <f t="shared" si="20"/>
        <v/>
      </c>
      <c r="AT85" s="108"/>
    </row>
    <row r="86" spans="1:46" s="107" customFormat="1" ht="15" customHeight="1" x14ac:dyDescent="0.3">
      <c r="A86" s="148"/>
      <c r="B86" s="473"/>
      <c r="C86" s="474"/>
      <c r="D86" s="474"/>
      <c r="E86" s="475"/>
      <c r="F86" s="147"/>
      <c r="G86" s="144" t="str">
        <f t="shared" si="21"/>
        <v/>
      </c>
      <c r="H86" s="144" t="str">
        <f t="shared" si="22"/>
        <v/>
      </c>
      <c r="I86" s="146" t="str">
        <f t="shared" si="23"/>
        <v/>
      </c>
      <c r="J86" s="145" t="str">
        <f t="shared" si="24"/>
        <v/>
      </c>
      <c r="K86" s="144" t="str">
        <f t="shared" si="25"/>
        <v/>
      </c>
      <c r="L86" s="143" t="str">
        <f t="shared" si="26"/>
        <v/>
      </c>
      <c r="M86" s="142"/>
      <c r="N86" s="141"/>
      <c r="O86" s="131">
        <v>65</v>
      </c>
      <c r="P86" s="109">
        <f t="shared" si="27"/>
        <v>0</v>
      </c>
      <c r="Q86" s="368">
        <f t="shared" si="16"/>
        <v>0</v>
      </c>
      <c r="R86" s="133"/>
      <c r="S86" s="133"/>
      <c r="T86" s="109">
        <f t="shared" si="28"/>
        <v>0</v>
      </c>
      <c r="U86" s="109" t="str">
        <f t="shared" si="29"/>
        <v/>
      </c>
      <c r="V86" s="364" t="str">
        <f t="shared" si="17"/>
        <v/>
      </c>
      <c r="W86" s="140"/>
      <c r="X86" s="139"/>
      <c r="Y86" s="138"/>
      <c r="Z86" s="133"/>
      <c r="AA86" s="133"/>
      <c r="AB86" s="130">
        <f t="shared" si="30"/>
        <v>0</v>
      </c>
      <c r="AC86" s="109">
        <f t="shared" si="31"/>
        <v>0</v>
      </c>
      <c r="AD86" s="109" t="str">
        <f t="shared" si="32"/>
        <v/>
      </c>
      <c r="AE86" s="363" t="str">
        <f t="shared" si="18"/>
        <v/>
      </c>
      <c r="AF86" s="137"/>
      <c r="AG86" s="136"/>
      <c r="AH86" s="135"/>
      <c r="AI86" s="134"/>
      <c r="AJ86" s="133"/>
      <c r="AK86" s="130">
        <f t="shared" si="33"/>
        <v>0</v>
      </c>
      <c r="AL86" s="109">
        <f t="shared" si="34"/>
        <v>0</v>
      </c>
      <c r="AM86" s="365" t="str">
        <f t="shared" si="19"/>
        <v/>
      </c>
      <c r="AN86" s="132"/>
      <c r="AO86" s="131"/>
      <c r="AP86" s="131"/>
      <c r="AQ86" s="130">
        <f t="shared" si="35"/>
        <v>0</v>
      </c>
      <c r="AR86" s="109">
        <f t="shared" si="36"/>
        <v>0</v>
      </c>
      <c r="AS86" s="365" t="str">
        <f t="shared" si="20"/>
        <v/>
      </c>
      <c r="AT86" s="108"/>
    </row>
    <row r="87" spans="1:46" s="107" customFormat="1" ht="15" customHeight="1" x14ac:dyDescent="0.3">
      <c r="A87" s="148"/>
      <c r="B87" s="473"/>
      <c r="C87" s="474"/>
      <c r="D87" s="474"/>
      <c r="E87" s="475"/>
      <c r="F87" s="147"/>
      <c r="G87" s="144" t="str">
        <f t="shared" si="21"/>
        <v/>
      </c>
      <c r="H87" s="144" t="str">
        <f t="shared" si="22"/>
        <v/>
      </c>
      <c r="I87" s="146" t="str">
        <f t="shared" si="23"/>
        <v/>
      </c>
      <c r="J87" s="145" t="str">
        <f t="shared" si="24"/>
        <v/>
      </c>
      <c r="K87" s="144" t="str">
        <f t="shared" si="25"/>
        <v/>
      </c>
      <c r="L87" s="143" t="str">
        <f t="shared" si="26"/>
        <v/>
      </c>
      <c r="M87" s="142"/>
      <c r="N87" s="141"/>
      <c r="O87" s="131">
        <v>65</v>
      </c>
      <c r="P87" s="109">
        <f t="shared" si="27"/>
        <v>0</v>
      </c>
      <c r="Q87" s="368">
        <f t="shared" si="16"/>
        <v>0</v>
      </c>
      <c r="R87" s="133"/>
      <c r="S87" s="133"/>
      <c r="T87" s="109">
        <f t="shared" si="28"/>
        <v>0</v>
      </c>
      <c r="U87" s="109" t="str">
        <f t="shared" si="29"/>
        <v/>
      </c>
      <c r="V87" s="364" t="str">
        <f t="shared" si="17"/>
        <v/>
      </c>
      <c r="W87" s="140"/>
      <c r="X87" s="139"/>
      <c r="Y87" s="138"/>
      <c r="Z87" s="133"/>
      <c r="AA87" s="133"/>
      <c r="AB87" s="130">
        <f t="shared" si="30"/>
        <v>0</v>
      </c>
      <c r="AC87" s="109">
        <f t="shared" si="31"/>
        <v>0</v>
      </c>
      <c r="AD87" s="109" t="str">
        <f t="shared" si="32"/>
        <v/>
      </c>
      <c r="AE87" s="363" t="str">
        <f t="shared" si="18"/>
        <v/>
      </c>
      <c r="AF87" s="137"/>
      <c r="AG87" s="136"/>
      <c r="AH87" s="135"/>
      <c r="AI87" s="134"/>
      <c r="AJ87" s="133"/>
      <c r="AK87" s="130">
        <f t="shared" si="33"/>
        <v>0</v>
      </c>
      <c r="AL87" s="109">
        <f t="shared" si="34"/>
        <v>0</v>
      </c>
      <c r="AM87" s="365" t="str">
        <f t="shared" si="19"/>
        <v/>
      </c>
      <c r="AN87" s="132"/>
      <c r="AO87" s="131"/>
      <c r="AP87" s="131"/>
      <c r="AQ87" s="130">
        <f t="shared" si="35"/>
        <v>0</v>
      </c>
      <c r="AR87" s="109">
        <f t="shared" si="36"/>
        <v>0</v>
      </c>
      <c r="AS87" s="365" t="str">
        <f t="shared" si="20"/>
        <v/>
      </c>
      <c r="AT87" s="108"/>
    </row>
    <row r="88" spans="1:46" s="107" customFormat="1" ht="15" customHeight="1" x14ac:dyDescent="0.3">
      <c r="A88" s="148"/>
      <c r="B88" s="473"/>
      <c r="C88" s="474"/>
      <c r="D88" s="474"/>
      <c r="E88" s="475"/>
      <c r="F88" s="147"/>
      <c r="G88" s="144" t="str">
        <f t="shared" si="21"/>
        <v/>
      </c>
      <c r="H88" s="144" t="str">
        <f t="shared" si="22"/>
        <v/>
      </c>
      <c r="I88" s="146" t="str">
        <f t="shared" si="23"/>
        <v/>
      </c>
      <c r="J88" s="145" t="str">
        <f t="shared" si="24"/>
        <v/>
      </c>
      <c r="K88" s="144" t="str">
        <f t="shared" si="25"/>
        <v/>
      </c>
      <c r="L88" s="143" t="str">
        <f t="shared" si="26"/>
        <v/>
      </c>
      <c r="M88" s="142"/>
      <c r="N88" s="141"/>
      <c r="O88" s="131">
        <v>65</v>
      </c>
      <c r="P88" s="109">
        <f t="shared" si="27"/>
        <v>0</v>
      </c>
      <c r="Q88" s="368">
        <f t="shared" si="16"/>
        <v>0</v>
      </c>
      <c r="R88" s="133"/>
      <c r="S88" s="133"/>
      <c r="T88" s="109">
        <f t="shared" si="28"/>
        <v>0</v>
      </c>
      <c r="U88" s="109" t="str">
        <f t="shared" si="29"/>
        <v/>
      </c>
      <c r="V88" s="364" t="str">
        <f t="shared" si="17"/>
        <v/>
      </c>
      <c r="W88" s="140"/>
      <c r="X88" s="139"/>
      <c r="Y88" s="138"/>
      <c r="Z88" s="133"/>
      <c r="AA88" s="133"/>
      <c r="AB88" s="130">
        <f t="shared" si="30"/>
        <v>0</v>
      </c>
      <c r="AC88" s="109">
        <f t="shared" si="31"/>
        <v>0</v>
      </c>
      <c r="AD88" s="109" t="str">
        <f t="shared" si="32"/>
        <v/>
      </c>
      <c r="AE88" s="363" t="str">
        <f t="shared" si="18"/>
        <v/>
      </c>
      <c r="AF88" s="137"/>
      <c r="AG88" s="136"/>
      <c r="AH88" s="135"/>
      <c r="AI88" s="134"/>
      <c r="AJ88" s="133"/>
      <c r="AK88" s="130">
        <f t="shared" si="33"/>
        <v>0</v>
      </c>
      <c r="AL88" s="109">
        <f t="shared" si="34"/>
        <v>0</v>
      </c>
      <c r="AM88" s="365" t="str">
        <f t="shared" si="19"/>
        <v/>
      </c>
      <c r="AN88" s="132"/>
      <c r="AO88" s="131"/>
      <c r="AP88" s="131"/>
      <c r="AQ88" s="130">
        <f t="shared" si="35"/>
        <v>0</v>
      </c>
      <c r="AR88" s="109">
        <f t="shared" si="36"/>
        <v>0</v>
      </c>
      <c r="AS88" s="365" t="str">
        <f t="shared" si="20"/>
        <v/>
      </c>
      <c r="AT88" s="108"/>
    </row>
    <row r="89" spans="1:46" s="107" customFormat="1" ht="15" customHeight="1" x14ac:dyDescent="0.3">
      <c r="A89" s="148"/>
      <c r="B89" s="473"/>
      <c r="C89" s="474"/>
      <c r="D89" s="474"/>
      <c r="E89" s="475"/>
      <c r="F89" s="147"/>
      <c r="G89" s="144" t="str">
        <f t="shared" si="21"/>
        <v/>
      </c>
      <c r="H89" s="144" t="str">
        <f t="shared" si="22"/>
        <v/>
      </c>
      <c r="I89" s="146" t="str">
        <f t="shared" si="23"/>
        <v/>
      </c>
      <c r="J89" s="145" t="str">
        <f t="shared" si="24"/>
        <v/>
      </c>
      <c r="K89" s="144" t="str">
        <f t="shared" si="25"/>
        <v/>
      </c>
      <c r="L89" s="143" t="str">
        <f t="shared" si="26"/>
        <v/>
      </c>
      <c r="M89" s="142"/>
      <c r="N89" s="141"/>
      <c r="O89" s="131">
        <v>65</v>
      </c>
      <c r="P89" s="109">
        <f t="shared" si="27"/>
        <v>0</v>
      </c>
      <c r="Q89" s="368">
        <f t="shared" si="16"/>
        <v>0</v>
      </c>
      <c r="R89" s="133"/>
      <c r="S89" s="133"/>
      <c r="T89" s="109">
        <f t="shared" si="28"/>
        <v>0</v>
      </c>
      <c r="U89" s="109" t="str">
        <f t="shared" si="29"/>
        <v/>
      </c>
      <c r="V89" s="364" t="str">
        <f t="shared" si="17"/>
        <v/>
      </c>
      <c r="W89" s="140"/>
      <c r="X89" s="139"/>
      <c r="Y89" s="138"/>
      <c r="Z89" s="133"/>
      <c r="AA89" s="133"/>
      <c r="AB89" s="130">
        <f t="shared" si="30"/>
        <v>0</v>
      </c>
      <c r="AC89" s="109">
        <f t="shared" si="31"/>
        <v>0</v>
      </c>
      <c r="AD89" s="109" t="str">
        <f t="shared" si="32"/>
        <v/>
      </c>
      <c r="AE89" s="363" t="str">
        <f t="shared" si="18"/>
        <v/>
      </c>
      <c r="AF89" s="137"/>
      <c r="AG89" s="136"/>
      <c r="AH89" s="135"/>
      <c r="AI89" s="134"/>
      <c r="AJ89" s="133"/>
      <c r="AK89" s="130">
        <f t="shared" si="33"/>
        <v>0</v>
      </c>
      <c r="AL89" s="109">
        <f t="shared" si="34"/>
        <v>0</v>
      </c>
      <c r="AM89" s="365" t="str">
        <f t="shared" si="19"/>
        <v/>
      </c>
      <c r="AN89" s="132"/>
      <c r="AO89" s="131"/>
      <c r="AP89" s="131"/>
      <c r="AQ89" s="130">
        <f t="shared" si="35"/>
        <v>0</v>
      </c>
      <c r="AR89" s="109">
        <f t="shared" si="36"/>
        <v>0</v>
      </c>
      <c r="AS89" s="365" t="str">
        <f t="shared" si="20"/>
        <v/>
      </c>
      <c r="AT89" s="108"/>
    </row>
    <row r="90" spans="1:46" s="107" customFormat="1" ht="15" customHeight="1" x14ac:dyDescent="0.3">
      <c r="A90" s="148"/>
      <c r="B90" s="473"/>
      <c r="C90" s="474"/>
      <c r="D90" s="474"/>
      <c r="E90" s="475"/>
      <c r="F90" s="147"/>
      <c r="G90" s="144" t="str">
        <f t="shared" si="21"/>
        <v/>
      </c>
      <c r="H90" s="144" t="str">
        <f t="shared" si="22"/>
        <v/>
      </c>
      <c r="I90" s="146" t="str">
        <f t="shared" si="23"/>
        <v/>
      </c>
      <c r="J90" s="145" t="str">
        <f t="shared" si="24"/>
        <v/>
      </c>
      <c r="K90" s="144" t="str">
        <f t="shared" si="25"/>
        <v/>
      </c>
      <c r="L90" s="143" t="str">
        <f t="shared" si="26"/>
        <v/>
      </c>
      <c r="M90" s="142"/>
      <c r="N90" s="141"/>
      <c r="O90" s="131">
        <v>65</v>
      </c>
      <c r="P90" s="109">
        <f t="shared" si="27"/>
        <v>0</v>
      </c>
      <c r="Q90" s="368">
        <f t="shared" si="16"/>
        <v>0</v>
      </c>
      <c r="R90" s="133"/>
      <c r="S90" s="133"/>
      <c r="T90" s="109">
        <f t="shared" si="28"/>
        <v>0</v>
      </c>
      <c r="U90" s="109" t="str">
        <f t="shared" si="29"/>
        <v/>
      </c>
      <c r="V90" s="364" t="str">
        <f t="shared" si="17"/>
        <v/>
      </c>
      <c r="W90" s="140"/>
      <c r="X90" s="139"/>
      <c r="Y90" s="138"/>
      <c r="Z90" s="133"/>
      <c r="AA90" s="133"/>
      <c r="AB90" s="130">
        <f t="shared" si="30"/>
        <v>0</v>
      </c>
      <c r="AC90" s="109">
        <f t="shared" si="31"/>
        <v>0</v>
      </c>
      <c r="AD90" s="109" t="str">
        <f t="shared" si="32"/>
        <v/>
      </c>
      <c r="AE90" s="363" t="str">
        <f t="shared" si="18"/>
        <v/>
      </c>
      <c r="AF90" s="137"/>
      <c r="AG90" s="136"/>
      <c r="AH90" s="135"/>
      <c r="AI90" s="134"/>
      <c r="AJ90" s="133"/>
      <c r="AK90" s="130">
        <f t="shared" si="33"/>
        <v>0</v>
      </c>
      <c r="AL90" s="109">
        <f t="shared" si="34"/>
        <v>0</v>
      </c>
      <c r="AM90" s="365" t="str">
        <f t="shared" si="19"/>
        <v/>
      </c>
      <c r="AN90" s="132"/>
      <c r="AO90" s="131"/>
      <c r="AP90" s="131"/>
      <c r="AQ90" s="130">
        <f t="shared" si="35"/>
        <v>0</v>
      </c>
      <c r="AR90" s="109">
        <f t="shared" si="36"/>
        <v>0</v>
      </c>
      <c r="AS90" s="365" t="str">
        <f t="shared" si="20"/>
        <v/>
      </c>
      <c r="AT90" s="108"/>
    </row>
    <row r="91" spans="1:46" s="107" customFormat="1" ht="15" customHeight="1" x14ac:dyDescent="0.3">
      <c r="A91" s="148"/>
      <c r="B91" s="473"/>
      <c r="C91" s="474"/>
      <c r="D91" s="474"/>
      <c r="E91" s="475"/>
      <c r="F91" s="147"/>
      <c r="G91" s="144" t="str">
        <f t="shared" si="21"/>
        <v/>
      </c>
      <c r="H91" s="144" t="str">
        <f t="shared" si="22"/>
        <v/>
      </c>
      <c r="I91" s="146" t="str">
        <f t="shared" si="23"/>
        <v/>
      </c>
      <c r="J91" s="145" t="str">
        <f t="shared" si="24"/>
        <v/>
      </c>
      <c r="K91" s="144" t="str">
        <f t="shared" si="25"/>
        <v/>
      </c>
      <c r="L91" s="143" t="str">
        <f t="shared" si="26"/>
        <v/>
      </c>
      <c r="M91" s="142"/>
      <c r="N91" s="141"/>
      <c r="O91" s="131">
        <v>65</v>
      </c>
      <c r="P91" s="109">
        <f t="shared" si="27"/>
        <v>0</v>
      </c>
      <c r="Q91" s="368">
        <f t="shared" si="16"/>
        <v>0</v>
      </c>
      <c r="R91" s="133"/>
      <c r="S91" s="133"/>
      <c r="T91" s="109">
        <f t="shared" si="28"/>
        <v>0</v>
      </c>
      <c r="U91" s="109" t="str">
        <f t="shared" si="29"/>
        <v/>
      </c>
      <c r="V91" s="364" t="str">
        <f t="shared" si="17"/>
        <v/>
      </c>
      <c r="W91" s="140"/>
      <c r="X91" s="139"/>
      <c r="Y91" s="138"/>
      <c r="Z91" s="133"/>
      <c r="AA91" s="133"/>
      <c r="AB91" s="130">
        <f t="shared" si="30"/>
        <v>0</v>
      </c>
      <c r="AC91" s="109">
        <f t="shared" si="31"/>
        <v>0</v>
      </c>
      <c r="AD91" s="109" t="str">
        <f t="shared" si="32"/>
        <v/>
      </c>
      <c r="AE91" s="363" t="str">
        <f t="shared" si="18"/>
        <v/>
      </c>
      <c r="AF91" s="137"/>
      <c r="AG91" s="136"/>
      <c r="AH91" s="135"/>
      <c r="AI91" s="134"/>
      <c r="AJ91" s="133"/>
      <c r="AK91" s="130">
        <f t="shared" si="33"/>
        <v>0</v>
      </c>
      <c r="AL91" s="109">
        <f t="shared" si="34"/>
        <v>0</v>
      </c>
      <c r="AM91" s="365" t="str">
        <f t="shared" si="19"/>
        <v/>
      </c>
      <c r="AN91" s="132"/>
      <c r="AO91" s="131"/>
      <c r="AP91" s="131"/>
      <c r="AQ91" s="130">
        <f t="shared" si="35"/>
        <v>0</v>
      </c>
      <c r="AR91" s="109">
        <f t="shared" si="36"/>
        <v>0</v>
      </c>
      <c r="AS91" s="365" t="str">
        <f t="shared" si="20"/>
        <v/>
      </c>
      <c r="AT91" s="108"/>
    </row>
    <row r="92" spans="1:46" s="107" customFormat="1" ht="15" customHeight="1" x14ac:dyDescent="0.3">
      <c r="A92" s="148"/>
      <c r="B92" s="473"/>
      <c r="C92" s="474"/>
      <c r="D92" s="474"/>
      <c r="E92" s="475"/>
      <c r="F92" s="147"/>
      <c r="G92" s="144" t="str">
        <f t="shared" si="21"/>
        <v/>
      </c>
      <c r="H92" s="144" t="str">
        <f t="shared" si="22"/>
        <v/>
      </c>
      <c r="I92" s="146" t="str">
        <f t="shared" si="23"/>
        <v/>
      </c>
      <c r="J92" s="145" t="str">
        <f t="shared" si="24"/>
        <v/>
      </c>
      <c r="K92" s="144" t="str">
        <f t="shared" si="25"/>
        <v/>
      </c>
      <c r="L92" s="143" t="str">
        <f t="shared" si="26"/>
        <v/>
      </c>
      <c r="M92" s="142"/>
      <c r="N92" s="141"/>
      <c r="O92" s="131">
        <v>65</v>
      </c>
      <c r="P92" s="109">
        <f t="shared" si="27"/>
        <v>0</v>
      </c>
      <c r="Q92" s="368">
        <f t="shared" si="16"/>
        <v>0</v>
      </c>
      <c r="R92" s="133"/>
      <c r="S92" s="133"/>
      <c r="T92" s="109">
        <f t="shared" si="28"/>
        <v>0</v>
      </c>
      <c r="U92" s="109" t="str">
        <f t="shared" si="29"/>
        <v/>
      </c>
      <c r="V92" s="364" t="str">
        <f t="shared" si="17"/>
        <v/>
      </c>
      <c r="W92" s="140"/>
      <c r="X92" s="139"/>
      <c r="Y92" s="138"/>
      <c r="Z92" s="133"/>
      <c r="AA92" s="133"/>
      <c r="AB92" s="130">
        <f t="shared" si="30"/>
        <v>0</v>
      </c>
      <c r="AC92" s="109">
        <f t="shared" si="31"/>
        <v>0</v>
      </c>
      <c r="AD92" s="109" t="str">
        <f t="shared" si="32"/>
        <v/>
      </c>
      <c r="AE92" s="363" t="str">
        <f t="shared" si="18"/>
        <v/>
      </c>
      <c r="AF92" s="137"/>
      <c r="AG92" s="136"/>
      <c r="AH92" s="135"/>
      <c r="AI92" s="134"/>
      <c r="AJ92" s="133"/>
      <c r="AK92" s="130">
        <f t="shared" si="33"/>
        <v>0</v>
      </c>
      <c r="AL92" s="109">
        <f t="shared" si="34"/>
        <v>0</v>
      </c>
      <c r="AM92" s="365" t="str">
        <f t="shared" si="19"/>
        <v/>
      </c>
      <c r="AN92" s="132"/>
      <c r="AO92" s="131"/>
      <c r="AP92" s="131"/>
      <c r="AQ92" s="130">
        <f t="shared" si="35"/>
        <v>0</v>
      </c>
      <c r="AR92" s="109">
        <f t="shared" si="36"/>
        <v>0</v>
      </c>
      <c r="AS92" s="365" t="str">
        <f t="shared" si="20"/>
        <v/>
      </c>
      <c r="AT92" s="108"/>
    </row>
    <row r="93" spans="1:46" s="107" customFormat="1" ht="15" customHeight="1" x14ac:dyDescent="0.3">
      <c r="A93" s="148"/>
      <c r="B93" s="473"/>
      <c r="C93" s="474"/>
      <c r="D93" s="474"/>
      <c r="E93" s="475"/>
      <c r="F93" s="147"/>
      <c r="G93" s="144" t="str">
        <f t="shared" si="21"/>
        <v/>
      </c>
      <c r="H93" s="144" t="str">
        <f t="shared" si="22"/>
        <v/>
      </c>
      <c r="I93" s="146" t="str">
        <f t="shared" si="23"/>
        <v/>
      </c>
      <c r="J93" s="145" t="str">
        <f t="shared" si="24"/>
        <v/>
      </c>
      <c r="K93" s="144" t="str">
        <f t="shared" si="25"/>
        <v/>
      </c>
      <c r="L93" s="143" t="str">
        <f t="shared" si="26"/>
        <v/>
      </c>
      <c r="M93" s="142"/>
      <c r="N93" s="141"/>
      <c r="O93" s="131">
        <v>65</v>
      </c>
      <c r="P93" s="109">
        <f t="shared" si="27"/>
        <v>0</v>
      </c>
      <c r="Q93" s="368">
        <f t="shared" si="16"/>
        <v>0</v>
      </c>
      <c r="R93" s="133"/>
      <c r="S93" s="133"/>
      <c r="T93" s="109">
        <f t="shared" si="28"/>
        <v>0</v>
      </c>
      <c r="U93" s="109" t="str">
        <f t="shared" si="29"/>
        <v/>
      </c>
      <c r="V93" s="364" t="str">
        <f t="shared" si="17"/>
        <v/>
      </c>
      <c r="W93" s="140"/>
      <c r="X93" s="139"/>
      <c r="Y93" s="138"/>
      <c r="Z93" s="133"/>
      <c r="AA93" s="133"/>
      <c r="AB93" s="130">
        <f t="shared" si="30"/>
        <v>0</v>
      </c>
      <c r="AC93" s="109">
        <f t="shared" si="31"/>
        <v>0</v>
      </c>
      <c r="AD93" s="109" t="str">
        <f t="shared" si="32"/>
        <v/>
      </c>
      <c r="AE93" s="363" t="str">
        <f t="shared" si="18"/>
        <v/>
      </c>
      <c r="AF93" s="137"/>
      <c r="AG93" s="136"/>
      <c r="AH93" s="135"/>
      <c r="AI93" s="134"/>
      <c r="AJ93" s="133"/>
      <c r="AK93" s="130">
        <f t="shared" si="33"/>
        <v>0</v>
      </c>
      <c r="AL93" s="109">
        <f t="shared" si="34"/>
        <v>0</v>
      </c>
      <c r="AM93" s="365" t="str">
        <f t="shared" si="19"/>
        <v/>
      </c>
      <c r="AN93" s="132"/>
      <c r="AO93" s="131"/>
      <c r="AP93" s="131"/>
      <c r="AQ93" s="130">
        <f t="shared" si="35"/>
        <v>0</v>
      </c>
      <c r="AR93" s="109">
        <f t="shared" si="36"/>
        <v>0</v>
      </c>
      <c r="AS93" s="365" t="str">
        <f t="shared" si="20"/>
        <v/>
      </c>
      <c r="AT93" s="108"/>
    </row>
    <row r="94" spans="1:46" s="107" customFormat="1" ht="15" customHeight="1" x14ac:dyDescent="0.3">
      <c r="A94" s="148"/>
      <c r="B94" s="473"/>
      <c r="C94" s="474"/>
      <c r="D94" s="474"/>
      <c r="E94" s="475"/>
      <c r="F94" s="147"/>
      <c r="G94" s="144" t="str">
        <f t="shared" si="21"/>
        <v/>
      </c>
      <c r="H94" s="144" t="str">
        <f t="shared" si="22"/>
        <v/>
      </c>
      <c r="I94" s="146" t="str">
        <f t="shared" si="23"/>
        <v/>
      </c>
      <c r="J94" s="145" t="str">
        <f t="shared" si="24"/>
        <v/>
      </c>
      <c r="K94" s="144" t="str">
        <f t="shared" si="25"/>
        <v/>
      </c>
      <c r="L94" s="143" t="str">
        <f t="shared" si="26"/>
        <v/>
      </c>
      <c r="M94" s="142"/>
      <c r="N94" s="141"/>
      <c r="O94" s="131">
        <v>65</v>
      </c>
      <c r="P94" s="109">
        <f t="shared" si="27"/>
        <v>0</v>
      </c>
      <c r="Q94" s="368">
        <f t="shared" si="16"/>
        <v>0</v>
      </c>
      <c r="R94" s="133"/>
      <c r="S94" s="133"/>
      <c r="T94" s="109">
        <f t="shared" si="28"/>
        <v>0</v>
      </c>
      <c r="U94" s="109" t="str">
        <f t="shared" si="29"/>
        <v/>
      </c>
      <c r="V94" s="364" t="str">
        <f t="shared" si="17"/>
        <v/>
      </c>
      <c r="W94" s="140"/>
      <c r="X94" s="139"/>
      <c r="Y94" s="138"/>
      <c r="Z94" s="133"/>
      <c r="AA94" s="133"/>
      <c r="AB94" s="130">
        <f t="shared" si="30"/>
        <v>0</v>
      </c>
      <c r="AC94" s="109">
        <f t="shared" si="31"/>
        <v>0</v>
      </c>
      <c r="AD94" s="109" t="str">
        <f t="shared" si="32"/>
        <v/>
      </c>
      <c r="AE94" s="363" t="str">
        <f t="shared" si="18"/>
        <v/>
      </c>
      <c r="AF94" s="137"/>
      <c r="AG94" s="136"/>
      <c r="AH94" s="135"/>
      <c r="AI94" s="134"/>
      <c r="AJ94" s="133"/>
      <c r="AK94" s="130">
        <f t="shared" si="33"/>
        <v>0</v>
      </c>
      <c r="AL94" s="109">
        <f t="shared" si="34"/>
        <v>0</v>
      </c>
      <c r="AM94" s="365" t="str">
        <f t="shared" si="19"/>
        <v/>
      </c>
      <c r="AN94" s="132"/>
      <c r="AO94" s="131"/>
      <c r="AP94" s="131"/>
      <c r="AQ94" s="130">
        <f t="shared" si="35"/>
        <v>0</v>
      </c>
      <c r="AR94" s="109">
        <f t="shared" si="36"/>
        <v>0</v>
      </c>
      <c r="AS94" s="365" t="str">
        <f t="shared" si="20"/>
        <v/>
      </c>
      <c r="AT94" s="108"/>
    </row>
    <row r="95" spans="1:46" s="107" customFormat="1" ht="15" customHeight="1" x14ac:dyDescent="0.3">
      <c r="A95" s="148"/>
      <c r="B95" s="473"/>
      <c r="C95" s="474"/>
      <c r="D95" s="474"/>
      <c r="E95" s="475"/>
      <c r="F95" s="147"/>
      <c r="G95" s="144" t="str">
        <f t="shared" si="21"/>
        <v/>
      </c>
      <c r="H95" s="144" t="str">
        <f t="shared" si="22"/>
        <v/>
      </c>
      <c r="I95" s="146" t="str">
        <f t="shared" si="23"/>
        <v/>
      </c>
      <c r="J95" s="145" t="str">
        <f t="shared" si="24"/>
        <v/>
      </c>
      <c r="K95" s="144" t="str">
        <f t="shared" si="25"/>
        <v/>
      </c>
      <c r="L95" s="143" t="str">
        <f t="shared" si="26"/>
        <v/>
      </c>
      <c r="M95" s="142"/>
      <c r="N95" s="141"/>
      <c r="O95" s="131">
        <v>65</v>
      </c>
      <c r="P95" s="109">
        <f t="shared" si="27"/>
        <v>0</v>
      </c>
      <c r="Q95" s="368">
        <f t="shared" si="16"/>
        <v>0</v>
      </c>
      <c r="R95" s="133"/>
      <c r="S95" s="133"/>
      <c r="T95" s="109">
        <f t="shared" si="28"/>
        <v>0</v>
      </c>
      <c r="U95" s="109" t="str">
        <f t="shared" si="29"/>
        <v/>
      </c>
      <c r="V95" s="364" t="str">
        <f t="shared" si="17"/>
        <v/>
      </c>
      <c r="W95" s="140"/>
      <c r="X95" s="139"/>
      <c r="Y95" s="138"/>
      <c r="Z95" s="133"/>
      <c r="AA95" s="133"/>
      <c r="AB95" s="130">
        <f t="shared" si="30"/>
        <v>0</v>
      </c>
      <c r="AC95" s="109">
        <f t="shared" si="31"/>
        <v>0</v>
      </c>
      <c r="AD95" s="109" t="str">
        <f t="shared" si="32"/>
        <v/>
      </c>
      <c r="AE95" s="363" t="str">
        <f t="shared" si="18"/>
        <v/>
      </c>
      <c r="AF95" s="137"/>
      <c r="AG95" s="136"/>
      <c r="AH95" s="135"/>
      <c r="AI95" s="134"/>
      <c r="AJ95" s="133"/>
      <c r="AK95" s="130">
        <f t="shared" si="33"/>
        <v>0</v>
      </c>
      <c r="AL95" s="109">
        <f t="shared" si="34"/>
        <v>0</v>
      </c>
      <c r="AM95" s="365" t="str">
        <f t="shared" si="19"/>
        <v/>
      </c>
      <c r="AN95" s="132"/>
      <c r="AO95" s="131"/>
      <c r="AP95" s="131"/>
      <c r="AQ95" s="130">
        <f t="shared" si="35"/>
        <v>0</v>
      </c>
      <c r="AR95" s="109">
        <f t="shared" si="36"/>
        <v>0</v>
      </c>
      <c r="AS95" s="365" t="str">
        <f t="shared" si="20"/>
        <v/>
      </c>
      <c r="AT95" s="108"/>
    </row>
    <row r="96" spans="1:46" s="107" customFormat="1" ht="15" customHeight="1" x14ac:dyDescent="0.3">
      <c r="A96" s="148"/>
      <c r="B96" s="473"/>
      <c r="C96" s="474"/>
      <c r="D96" s="474"/>
      <c r="E96" s="475"/>
      <c r="F96" s="147"/>
      <c r="G96" s="144" t="str">
        <f t="shared" si="21"/>
        <v/>
      </c>
      <c r="H96" s="144" t="str">
        <f t="shared" si="22"/>
        <v/>
      </c>
      <c r="I96" s="146" t="str">
        <f t="shared" si="23"/>
        <v/>
      </c>
      <c r="J96" s="145" t="str">
        <f t="shared" si="24"/>
        <v/>
      </c>
      <c r="K96" s="144" t="str">
        <f t="shared" si="25"/>
        <v/>
      </c>
      <c r="L96" s="143" t="str">
        <f t="shared" si="26"/>
        <v/>
      </c>
      <c r="M96" s="142"/>
      <c r="N96" s="141"/>
      <c r="O96" s="131">
        <v>65</v>
      </c>
      <c r="P96" s="109">
        <f t="shared" si="27"/>
        <v>0</v>
      </c>
      <c r="Q96" s="368">
        <f t="shared" si="16"/>
        <v>0</v>
      </c>
      <c r="R96" s="133"/>
      <c r="S96" s="133"/>
      <c r="T96" s="109">
        <f t="shared" si="28"/>
        <v>0</v>
      </c>
      <c r="U96" s="109" t="str">
        <f t="shared" si="29"/>
        <v/>
      </c>
      <c r="V96" s="364" t="str">
        <f t="shared" si="17"/>
        <v/>
      </c>
      <c r="W96" s="140"/>
      <c r="X96" s="139"/>
      <c r="Y96" s="138"/>
      <c r="Z96" s="133"/>
      <c r="AA96" s="133"/>
      <c r="AB96" s="130">
        <f t="shared" si="30"/>
        <v>0</v>
      </c>
      <c r="AC96" s="109">
        <f t="shared" si="31"/>
        <v>0</v>
      </c>
      <c r="AD96" s="109" t="str">
        <f t="shared" si="32"/>
        <v/>
      </c>
      <c r="AE96" s="363" t="str">
        <f t="shared" si="18"/>
        <v/>
      </c>
      <c r="AF96" s="137"/>
      <c r="AG96" s="136"/>
      <c r="AH96" s="135"/>
      <c r="AI96" s="134"/>
      <c r="AJ96" s="133"/>
      <c r="AK96" s="130">
        <f t="shared" si="33"/>
        <v>0</v>
      </c>
      <c r="AL96" s="109">
        <f t="shared" si="34"/>
        <v>0</v>
      </c>
      <c r="AM96" s="365" t="str">
        <f t="shared" si="19"/>
        <v/>
      </c>
      <c r="AN96" s="132"/>
      <c r="AO96" s="131"/>
      <c r="AP96" s="131"/>
      <c r="AQ96" s="130">
        <f t="shared" si="35"/>
        <v>0</v>
      </c>
      <c r="AR96" s="109">
        <f t="shared" si="36"/>
        <v>0</v>
      </c>
      <c r="AS96" s="365" t="str">
        <f t="shared" si="20"/>
        <v/>
      </c>
      <c r="AT96" s="108"/>
    </row>
    <row r="97" spans="1:46" s="107" customFormat="1" ht="15" customHeight="1" x14ac:dyDescent="0.3">
      <c r="A97" s="148"/>
      <c r="B97" s="473"/>
      <c r="C97" s="474"/>
      <c r="D97" s="474"/>
      <c r="E97" s="475"/>
      <c r="F97" s="147"/>
      <c r="G97" s="144" t="str">
        <f t="shared" si="21"/>
        <v/>
      </c>
      <c r="H97" s="144" t="str">
        <f t="shared" si="22"/>
        <v/>
      </c>
      <c r="I97" s="146" t="str">
        <f t="shared" si="23"/>
        <v/>
      </c>
      <c r="J97" s="145" t="str">
        <f t="shared" si="24"/>
        <v/>
      </c>
      <c r="K97" s="144" t="str">
        <f t="shared" si="25"/>
        <v/>
      </c>
      <c r="L97" s="143" t="str">
        <f t="shared" si="26"/>
        <v/>
      </c>
      <c r="M97" s="142"/>
      <c r="N97" s="141"/>
      <c r="O97" s="131">
        <v>65</v>
      </c>
      <c r="P97" s="109">
        <f t="shared" si="27"/>
        <v>0</v>
      </c>
      <c r="Q97" s="368">
        <f t="shared" si="16"/>
        <v>0</v>
      </c>
      <c r="R97" s="133"/>
      <c r="S97" s="133"/>
      <c r="T97" s="109">
        <f t="shared" si="28"/>
        <v>0</v>
      </c>
      <c r="U97" s="109" t="str">
        <f t="shared" si="29"/>
        <v/>
      </c>
      <c r="V97" s="364" t="str">
        <f t="shared" si="17"/>
        <v/>
      </c>
      <c r="W97" s="140"/>
      <c r="X97" s="139"/>
      <c r="Y97" s="138"/>
      <c r="Z97" s="133"/>
      <c r="AA97" s="133"/>
      <c r="AB97" s="130">
        <f t="shared" si="30"/>
        <v>0</v>
      </c>
      <c r="AC97" s="109">
        <f t="shared" si="31"/>
        <v>0</v>
      </c>
      <c r="AD97" s="109" t="str">
        <f t="shared" si="32"/>
        <v/>
      </c>
      <c r="AE97" s="363" t="str">
        <f t="shared" si="18"/>
        <v/>
      </c>
      <c r="AF97" s="137"/>
      <c r="AG97" s="136"/>
      <c r="AH97" s="135"/>
      <c r="AI97" s="134"/>
      <c r="AJ97" s="133"/>
      <c r="AK97" s="130">
        <f t="shared" si="33"/>
        <v>0</v>
      </c>
      <c r="AL97" s="109">
        <f t="shared" si="34"/>
        <v>0</v>
      </c>
      <c r="AM97" s="365" t="str">
        <f t="shared" si="19"/>
        <v/>
      </c>
      <c r="AN97" s="132"/>
      <c r="AO97" s="131"/>
      <c r="AP97" s="131"/>
      <c r="AQ97" s="130">
        <f t="shared" si="35"/>
        <v>0</v>
      </c>
      <c r="AR97" s="109">
        <f t="shared" si="36"/>
        <v>0</v>
      </c>
      <c r="AS97" s="365" t="str">
        <f t="shared" si="20"/>
        <v/>
      </c>
      <c r="AT97" s="108"/>
    </row>
    <row r="98" spans="1:46" s="107" customFormat="1" ht="15" customHeight="1" x14ac:dyDescent="0.3">
      <c r="A98" s="148"/>
      <c r="B98" s="473"/>
      <c r="C98" s="474"/>
      <c r="D98" s="474"/>
      <c r="E98" s="475"/>
      <c r="F98" s="147"/>
      <c r="G98" s="144" t="str">
        <f t="shared" si="21"/>
        <v/>
      </c>
      <c r="H98" s="144" t="str">
        <f t="shared" si="22"/>
        <v/>
      </c>
      <c r="I98" s="146" t="str">
        <f t="shared" si="23"/>
        <v/>
      </c>
      <c r="J98" s="145" t="str">
        <f t="shared" si="24"/>
        <v/>
      </c>
      <c r="K98" s="144" t="str">
        <f t="shared" si="25"/>
        <v/>
      </c>
      <c r="L98" s="143" t="str">
        <f t="shared" si="26"/>
        <v/>
      </c>
      <c r="M98" s="142"/>
      <c r="N98" s="141"/>
      <c r="O98" s="131">
        <v>65</v>
      </c>
      <c r="P98" s="109">
        <f t="shared" si="27"/>
        <v>0</v>
      </c>
      <c r="Q98" s="368">
        <f t="shared" si="16"/>
        <v>0</v>
      </c>
      <c r="R98" s="133"/>
      <c r="S98" s="133"/>
      <c r="T98" s="109">
        <f t="shared" si="28"/>
        <v>0</v>
      </c>
      <c r="U98" s="109" t="str">
        <f t="shared" si="29"/>
        <v/>
      </c>
      <c r="V98" s="364" t="str">
        <f t="shared" si="17"/>
        <v/>
      </c>
      <c r="W98" s="140"/>
      <c r="X98" s="139"/>
      <c r="Y98" s="138"/>
      <c r="Z98" s="133"/>
      <c r="AA98" s="133"/>
      <c r="AB98" s="130">
        <f t="shared" si="30"/>
        <v>0</v>
      </c>
      <c r="AC98" s="109">
        <f t="shared" si="31"/>
        <v>0</v>
      </c>
      <c r="AD98" s="109" t="str">
        <f t="shared" si="32"/>
        <v/>
      </c>
      <c r="AE98" s="363" t="str">
        <f t="shared" si="18"/>
        <v/>
      </c>
      <c r="AF98" s="137"/>
      <c r="AG98" s="136"/>
      <c r="AH98" s="135"/>
      <c r="AI98" s="134"/>
      <c r="AJ98" s="133"/>
      <c r="AK98" s="130">
        <f t="shared" si="33"/>
        <v>0</v>
      </c>
      <c r="AL98" s="109">
        <f t="shared" si="34"/>
        <v>0</v>
      </c>
      <c r="AM98" s="365" t="str">
        <f t="shared" si="19"/>
        <v/>
      </c>
      <c r="AN98" s="132"/>
      <c r="AO98" s="131"/>
      <c r="AP98" s="131"/>
      <c r="AQ98" s="130">
        <f t="shared" si="35"/>
        <v>0</v>
      </c>
      <c r="AR98" s="109">
        <f t="shared" si="36"/>
        <v>0</v>
      </c>
      <c r="AS98" s="365" t="str">
        <f t="shared" si="20"/>
        <v/>
      </c>
      <c r="AT98" s="108"/>
    </row>
    <row r="99" spans="1:46" s="107" customFormat="1" ht="15" customHeight="1" x14ac:dyDescent="0.3">
      <c r="A99" s="148"/>
      <c r="B99" s="473"/>
      <c r="C99" s="474"/>
      <c r="D99" s="474"/>
      <c r="E99" s="475"/>
      <c r="F99" s="147"/>
      <c r="G99" s="144" t="str">
        <f t="shared" si="21"/>
        <v/>
      </c>
      <c r="H99" s="144" t="str">
        <f t="shared" si="22"/>
        <v/>
      </c>
      <c r="I99" s="146" t="str">
        <f t="shared" si="23"/>
        <v/>
      </c>
      <c r="J99" s="145" t="str">
        <f t="shared" si="24"/>
        <v/>
      </c>
      <c r="K99" s="144" t="str">
        <f t="shared" si="25"/>
        <v/>
      </c>
      <c r="L99" s="143" t="str">
        <f t="shared" si="26"/>
        <v/>
      </c>
      <c r="M99" s="142"/>
      <c r="N99" s="141"/>
      <c r="O99" s="131">
        <v>65</v>
      </c>
      <c r="P99" s="109">
        <f t="shared" si="27"/>
        <v>0</v>
      </c>
      <c r="Q99" s="368">
        <f t="shared" si="16"/>
        <v>0</v>
      </c>
      <c r="R99" s="133"/>
      <c r="S99" s="133"/>
      <c r="T99" s="109">
        <f t="shared" si="28"/>
        <v>0</v>
      </c>
      <c r="U99" s="109" t="str">
        <f t="shared" si="29"/>
        <v/>
      </c>
      <c r="V99" s="364" t="str">
        <f t="shared" si="17"/>
        <v/>
      </c>
      <c r="W99" s="140"/>
      <c r="X99" s="139"/>
      <c r="Y99" s="138"/>
      <c r="Z99" s="133"/>
      <c r="AA99" s="133"/>
      <c r="AB99" s="130">
        <f t="shared" si="30"/>
        <v>0</v>
      </c>
      <c r="AC99" s="109">
        <f t="shared" si="31"/>
        <v>0</v>
      </c>
      <c r="AD99" s="109" t="str">
        <f t="shared" si="32"/>
        <v/>
      </c>
      <c r="AE99" s="363" t="str">
        <f t="shared" si="18"/>
        <v/>
      </c>
      <c r="AF99" s="137"/>
      <c r="AG99" s="136"/>
      <c r="AH99" s="135"/>
      <c r="AI99" s="134"/>
      <c r="AJ99" s="133"/>
      <c r="AK99" s="130">
        <f t="shared" si="33"/>
        <v>0</v>
      </c>
      <c r="AL99" s="109">
        <f t="shared" si="34"/>
        <v>0</v>
      </c>
      <c r="AM99" s="365" t="str">
        <f t="shared" si="19"/>
        <v/>
      </c>
      <c r="AN99" s="132"/>
      <c r="AO99" s="131"/>
      <c r="AP99" s="131"/>
      <c r="AQ99" s="130">
        <f t="shared" si="35"/>
        <v>0</v>
      </c>
      <c r="AR99" s="109">
        <f t="shared" si="36"/>
        <v>0</v>
      </c>
      <c r="AS99" s="365" t="str">
        <f t="shared" si="20"/>
        <v/>
      </c>
      <c r="AT99" s="108"/>
    </row>
    <row r="100" spans="1:46" s="107" customFormat="1" ht="15" customHeight="1" x14ac:dyDescent="0.3">
      <c r="A100" s="148"/>
      <c r="B100" s="473"/>
      <c r="C100" s="474"/>
      <c r="D100" s="474"/>
      <c r="E100" s="475"/>
      <c r="F100" s="147"/>
      <c r="G100" s="144" t="str">
        <f t="shared" si="21"/>
        <v/>
      </c>
      <c r="H100" s="144" t="str">
        <f t="shared" si="22"/>
        <v/>
      </c>
      <c r="I100" s="146" t="str">
        <f t="shared" si="23"/>
        <v/>
      </c>
      <c r="J100" s="145" t="str">
        <f t="shared" si="24"/>
        <v/>
      </c>
      <c r="K100" s="144" t="str">
        <f t="shared" si="25"/>
        <v/>
      </c>
      <c r="L100" s="143" t="str">
        <f t="shared" si="26"/>
        <v/>
      </c>
      <c r="M100" s="142"/>
      <c r="N100" s="141"/>
      <c r="O100" s="131">
        <v>65</v>
      </c>
      <c r="P100" s="109">
        <f t="shared" si="27"/>
        <v>0</v>
      </c>
      <c r="Q100" s="368">
        <f t="shared" si="16"/>
        <v>0</v>
      </c>
      <c r="R100" s="133"/>
      <c r="S100" s="133"/>
      <c r="T100" s="109">
        <f t="shared" si="28"/>
        <v>0</v>
      </c>
      <c r="U100" s="109" t="str">
        <f t="shared" si="29"/>
        <v/>
      </c>
      <c r="V100" s="364" t="str">
        <f t="shared" si="17"/>
        <v/>
      </c>
      <c r="W100" s="140"/>
      <c r="X100" s="139"/>
      <c r="Y100" s="138"/>
      <c r="Z100" s="133"/>
      <c r="AA100" s="133"/>
      <c r="AB100" s="130">
        <f t="shared" si="30"/>
        <v>0</v>
      </c>
      <c r="AC100" s="109">
        <f t="shared" si="31"/>
        <v>0</v>
      </c>
      <c r="AD100" s="109" t="str">
        <f t="shared" si="32"/>
        <v/>
      </c>
      <c r="AE100" s="363" t="str">
        <f t="shared" si="18"/>
        <v/>
      </c>
      <c r="AF100" s="137"/>
      <c r="AG100" s="136"/>
      <c r="AH100" s="135"/>
      <c r="AI100" s="134"/>
      <c r="AJ100" s="133"/>
      <c r="AK100" s="130">
        <f t="shared" si="33"/>
        <v>0</v>
      </c>
      <c r="AL100" s="109">
        <f t="shared" si="34"/>
        <v>0</v>
      </c>
      <c r="AM100" s="365" t="str">
        <f t="shared" si="19"/>
        <v/>
      </c>
      <c r="AN100" s="132"/>
      <c r="AO100" s="131"/>
      <c r="AP100" s="131"/>
      <c r="AQ100" s="130">
        <f t="shared" si="35"/>
        <v>0</v>
      </c>
      <c r="AR100" s="109">
        <f t="shared" si="36"/>
        <v>0</v>
      </c>
      <c r="AS100" s="365" t="str">
        <f t="shared" si="20"/>
        <v/>
      </c>
      <c r="AT100" s="108"/>
    </row>
    <row r="101" spans="1:46" s="107" customFormat="1" ht="15" customHeight="1" x14ac:dyDescent="0.3">
      <c r="A101" s="148"/>
      <c r="B101" s="473"/>
      <c r="C101" s="474"/>
      <c r="D101" s="474"/>
      <c r="E101" s="475"/>
      <c r="F101" s="147"/>
      <c r="G101" s="144" t="str">
        <f t="shared" si="21"/>
        <v/>
      </c>
      <c r="H101" s="144" t="str">
        <f t="shared" si="22"/>
        <v/>
      </c>
      <c r="I101" s="146" t="str">
        <f t="shared" si="23"/>
        <v/>
      </c>
      <c r="J101" s="145" t="str">
        <f t="shared" si="24"/>
        <v/>
      </c>
      <c r="K101" s="144" t="str">
        <f t="shared" si="25"/>
        <v/>
      </c>
      <c r="L101" s="143" t="str">
        <f t="shared" si="26"/>
        <v/>
      </c>
      <c r="M101" s="142"/>
      <c r="N101" s="141"/>
      <c r="O101" s="131">
        <v>65</v>
      </c>
      <c r="P101" s="109">
        <f t="shared" si="27"/>
        <v>0</v>
      </c>
      <c r="Q101" s="368">
        <f t="shared" si="16"/>
        <v>0</v>
      </c>
      <c r="R101" s="133"/>
      <c r="S101" s="133"/>
      <c r="T101" s="109">
        <f t="shared" si="28"/>
        <v>0</v>
      </c>
      <c r="U101" s="109" t="str">
        <f t="shared" si="29"/>
        <v/>
      </c>
      <c r="V101" s="364" t="str">
        <f t="shared" si="17"/>
        <v/>
      </c>
      <c r="W101" s="140"/>
      <c r="X101" s="139"/>
      <c r="Y101" s="138"/>
      <c r="Z101" s="133"/>
      <c r="AA101" s="133"/>
      <c r="AB101" s="130">
        <f t="shared" si="30"/>
        <v>0</v>
      </c>
      <c r="AC101" s="109">
        <f t="shared" si="31"/>
        <v>0</v>
      </c>
      <c r="AD101" s="109" t="str">
        <f t="shared" si="32"/>
        <v/>
      </c>
      <c r="AE101" s="363" t="str">
        <f t="shared" si="18"/>
        <v/>
      </c>
      <c r="AF101" s="137"/>
      <c r="AG101" s="136"/>
      <c r="AH101" s="135"/>
      <c r="AI101" s="134"/>
      <c r="AJ101" s="133"/>
      <c r="AK101" s="130">
        <f t="shared" si="33"/>
        <v>0</v>
      </c>
      <c r="AL101" s="109">
        <f t="shared" si="34"/>
        <v>0</v>
      </c>
      <c r="AM101" s="365" t="str">
        <f t="shared" si="19"/>
        <v/>
      </c>
      <c r="AN101" s="132"/>
      <c r="AO101" s="131"/>
      <c r="AP101" s="131"/>
      <c r="AQ101" s="130">
        <f t="shared" si="35"/>
        <v>0</v>
      </c>
      <c r="AR101" s="109">
        <f t="shared" si="36"/>
        <v>0</v>
      </c>
      <c r="AS101" s="365" t="str">
        <f t="shared" si="20"/>
        <v/>
      </c>
      <c r="AT101" s="108"/>
    </row>
    <row r="102" spans="1:46" s="107" customFormat="1" ht="15" customHeight="1" x14ac:dyDescent="0.3">
      <c r="A102" s="148"/>
      <c r="B102" s="473"/>
      <c r="C102" s="474"/>
      <c r="D102" s="474"/>
      <c r="E102" s="475"/>
      <c r="F102" s="147"/>
      <c r="G102" s="144" t="str">
        <f t="shared" si="21"/>
        <v/>
      </c>
      <c r="H102" s="144" t="str">
        <f t="shared" si="22"/>
        <v/>
      </c>
      <c r="I102" s="146" t="str">
        <f t="shared" si="23"/>
        <v/>
      </c>
      <c r="J102" s="145" t="str">
        <f t="shared" si="24"/>
        <v/>
      </c>
      <c r="K102" s="144" t="str">
        <f t="shared" si="25"/>
        <v/>
      </c>
      <c r="L102" s="143" t="str">
        <f t="shared" si="26"/>
        <v/>
      </c>
      <c r="M102" s="142"/>
      <c r="N102" s="141"/>
      <c r="O102" s="131">
        <v>65</v>
      </c>
      <c r="P102" s="109">
        <f t="shared" si="27"/>
        <v>0</v>
      </c>
      <c r="Q102" s="368">
        <f t="shared" si="16"/>
        <v>0</v>
      </c>
      <c r="R102" s="133"/>
      <c r="S102" s="133"/>
      <c r="T102" s="109">
        <f t="shared" si="28"/>
        <v>0</v>
      </c>
      <c r="U102" s="109" t="str">
        <f t="shared" si="29"/>
        <v/>
      </c>
      <c r="V102" s="364" t="str">
        <f t="shared" si="17"/>
        <v/>
      </c>
      <c r="W102" s="140"/>
      <c r="X102" s="139"/>
      <c r="Y102" s="138"/>
      <c r="Z102" s="133"/>
      <c r="AA102" s="133"/>
      <c r="AB102" s="130">
        <f t="shared" si="30"/>
        <v>0</v>
      </c>
      <c r="AC102" s="109">
        <f t="shared" si="31"/>
        <v>0</v>
      </c>
      <c r="AD102" s="109" t="str">
        <f t="shared" si="32"/>
        <v/>
      </c>
      <c r="AE102" s="363" t="str">
        <f t="shared" si="18"/>
        <v/>
      </c>
      <c r="AF102" s="137"/>
      <c r="AG102" s="136"/>
      <c r="AH102" s="135"/>
      <c r="AI102" s="134"/>
      <c r="AJ102" s="133"/>
      <c r="AK102" s="130">
        <f t="shared" si="33"/>
        <v>0</v>
      </c>
      <c r="AL102" s="109">
        <f t="shared" si="34"/>
        <v>0</v>
      </c>
      <c r="AM102" s="365" t="str">
        <f t="shared" si="19"/>
        <v/>
      </c>
      <c r="AN102" s="132"/>
      <c r="AO102" s="131"/>
      <c r="AP102" s="131"/>
      <c r="AQ102" s="130">
        <f t="shared" si="35"/>
        <v>0</v>
      </c>
      <c r="AR102" s="109">
        <f t="shared" si="36"/>
        <v>0</v>
      </c>
      <c r="AS102" s="365" t="str">
        <f t="shared" si="20"/>
        <v/>
      </c>
      <c r="AT102" s="108"/>
    </row>
    <row r="103" spans="1:46" s="107" customFormat="1" ht="15" customHeight="1" x14ac:dyDescent="0.3">
      <c r="A103" s="148"/>
      <c r="B103" s="473"/>
      <c r="C103" s="474"/>
      <c r="D103" s="474"/>
      <c r="E103" s="475"/>
      <c r="F103" s="147"/>
      <c r="G103" s="144" t="str">
        <f t="shared" si="21"/>
        <v/>
      </c>
      <c r="H103" s="144" t="str">
        <f t="shared" si="22"/>
        <v/>
      </c>
      <c r="I103" s="146" t="str">
        <f t="shared" si="23"/>
        <v/>
      </c>
      <c r="J103" s="145" t="str">
        <f t="shared" si="24"/>
        <v/>
      </c>
      <c r="K103" s="144" t="str">
        <f t="shared" si="25"/>
        <v/>
      </c>
      <c r="L103" s="143" t="str">
        <f t="shared" si="26"/>
        <v/>
      </c>
      <c r="M103" s="142"/>
      <c r="N103" s="141"/>
      <c r="O103" s="131">
        <v>65</v>
      </c>
      <c r="P103" s="109">
        <f t="shared" si="27"/>
        <v>0</v>
      </c>
      <c r="Q103" s="368">
        <f t="shared" si="16"/>
        <v>0</v>
      </c>
      <c r="R103" s="133"/>
      <c r="S103" s="133"/>
      <c r="T103" s="109">
        <f t="shared" si="28"/>
        <v>0</v>
      </c>
      <c r="U103" s="109" t="str">
        <f t="shared" si="29"/>
        <v/>
      </c>
      <c r="V103" s="364" t="str">
        <f t="shared" si="17"/>
        <v/>
      </c>
      <c r="W103" s="140"/>
      <c r="X103" s="139"/>
      <c r="Y103" s="138"/>
      <c r="Z103" s="133"/>
      <c r="AA103" s="133"/>
      <c r="AB103" s="130">
        <f t="shared" si="30"/>
        <v>0</v>
      </c>
      <c r="AC103" s="109">
        <f t="shared" si="31"/>
        <v>0</v>
      </c>
      <c r="AD103" s="109" t="str">
        <f t="shared" si="32"/>
        <v/>
      </c>
      <c r="AE103" s="363" t="str">
        <f t="shared" si="18"/>
        <v/>
      </c>
      <c r="AF103" s="137"/>
      <c r="AG103" s="136"/>
      <c r="AH103" s="135"/>
      <c r="AI103" s="134"/>
      <c r="AJ103" s="133"/>
      <c r="AK103" s="130">
        <f t="shared" si="33"/>
        <v>0</v>
      </c>
      <c r="AL103" s="109">
        <f t="shared" si="34"/>
        <v>0</v>
      </c>
      <c r="AM103" s="365" t="str">
        <f t="shared" si="19"/>
        <v/>
      </c>
      <c r="AN103" s="132"/>
      <c r="AO103" s="131"/>
      <c r="AP103" s="131"/>
      <c r="AQ103" s="130">
        <f t="shared" si="35"/>
        <v>0</v>
      </c>
      <c r="AR103" s="109">
        <f t="shared" si="36"/>
        <v>0</v>
      </c>
      <c r="AS103" s="365" t="str">
        <f t="shared" si="20"/>
        <v/>
      </c>
      <c r="AT103" s="108"/>
    </row>
    <row r="104" spans="1:46" s="107" customFormat="1" ht="15" customHeight="1" x14ac:dyDescent="0.3">
      <c r="A104" s="148"/>
      <c r="B104" s="473"/>
      <c r="C104" s="474"/>
      <c r="D104" s="474"/>
      <c r="E104" s="475"/>
      <c r="F104" s="147"/>
      <c r="G104" s="144" t="str">
        <f t="shared" ref="G104:G120" si="37">IF(F104&lt;&gt;0,Q104+V104+AE104,"")</f>
        <v/>
      </c>
      <c r="H104" s="144" t="str">
        <f t="shared" ref="H104:H120" si="38">IF(F104&lt;&gt;0,F104*G104,"")</f>
        <v/>
      </c>
      <c r="I104" s="146" t="str">
        <f t="shared" ref="I104:I120" si="39">IF(F104&lt;&gt;0,AM104+AS104,"")</f>
        <v/>
      </c>
      <c r="J104" s="145" t="str">
        <f t="shared" ref="J104:J120" si="40">IF(F104&lt;&gt;0,P104+U104+AD104,"")</f>
        <v/>
      </c>
      <c r="K104" s="144" t="str">
        <f t="shared" ref="K104:K120" si="41">IF(F104&lt;&gt;0,F104*J104,"")</f>
        <v/>
      </c>
      <c r="L104" s="143" t="str">
        <f t="shared" ref="L104:L120" si="42">IF(F104&lt;&gt;0,AL104+AR104,"")</f>
        <v/>
      </c>
      <c r="M104" s="142"/>
      <c r="N104" s="141"/>
      <c r="O104" s="131">
        <v>65</v>
      </c>
      <c r="P104" s="109">
        <f t="shared" ref="P104:P120" si="43">IF(M104="",N104*O104,((M104*O104)/F104)+(N104*O104))</f>
        <v>0</v>
      </c>
      <c r="Q104" s="368">
        <f t="shared" si="16"/>
        <v>0</v>
      </c>
      <c r="R104" s="133"/>
      <c r="S104" s="133"/>
      <c r="T104" s="109">
        <f t="shared" ref="T104:T120" si="44">IF(R104="",S104,R104/F104+S104)</f>
        <v>0</v>
      </c>
      <c r="U104" s="109" t="str">
        <f t="shared" ref="U104:U120" si="45">IF(F104&lt;&gt;0,(T104*$A$31)+T104,"")</f>
        <v/>
      </c>
      <c r="V104" s="364" t="str">
        <f t="shared" si="17"/>
        <v/>
      </c>
      <c r="W104" s="140"/>
      <c r="X104" s="139"/>
      <c r="Y104" s="138"/>
      <c r="Z104" s="133"/>
      <c r="AA104" s="133"/>
      <c r="AB104" s="130">
        <f t="shared" ref="AB104:AB120" si="46">AA104*F104</f>
        <v>0</v>
      </c>
      <c r="AC104" s="109">
        <f t="shared" ref="AC104:AC120" si="47">IF(Z104="",AA104,(Z104/F104)+AA104)</f>
        <v>0</v>
      </c>
      <c r="AD104" s="109" t="str">
        <f t="shared" ref="AD104:AD120" si="48">IF(F104&lt;&gt;0,(AC104*$A$31)+AC104,"")</f>
        <v/>
      </c>
      <c r="AE104" s="363" t="str">
        <f t="shared" si="18"/>
        <v/>
      </c>
      <c r="AF104" s="137"/>
      <c r="AG104" s="136"/>
      <c r="AH104" s="135"/>
      <c r="AI104" s="134"/>
      <c r="AJ104" s="133"/>
      <c r="AK104" s="130">
        <f t="shared" ref="AK104:AK120" si="49">SUM(AH104:AJ104)</f>
        <v>0</v>
      </c>
      <c r="AL104" s="109">
        <f t="shared" ref="AL104:AL120" si="50">(AK104*$A$31)+AK104</f>
        <v>0</v>
      </c>
      <c r="AM104" s="365" t="str">
        <f t="shared" si="19"/>
        <v/>
      </c>
      <c r="AN104" s="132"/>
      <c r="AO104" s="131"/>
      <c r="AP104" s="131"/>
      <c r="AQ104" s="130">
        <f t="shared" ref="AQ104:AQ120" si="51">SUM(AN104:AP104)</f>
        <v>0</v>
      </c>
      <c r="AR104" s="109">
        <f t="shared" ref="AR104:AR120" si="52">AQ104</f>
        <v>0</v>
      </c>
      <c r="AS104" s="365" t="str">
        <f t="shared" si="20"/>
        <v/>
      </c>
      <c r="AT104" s="108"/>
    </row>
    <row r="105" spans="1:46" s="107" customFormat="1" ht="15" customHeight="1" x14ac:dyDescent="0.3">
      <c r="A105" s="148"/>
      <c r="B105" s="473"/>
      <c r="C105" s="474"/>
      <c r="D105" s="474"/>
      <c r="E105" s="475"/>
      <c r="F105" s="147"/>
      <c r="G105" s="144" t="str">
        <f t="shared" si="37"/>
        <v/>
      </c>
      <c r="H105" s="144" t="str">
        <f t="shared" si="38"/>
        <v/>
      </c>
      <c r="I105" s="146" t="str">
        <f t="shared" si="39"/>
        <v/>
      </c>
      <c r="J105" s="145" t="str">
        <f t="shared" si="40"/>
        <v/>
      </c>
      <c r="K105" s="144" t="str">
        <f t="shared" si="41"/>
        <v/>
      </c>
      <c r="L105" s="143" t="str">
        <f t="shared" si="42"/>
        <v/>
      </c>
      <c r="M105" s="142"/>
      <c r="N105" s="141"/>
      <c r="O105" s="131">
        <v>65</v>
      </c>
      <c r="P105" s="109">
        <f t="shared" si="43"/>
        <v>0</v>
      </c>
      <c r="Q105" s="368">
        <f t="shared" ref="Q105:Q120" si="53">IF(M105="",N105*85,((M105*85/F105)+N105*85))</f>
        <v>0</v>
      </c>
      <c r="R105" s="133"/>
      <c r="S105" s="133"/>
      <c r="T105" s="109">
        <f t="shared" si="44"/>
        <v>0</v>
      </c>
      <c r="U105" s="109" t="str">
        <f t="shared" si="45"/>
        <v/>
      </c>
      <c r="V105" s="364" t="str">
        <f t="shared" ref="V105:V120" si="54">IF(F105&lt;&gt;0,(U105/(1-$A$34)),"")</f>
        <v/>
      </c>
      <c r="W105" s="140"/>
      <c r="X105" s="139"/>
      <c r="Y105" s="138"/>
      <c r="Z105" s="133"/>
      <c r="AA105" s="133"/>
      <c r="AB105" s="130">
        <f t="shared" si="46"/>
        <v>0</v>
      </c>
      <c r="AC105" s="109">
        <f t="shared" si="47"/>
        <v>0</v>
      </c>
      <c r="AD105" s="109" t="str">
        <f t="shared" si="48"/>
        <v/>
      </c>
      <c r="AE105" s="363" t="str">
        <f t="shared" ref="AE105:AE120" si="55">IF(F105&lt;&gt;0,(AD105/(1-$A$34)),"")</f>
        <v/>
      </c>
      <c r="AF105" s="137"/>
      <c r="AG105" s="136"/>
      <c r="AH105" s="135"/>
      <c r="AI105" s="134"/>
      <c r="AJ105" s="133"/>
      <c r="AK105" s="130">
        <f t="shared" si="49"/>
        <v>0</v>
      </c>
      <c r="AL105" s="109">
        <f t="shared" si="50"/>
        <v>0</v>
      </c>
      <c r="AM105" s="365" t="str">
        <f t="shared" ref="AM105:AM120" si="56">IF(F105&lt;&gt;0,AL105/(1-$A$37),"")</f>
        <v/>
      </c>
      <c r="AN105" s="132"/>
      <c r="AO105" s="131"/>
      <c r="AP105" s="131"/>
      <c r="AQ105" s="130">
        <f t="shared" si="51"/>
        <v>0</v>
      </c>
      <c r="AR105" s="109">
        <f t="shared" si="52"/>
        <v>0</v>
      </c>
      <c r="AS105" s="365" t="str">
        <f t="shared" ref="AS105:AS120" si="57">IF(F105&lt;&gt;0,AR105/(1-$A$37),"")</f>
        <v/>
      </c>
      <c r="AT105" s="108"/>
    </row>
    <row r="106" spans="1:46" s="107" customFormat="1" ht="15" customHeight="1" x14ac:dyDescent="0.3">
      <c r="A106" s="148"/>
      <c r="B106" s="473"/>
      <c r="C106" s="474"/>
      <c r="D106" s="474"/>
      <c r="E106" s="475"/>
      <c r="F106" s="147"/>
      <c r="G106" s="144" t="str">
        <f t="shared" si="37"/>
        <v/>
      </c>
      <c r="H106" s="144" t="str">
        <f t="shared" si="38"/>
        <v/>
      </c>
      <c r="I106" s="146" t="str">
        <f t="shared" si="39"/>
        <v/>
      </c>
      <c r="J106" s="145" t="str">
        <f t="shared" si="40"/>
        <v/>
      </c>
      <c r="K106" s="144" t="str">
        <f t="shared" si="41"/>
        <v/>
      </c>
      <c r="L106" s="143" t="str">
        <f t="shared" si="42"/>
        <v/>
      </c>
      <c r="M106" s="142"/>
      <c r="N106" s="141"/>
      <c r="O106" s="131">
        <v>65</v>
      </c>
      <c r="P106" s="109">
        <f t="shared" si="43"/>
        <v>0</v>
      </c>
      <c r="Q106" s="368">
        <f t="shared" si="53"/>
        <v>0</v>
      </c>
      <c r="R106" s="133"/>
      <c r="S106" s="133"/>
      <c r="T106" s="109">
        <f t="shared" si="44"/>
        <v>0</v>
      </c>
      <c r="U106" s="109" t="str">
        <f t="shared" si="45"/>
        <v/>
      </c>
      <c r="V106" s="364" t="str">
        <f t="shared" si="54"/>
        <v/>
      </c>
      <c r="W106" s="140"/>
      <c r="X106" s="139"/>
      <c r="Y106" s="138"/>
      <c r="Z106" s="133"/>
      <c r="AA106" s="133"/>
      <c r="AB106" s="130">
        <f t="shared" si="46"/>
        <v>0</v>
      </c>
      <c r="AC106" s="109">
        <f t="shared" si="47"/>
        <v>0</v>
      </c>
      <c r="AD106" s="109" t="str">
        <f t="shared" si="48"/>
        <v/>
      </c>
      <c r="AE106" s="363" t="str">
        <f t="shared" si="55"/>
        <v/>
      </c>
      <c r="AF106" s="137"/>
      <c r="AG106" s="136"/>
      <c r="AH106" s="135"/>
      <c r="AI106" s="134"/>
      <c r="AJ106" s="133"/>
      <c r="AK106" s="130">
        <f t="shared" si="49"/>
        <v>0</v>
      </c>
      <c r="AL106" s="109">
        <f t="shared" si="50"/>
        <v>0</v>
      </c>
      <c r="AM106" s="365" t="str">
        <f t="shared" si="56"/>
        <v/>
      </c>
      <c r="AN106" s="132"/>
      <c r="AO106" s="131"/>
      <c r="AP106" s="131"/>
      <c r="AQ106" s="130">
        <f t="shared" si="51"/>
        <v>0</v>
      </c>
      <c r="AR106" s="109">
        <f t="shared" si="52"/>
        <v>0</v>
      </c>
      <c r="AS106" s="365" t="str">
        <f t="shared" si="57"/>
        <v/>
      </c>
      <c r="AT106" s="108"/>
    </row>
    <row r="107" spans="1:46" s="107" customFormat="1" ht="15" customHeight="1" x14ac:dyDescent="0.3">
      <c r="A107" s="148"/>
      <c r="B107" s="473"/>
      <c r="C107" s="474"/>
      <c r="D107" s="474"/>
      <c r="E107" s="475"/>
      <c r="F107" s="147"/>
      <c r="G107" s="144" t="str">
        <f t="shared" si="37"/>
        <v/>
      </c>
      <c r="H107" s="144" t="str">
        <f t="shared" si="38"/>
        <v/>
      </c>
      <c r="I107" s="146" t="str">
        <f t="shared" si="39"/>
        <v/>
      </c>
      <c r="J107" s="145" t="str">
        <f t="shared" si="40"/>
        <v/>
      </c>
      <c r="K107" s="144" t="str">
        <f t="shared" si="41"/>
        <v/>
      </c>
      <c r="L107" s="143" t="str">
        <f t="shared" si="42"/>
        <v/>
      </c>
      <c r="M107" s="142"/>
      <c r="N107" s="141"/>
      <c r="O107" s="131">
        <v>65</v>
      </c>
      <c r="P107" s="109">
        <f t="shared" si="43"/>
        <v>0</v>
      </c>
      <c r="Q107" s="368">
        <f t="shared" si="53"/>
        <v>0</v>
      </c>
      <c r="R107" s="133"/>
      <c r="S107" s="133"/>
      <c r="T107" s="109">
        <f t="shared" si="44"/>
        <v>0</v>
      </c>
      <c r="U107" s="109" t="str">
        <f t="shared" si="45"/>
        <v/>
      </c>
      <c r="V107" s="364" t="str">
        <f t="shared" si="54"/>
        <v/>
      </c>
      <c r="W107" s="140"/>
      <c r="X107" s="139"/>
      <c r="Y107" s="138"/>
      <c r="Z107" s="133"/>
      <c r="AA107" s="133"/>
      <c r="AB107" s="130">
        <f t="shared" si="46"/>
        <v>0</v>
      </c>
      <c r="AC107" s="109">
        <f t="shared" si="47"/>
        <v>0</v>
      </c>
      <c r="AD107" s="109" t="str">
        <f t="shared" si="48"/>
        <v/>
      </c>
      <c r="AE107" s="363" t="str">
        <f t="shared" si="55"/>
        <v/>
      </c>
      <c r="AF107" s="137"/>
      <c r="AG107" s="136"/>
      <c r="AH107" s="135"/>
      <c r="AI107" s="134"/>
      <c r="AJ107" s="133"/>
      <c r="AK107" s="130">
        <f t="shared" si="49"/>
        <v>0</v>
      </c>
      <c r="AL107" s="109">
        <f t="shared" si="50"/>
        <v>0</v>
      </c>
      <c r="AM107" s="365" t="str">
        <f t="shared" si="56"/>
        <v/>
      </c>
      <c r="AN107" s="132"/>
      <c r="AO107" s="131"/>
      <c r="AP107" s="131"/>
      <c r="AQ107" s="130">
        <f t="shared" si="51"/>
        <v>0</v>
      </c>
      <c r="AR107" s="109">
        <f t="shared" si="52"/>
        <v>0</v>
      </c>
      <c r="AS107" s="365" t="str">
        <f t="shared" si="57"/>
        <v/>
      </c>
      <c r="AT107" s="108"/>
    </row>
    <row r="108" spans="1:46" s="107" customFormat="1" ht="15" customHeight="1" x14ac:dyDescent="0.3">
      <c r="A108" s="148"/>
      <c r="B108" s="473"/>
      <c r="C108" s="474"/>
      <c r="D108" s="474"/>
      <c r="E108" s="475"/>
      <c r="F108" s="147"/>
      <c r="G108" s="144" t="str">
        <f t="shared" si="37"/>
        <v/>
      </c>
      <c r="H108" s="144" t="str">
        <f t="shared" si="38"/>
        <v/>
      </c>
      <c r="I108" s="146" t="str">
        <f t="shared" si="39"/>
        <v/>
      </c>
      <c r="J108" s="145" t="str">
        <f t="shared" si="40"/>
        <v/>
      </c>
      <c r="K108" s="144" t="str">
        <f t="shared" si="41"/>
        <v/>
      </c>
      <c r="L108" s="143" t="str">
        <f t="shared" si="42"/>
        <v/>
      </c>
      <c r="M108" s="142"/>
      <c r="N108" s="141"/>
      <c r="O108" s="131">
        <v>65</v>
      </c>
      <c r="P108" s="109">
        <f t="shared" si="43"/>
        <v>0</v>
      </c>
      <c r="Q108" s="368">
        <f t="shared" si="53"/>
        <v>0</v>
      </c>
      <c r="R108" s="133"/>
      <c r="S108" s="133"/>
      <c r="T108" s="109">
        <f t="shared" si="44"/>
        <v>0</v>
      </c>
      <c r="U108" s="109" t="str">
        <f t="shared" si="45"/>
        <v/>
      </c>
      <c r="V108" s="364" t="str">
        <f t="shared" si="54"/>
        <v/>
      </c>
      <c r="W108" s="140"/>
      <c r="X108" s="139"/>
      <c r="Y108" s="138"/>
      <c r="Z108" s="133"/>
      <c r="AA108" s="133"/>
      <c r="AB108" s="130">
        <f t="shared" si="46"/>
        <v>0</v>
      </c>
      <c r="AC108" s="109">
        <f t="shared" si="47"/>
        <v>0</v>
      </c>
      <c r="AD108" s="109" t="str">
        <f t="shared" si="48"/>
        <v/>
      </c>
      <c r="AE108" s="363" t="str">
        <f t="shared" si="55"/>
        <v/>
      </c>
      <c r="AF108" s="137"/>
      <c r="AG108" s="136"/>
      <c r="AH108" s="135"/>
      <c r="AI108" s="134"/>
      <c r="AJ108" s="133"/>
      <c r="AK108" s="130">
        <f t="shared" si="49"/>
        <v>0</v>
      </c>
      <c r="AL108" s="109">
        <f t="shared" si="50"/>
        <v>0</v>
      </c>
      <c r="AM108" s="365" t="str">
        <f t="shared" si="56"/>
        <v/>
      </c>
      <c r="AN108" s="132"/>
      <c r="AO108" s="131"/>
      <c r="AP108" s="131"/>
      <c r="AQ108" s="130">
        <f t="shared" si="51"/>
        <v>0</v>
      </c>
      <c r="AR108" s="109">
        <f t="shared" si="52"/>
        <v>0</v>
      </c>
      <c r="AS108" s="365" t="str">
        <f t="shared" si="57"/>
        <v/>
      </c>
      <c r="AT108" s="108"/>
    </row>
    <row r="109" spans="1:46" s="107" customFormat="1" ht="15" customHeight="1" x14ac:dyDescent="0.3">
      <c r="A109" s="148"/>
      <c r="B109" s="473"/>
      <c r="C109" s="474"/>
      <c r="D109" s="474"/>
      <c r="E109" s="475"/>
      <c r="F109" s="147"/>
      <c r="G109" s="144" t="str">
        <f t="shared" si="37"/>
        <v/>
      </c>
      <c r="H109" s="144" t="str">
        <f t="shared" si="38"/>
        <v/>
      </c>
      <c r="I109" s="146" t="str">
        <f t="shared" si="39"/>
        <v/>
      </c>
      <c r="J109" s="145" t="str">
        <f t="shared" si="40"/>
        <v/>
      </c>
      <c r="K109" s="144" t="str">
        <f t="shared" si="41"/>
        <v/>
      </c>
      <c r="L109" s="143" t="str">
        <f t="shared" si="42"/>
        <v/>
      </c>
      <c r="M109" s="142"/>
      <c r="N109" s="141"/>
      <c r="O109" s="131">
        <v>65</v>
      </c>
      <c r="P109" s="109">
        <f t="shared" si="43"/>
        <v>0</v>
      </c>
      <c r="Q109" s="368">
        <f t="shared" si="53"/>
        <v>0</v>
      </c>
      <c r="R109" s="133"/>
      <c r="S109" s="133"/>
      <c r="T109" s="109">
        <f t="shared" si="44"/>
        <v>0</v>
      </c>
      <c r="U109" s="109" t="str">
        <f t="shared" si="45"/>
        <v/>
      </c>
      <c r="V109" s="364" t="str">
        <f t="shared" si="54"/>
        <v/>
      </c>
      <c r="W109" s="140"/>
      <c r="X109" s="139"/>
      <c r="Y109" s="138"/>
      <c r="Z109" s="133"/>
      <c r="AA109" s="133"/>
      <c r="AB109" s="130">
        <f t="shared" si="46"/>
        <v>0</v>
      </c>
      <c r="AC109" s="109">
        <f t="shared" si="47"/>
        <v>0</v>
      </c>
      <c r="AD109" s="109" t="str">
        <f t="shared" si="48"/>
        <v/>
      </c>
      <c r="AE109" s="363" t="str">
        <f t="shared" si="55"/>
        <v/>
      </c>
      <c r="AF109" s="137"/>
      <c r="AG109" s="136"/>
      <c r="AH109" s="135"/>
      <c r="AI109" s="134"/>
      <c r="AJ109" s="133"/>
      <c r="AK109" s="130">
        <f t="shared" si="49"/>
        <v>0</v>
      </c>
      <c r="AL109" s="109">
        <f t="shared" si="50"/>
        <v>0</v>
      </c>
      <c r="AM109" s="365" t="str">
        <f t="shared" si="56"/>
        <v/>
      </c>
      <c r="AN109" s="132"/>
      <c r="AO109" s="131"/>
      <c r="AP109" s="131"/>
      <c r="AQ109" s="130">
        <f t="shared" si="51"/>
        <v>0</v>
      </c>
      <c r="AR109" s="109">
        <f t="shared" si="52"/>
        <v>0</v>
      </c>
      <c r="AS109" s="365" t="str">
        <f t="shared" si="57"/>
        <v/>
      </c>
      <c r="AT109" s="108"/>
    </row>
    <row r="110" spans="1:46" s="107" customFormat="1" ht="15" customHeight="1" x14ac:dyDescent="0.3">
      <c r="A110" s="148"/>
      <c r="B110" s="473"/>
      <c r="C110" s="474"/>
      <c r="D110" s="474"/>
      <c r="E110" s="475"/>
      <c r="F110" s="147"/>
      <c r="G110" s="144" t="str">
        <f t="shared" si="37"/>
        <v/>
      </c>
      <c r="H110" s="144" t="str">
        <f t="shared" si="38"/>
        <v/>
      </c>
      <c r="I110" s="146" t="str">
        <f t="shared" si="39"/>
        <v/>
      </c>
      <c r="J110" s="145" t="str">
        <f t="shared" si="40"/>
        <v/>
      </c>
      <c r="K110" s="144" t="str">
        <f t="shared" si="41"/>
        <v/>
      </c>
      <c r="L110" s="143" t="str">
        <f t="shared" si="42"/>
        <v/>
      </c>
      <c r="M110" s="142"/>
      <c r="N110" s="141"/>
      <c r="O110" s="131">
        <v>65</v>
      </c>
      <c r="P110" s="109">
        <f t="shared" si="43"/>
        <v>0</v>
      </c>
      <c r="Q110" s="368">
        <f t="shared" si="53"/>
        <v>0</v>
      </c>
      <c r="R110" s="133"/>
      <c r="S110" s="133"/>
      <c r="T110" s="109">
        <f t="shared" si="44"/>
        <v>0</v>
      </c>
      <c r="U110" s="109" t="str">
        <f t="shared" si="45"/>
        <v/>
      </c>
      <c r="V110" s="364" t="str">
        <f t="shared" si="54"/>
        <v/>
      </c>
      <c r="W110" s="140"/>
      <c r="X110" s="139"/>
      <c r="Y110" s="138"/>
      <c r="Z110" s="133"/>
      <c r="AA110" s="133"/>
      <c r="AB110" s="130">
        <f t="shared" si="46"/>
        <v>0</v>
      </c>
      <c r="AC110" s="109">
        <f t="shared" si="47"/>
        <v>0</v>
      </c>
      <c r="AD110" s="109" t="str">
        <f t="shared" si="48"/>
        <v/>
      </c>
      <c r="AE110" s="363" t="str">
        <f t="shared" si="55"/>
        <v/>
      </c>
      <c r="AF110" s="137"/>
      <c r="AG110" s="136"/>
      <c r="AH110" s="135"/>
      <c r="AI110" s="134"/>
      <c r="AJ110" s="133"/>
      <c r="AK110" s="130">
        <f t="shared" si="49"/>
        <v>0</v>
      </c>
      <c r="AL110" s="109">
        <f t="shared" si="50"/>
        <v>0</v>
      </c>
      <c r="AM110" s="365" t="str">
        <f t="shared" si="56"/>
        <v/>
      </c>
      <c r="AN110" s="132"/>
      <c r="AO110" s="131"/>
      <c r="AP110" s="131"/>
      <c r="AQ110" s="130">
        <f t="shared" si="51"/>
        <v>0</v>
      </c>
      <c r="AR110" s="109">
        <f t="shared" si="52"/>
        <v>0</v>
      </c>
      <c r="AS110" s="365" t="str">
        <f t="shared" si="57"/>
        <v/>
      </c>
      <c r="AT110" s="108"/>
    </row>
    <row r="111" spans="1:46" s="107" customFormat="1" ht="15" customHeight="1" x14ac:dyDescent="0.3">
      <c r="A111" s="148"/>
      <c r="B111" s="473"/>
      <c r="C111" s="474"/>
      <c r="D111" s="474"/>
      <c r="E111" s="475"/>
      <c r="F111" s="147"/>
      <c r="G111" s="144" t="str">
        <f t="shared" si="37"/>
        <v/>
      </c>
      <c r="H111" s="144" t="str">
        <f t="shared" si="38"/>
        <v/>
      </c>
      <c r="I111" s="146" t="str">
        <f t="shared" si="39"/>
        <v/>
      </c>
      <c r="J111" s="145" t="str">
        <f t="shared" si="40"/>
        <v/>
      </c>
      <c r="K111" s="144" t="str">
        <f t="shared" si="41"/>
        <v/>
      </c>
      <c r="L111" s="143" t="str">
        <f t="shared" si="42"/>
        <v/>
      </c>
      <c r="M111" s="142"/>
      <c r="N111" s="141"/>
      <c r="O111" s="131">
        <v>65</v>
      </c>
      <c r="P111" s="109">
        <f t="shared" si="43"/>
        <v>0</v>
      </c>
      <c r="Q111" s="368">
        <f t="shared" si="53"/>
        <v>0</v>
      </c>
      <c r="R111" s="133"/>
      <c r="S111" s="133"/>
      <c r="T111" s="109">
        <f t="shared" si="44"/>
        <v>0</v>
      </c>
      <c r="U111" s="109" t="str">
        <f t="shared" si="45"/>
        <v/>
      </c>
      <c r="V111" s="364" t="str">
        <f t="shared" si="54"/>
        <v/>
      </c>
      <c r="W111" s="140"/>
      <c r="X111" s="139"/>
      <c r="Y111" s="138"/>
      <c r="Z111" s="133"/>
      <c r="AA111" s="133"/>
      <c r="AB111" s="130">
        <f t="shared" si="46"/>
        <v>0</v>
      </c>
      <c r="AC111" s="109">
        <f t="shared" si="47"/>
        <v>0</v>
      </c>
      <c r="AD111" s="109" t="str">
        <f t="shared" si="48"/>
        <v/>
      </c>
      <c r="AE111" s="363" t="str">
        <f t="shared" si="55"/>
        <v/>
      </c>
      <c r="AF111" s="137"/>
      <c r="AG111" s="136"/>
      <c r="AH111" s="135"/>
      <c r="AI111" s="134"/>
      <c r="AJ111" s="133"/>
      <c r="AK111" s="130">
        <f t="shared" si="49"/>
        <v>0</v>
      </c>
      <c r="AL111" s="109">
        <f t="shared" si="50"/>
        <v>0</v>
      </c>
      <c r="AM111" s="365" t="str">
        <f t="shared" si="56"/>
        <v/>
      </c>
      <c r="AN111" s="132"/>
      <c r="AO111" s="131"/>
      <c r="AP111" s="131"/>
      <c r="AQ111" s="130">
        <f t="shared" si="51"/>
        <v>0</v>
      </c>
      <c r="AR111" s="109">
        <f t="shared" si="52"/>
        <v>0</v>
      </c>
      <c r="AS111" s="365" t="str">
        <f t="shared" si="57"/>
        <v/>
      </c>
      <c r="AT111" s="108"/>
    </row>
    <row r="112" spans="1:46" s="107" customFormat="1" ht="15" customHeight="1" x14ac:dyDescent="0.3">
      <c r="A112" s="148"/>
      <c r="B112" s="473"/>
      <c r="C112" s="474"/>
      <c r="D112" s="474"/>
      <c r="E112" s="475"/>
      <c r="F112" s="147"/>
      <c r="G112" s="144" t="str">
        <f t="shared" si="37"/>
        <v/>
      </c>
      <c r="H112" s="144" t="str">
        <f t="shared" si="38"/>
        <v/>
      </c>
      <c r="I112" s="146" t="str">
        <f t="shared" si="39"/>
        <v/>
      </c>
      <c r="J112" s="145" t="str">
        <f t="shared" si="40"/>
        <v/>
      </c>
      <c r="K112" s="144" t="str">
        <f t="shared" si="41"/>
        <v/>
      </c>
      <c r="L112" s="143" t="str">
        <f t="shared" si="42"/>
        <v/>
      </c>
      <c r="M112" s="142"/>
      <c r="N112" s="141"/>
      <c r="O112" s="131">
        <v>65</v>
      </c>
      <c r="P112" s="109">
        <f t="shared" si="43"/>
        <v>0</v>
      </c>
      <c r="Q112" s="368">
        <f t="shared" si="53"/>
        <v>0</v>
      </c>
      <c r="R112" s="133"/>
      <c r="S112" s="133"/>
      <c r="T112" s="109">
        <f t="shared" si="44"/>
        <v>0</v>
      </c>
      <c r="U112" s="109" t="str">
        <f t="shared" si="45"/>
        <v/>
      </c>
      <c r="V112" s="364" t="str">
        <f t="shared" si="54"/>
        <v/>
      </c>
      <c r="W112" s="140"/>
      <c r="X112" s="139"/>
      <c r="Y112" s="138"/>
      <c r="Z112" s="133"/>
      <c r="AA112" s="133"/>
      <c r="AB112" s="130">
        <f t="shared" si="46"/>
        <v>0</v>
      </c>
      <c r="AC112" s="109">
        <f t="shared" si="47"/>
        <v>0</v>
      </c>
      <c r="AD112" s="109" t="str">
        <f t="shared" si="48"/>
        <v/>
      </c>
      <c r="AE112" s="363" t="str">
        <f t="shared" si="55"/>
        <v/>
      </c>
      <c r="AF112" s="137"/>
      <c r="AG112" s="136"/>
      <c r="AH112" s="135"/>
      <c r="AI112" s="134"/>
      <c r="AJ112" s="133"/>
      <c r="AK112" s="130">
        <f t="shared" si="49"/>
        <v>0</v>
      </c>
      <c r="AL112" s="109">
        <f t="shared" si="50"/>
        <v>0</v>
      </c>
      <c r="AM112" s="365" t="str">
        <f t="shared" si="56"/>
        <v/>
      </c>
      <c r="AN112" s="132"/>
      <c r="AO112" s="131"/>
      <c r="AP112" s="131"/>
      <c r="AQ112" s="130">
        <f t="shared" si="51"/>
        <v>0</v>
      </c>
      <c r="AR112" s="109">
        <f t="shared" si="52"/>
        <v>0</v>
      </c>
      <c r="AS112" s="365" t="str">
        <f t="shared" si="57"/>
        <v/>
      </c>
      <c r="AT112" s="108"/>
    </row>
    <row r="113" spans="1:46" s="107" customFormat="1" ht="15" customHeight="1" x14ac:dyDescent="0.3">
      <c r="A113" s="148"/>
      <c r="B113" s="473"/>
      <c r="C113" s="474"/>
      <c r="D113" s="474"/>
      <c r="E113" s="475"/>
      <c r="F113" s="147"/>
      <c r="G113" s="144" t="str">
        <f t="shared" si="37"/>
        <v/>
      </c>
      <c r="H113" s="144" t="str">
        <f t="shared" si="38"/>
        <v/>
      </c>
      <c r="I113" s="146" t="str">
        <f t="shared" si="39"/>
        <v/>
      </c>
      <c r="J113" s="145" t="str">
        <f t="shared" si="40"/>
        <v/>
      </c>
      <c r="K113" s="144" t="str">
        <f t="shared" si="41"/>
        <v/>
      </c>
      <c r="L113" s="143" t="str">
        <f t="shared" si="42"/>
        <v/>
      </c>
      <c r="M113" s="142"/>
      <c r="N113" s="141"/>
      <c r="O113" s="131">
        <v>65</v>
      </c>
      <c r="P113" s="109">
        <f t="shared" si="43"/>
        <v>0</v>
      </c>
      <c r="Q113" s="368">
        <f t="shared" si="53"/>
        <v>0</v>
      </c>
      <c r="R113" s="133"/>
      <c r="S113" s="133"/>
      <c r="T113" s="109">
        <f t="shared" si="44"/>
        <v>0</v>
      </c>
      <c r="U113" s="109" t="str">
        <f t="shared" si="45"/>
        <v/>
      </c>
      <c r="V113" s="364" t="str">
        <f t="shared" si="54"/>
        <v/>
      </c>
      <c r="W113" s="140"/>
      <c r="X113" s="139"/>
      <c r="Y113" s="138"/>
      <c r="Z113" s="133"/>
      <c r="AA113" s="133"/>
      <c r="AB113" s="130">
        <f t="shared" si="46"/>
        <v>0</v>
      </c>
      <c r="AC113" s="109">
        <f t="shared" si="47"/>
        <v>0</v>
      </c>
      <c r="AD113" s="109" t="str">
        <f t="shared" si="48"/>
        <v/>
      </c>
      <c r="AE113" s="363" t="str">
        <f t="shared" si="55"/>
        <v/>
      </c>
      <c r="AF113" s="137"/>
      <c r="AG113" s="136"/>
      <c r="AH113" s="135"/>
      <c r="AI113" s="134"/>
      <c r="AJ113" s="133"/>
      <c r="AK113" s="130">
        <f t="shared" si="49"/>
        <v>0</v>
      </c>
      <c r="AL113" s="109">
        <f t="shared" si="50"/>
        <v>0</v>
      </c>
      <c r="AM113" s="365" t="str">
        <f t="shared" si="56"/>
        <v/>
      </c>
      <c r="AN113" s="132"/>
      <c r="AO113" s="131"/>
      <c r="AP113" s="131"/>
      <c r="AQ113" s="130">
        <f t="shared" si="51"/>
        <v>0</v>
      </c>
      <c r="AR113" s="109">
        <f t="shared" si="52"/>
        <v>0</v>
      </c>
      <c r="AS113" s="365" t="str">
        <f t="shared" si="57"/>
        <v/>
      </c>
      <c r="AT113" s="108"/>
    </row>
    <row r="114" spans="1:46" s="107" customFormat="1" ht="15" customHeight="1" x14ac:dyDescent="0.3">
      <c r="A114" s="148"/>
      <c r="B114" s="473"/>
      <c r="C114" s="474"/>
      <c r="D114" s="474"/>
      <c r="E114" s="475"/>
      <c r="F114" s="147"/>
      <c r="G114" s="144" t="str">
        <f t="shared" si="37"/>
        <v/>
      </c>
      <c r="H114" s="144" t="str">
        <f t="shared" si="38"/>
        <v/>
      </c>
      <c r="I114" s="146" t="str">
        <f t="shared" si="39"/>
        <v/>
      </c>
      <c r="J114" s="145" t="str">
        <f t="shared" si="40"/>
        <v/>
      </c>
      <c r="K114" s="144" t="str">
        <f t="shared" si="41"/>
        <v/>
      </c>
      <c r="L114" s="143" t="str">
        <f t="shared" si="42"/>
        <v/>
      </c>
      <c r="M114" s="142"/>
      <c r="N114" s="141"/>
      <c r="O114" s="131">
        <v>65</v>
      </c>
      <c r="P114" s="109">
        <f t="shared" si="43"/>
        <v>0</v>
      </c>
      <c r="Q114" s="368">
        <f t="shared" si="53"/>
        <v>0</v>
      </c>
      <c r="R114" s="133"/>
      <c r="S114" s="133"/>
      <c r="T114" s="109">
        <f t="shared" si="44"/>
        <v>0</v>
      </c>
      <c r="U114" s="109" t="str">
        <f t="shared" si="45"/>
        <v/>
      </c>
      <c r="V114" s="364" t="str">
        <f t="shared" si="54"/>
        <v/>
      </c>
      <c r="W114" s="140"/>
      <c r="X114" s="139"/>
      <c r="Y114" s="138"/>
      <c r="Z114" s="133"/>
      <c r="AA114" s="133"/>
      <c r="AB114" s="130">
        <f t="shared" si="46"/>
        <v>0</v>
      </c>
      <c r="AC114" s="109">
        <f t="shared" si="47"/>
        <v>0</v>
      </c>
      <c r="AD114" s="109" t="str">
        <f t="shared" si="48"/>
        <v/>
      </c>
      <c r="AE114" s="363" t="str">
        <f t="shared" si="55"/>
        <v/>
      </c>
      <c r="AF114" s="137"/>
      <c r="AG114" s="136"/>
      <c r="AH114" s="135"/>
      <c r="AI114" s="134"/>
      <c r="AJ114" s="133"/>
      <c r="AK114" s="130">
        <f t="shared" si="49"/>
        <v>0</v>
      </c>
      <c r="AL114" s="109">
        <f t="shared" si="50"/>
        <v>0</v>
      </c>
      <c r="AM114" s="365" t="str">
        <f t="shared" si="56"/>
        <v/>
      </c>
      <c r="AN114" s="132"/>
      <c r="AO114" s="131"/>
      <c r="AP114" s="131"/>
      <c r="AQ114" s="130">
        <f t="shared" si="51"/>
        <v>0</v>
      </c>
      <c r="AR114" s="109">
        <f t="shared" si="52"/>
        <v>0</v>
      </c>
      <c r="AS114" s="365" t="str">
        <f t="shared" si="57"/>
        <v/>
      </c>
      <c r="AT114" s="108"/>
    </row>
    <row r="115" spans="1:46" s="107" customFormat="1" ht="15" customHeight="1" x14ac:dyDescent="0.3">
      <c r="A115" s="148"/>
      <c r="B115" s="473"/>
      <c r="C115" s="474"/>
      <c r="D115" s="474"/>
      <c r="E115" s="475"/>
      <c r="F115" s="147"/>
      <c r="G115" s="144" t="str">
        <f t="shared" si="37"/>
        <v/>
      </c>
      <c r="H115" s="144" t="str">
        <f t="shared" si="38"/>
        <v/>
      </c>
      <c r="I115" s="146" t="str">
        <f t="shared" si="39"/>
        <v/>
      </c>
      <c r="J115" s="145" t="str">
        <f t="shared" si="40"/>
        <v/>
      </c>
      <c r="K115" s="144" t="str">
        <f t="shared" si="41"/>
        <v/>
      </c>
      <c r="L115" s="143" t="str">
        <f t="shared" si="42"/>
        <v/>
      </c>
      <c r="M115" s="142"/>
      <c r="N115" s="141"/>
      <c r="O115" s="131">
        <v>65</v>
      </c>
      <c r="P115" s="109">
        <f t="shared" si="43"/>
        <v>0</v>
      </c>
      <c r="Q115" s="368">
        <f t="shared" si="53"/>
        <v>0</v>
      </c>
      <c r="R115" s="133"/>
      <c r="S115" s="133"/>
      <c r="T115" s="109">
        <f t="shared" si="44"/>
        <v>0</v>
      </c>
      <c r="U115" s="109" t="str">
        <f t="shared" si="45"/>
        <v/>
      </c>
      <c r="V115" s="364" t="str">
        <f t="shared" si="54"/>
        <v/>
      </c>
      <c r="W115" s="140"/>
      <c r="X115" s="139"/>
      <c r="Y115" s="138"/>
      <c r="Z115" s="133"/>
      <c r="AA115" s="133"/>
      <c r="AB115" s="130">
        <f t="shared" si="46"/>
        <v>0</v>
      </c>
      <c r="AC115" s="109">
        <f t="shared" si="47"/>
        <v>0</v>
      </c>
      <c r="AD115" s="109" t="str">
        <f t="shared" si="48"/>
        <v/>
      </c>
      <c r="AE115" s="363" t="str">
        <f t="shared" si="55"/>
        <v/>
      </c>
      <c r="AF115" s="137"/>
      <c r="AG115" s="136"/>
      <c r="AH115" s="135"/>
      <c r="AI115" s="134"/>
      <c r="AJ115" s="133"/>
      <c r="AK115" s="130">
        <f t="shared" si="49"/>
        <v>0</v>
      </c>
      <c r="AL115" s="109">
        <f t="shared" si="50"/>
        <v>0</v>
      </c>
      <c r="AM115" s="365" t="str">
        <f t="shared" si="56"/>
        <v/>
      </c>
      <c r="AN115" s="132"/>
      <c r="AO115" s="131"/>
      <c r="AP115" s="131"/>
      <c r="AQ115" s="130">
        <f t="shared" si="51"/>
        <v>0</v>
      </c>
      <c r="AR115" s="109">
        <f t="shared" si="52"/>
        <v>0</v>
      </c>
      <c r="AS115" s="365" t="str">
        <f t="shared" si="57"/>
        <v/>
      </c>
      <c r="AT115" s="108"/>
    </row>
    <row r="116" spans="1:46" s="107" customFormat="1" ht="15" customHeight="1" x14ac:dyDescent="0.3">
      <c r="A116" s="148"/>
      <c r="B116" s="473"/>
      <c r="C116" s="474"/>
      <c r="D116" s="474"/>
      <c r="E116" s="475"/>
      <c r="F116" s="147"/>
      <c r="G116" s="144" t="str">
        <f t="shared" si="37"/>
        <v/>
      </c>
      <c r="H116" s="144" t="str">
        <f t="shared" si="38"/>
        <v/>
      </c>
      <c r="I116" s="146" t="str">
        <f t="shared" si="39"/>
        <v/>
      </c>
      <c r="J116" s="145" t="str">
        <f t="shared" si="40"/>
        <v/>
      </c>
      <c r="K116" s="144" t="str">
        <f t="shared" si="41"/>
        <v/>
      </c>
      <c r="L116" s="143" t="str">
        <f t="shared" si="42"/>
        <v/>
      </c>
      <c r="M116" s="142"/>
      <c r="N116" s="141"/>
      <c r="O116" s="131">
        <v>65</v>
      </c>
      <c r="P116" s="109">
        <f t="shared" si="43"/>
        <v>0</v>
      </c>
      <c r="Q116" s="368">
        <f t="shared" si="53"/>
        <v>0</v>
      </c>
      <c r="R116" s="133"/>
      <c r="S116" s="133"/>
      <c r="T116" s="109">
        <f t="shared" si="44"/>
        <v>0</v>
      </c>
      <c r="U116" s="109" t="str">
        <f t="shared" si="45"/>
        <v/>
      </c>
      <c r="V116" s="364" t="str">
        <f t="shared" si="54"/>
        <v/>
      </c>
      <c r="W116" s="140"/>
      <c r="X116" s="139"/>
      <c r="Y116" s="138"/>
      <c r="Z116" s="133"/>
      <c r="AA116" s="133"/>
      <c r="AB116" s="130">
        <f t="shared" si="46"/>
        <v>0</v>
      </c>
      <c r="AC116" s="109">
        <f t="shared" si="47"/>
        <v>0</v>
      </c>
      <c r="AD116" s="109" t="str">
        <f t="shared" si="48"/>
        <v/>
      </c>
      <c r="AE116" s="363" t="str">
        <f t="shared" si="55"/>
        <v/>
      </c>
      <c r="AF116" s="137"/>
      <c r="AG116" s="136"/>
      <c r="AH116" s="135"/>
      <c r="AI116" s="134"/>
      <c r="AJ116" s="133"/>
      <c r="AK116" s="130">
        <f t="shared" si="49"/>
        <v>0</v>
      </c>
      <c r="AL116" s="109">
        <f t="shared" si="50"/>
        <v>0</v>
      </c>
      <c r="AM116" s="365" t="str">
        <f t="shared" si="56"/>
        <v/>
      </c>
      <c r="AN116" s="132"/>
      <c r="AO116" s="131"/>
      <c r="AP116" s="131"/>
      <c r="AQ116" s="130">
        <f t="shared" si="51"/>
        <v>0</v>
      </c>
      <c r="AR116" s="109">
        <f t="shared" si="52"/>
        <v>0</v>
      </c>
      <c r="AS116" s="365" t="str">
        <f t="shared" si="57"/>
        <v/>
      </c>
      <c r="AT116" s="108"/>
    </row>
    <row r="117" spans="1:46" s="107" customFormat="1" ht="15" customHeight="1" x14ac:dyDescent="0.3">
      <c r="A117" s="148"/>
      <c r="B117" s="473"/>
      <c r="C117" s="474"/>
      <c r="D117" s="474"/>
      <c r="E117" s="475"/>
      <c r="F117" s="147"/>
      <c r="G117" s="144" t="str">
        <f t="shared" si="37"/>
        <v/>
      </c>
      <c r="H117" s="144" t="str">
        <f t="shared" si="38"/>
        <v/>
      </c>
      <c r="I117" s="146" t="str">
        <f t="shared" si="39"/>
        <v/>
      </c>
      <c r="J117" s="145" t="str">
        <f t="shared" si="40"/>
        <v/>
      </c>
      <c r="K117" s="144" t="str">
        <f t="shared" si="41"/>
        <v/>
      </c>
      <c r="L117" s="143" t="str">
        <f t="shared" si="42"/>
        <v/>
      </c>
      <c r="M117" s="142"/>
      <c r="N117" s="141"/>
      <c r="O117" s="131">
        <v>65</v>
      </c>
      <c r="P117" s="109">
        <f t="shared" si="43"/>
        <v>0</v>
      </c>
      <c r="Q117" s="368">
        <f t="shared" si="53"/>
        <v>0</v>
      </c>
      <c r="R117" s="133"/>
      <c r="S117" s="133"/>
      <c r="T117" s="109">
        <f t="shared" si="44"/>
        <v>0</v>
      </c>
      <c r="U117" s="109" t="str">
        <f t="shared" si="45"/>
        <v/>
      </c>
      <c r="V117" s="364" t="str">
        <f t="shared" si="54"/>
        <v/>
      </c>
      <c r="W117" s="140"/>
      <c r="X117" s="139"/>
      <c r="Y117" s="138"/>
      <c r="Z117" s="133"/>
      <c r="AA117" s="133"/>
      <c r="AB117" s="130">
        <f t="shared" si="46"/>
        <v>0</v>
      </c>
      <c r="AC117" s="109">
        <f t="shared" si="47"/>
        <v>0</v>
      </c>
      <c r="AD117" s="109" t="str">
        <f t="shared" si="48"/>
        <v/>
      </c>
      <c r="AE117" s="363" t="str">
        <f t="shared" si="55"/>
        <v/>
      </c>
      <c r="AF117" s="137"/>
      <c r="AG117" s="136"/>
      <c r="AH117" s="135"/>
      <c r="AI117" s="134"/>
      <c r="AJ117" s="133"/>
      <c r="AK117" s="130">
        <f t="shared" si="49"/>
        <v>0</v>
      </c>
      <c r="AL117" s="109">
        <f t="shared" si="50"/>
        <v>0</v>
      </c>
      <c r="AM117" s="365" t="str">
        <f t="shared" si="56"/>
        <v/>
      </c>
      <c r="AN117" s="132"/>
      <c r="AO117" s="131"/>
      <c r="AP117" s="131"/>
      <c r="AQ117" s="130">
        <f t="shared" si="51"/>
        <v>0</v>
      </c>
      <c r="AR117" s="109">
        <f t="shared" si="52"/>
        <v>0</v>
      </c>
      <c r="AS117" s="365" t="str">
        <f t="shared" si="57"/>
        <v/>
      </c>
      <c r="AT117" s="108"/>
    </row>
    <row r="118" spans="1:46" s="107" customFormat="1" ht="15" customHeight="1" x14ac:dyDescent="0.3">
      <c r="A118" s="148"/>
      <c r="B118" s="473"/>
      <c r="C118" s="474"/>
      <c r="D118" s="474"/>
      <c r="E118" s="475"/>
      <c r="F118" s="147"/>
      <c r="G118" s="144" t="str">
        <f t="shared" si="37"/>
        <v/>
      </c>
      <c r="H118" s="144" t="str">
        <f t="shared" si="38"/>
        <v/>
      </c>
      <c r="I118" s="146" t="str">
        <f t="shared" si="39"/>
        <v/>
      </c>
      <c r="J118" s="145" t="str">
        <f t="shared" si="40"/>
        <v/>
      </c>
      <c r="K118" s="144" t="str">
        <f t="shared" si="41"/>
        <v/>
      </c>
      <c r="L118" s="143" t="str">
        <f t="shared" si="42"/>
        <v/>
      </c>
      <c r="M118" s="142"/>
      <c r="N118" s="141"/>
      <c r="O118" s="131">
        <v>65</v>
      </c>
      <c r="P118" s="109">
        <f t="shared" si="43"/>
        <v>0</v>
      </c>
      <c r="Q118" s="368">
        <f t="shared" si="53"/>
        <v>0</v>
      </c>
      <c r="R118" s="133"/>
      <c r="S118" s="133"/>
      <c r="T118" s="109">
        <f t="shared" si="44"/>
        <v>0</v>
      </c>
      <c r="U118" s="109" t="str">
        <f t="shared" si="45"/>
        <v/>
      </c>
      <c r="V118" s="364" t="str">
        <f t="shared" si="54"/>
        <v/>
      </c>
      <c r="W118" s="140"/>
      <c r="X118" s="139"/>
      <c r="Y118" s="138"/>
      <c r="Z118" s="133"/>
      <c r="AA118" s="133"/>
      <c r="AB118" s="130">
        <f t="shared" si="46"/>
        <v>0</v>
      </c>
      <c r="AC118" s="109">
        <f t="shared" si="47"/>
        <v>0</v>
      </c>
      <c r="AD118" s="109" t="str">
        <f t="shared" si="48"/>
        <v/>
      </c>
      <c r="AE118" s="363" t="str">
        <f t="shared" si="55"/>
        <v/>
      </c>
      <c r="AF118" s="137"/>
      <c r="AG118" s="136"/>
      <c r="AH118" s="135"/>
      <c r="AI118" s="134"/>
      <c r="AJ118" s="133"/>
      <c r="AK118" s="130">
        <f t="shared" si="49"/>
        <v>0</v>
      </c>
      <c r="AL118" s="109">
        <f t="shared" si="50"/>
        <v>0</v>
      </c>
      <c r="AM118" s="365" t="str">
        <f t="shared" si="56"/>
        <v/>
      </c>
      <c r="AN118" s="132"/>
      <c r="AO118" s="131"/>
      <c r="AP118" s="131"/>
      <c r="AQ118" s="130">
        <f t="shared" si="51"/>
        <v>0</v>
      </c>
      <c r="AR118" s="109">
        <f t="shared" si="52"/>
        <v>0</v>
      </c>
      <c r="AS118" s="365" t="str">
        <f t="shared" si="57"/>
        <v/>
      </c>
      <c r="AT118" s="108"/>
    </row>
    <row r="119" spans="1:46" s="107" customFormat="1" ht="15" customHeight="1" x14ac:dyDescent="0.3">
      <c r="A119" s="148"/>
      <c r="B119" s="473"/>
      <c r="C119" s="474"/>
      <c r="D119" s="474"/>
      <c r="E119" s="475"/>
      <c r="F119" s="147"/>
      <c r="G119" s="144" t="str">
        <f t="shared" si="37"/>
        <v/>
      </c>
      <c r="H119" s="144" t="str">
        <f t="shared" si="38"/>
        <v/>
      </c>
      <c r="I119" s="146" t="str">
        <f t="shared" si="39"/>
        <v/>
      </c>
      <c r="J119" s="145" t="str">
        <f t="shared" si="40"/>
        <v/>
      </c>
      <c r="K119" s="144" t="str">
        <f t="shared" si="41"/>
        <v/>
      </c>
      <c r="L119" s="143" t="str">
        <f t="shared" si="42"/>
        <v/>
      </c>
      <c r="M119" s="142"/>
      <c r="N119" s="141"/>
      <c r="O119" s="131">
        <v>65</v>
      </c>
      <c r="P119" s="109">
        <f t="shared" si="43"/>
        <v>0</v>
      </c>
      <c r="Q119" s="368">
        <f t="shared" si="53"/>
        <v>0</v>
      </c>
      <c r="R119" s="133"/>
      <c r="S119" s="133"/>
      <c r="T119" s="109">
        <f t="shared" si="44"/>
        <v>0</v>
      </c>
      <c r="U119" s="109" t="str">
        <f t="shared" si="45"/>
        <v/>
      </c>
      <c r="V119" s="364" t="str">
        <f t="shared" si="54"/>
        <v/>
      </c>
      <c r="W119" s="140"/>
      <c r="X119" s="139"/>
      <c r="Y119" s="138"/>
      <c r="Z119" s="133"/>
      <c r="AA119" s="133"/>
      <c r="AB119" s="130">
        <f t="shared" si="46"/>
        <v>0</v>
      </c>
      <c r="AC119" s="109">
        <f t="shared" si="47"/>
        <v>0</v>
      </c>
      <c r="AD119" s="109" t="str">
        <f t="shared" si="48"/>
        <v/>
      </c>
      <c r="AE119" s="363" t="str">
        <f t="shared" si="55"/>
        <v/>
      </c>
      <c r="AF119" s="137"/>
      <c r="AG119" s="136"/>
      <c r="AH119" s="135"/>
      <c r="AI119" s="134"/>
      <c r="AJ119" s="133"/>
      <c r="AK119" s="130">
        <f t="shared" si="49"/>
        <v>0</v>
      </c>
      <c r="AL119" s="109">
        <f t="shared" si="50"/>
        <v>0</v>
      </c>
      <c r="AM119" s="365" t="str">
        <f t="shared" si="56"/>
        <v/>
      </c>
      <c r="AN119" s="132"/>
      <c r="AO119" s="131"/>
      <c r="AP119" s="131"/>
      <c r="AQ119" s="130">
        <f t="shared" si="51"/>
        <v>0</v>
      </c>
      <c r="AR119" s="109">
        <f t="shared" si="52"/>
        <v>0</v>
      </c>
      <c r="AS119" s="365" t="str">
        <f t="shared" si="57"/>
        <v/>
      </c>
      <c r="AT119" s="108"/>
    </row>
    <row r="120" spans="1:46" s="107" customFormat="1" ht="15" customHeight="1" thickBot="1" x14ac:dyDescent="0.35">
      <c r="A120" s="129"/>
      <c r="B120" s="476"/>
      <c r="C120" s="477"/>
      <c r="D120" s="477"/>
      <c r="E120" s="478"/>
      <c r="F120" s="128"/>
      <c r="G120" s="125" t="str">
        <f t="shared" si="37"/>
        <v/>
      </c>
      <c r="H120" s="125" t="str">
        <f t="shared" si="38"/>
        <v/>
      </c>
      <c r="I120" s="127" t="str">
        <f t="shared" si="39"/>
        <v/>
      </c>
      <c r="J120" s="126" t="str">
        <f t="shared" si="40"/>
        <v/>
      </c>
      <c r="K120" s="125" t="str">
        <f t="shared" si="41"/>
        <v/>
      </c>
      <c r="L120" s="124" t="str">
        <f t="shared" si="42"/>
        <v/>
      </c>
      <c r="M120" s="123"/>
      <c r="N120" s="122"/>
      <c r="O120" s="111">
        <v>65</v>
      </c>
      <c r="P120" s="113">
        <f t="shared" si="43"/>
        <v>0</v>
      </c>
      <c r="Q120" s="368">
        <f t="shared" si="53"/>
        <v>0</v>
      </c>
      <c r="R120" s="114"/>
      <c r="S120" s="114"/>
      <c r="T120" s="113">
        <f t="shared" si="44"/>
        <v>0</v>
      </c>
      <c r="U120" s="113" t="str">
        <f t="shared" si="45"/>
        <v/>
      </c>
      <c r="V120" s="364" t="str">
        <f t="shared" si="54"/>
        <v/>
      </c>
      <c r="W120" s="121"/>
      <c r="X120" s="120"/>
      <c r="Y120" s="119"/>
      <c r="Z120" s="114"/>
      <c r="AA120" s="114"/>
      <c r="AB120" s="110">
        <f t="shared" si="46"/>
        <v>0</v>
      </c>
      <c r="AC120" s="113">
        <f t="shared" si="47"/>
        <v>0</v>
      </c>
      <c r="AD120" s="113" t="str">
        <f t="shared" si="48"/>
        <v/>
      </c>
      <c r="AE120" s="363" t="str">
        <f t="shared" si="55"/>
        <v/>
      </c>
      <c r="AF120" s="118"/>
      <c r="AG120" s="117"/>
      <c r="AH120" s="116"/>
      <c r="AI120" s="115"/>
      <c r="AJ120" s="114"/>
      <c r="AK120" s="110">
        <f t="shared" si="49"/>
        <v>0</v>
      </c>
      <c r="AL120" s="113">
        <f t="shared" si="50"/>
        <v>0</v>
      </c>
      <c r="AM120" s="365" t="str">
        <f t="shared" si="56"/>
        <v/>
      </c>
      <c r="AN120" s="112"/>
      <c r="AO120" s="111"/>
      <c r="AP120" s="111"/>
      <c r="AQ120" s="110">
        <f t="shared" si="51"/>
        <v>0</v>
      </c>
      <c r="AR120" s="109">
        <f t="shared" si="52"/>
        <v>0</v>
      </c>
      <c r="AS120" s="365" t="str">
        <f t="shared" si="57"/>
        <v/>
      </c>
      <c r="AT120" s="108"/>
    </row>
  </sheetData>
  <autoFilter ref="A39:AT120" xr:uid="{00000000-0009-0000-0000-000003000000}">
    <filterColumn colId="1" showButton="0"/>
    <filterColumn colId="2" showButton="0"/>
    <filterColumn colId="3" showButton="0"/>
  </autoFilter>
  <mergeCells count="137">
    <mergeCell ref="G13:I13"/>
    <mergeCell ref="A7:B7"/>
    <mergeCell ref="E7:F7"/>
    <mergeCell ref="A20:I20"/>
    <mergeCell ref="A21:I21"/>
    <mergeCell ref="A22:I22"/>
    <mergeCell ref="A24:I24"/>
    <mergeCell ref="G3:I3"/>
    <mergeCell ref="G4:I4"/>
    <mergeCell ref="G5:I5"/>
    <mergeCell ref="G6:I6"/>
    <mergeCell ref="G11:I11"/>
    <mergeCell ref="G12:I12"/>
    <mergeCell ref="N2:S2"/>
    <mergeCell ref="N3:S3"/>
    <mergeCell ref="A27:I27"/>
    <mergeCell ref="A28:I28"/>
    <mergeCell ref="G15:I15"/>
    <mergeCell ref="E10:F10"/>
    <mergeCell ref="E11:F11"/>
    <mergeCell ref="E12:F12"/>
    <mergeCell ref="G16:I16"/>
    <mergeCell ref="A18:I18"/>
    <mergeCell ref="E15:F15"/>
    <mergeCell ref="A15:B15"/>
    <mergeCell ref="A16:B16"/>
    <mergeCell ref="E16:F16"/>
    <mergeCell ref="A19:I19"/>
    <mergeCell ref="A5:B5"/>
    <mergeCell ref="E6:F6"/>
    <mergeCell ref="A6:B6"/>
    <mergeCell ref="A8:B8"/>
    <mergeCell ref="A10:B10"/>
    <mergeCell ref="A12:B12"/>
    <mergeCell ref="E5:F5"/>
    <mergeCell ref="A4:B4"/>
    <mergeCell ref="A25:I25"/>
    <mergeCell ref="B42:E42"/>
    <mergeCell ref="B43:E43"/>
    <mergeCell ref="B50:E50"/>
    <mergeCell ref="B48:E48"/>
    <mergeCell ref="B49:E49"/>
    <mergeCell ref="B44:E44"/>
    <mergeCell ref="B45:E45"/>
    <mergeCell ref="B46:E46"/>
    <mergeCell ref="B47:E47"/>
    <mergeCell ref="AN38:AQ38"/>
    <mergeCell ref="AH38:AK38"/>
    <mergeCell ref="A29:I29"/>
    <mergeCell ref="W38:AC38"/>
    <mergeCell ref="B37:E37"/>
    <mergeCell ref="M38:P38"/>
    <mergeCell ref="R38:T38"/>
    <mergeCell ref="B40:E40"/>
    <mergeCell ref="B41:E41"/>
    <mergeCell ref="B39:E39"/>
    <mergeCell ref="A26:I26"/>
    <mergeCell ref="G7:I7"/>
    <mergeCell ref="G14:I14"/>
    <mergeCell ref="E13:F13"/>
    <mergeCell ref="B71:E71"/>
    <mergeCell ref="B65:E65"/>
    <mergeCell ref="B69:E69"/>
    <mergeCell ref="E4:F4"/>
    <mergeCell ref="E3:F3"/>
    <mergeCell ref="A11:B11"/>
    <mergeCell ref="E14:F14"/>
    <mergeCell ref="A13:B13"/>
    <mergeCell ref="A14:B14"/>
    <mergeCell ref="A3:B3"/>
    <mergeCell ref="B54:E54"/>
    <mergeCell ref="B56:E56"/>
    <mergeCell ref="B66:E66"/>
    <mergeCell ref="B61:E61"/>
    <mergeCell ref="B59:E59"/>
    <mergeCell ref="B60:E60"/>
    <mergeCell ref="B64:E64"/>
    <mergeCell ref="B51:E51"/>
    <mergeCell ref="B52:E52"/>
    <mergeCell ref="B68:E68"/>
    <mergeCell ref="B67:E67"/>
    <mergeCell ref="B73:E73"/>
    <mergeCell ref="B62:E62"/>
    <mergeCell ref="B63:E63"/>
    <mergeCell ref="B53:E53"/>
    <mergeCell ref="B55:E55"/>
    <mergeCell ref="B100:E100"/>
    <mergeCell ref="B101:E101"/>
    <mergeCell ref="B102:E102"/>
    <mergeCell ref="B96:E96"/>
    <mergeCell ref="B94:E94"/>
    <mergeCell ref="B95:E95"/>
    <mergeCell ref="B58:E58"/>
    <mergeCell ref="B57:E57"/>
    <mergeCell ref="B87:E87"/>
    <mergeCell ref="B88:E88"/>
    <mergeCell ref="B89:E89"/>
    <mergeCell ref="B90:E90"/>
    <mergeCell ref="B91:E91"/>
    <mergeCell ref="B120:E120"/>
    <mergeCell ref="B70:E70"/>
    <mergeCell ref="B109:E109"/>
    <mergeCell ref="B110:E110"/>
    <mergeCell ref="B74:E74"/>
    <mergeCell ref="B75:E75"/>
    <mergeCell ref="B72:E72"/>
    <mergeCell ref="B79:E79"/>
    <mergeCell ref="B83:E83"/>
    <mergeCell ref="B114:E114"/>
    <mergeCell ref="B84:E84"/>
    <mergeCell ref="B77:E77"/>
    <mergeCell ref="B81:E81"/>
    <mergeCell ref="B78:E78"/>
    <mergeCell ref="B85:E85"/>
    <mergeCell ref="B86:E86"/>
    <mergeCell ref="B93:E93"/>
    <mergeCell ref="B92:E92"/>
    <mergeCell ref="B98:E98"/>
    <mergeCell ref="B99:E99"/>
    <mergeCell ref="B76:E76"/>
    <mergeCell ref="B82:E82"/>
    <mergeCell ref="B80:E80"/>
    <mergeCell ref="B119:E119"/>
    <mergeCell ref="B118:E118"/>
    <mergeCell ref="B105:E105"/>
    <mergeCell ref="B111:E111"/>
    <mergeCell ref="B112:E112"/>
    <mergeCell ref="B116:E116"/>
    <mergeCell ref="B117:E117"/>
    <mergeCell ref="B97:E97"/>
    <mergeCell ref="B106:E106"/>
    <mergeCell ref="B107:E107"/>
    <mergeCell ref="B108:E108"/>
    <mergeCell ref="B113:E113"/>
    <mergeCell ref="B104:E104"/>
    <mergeCell ref="B115:E115"/>
    <mergeCell ref="B103:E103"/>
  </mergeCells>
  <dataValidations count="1">
    <dataValidation allowBlank="1" showErrorMessage="1" sqref="P40:P120" xr:uid="{00000000-0002-0000-0300-000000000000}"/>
  </dataValidations>
  <pageMargins left="0.7" right="0.7" top="0.75" bottom="0.75" header="0.3" footer="0.3"/>
  <pageSetup paperSize="9" scale="44" orientation="portrait" verticalDpi="0" r:id="rId1"/>
  <ignoredErrors>
    <ignoredError sqref="G40:L120 P40:P120 T40:U120 AB40:AD120 AK40:AL120 AQ40:AR120 Q40:Q120"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 Calculatie checklist</vt:lpstr>
      <vt:lpstr>2. Project Hours per function</vt:lpstr>
      <vt:lpstr>3. Hardware estimation</vt:lpstr>
      <vt:lpstr>4. BTP calculatiesheet</vt:lpstr>
      <vt:lpstr>'2. Project Hours per function'!Print_Area</vt:lpstr>
      <vt:lpstr>'4. BTP calculatiesheet'!Print_Area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Ruud Hurkens</dc:creator>
  <cp:lastModifiedBy>Rene Roelands</cp:lastModifiedBy>
  <cp:lastPrinted>2018-10-05T06:45:10Z</cp:lastPrinted>
  <dcterms:created xsi:type="dcterms:W3CDTF">2018-02-15T08:16:25Z</dcterms:created>
  <dcterms:modified xsi:type="dcterms:W3CDTF">2021-02-19T08:15:51Z</dcterms:modified>
  <cp:category>Versie 190822</cp:category>
</cp:coreProperties>
</file>