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0" yWindow="0" windowWidth="26320" windowHeight="15600" tabRatio="500"/>
  </bookViews>
  <sheets>
    <sheet name="SORTIES 2016" sheetId="20" r:id="rId1"/>
    <sheet name="SORTIES 2015" sheetId="15" r:id="rId2"/>
    <sheet name="PREP MARATHON" sheetId="1" r:id="rId3"/>
    <sheet name="PARAMETRES DE MESURE" sheetId="17" r:id="rId4"/>
    <sheet name="DEFINITIONS" sheetId="4" r:id="rId5"/>
    <sheet name="trail" sheetId="12" r:id="rId6"/>
    <sheet name="EQ TRAIL ROUTE" sheetId="13" r:id="rId7"/>
    <sheet name="MATERIEL" sheetId="16" r:id="rId8"/>
    <sheet name="DONNEES" sheetId="8" r:id="rId9"/>
    <sheet name="NATATION" sheetId="18" r:id="rId10"/>
    <sheet name="ALLURE" sheetId="9" r:id="rId11"/>
    <sheet name="allures" sheetId="6" r:id="rId12"/>
    <sheet name="seuil" sheetId="11" r:id="rId13"/>
    <sheet name="ENTRAINEMENTS" sheetId="10" r:id="rId14"/>
    <sheet name="PREP MARA" sheetId="3" r:id="rId15"/>
    <sheet name="PLANIFICATION" sheetId="2" r:id="rId16"/>
    <sheet name="AGENDA" sheetId="5" r:id="rId17"/>
    <sheet name="Feuil1" sheetId="19" r:id="rId18"/>
  </sheets>
  <externalReferences>
    <externalReference r:id="rId19"/>
  </externalReferences>
  <definedNames>
    <definedName name="L_CHAUSSURES">MATERIEL!$B$7:$B$17</definedName>
    <definedName name="L_CYCLES">MATERIEL!$B$22:$B$23</definedName>
    <definedName name="L_EPREUVES" localSheetId="10">ALLURE!$E$9:$E$26</definedName>
    <definedName name="L_EPREUVES" localSheetId="8">DONNEES!$E$9:$E$15</definedName>
    <definedName name="L_EPREUVES" localSheetId="13">ENTRAINEMENTS!$G$4:$G$5</definedName>
    <definedName name="L_EPREUVES" localSheetId="6">'EQ TRAIL ROUTE'!$E$20:$E$26</definedName>
    <definedName name="L_EPREUVES" localSheetId="7">MATERIEL!#REF!</definedName>
    <definedName name="L_EPREUVES" localSheetId="9">NATATION!$E$9:$E$26</definedName>
    <definedName name="L_EPREUVES" localSheetId="1">'SORTIES 2015'!$I$4:$I$5</definedName>
    <definedName name="L_EPREUVES" localSheetId="0">'SORTIES 2016'!$I$4:$I$5</definedName>
    <definedName name="L_EPREUVES">DEFINITIONS!$E$7:$E$13</definedName>
    <definedName name="L_VOTE" localSheetId="10">ALLURE!$H$25:$H$26</definedName>
    <definedName name="L_VOTE" localSheetId="8">DONNEES!$H$14:$H$15</definedName>
    <definedName name="L_VOTE" localSheetId="13">ENTRAINEMENTS!$K$4:$K$5</definedName>
    <definedName name="L_VOTE" localSheetId="6">'EQ TRAIL ROUTE'!$H$25:$H$26</definedName>
    <definedName name="L_VOTE" localSheetId="7">MATERIEL!#REF!</definedName>
    <definedName name="L_VOTE" localSheetId="9">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2" hidden="1">seuil!$B$1:$Q$42</definedName>
    <definedName name="_xlnm.Print_Area" localSheetId="12">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20" l="1"/>
  <c r="H8" i="20"/>
  <c r="H9" i="20"/>
  <c r="H10" i="20"/>
  <c r="H11" i="20"/>
  <c r="H12" i="20"/>
  <c r="H13" i="20"/>
  <c r="H14" i="20"/>
  <c r="H15" i="20"/>
  <c r="H16" i="20"/>
  <c r="J10" i="20"/>
  <c r="C79" i="20"/>
  <c r="C80" i="20"/>
  <c r="C81" i="20"/>
  <c r="C82" i="20"/>
  <c r="C83" i="20"/>
  <c r="F83" i="20"/>
  <c r="E83" i="20"/>
  <c r="F82" i="20"/>
  <c r="E82" i="20"/>
  <c r="F78" i="20"/>
  <c r="E78" i="20"/>
  <c r="C26" i="20"/>
  <c r="F26" i="20"/>
  <c r="E26" i="20"/>
  <c r="D26" i="20"/>
  <c r="C22" i="20"/>
  <c r="C23" i="20"/>
  <c r="C24" i="20"/>
  <c r="C25"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D131" i="20"/>
  <c r="C132" i="20"/>
  <c r="D132" i="20"/>
  <c r="C133" i="20"/>
  <c r="D133" i="20"/>
  <c r="C134" i="20"/>
  <c r="D134" i="20"/>
  <c r="C135" i="20"/>
  <c r="D135" i="20"/>
  <c r="C136" i="20"/>
  <c r="D136" i="20"/>
  <c r="C137" i="20"/>
  <c r="D137" i="20"/>
  <c r="C138" i="20"/>
  <c r="D138" i="20"/>
  <c r="C139" i="20"/>
  <c r="D139" i="20"/>
  <c r="C140" i="20"/>
  <c r="D140" i="20"/>
  <c r="C141" i="20"/>
  <c r="D141" i="20"/>
  <c r="C142" i="20"/>
  <c r="D142" i="20"/>
  <c r="C143" i="20"/>
  <c r="D143" i="20"/>
  <c r="C144" i="20"/>
  <c r="D144" i="20"/>
  <c r="C145" i="20"/>
  <c r="D145" i="20"/>
  <c r="C146" i="20"/>
  <c r="D146" i="20"/>
  <c r="C147" i="20"/>
  <c r="D147" i="20"/>
  <c r="C148" i="20"/>
  <c r="D148" i="20"/>
  <c r="C149" i="20"/>
  <c r="D149" i="20"/>
  <c r="C150" i="20"/>
  <c r="D150" i="20"/>
  <c r="C151" i="20"/>
  <c r="D151" i="20"/>
  <c r="C152" i="20"/>
  <c r="D152" i="20"/>
  <c r="C153" i="20"/>
  <c r="D153" i="20"/>
  <c r="C154" i="20"/>
  <c r="D154" i="20"/>
  <c r="C155" i="20"/>
  <c r="D155" i="20"/>
  <c r="C156" i="20"/>
  <c r="D156" i="20"/>
  <c r="C157" i="20"/>
  <c r="D157" i="20"/>
  <c r="C158" i="20"/>
  <c r="D158" i="20"/>
  <c r="C159" i="20"/>
  <c r="D159" i="20"/>
  <c r="C160" i="20"/>
  <c r="D160" i="20"/>
  <c r="C161" i="20"/>
  <c r="D161" i="20"/>
  <c r="C162" i="20"/>
  <c r="D162" i="20"/>
  <c r="C163" i="20"/>
  <c r="D163" i="20"/>
  <c r="C164" i="20"/>
  <c r="D164" i="20"/>
  <c r="C165" i="20"/>
  <c r="D165" i="20"/>
  <c r="C166" i="20"/>
  <c r="D166" i="20"/>
  <c r="C167" i="20"/>
  <c r="D167" i="20"/>
  <c r="C168" i="20"/>
  <c r="D168" i="20"/>
  <c r="C169" i="20"/>
  <c r="D169" i="20"/>
  <c r="C170" i="20"/>
  <c r="D170" i="20"/>
  <c r="C171" i="20"/>
  <c r="D171" i="20"/>
  <c r="C172" i="20"/>
  <c r="D172" i="20"/>
  <c r="C173" i="20"/>
  <c r="D173" i="20"/>
  <c r="C174" i="20"/>
  <c r="D174" i="20"/>
  <c r="C175" i="20"/>
  <c r="D175" i="20"/>
  <c r="C176" i="20"/>
  <c r="D176" i="20"/>
  <c r="C177" i="20"/>
  <c r="D177" i="20"/>
  <c r="C178" i="20"/>
  <c r="D178" i="20"/>
  <c r="C179" i="20"/>
  <c r="D179" i="20"/>
  <c r="C180" i="20"/>
  <c r="D180" i="20"/>
  <c r="C181" i="20"/>
  <c r="D181" i="20"/>
  <c r="C182" i="20"/>
  <c r="D182" i="20"/>
  <c r="C183" i="20"/>
  <c r="D183" i="20"/>
  <c r="C184" i="20"/>
  <c r="D184" i="20"/>
  <c r="C185" i="20"/>
  <c r="D185" i="20"/>
  <c r="C186" i="20"/>
  <c r="D186" i="20"/>
  <c r="C187" i="20"/>
  <c r="D187" i="20"/>
  <c r="C188" i="20"/>
  <c r="D188" i="20"/>
  <c r="C189" i="20"/>
  <c r="D189" i="20"/>
  <c r="C190" i="20"/>
  <c r="D190" i="20"/>
  <c r="C191" i="20"/>
  <c r="D191" i="20"/>
  <c r="C192" i="20"/>
  <c r="D192" i="20"/>
  <c r="C193" i="20"/>
  <c r="D193" i="20"/>
  <c r="C194" i="20"/>
  <c r="D194" i="20"/>
  <c r="C195" i="20"/>
  <c r="D195" i="20"/>
  <c r="C196" i="20"/>
  <c r="D196" i="20"/>
  <c r="C197" i="20"/>
  <c r="D197" i="20"/>
  <c r="C198" i="20"/>
  <c r="D198" i="20"/>
  <c r="C199" i="20"/>
  <c r="D199" i="20"/>
  <c r="C200" i="20"/>
  <c r="D200" i="20"/>
  <c r="C201" i="20"/>
  <c r="D201" i="20"/>
  <c r="C202" i="20"/>
  <c r="D202" i="20"/>
  <c r="C203" i="20"/>
  <c r="D203" i="20"/>
  <c r="C204" i="20"/>
  <c r="D204" i="20"/>
  <c r="C205" i="20"/>
  <c r="D205" i="20"/>
  <c r="C206" i="20"/>
  <c r="D206" i="20"/>
  <c r="C207" i="20"/>
  <c r="D207" i="20"/>
  <c r="C208" i="20"/>
  <c r="D208" i="20"/>
  <c r="C209" i="20"/>
  <c r="D209" i="20"/>
  <c r="C210" i="20"/>
  <c r="D210" i="20"/>
  <c r="C211" i="20"/>
  <c r="D211" i="20"/>
  <c r="C212" i="20"/>
  <c r="D212" i="20"/>
  <c r="C213" i="20"/>
  <c r="D213" i="20"/>
  <c r="C214" i="20"/>
  <c r="D214" i="20"/>
  <c r="C215" i="20"/>
  <c r="D215" i="20"/>
  <c r="C216" i="20"/>
  <c r="D216" i="20"/>
  <c r="C217" i="20"/>
  <c r="D217" i="20"/>
  <c r="C218" i="20"/>
  <c r="D218" i="20"/>
  <c r="C219" i="20"/>
  <c r="D219" i="20"/>
  <c r="C220" i="20"/>
  <c r="D220" i="20"/>
  <c r="C221" i="20"/>
  <c r="D221" i="20"/>
  <c r="C222" i="20"/>
  <c r="D222" i="20"/>
  <c r="C223" i="20"/>
  <c r="D223" i="20"/>
  <c r="C224" i="20"/>
  <c r="D224" i="20"/>
  <c r="C225" i="20"/>
  <c r="D225" i="20"/>
  <c r="C226" i="20"/>
  <c r="D226" i="20"/>
  <c r="C227" i="20"/>
  <c r="D227" i="20"/>
  <c r="C228" i="20"/>
  <c r="D228" i="20"/>
  <c r="C229" i="20"/>
  <c r="D229" i="20"/>
  <c r="C230" i="20"/>
  <c r="D230" i="20"/>
  <c r="C231" i="20"/>
  <c r="D231" i="20"/>
  <c r="C232" i="20"/>
  <c r="D232" i="20"/>
  <c r="C233" i="20"/>
  <c r="D233" i="20"/>
  <c r="C234" i="20"/>
  <c r="D234" i="20"/>
  <c r="C235" i="20"/>
  <c r="D235" i="20"/>
  <c r="C236" i="20"/>
  <c r="D236" i="20"/>
  <c r="C237" i="20"/>
  <c r="D237" i="20"/>
  <c r="C238" i="20"/>
  <c r="D238" i="20"/>
  <c r="C239" i="20"/>
  <c r="D239" i="20"/>
  <c r="C240" i="20"/>
  <c r="D240" i="20"/>
  <c r="C241" i="20"/>
  <c r="D241" i="20"/>
  <c r="C242" i="20"/>
  <c r="D242" i="20"/>
  <c r="C243" i="20"/>
  <c r="D243" i="20"/>
  <c r="C244" i="20"/>
  <c r="D244" i="20"/>
  <c r="C245" i="20"/>
  <c r="D245" i="20"/>
  <c r="C246" i="20"/>
  <c r="D246" i="20"/>
  <c r="C247" i="20"/>
  <c r="D247" i="20"/>
  <c r="C248" i="20"/>
  <c r="D248" i="20"/>
  <c r="C249" i="20"/>
  <c r="D249" i="20"/>
  <c r="C250" i="20"/>
  <c r="D250" i="20"/>
  <c r="C251" i="20"/>
  <c r="D251" i="20"/>
  <c r="C252" i="20"/>
  <c r="D252" i="20"/>
  <c r="C253" i="20"/>
  <c r="D253" i="20"/>
  <c r="C254" i="20"/>
  <c r="D254" i="20"/>
  <c r="C255" i="20"/>
  <c r="D255" i="20"/>
  <c r="C256" i="20"/>
  <c r="D256" i="20"/>
  <c r="C257" i="20"/>
  <c r="D257" i="20"/>
  <c r="C258" i="20"/>
  <c r="D258" i="20"/>
  <c r="C259" i="20"/>
  <c r="D259" i="20"/>
  <c r="C260" i="20"/>
  <c r="D260" i="20"/>
  <c r="C261" i="20"/>
  <c r="D261" i="20"/>
  <c r="C262" i="20"/>
  <c r="D262" i="20"/>
  <c r="C263" i="20"/>
  <c r="D263" i="20"/>
  <c r="C264" i="20"/>
  <c r="D264" i="20"/>
  <c r="C265" i="20"/>
  <c r="D265" i="20"/>
  <c r="C266" i="20"/>
  <c r="D266" i="20"/>
  <c r="C267" i="20"/>
  <c r="D267" i="20"/>
  <c r="C268" i="20"/>
  <c r="D268" i="20"/>
  <c r="C269" i="20"/>
  <c r="D269" i="20"/>
  <c r="C270" i="20"/>
  <c r="D270" i="20"/>
  <c r="C271" i="20"/>
  <c r="D271" i="20"/>
  <c r="C272" i="20"/>
  <c r="D272" i="20"/>
  <c r="C273" i="20"/>
  <c r="D273" i="20"/>
  <c r="C274" i="20"/>
  <c r="D274" i="20"/>
  <c r="C275" i="20"/>
  <c r="D275" i="20"/>
  <c r="C276" i="20"/>
  <c r="D276" i="20"/>
  <c r="C277" i="20"/>
  <c r="D277" i="20"/>
  <c r="C278" i="20"/>
  <c r="D278" i="20"/>
  <c r="C279" i="20"/>
  <c r="D279" i="20"/>
  <c r="C280" i="20"/>
  <c r="D280" i="20"/>
  <c r="C281" i="20"/>
  <c r="D281" i="20"/>
  <c r="C282" i="20"/>
  <c r="D282" i="20"/>
  <c r="C283" i="20"/>
  <c r="D283" i="20"/>
  <c r="C284" i="20"/>
  <c r="D284" i="20"/>
  <c r="C285" i="20"/>
  <c r="D285" i="20"/>
  <c r="C286" i="20"/>
  <c r="D286" i="20"/>
  <c r="C287" i="20"/>
  <c r="D287" i="20"/>
  <c r="C288" i="20"/>
  <c r="D288" i="20"/>
  <c r="C289" i="20"/>
  <c r="D289" i="20"/>
  <c r="C290" i="20"/>
  <c r="D290" i="20"/>
  <c r="C291" i="20"/>
  <c r="D291" i="20"/>
  <c r="C292" i="20"/>
  <c r="D292" i="20"/>
  <c r="C293" i="20"/>
  <c r="D293" i="20"/>
  <c r="C294" i="20"/>
  <c r="D294" i="20"/>
  <c r="C295" i="20"/>
  <c r="D295" i="20"/>
  <c r="C296" i="20"/>
  <c r="D296" i="20"/>
  <c r="C297" i="20"/>
  <c r="D297" i="20"/>
  <c r="C298" i="20"/>
  <c r="D298" i="20"/>
  <c r="C299" i="20"/>
  <c r="D299" i="20"/>
  <c r="C300" i="20"/>
  <c r="D300" i="20"/>
  <c r="C301" i="20"/>
  <c r="D301" i="20"/>
  <c r="C302" i="20"/>
  <c r="D302" i="20"/>
  <c r="C303" i="20"/>
  <c r="D303" i="20"/>
  <c r="C304" i="20"/>
  <c r="D304" i="20"/>
  <c r="C305" i="20"/>
  <c r="D305" i="20"/>
  <c r="C306" i="20"/>
  <c r="D306" i="20"/>
  <c r="C307" i="20"/>
  <c r="D307" i="20"/>
  <c r="C308" i="20"/>
  <c r="D308" i="20"/>
  <c r="C309" i="20"/>
  <c r="D309" i="20"/>
  <c r="C310" i="20"/>
  <c r="D310" i="20"/>
  <c r="C311" i="20"/>
  <c r="D311" i="20"/>
  <c r="C312" i="20"/>
  <c r="D312" i="20"/>
  <c r="C313" i="20"/>
  <c r="D313" i="20"/>
  <c r="C314" i="20"/>
  <c r="D314" i="20"/>
  <c r="C315" i="20"/>
  <c r="D315" i="20"/>
  <c r="C316" i="20"/>
  <c r="D316" i="20"/>
  <c r="C317" i="20"/>
  <c r="D317" i="20"/>
  <c r="C318" i="20"/>
  <c r="D318" i="20"/>
  <c r="C319" i="20"/>
  <c r="D319" i="20"/>
  <c r="C320" i="20"/>
  <c r="D320" i="20"/>
  <c r="C321" i="20"/>
  <c r="D321" i="20"/>
  <c r="C322" i="20"/>
  <c r="D322" i="20"/>
  <c r="C323" i="20"/>
  <c r="D323" i="20"/>
  <c r="C324" i="20"/>
  <c r="D324" i="20"/>
  <c r="C325" i="20"/>
  <c r="D325" i="20"/>
  <c r="C326" i="20"/>
  <c r="D326" i="20"/>
  <c r="C327" i="20"/>
  <c r="D327" i="20"/>
  <c r="C328" i="20"/>
  <c r="D328" i="20"/>
  <c r="C329" i="20"/>
  <c r="D329" i="20"/>
  <c r="C330" i="20"/>
  <c r="D330" i="20"/>
  <c r="C331" i="20"/>
  <c r="D331" i="20"/>
  <c r="C332" i="20"/>
  <c r="D332" i="20"/>
  <c r="C333" i="20"/>
  <c r="D333" i="20"/>
  <c r="C334" i="20"/>
  <c r="D334" i="20"/>
  <c r="C335" i="20"/>
  <c r="D335" i="20"/>
  <c r="C336" i="20"/>
  <c r="D336" i="20"/>
  <c r="C337" i="20"/>
  <c r="D337" i="20"/>
  <c r="C338" i="20"/>
  <c r="D338" i="20"/>
  <c r="C339" i="20"/>
  <c r="D339" i="20"/>
  <c r="C340" i="20"/>
  <c r="D340" i="20"/>
  <c r="C341" i="20"/>
  <c r="D341" i="20"/>
  <c r="C342" i="20"/>
  <c r="D342" i="20"/>
  <c r="C343" i="20"/>
  <c r="D343" i="20"/>
  <c r="C344" i="20"/>
  <c r="D344" i="20"/>
  <c r="C345" i="20"/>
  <c r="D345" i="20"/>
  <c r="C346" i="20"/>
  <c r="D346" i="20"/>
  <c r="C347" i="20"/>
  <c r="D347" i="20"/>
  <c r="C348" i="20"/>
  <c r="D348" i="20"/>
  <c r="C349" i="20"/>
  <c r="D349" i="20"/>
  <c r="C350" i="20"/>
  <c r="D350" i="20"/>
  <c r="C351" i="20"/>
  <c r="D351" i="20"/>
  <c r="C352" i="20"/>
  <c r="D352" i="20"/>
  <c r="C353" i="20"/>
  <c r="D353" i="20"/>
  <c r="C354" i="20"/>
  <c r="D354" i="20"/>
  <c r="C355" i="20"/>
  <c r="D355" i="20"/>
  <c r="C356" i="20"/>
  <c r="D356" i="20"/>
  <c r="C357" i="20"/>
  <c r="D357" i="20"/>
  <c r="C358" i="20"/>
  <c r="D358" i="20"/>
  <c r="C359" i="20"/>
  <c r="D359" i="20"/>
  <c r="C360" i="20"/>
  <c r="D360" i="20"/>
  <c r="C361" i="20"/>
  <c r="D361" i="20"/>
  <c r="C362" i="20"/>
  <c r="D362" i="20"/>
  <c r="C363" i="20"/>
  <c r="D363" i="20"/>
  <c r="C364" i="20"/>
  <c r="D364" i="20"/>
  <c r="C365" i="20"/>
  <c r="D365" i="20"/>
  <c r="C366" i="20"/>
  <c r="D366" i="20"/>
  <c r="C367" i="20"/>
  <c r="D367" i="20"/>
  <c r="C368" i="20"/>
  <c r="D368" i="20"/>
  <c r="C369" i="20"/>
  <c r="D369" i="20"/>
  <c r="C370"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370"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9" i="20"/>
  <c r="F80" i="20"/>
  <c r="F81"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T370" i="20"/>
  <c r="E370" i="20"/>
  <c r="E6" i="20"/>
  <c r="E7" i="20"/>
  <c r="E8" i="20"/>
  <c r="E9" i="20"/>
  <c r="E10" i="20"/>
  <c r="E11" i="20"/>
  <c r="E12" i="20"/>
  <c r="E13" i="20"/>
  <c r="E14" i="20"/>
  <c r="E15" i="20"/>
  <c r="E16" i="20"/>
  <c r="E17" i="20"/>
  <c r="E18" i="20"/>
  <c r="E19" i="20"/>
  <c r="E20" i="20"/>
  <c r="E21" i="20"/>
  <c r="E22" i="20"/>
  <c r="E23" i="20"/>
  <c r="E24" i="20"/>
  <c r="E25"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9" i="20"/>
  <c r="E80" i="20"/>
  <c r="E81"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S370" i="20"/>
  <c r="O370" i="20"/>
  <c r="N370" i="20"/>
  <c r="M370" i="20"/>
  <c r="J370" i="20"/>
  <c r="I370" i="20"/>
  <c r="H370" i="20"/>
  <c r="U369" i="20"/>
  <c r="T369" i="20"/>
  <c r="S369" i="20"/>
  <c r="O369" i="20"/>
  <c r="N369" i="20"/>
  <c r="M369" i="20"/>
  <c r="J369" i="20"/>
  <c r="I369" i="20"/>
  <c r="H369" i="20"/>
  <c r="U368" i="20"/>
  <c r="T368" i="20"/>
  <c r="S368" i="20"/>
  <c r="O368" i="20"/>
  <c r="N368" i="20"/>
  <c r="M368" i="20"/>
  <c r="J368" i="20"/>
  <c r="I368" i="20"/>
  <c r="H368" i="20"/>
  <c r="U367" i="20"/>
  <c r="T367" i="20"/>
  <c r="S367" i="20"/>
  <c r="O367" i="20"/>
  <c r="N367" i="20"/>
  <c r="M367" i="20"/>
  <c r="J367" i="20"/>
  <c r="I367" i="20"/>
  <c r="H367" i="20"/>
  <c r="U366" i="20"/>
  <c r="T366" i="20"/>
  <c r="S366" i="20"/>
  <c r="O366" i="20"/>
  <c r="N366" i="20"/>
  <c r="M366" i="20"/>
  <c r="J366" i="20"/>
  <c r="I366" i="20"/>
  <c r="H366" i="20"/>
  <c r="U365" i="20"/>
  <c r="T365" i="20"/>
  <c r="S365" i="20"/>
  <c r="O365" i="20"/>
  <c r="N365" i="20"/>
  <c r="M365" i="20"/>
  <c r="J365" i="20"/>
  <c r="I365" i="20"/>
  <c r="H365" i="20"/>
  <c r="U364" i="20"/>
  <c r="T364" i="20"/>
  <c r="S364" i="20"/>
  <c r="O364" i="20"/>
  <c r="N364" i="20"/>
  <c r="M364" i="20"/>
  <c r="J364" i="20"/>
  <c r="I364" i="20"/>
  <c r="H364" i="20"/>
  <c r="U363" i="20"/>
  <c r="T363" i="20"/>
  <c r="S363" i="20"/>
  <c r="O363" i="20"/>
  <c r="N363" i="20"/>
  <c r="M363" i="20"/>
  <c r="J363" i="20"/>
  <c r="I363" i="20"/>
  <c r="H363" i="20"/>
  <c r="U362" i="20"/>
  <c r="T362" i="20"/>
  <c r="S362" i="20"/>
  <c r="O362" i="20"/>
  <c r="N362" i="20"/>
  <c r="M362" i="20"/>
  <c r="J362" i="20"/>
  <c r="I362" i="20"/>
  <c r="H362" i="20"/>
  <c r="U361" i="20"/>
  <c r="T361" i="20"/>
  <c r="S361" i="20"/>
  <c r="O361" i="20"/>
  <c r="N361" i="20"/>
  <c r="M361" i="20"/>
  <c r="J361" i="20"/>
  <c r="I361" i="20"/>
  <c r="H361" i="20"/>
  <c r="U360" i="20"/>
  <c r="T360" i="20"/>
  <c r="S360" i="20"/>
  <c r="O360" i="20"/>
  <c r="N360" i="20"/>
  <c r="M360" i="20"/>
  <c r="J360" i="20"/>
  <c r="I360" i="20"/>
  <c r="H360" i="20"/>
  <c r="U359" i="20"/>
  <c r="T359" i="20"/>
  <c r="S359" i="20"/>
  <c r="O359" i="20"/>
  <c r="N359" i="20"/>
  <c r="M359" i="20"/>
  <c r="J359" i="20"/>
  <c r="I359" i="20"/>
  <c r="H359" i="20"/>
  <c r="U358" i="20"/>
  <c r="T358" i="20"/>
  <c r="S358" i="20"/>
  <c r="O358" i="20"/>
  <c r="N358" i="20"/>
  <c r="M358" i="20"/>
  <c r="J358" i="20"/>
  <c r="I358" i="20"/>
  <c r="H358" i="20"/>
  <c r="U357" i="20"/>
  <c r="T357" i="20"/>
  <c r="S357" i="20"/>
  <c r="O357" i="20"/>
  <c r="N357" i="20"/>
  <c r="M357" i="20"/>
  <c r="J357" i="20"/>
  <c r="I357" i="20"/>
  <c r="H357" i="20"/>
  <c r="U356" i="20"/>
  <c r="T356" i="20"/>
  <c r="S356" i="20"/>
  <c r="O356" i="20"/>
  <c r="N356" i="20"/>
  <c r="M356" i="20"/>
  <c r="J356" i="20"/>
  <c r="I356" i="20"/>
  <c r="H356" i="20"/>
  <c r="U355" i="20"/>
  <c r="T355" i="20"/>
  <c r="S355" i="20"/>
  <c r="O355" i="20"/>
  <c r="N355" i="20"/>
  <c r="M355" i="20"/>
  <c r="J355" i="20"/>
  <c r="I355" i="20"/>
  <c r="H355" i="20"/>
  <c r="U354" i="20"/>
  <c r="T354" i="20"/>
  <c r="S354" i="20"/>
  <c r="O354" i="20"/>
  <c r="N354" i="20"/>
  <c r="M354" i="20"/>
  <c r="J354" i="20"/>
  <c r="I354" i="20"/>
  <c r="H354" i="20"/>
  <c r="U353" i="20"/>
  <c r="T353" i="20"/>
  <c r="S353" i="20"/>
  <c r="O353" i="20"/>
  <c r="N353" i="20"/>
  <c r="M353" i="20"/>
  <c r="J353" i="20"/>
  <c r="I353" i="20"/>
  <c r="H353" i="20"/>
  <c r="U352" i="20"/>
  <c r="T352" i="20"/>
  <c r="S352" i="20"/>
  <c r="O352" i="20"/>
  <c r="N352" i="20"/>
  <c r="M352" i="20"/>
  <c r="J352" i="20"/>
  <c r="I352" i="20"/>
  <c r="H352" i="20"/>
  <c r="U351" i="20"/>
  <c r="T351" i="20"/>
  <c r="S351" i="20"/>
  <c r="O351" i="20"/>
  <c r="N351" i="20"/>
  <c r="M351" i="20"/>
  <c r="J351" i="20"/>
  <c r="I351" i="20"/>
  <c r="H351" i="20"/>
  <c r="U350" i="20"/>
  <c r="T350" i="20"/>
  <c r="S350" i="20"/>
  <c r="O350" i="20"/>
  <c r="N350" i="20"/>
  <c r="M350" i="20"/>
  <c r="J350" i="20"/>
  <c r="I350" i="20"/>
  <c r="H350" i="20"/>
  <c r="U349" i="20"/>
  <c r="T349" i="20"/>
  <c r="S349" i="20"/>
  <c r="O349" i="20"/>
  <c r="N349" i="20"/>
  <c r="M349" i="20"/>
  <c r="J349" i="20"/>
  <c r="I349" i="20"/>
  <c r="H349" i="20"/>
  <c r="U348" i="20"/>
  <c r="T348" i="20"/>
  <c r="S348" i="20"/>
  <c r="O348" i="20"/>
  <c r="N348" i="20"/>
  <c r="M348" i="20"/>
  <c r="J348" i="20"/>
  <c r="I348" i="20"/>
  <c r="H348" i="20"/>
  <c r="U347" i="20"/>
  <c r="T347" i="20"/>
  <c r="S347" i="20"/>
  <c r="O347" i="20"/>
  <c r="N347" i="20"/>
  <c r="M347" i="20"/>
  <c r="J347" i="20"/>
  <c r="I347" i="20"/>
  <c r="H347" i="20"/>
  <c r="U346" i="20"/>
  <c r="T346" i="20"/>
  <c r="S346" i="20"/>
  <c r="O346" i="20"/>
  <c r="N346" i="20"/>
  <c r="M346" i="20"/>
  <c r="J346" i="20"/>
  <c r="I346" i="20"/>
  <c r="H346" i="20"/>
  <c r="U345" i="20"/>
  <c r="T345" i="20"/>
  <c r="S345" i="20"/>
  <c r="O345" i="20"/>
  <c r="N345" i="20"/>
  <c r="M345" i="20"/>
  <c r="J345" i="20"/>
  <c r="I345" i="20"/>
  <c r="H345" i="20"/>
  <c r="U344" i="20"/>
  <c r="T344" i="20"/>
  <c r="S344" i="20"/>
  <c r="O344" i="20"/>
  <c r="N344" i="20"/>
  <c r="M344" i="20"/>
  <c r="J344" i="20"/>
  <c r="I344" i="20"/>
  <c r="H344" i="20"/>
  <c r="U343" i="20"/>
  <c r="T343" i="20"/>
  <c r="S343" i="20"/>
  <c r="O343" i="20"/>
  <c r="N343" i="20"/>
  <c r="M343" i="20"/>
  <c r="J343" i="20"/>
  <c r="I343" i="20"/>
  <c r="H343" i="20"/>
  <c r="U342" i="20"/>
  <c r="T342" i="20"/>
  <c r="S342" i="20"/>
  <c r="O342" i="20"/>
  <c r="N342" i="20"/>
  <c r="M342" i="20"/>
  <c r="J342" i="20"/>
  <c r="I342" i="20"/>
  <c r="H342" i="20"/>
  <c r="U341" i="20"/>
  <c r="T341" i="20"/>
  <c r="S341" i="20"/>
  <c r="O341" i="20"/>
  <c r="N341" i="20"/>
  <c r="M341" i="20"/>
  <c r="J341" i="20"/>
  <c r="I341" i="20"/>
  <c r="H341" i="20"/>
  <c r="U340" i="20"/>
  <c r="T340" i="20"/>
  <c r="S340" i="20"/>
  <c r="O340" i="20"/>
  <c r="N340" i="20"/>
  <c r="M340" i="20"/>
  <c r="J340" i="20"/>
  <c r="I340" i="20"/>
  <c r="H340" i="20"/>
  <c r="U339" i="20"/>
  <c r="T339" i="20"/>
  <c r="S339" i="20"/>
  <c r="O339" i="20"/>
  <c r="N339" i="20"/>
  <c r="M339" i="20"/>
  <c r="J339" i="20"/>
  <c r="I339" i="20"/>
  <c r="H339" i="20"/>
  <c r="U338" i="20"/>
  <c r="T338" i="20"/>
  <c r="S338" i="20"/>
  <c r="O338" i="20"/>
  <c r="N338" i="20"/>
  <c r="M338" i="20"/>
  <c r="J338" i="20"/>
  <c r="I338" i="20"/>
  <c r="H338" i="20"/>
  <c r="U337" i="20"/>
  <c r="T337" i="20"/>
  <c r="S337" i="20"/>
  <c r="O337" i="20"/>
  <c r="N337" i="20"/>
  <c r="M337" i="20"/>
  <c r="J337" i="20"/>
  <c r="I337" i="20"/>
  <c r="H337" i="20"/>
  <c r="U336" i="20"/>
  <c r="T336" i="20"/>
  <c r="S336" i="20"/>
  <c r="O336" i="20"/>
  <c r="N336" i="20"/>
  <c r="M336" i="20"/>
  <c r="J336" i="20"/>
  <c r="I336" i="20"/>
  <c r="H336" i="20"/>
  <c r="U335" i="20"/>
  <c r="T335" i="20"/>
  <c r="S335" i="20"/>
  <c r="O335" i="20"/>
  <c r="N335" i="20"/>
  <c r="M335" i="20"/>
  <c r="J335" i="20"/>
  <c r="I335" i="20"/>
  <c r="H335" i="20"/>
  <c r="U334" i="20"/>
  <c r="T334" i="20"/>
  <c r="S334" i="20"/>
  <c r="O334" i="20"/>
  <c r="N334" i="20"/>
  <c r="M334" i="20"/>
  <c r="J334" i="20"/>
  <c r="I334" i="20"/>
  <c r="H334" i="20"/>
  <c r="U333" i="20"/>
  <c r="T333" i="20"/>
  <c r="S333" i="20"/>
  <c r="O333" i="20"/>
  <c r="N333" i="20"/>
  <c r="M333" i="20"/>
  <c r="J333" i="20"/>
  <c r="I333" i="20"/>
  <c r="H333" i="20"/>
  <c r="U332" i="20"/>
  <c r="T332" i="20"/>
  <c r="S332" i="20"/>
  <c r="O332" i="20"/>
  <c r="N332" i="20"/>
  <c r="M332" i="20"/>
  <c r="J332" i="20"/>
  <c r="I332" i="20"/>
  <c r="H332" i="20"/>
  <c r="U331" i="20"/>
  <c r="T331" i="20"/>
  <c r="S331" i="20"/>
  <c r="O331" i="20"/>
  <c r="N331" i="20"/>
  <c r="M331" i="20"/>
  <c r="J331" i="20"/>
  <c r="I331" i="20"/>
  <c r="H331" i="20"/>
  <c r="U330" i="20"/>
  <c r="T330" i="20"/>
  <c r="S330" i="20"/>
  <c r="O330" i="20"/>
  <c r="N330" i="20"/>
  <c r="M330" i="20"/>
  <c r="J330" i="20"/>
  <c r="I330" i="20"/>
  <c r="H330" i="20"/>
  <c r="U329" i="20"/>
  <c r="T329" i="20"/>
  <c r="S329" i="20"/>
  <c r="O329" i="20"/>
  <c r="N329" i="20"/>
  <c r="M329" i="20"/>
  <c r="J329" i="20"/>
  <c r="I329" i="20"/>
  <c r="H329" i="20"/>
  <c r="U328" i="20"/>
  <c r="T328" i="20"/>
  <c r="S328" i="20"/>
  <c r="O328" i="20"/>
  <c r="N328" i="20"/>
  <c r="M328" i="20"/>
  <c r="J328" i="20"/>
  <c r="I328" i="20"/>
  <c r="H328" i="20"/>
  <c r="U327" i="20"/>
  <c r="T327" i="20"/>
  <c r="S327" i="20"/>
  <c r="O327" i="20"/>
  <c r="N327" i="20"/>
  <c r="M327" i="20"/>
  <c r="J327" i="20"/>
  <c r="I327" i="20"/>
  <c r="H327" i="20"/>
  <c r="U326" i="20"/>
  <c r="T326" i="20"/>
  <c r="S326" i="20"/>
  <c r="O326" i="20"/>
  <c r="N326" i="20"/>
  <c r="M326" i="20"/>
  <c r="J326" i="20"/>
  <c r="I326" i="20"/>
  <c r="H326" i="20"/>
  <c r="U325" i="20"/>
  <c r="T325" i="20"/>
  <c r="S325" i="20"/>
  <c r="O325" i="20"/>
  <c r="N325" i="20"/>
  <c r="M325" i="20"/>
  <c r="J325" i="20"/>
  <c r="I325" i="20"/>
  <c r="H325" i="20"/>
  <c r="U324" i="20"/>
  <c r="T324" i="20"/>
  <c r="S324" i="20"/>
  <c r="O324" i="20"/>
  <c r="N324" i="20"/>
  <c r="M324" i="20"/>
  <c r="J324" i="20"/>
  <c r="I324" i="20"/>
  <c r="H324" i="20"/>
  <c r="U323" i="20"/>
  <c r="T323" i="20"/>
  <c r="S323" i="20"/>
  <c r="O323" i="20"/>
  <c r="N323" i="20"/>
  <c r="M323" i="20"/>
  <c r="J323" i="20"/>
  <c r="I323" i="20"/>
  <c r="H323" i="20"/>
  <c r="U322" i="20"/>
  <c r="T322" i="20"/>
  <c r="S322" i="20"/>
  <c r="O322" i="20"/>
  <c r="N322" i="20"/>
  <c r="M322" i="20"/>
  <c r="J322" i="20"/>
  <c r="I322" i="20"/>
  <c r="H322" i="20"/>
  <c r="U321" i="20"/>
  <c r="T321" i="20"/>
  <c r="S321" i="20"/>
  <c r="O321" i="20"/>
  <c r="N321" i="20"/>
  <c r="M321" i="20"/>
  <c r="J321" i="20"/>
  <c r="I321" i="20"/>
  <c r="H321" i="20"/>
  <c r="U320" i="20"/>
  <c r="T320" i="20"/>
  <c r="S320" i="20"/>
  <c r="O320" i="20"/>
  <c r="N320" i="20"/>
  <c r="M320" i="20"/>
  <c r="J320" i="20"/>
  <c r="I320" i="20"/>
  <c r="H320" i="20"/>
  <c r="U319" i="20"/>
  <c r="T319" i="20"/>
  <c r="S319" i="20"/>
  <c r="O319" i="20"/>
  <c r="N319" i="20"/>
  <c r="M319" i="20"/>
  <c r="J319" i="20"/>
  <c r="I319" i="20"/>
  <c r="H319" i="20"/>
  <c r="U318" i="20"/>
  <c r="T318" i="20"/>
  <c r="S318" i="20"/>
  <c r="O318" i="20"/>
  <c r="N318" i="20"/>
  <c r="M318" i="20"/>
  <c r="J318" i="20"/>
  <c r="I318" i="20"/>
  <c r="H318" i="20"/>
  <c r="U317" i="20"/>
  <c r="T317" i="20"/>
  <c r="S317" i="20"/>
  <c r="O317" i="20"/>
  <c r="N317" i="20"/>
  <c r="M317" i="20"/>
  <c r="J317" i="20"/>
  <c r="I317" i="20"/>
  <c r="H317" i="20"/>
  <c r="U316" i="20"/>
  <c r="T316" i="20"/>
  <c r="S316" i="20"/>
  <c r="O316" i="20"/>
  <c r="N316" i="20"/>
  <c r="M316" i="20"/>
  <c r="J316" i="20"/>
  <c r="I316" i="20"/>
  <c r="H316" i="20"/>
  <c r="U315" i="20"/>
  <c r="T315" i="20"/>
  <c r="S315" i="20"/>
  <c r="O315" i="20"/>
  <c r="N315" i="20"/>
  <c r="M315" i="20"/>
  <c r="J315" i="20"/>
  <c r="I315" i="20"/>
  <c r="H315" i="20"/>
  <c r="U314" i="20"/>
  <c r="T314" i="20"/>
  <c r="S314" i="20"/>
  <c r="O314" i="20"/>
  <c r="N314" i="20"/>
  <c r="M314" i="20"/>
  <c r="J314" i="20"/>
  <c r="I314" i="20"/>
  <c r="H314" i="20"/>
  <c r="U313" i="20"/>
  <c r="T313" i="20"/>
  <c r="S313" i="20"/>
  <c r="O313" i="20"/>
  <c r="N313" i="20"/>
  <c r="M313" i="20"/>
  <c r="J313" i="20"/>
  <c r="I313" i="20"/>
  <c r="H313" i="20"/>
  <c r="U312" i="20"/>
  <c r="T312" i="20"/>
  <c r="S312" i="20"/>
  <c r="O312" i="20"/>
  <c r="N312" i="20"/>
  <c r="M312" i="20"/>
  <c r="J312" i="20"/>
  <c r="I312" i="20"/>
  <c r="H312" i="20"/>
  <c r="U311" i="20"/>
  <c r="T311" i="20"/>
  <c r="S311" i="20"/>
  <c r="O311" i="20"/>
  <c r="N311" i="20"/>
  <c r="M311" i="20"/>
  <c r="J311" i="20"/>
  <c r="I311" i="20"/>
  <c r="H311" i="20"/>
  <c r="U310" i="20"/>
  <c r="T310" i="20"/>
  <c r="S310" i="20"/>
  <c r="O310" i="20"/>
  <c r="N310" i="20"/>
  <c r="M310" i="20"/>
  <c r="J310" i="20"/>
  <c r="I310" i="20"/>
  <c r="H310" i="20"/>
  <c r="U309" i="20"/>
  <c r="T309" i="20"/>
  <c r="S309" i="20"/>
  <c r="O309" i="20"/>
  <c r="N309" i="20"/>
  <c r="M309" i="20"/>
  <c r="J309" i="20"/>
  <c r="I309" i="20"/>
  <c r="H309" i="20"/>
  <c r="U308" i="20"/>
  <c r="T308" i="20"/>
  <c r="S308" i="20"/>
  <c r="O308" i="20"/>
  <c r="N308" i="20"/>
  <c r="M308" i="20"/>
  <c r="J308" i="20"/>
  <c r="I308" i="20"/>
  <c r="H308" i="20"/>
  <c r="U307" i="20"/>
  <c r="T307" i="20"/>
  <c r="S307" i="20"/>
  <c r="O307" i="20"/>
  <c r="N307" i="20"/>
  <c r="M307" i="20"/>
  <c r="J307" i="20"/>
  <c r="I307" i="20"/>
  <c r="H307" i="20"/>
  <c r="U306" i="20"/>
  <c r="T306" i="20"/>
  <c r="S306" i="20"/>
  <c r="O306" i="20"/>
  <c r="N306" i="20"/>
  <c r="M306" i="20"/>
  <c r="J306" i="20"/>
  <c r="I306" i="20"/>
  <c r="H306" i="20"/>
  <c r="U305" i="20"/>
  <c r="T305" i="20"/>
  <c r="S305" i="20"/>
  <c r="O305" i="20"/>
  <c r="N305" i="20"/>
  <c r="M305" i="20"/>
  <c r="J305" i="20"/>
  <c r="I305" i="20"/>
  <c r="H305" i="20"/>
  <c r="U304" i="20"/>
  <c r="T304" i="20"/>
  <c r="S304" i="20"/>
  <c r="O304" i="20"/>
  <c r="N304" i="20"/>
  <c r="M304" i="20"/>
  <c r="J304" i="20"/>
  <c r="I304" i="20"/>
  <c r="H304" i="20"/>
  <c r="U303" i="20"/>
  <c r="T303" i="20"/>
  <c r="S303" i="20"/>
  <c r="O303" i="20"/>
  <c r="N303" i="20"/>
  <c r="M303" i="20"/>
  <c r="J303" i="20"/>
  <c r="I303" i="20"/>
  <c r="H303" i="20"/>
  <c r="U302" i="20"/>
  <c r="T302" i="20"/>
  <c r="S302" i="20"/>
  <c r="O302" i="20"/>
  <c r="N302" i="20"/>
  <c r="M302" i="20"/>
  <c r="J302" i="20"/>
  <c r="I302" i="20"/>
  <c r="H302" i="20"/>
  <c r="U301" i="20"/>
  <c r="T301" i="20"/>
  <c r="S301" i="20"/>
  <c r="O301" i="20"/>
  <c r="N301" i="20"/>
  <c r="M301" i="20"/>
  <c r="J301" i="20"/>
  <c r="I301" i="20"/>
  <c r="H301" i="20"/>
  <c r="U300" i="20"/>
  <c r="T300" i="20"/>
  <c r="S300" i="20"/>
  <c r="O300" i="20"/>
  <c r="N300" i="20"/>
  <c r="M300" i="20"/>
  <c r="J300" i="20"/>
  <c r="I300" i="20"/>
  <c r="H300" i="20"/>
  <c r="U299" i="20"/>
  <c r="T299" i="20"/>
  <c r="S299" i="20"/>
  <c r="O299" i="20"/>
  <c r="N299" i="20"/>
  <c r="M299" i="20"/>
  <c r="J299" i="20"/>
  <c r="I299" i="20"/>
  <c r="H299" i="20"/>
  <c r="U298" i="20"/>
  <c r="T298" i="20"/>
  <c r="S298" i="20"/>
  <c r="O298" i="20"/>
  <c r="N298" i="20"/>
  <c r="M298" i="20"/>
  <c r="J298" i="20"/>
  <c r="I298" i="20"/>
  <c r="H298" i="20"/>
  <c r="U297" i="20"/>
  <c r="T297" i="20"/>
  <c r="S297" i="20"/>
  <c r="O297" i="20"/>
  <c r="N297" i="20"/>
  <c r="M297" i="20"/>
  <c r="J297" i="20"/>
  <c r="I297" i="20"/>
  <c r="H297" i="20"/>
  <c r="U296" i="20"/>
  <c r="T296" i="20"/>
  <c r="S296" i="20"/>
  <c r="O296" i="20"/>
  <c r="N296" i="20"/>
  <c r="M296" i="20"/>
  <c r="J296" i="20"/>
  <c r="I296" i="20"/>
  <c r="H296" i="20"/>
  <c r="U295" i="20"/>
  <c r="T295" i="20"/>
  <c r="S295" i="20"/>
  <c r="O295" i="20"/>
  <c r="N295" i="20"/>
  <c r="M295" i="20"/>
  <c r="J295" i="20"/>
  <c r="I295" i="20"/>
  <c r="H295" i="20"/>
  <c r="U294" i="20"/>
  <c r="T294" i="20"/>
  <c r="S294" i="20"/>
  <c r="O294" i="20"/>
  <c r="N294" i="20"/>
  <c r="M294" i="20"/>
  <c r="J294" i="20"/>
  <c r="I294" i="20"/>
  <c r="H294" i="20"/>
  <c r="U293" i="20"/>
  <c r="T293" i="20"/>
  <c r="S293" i="20"/>
  <c r="O293" i="20"/>
  <c r="N293" i="20"/>
  <c r="M293" i="20"/>
  <c r="J293" i="20"/>
  <c r="I293" i="20"/>
  <c r="H293" i="20"/>
  <c r="U292" i="20"/>
  <c r="T292" i="20"/>
  <c r="S292" i="20"/>
  <c r="O292" i="20"/>
  <c r="N292" i="20"/>
  <c r="M292" i="20"/>
  <c r="J292" i="20"/>
  <c r="I292" i="20"/>
  <c r="H292" i="20"/>
  <c r="U291" i="20"/>
  <c r="T291" i="20"/>
  <c r="S291" i="20"/>
  <c r="O291" i="20"/>
  <c r="N291" i="20"/>
  <c r="M291" i="20"/>
  <c r="J291" i="20"/>
  <c r="I291" i="20"/>
  <c r="H291" i="20"/>
  <c r="U290" i="20"/>
  <c r="T290" i="20"/>
  <c r="S290" i="20"/>
  <c r="O290" i="20"/>
  <c r="N290" i="20"/>
  <c r="M290" i="20"/>
  <c r="J290" i="20"/>
  <c r="I290" i="20"/>
  <c r="H290" i="20"/>
  <c r="U289" i="20"/>
  <c r="T289" i="20"/>
  <c r="S289" i="20"/>
  <c r="O289" i="20"/>
  <c r="N289" i="20"/>
  <c r="M289" i="20"/>
  <c r="J289" i="20"/>
  <c r="I289" i="20"/>
  <c r="H289" i="20"/>
  <c r="U288" i="20"/>
  <c r="T288" i="20"/>
  <c r="S288" i="20"/>
  <c r="O288" i="20"/>
  <c r="N288" i="20"/>
  <c r="M288" i="20"/>
  <c r="J288" i="20"/>
  <c r="I288" i="20"/>
  <c r="H288" i="20"/>
  <c r="U287" i="20"/>
  <c r="T287" i="20"/>
  <c r="S287" i="20"/>
  <c r="O287" i="20"/>
  <c r="N287" i="20"/>
  <c r="M287" i="20"/>
  <c r="J287" i="20"/>
  <c r="I287" i="20"/>
  <c r="H287" i="20"/>
  <c r="U286" i="20"/>
  <c r="T286" i="20"/>
  <c r="S286" i="20"/>
  <c r="O286" i="20"/>
  <c r="N286" i="20"/>
  <c r="M286" i="20"/>
  <c r="J286" i="20"/>
  <c r="I286" i="20"/>
  <c r="H286" i="20"/>
  <c r="U285" i="20"/>
  <c r="T285" i="20"/>
  <c r="S285" i="20"/>
  <c r="O285" i="20"/>
  <c r="N285" i="20"/>
  <c r="M285" i="20"/>
  <c r="J285" i="20"/>
  <c r="I285" i="20"/>
  <c r="H285" i="20"/>
  <c r="U284" i="20"/>
  <c r="T284" i="20"/>
  <c r="S284" i="20"/>
  <c r="O284" i="20"/>
  <c r="N284" i="20"/>
  <c r="M284" i="20"/>
  <c r="J284" i="20"/>
  <c r="I284" i="20"/>
  <c r="H284" i="20"/>
  <c r="U283" i="20"/>
  <c r="T283" i="20"/>
  <c r="S283" i="20"/>
  <c r="O283" i="20"/>
  <c r="N283" i="20"/>
  <c r="M283" i="20"/>
  <c r="J283" i="20"/>
  <c r="I283" i="20"/>
  <c r="H283" i="20"/>
  <c r="U282" i="20"/>
  <c r="T282" i="20"/>
  <c r="S282" i="20"/>
  <c r="O282" i="20"/>
  <c r="N282" i="20"/>
  <c r="M282" i="20"/>
  <c r="J282" i="20"/>
  <c r="I282" i="20"/>
  <c r="H282" i="20"/>
  <c r="U281" i="20"/>
  <c r="T281" i="20"/>
  <c r="S281" i="20"/>
  <c r="O281" i="20"/>
  <c r="N281" i="20"/>
  <c r="M281" i="20"/>
  <c r="J281" i="20"/>
  <c r="I281" i="20"/>
  <c r="H281" i="20"/>
  <c r="U280" i="20"/>
  <c r="T280" i="20"/>
  <c r="S280" i="20"/>
  <c r="O280" i="20"/>
  <c r="N280" i="20"/>
  <c r="M280" i="20"/>
  <c r="J280" i="20"/>
  <c r="I280" i="20"/>
  <c r="H280" i="20"/>
  <c r="U279" i="20"/>
  <c r="T279" i="20"/>
  <c r="S279" i="20"/>
  <c r="O279" i="20"/>
  <c r="N279" i="20"/>
  <c r="M279" i="20"/>
  <c r="J279" i="20"/>
  <c r="I279" i="20"/>
  <c r="H279" i="20"/>
  <c r="U278" i="20"/>
  <c r="T278" i="20"/>
  <c r="S278" i="20"/>
  <c r="O278" i="20"/>
  <c r="N278" i="20"/>
  <c r="M278" i="20"/>
  <c r="J278" i="20"/>
  <c r="I278" i="20"/>
  <c r="H278" i="20"/>
  <c r="U277" i="20"/>
  <c r="T277" i="20"/>
  <c r="S277" i="20"/>
  <c r="O277" i="20"/>
  <c r="N277" i="20"/>
  <c r="M277" i="20"/>
  <c r="J277" i="20"/>
  <c r="I277" i="20"/>
  <c r="H277" i="20"/>
  <c r="U276" i="20"/>
  <c r="T276" i="20"/>
  <c r="S276" i="20"/>
  <c r="O276" i="20"/>
  <c r="N276" i="20"/>
  <c r="M276" i="20"/>
  <c r="J276" i="20"/>
  <c r="I276" i="20"/>
  <c r="H276" i="20"/>
  <c r="U275" i="20"/>
  <c r="T275" i="20"/>
  <c r="S275" i="20"/>
  <c r="O275" i="20"/>
  <c r="N275" i="20"/>
  <c r="M275" i="20"/>
  <c r="J275" i="20"/>
  <c r="I275" i="20"/>
  <c r="H275" i="20"/>
  <c r="U274" i="20"/>
  <c r="T274" i="20"/>
  <c r="S274" i="20"/>
  <c r="O274" i="20"/>
  <c r="N274" i="20"/>
  <c r="M274" i="20"/>
  <c r="J274" i="20"/>
  <c r="I274" i="20"/>
  <c r="H274" i="20"/>
  <c r="U273" i="20"/>
  <c r="T273" i="20"/>
  <c r="S273" i="20"/>
  <c r="O273" i="20"/>
  <c r="N273" i="20"/>
  <c r="M273" i="20"/>
  <c r="J273" i="20"/>
  <c r="I273" i="20"/>
  <c r="H273" i="20"/>
  <c r="U272" i="20"/>
  <c r="T272" i="20"/>
  <c r="S272" i="20"/>
  <c r="O272" i="20"/>
  <c r="N272" i="20"/>
  <c r="M272" i="20"/>
  <c r="J272" i="20"/>
  <c r="I272" i="20"/>
  <c r="H272" i="20"/>
  <c r="U271" i="20"/>
  <c r="T271" i="20"/>
  <c r="S271" i="20"/>
  <c r="O271" i="20"/>
  <c r="N271" i="20"/>
  <c r="M271" i="20"/>
  <c r="J271" i="20"/>
  <c r="I271" i="20"/>
  <c r="H271" i="20"/>
  <c r="U270" i="20"/>
  <c r="T270" i="20"/>
  <c r="S270" i="20"/>
  <c r="O270" i="20"/>
  <c r="N270" i="20"/>
  <c r="M270" i="20"/>
  <c r="J270" i="20"/>
  <c r="I270" i="20"/>
  <c r="H270" i="20"/>
  <c r="U269" i="20"/>
  <c r="T269" i="20"/>
  <c r="S269" i="20"/>
  <c r="O269" i="20"/>
  <c r="N269" i="20"/>
  <c r="M269" i="20"/>
  <c r="J269" i="20"/>
  <c r="I269" i="20"/>
  <c r="H269" i="20"/>
  <c r="U268" i="20"/>
  <c r="T268" i="20"/>
  <c r="S268" i="20"/>
  <c r="O268" i="20"/>
  <c r="N268" i="20"/>
  <c r="M268" i="20"/>
  <c r="J268" i="20"/>
  <c r="I268" i="20"/>
  <c r="H268" i="20"/>
  <c r="U267" i="20"/>
  <c r="T267" i="20"/>
  <c r="S267" i="20"/>
  <c r="O267" i="20"/>
  <c r="N267" i="20"/>
  <c r="M267" i="20"/>
  <c r="J267" i="20"/>
  <c r="I267" i="20"/>
  <c r="H267" i="20"/>
  <c r="U266" i="20"/>
  <c r="T266" i="20"/>
  <c r="S266" i="20"/>
  <c r="O266" i="20"/>
  <c r="N266" i="20"/>
  <c r="M266" i="20"/>
  <c r="J266" i="20"/>
  <c r="I266" i="20"/>
  <c r="H266" i="20"/>
  <c r="U265" i="20"/>
  <c r="T265" i="20"/>
  <c r="S265" i="20"/>
  <c r="O265" i="20"/>
  <c r="N265" i="20"/>
  <c r="M265" i="20"/>
  <c r="J265" i="20"/>
  <c r="I265" i="20"/>
  <c r="H265" i="20"/>
  <c r="U264" i="20"/>
  <c r="T264" i="20"/>
  <c r="S264" i="20"/>
  <c r="O264" i="20"/>
  <c r="N264" i="20"/>
  <c r="M264" i="20"/>
  <c r="J264" i="20"/>
  <c r="I264" i="20"/>
  <c r="H264" i="20"/>
  <c r="U263" i="20"/>
  <c r="T263" i="20"/>
  <c r="S263" i="20"/>
  <c r="O263" i="20"/>
  <c r="N263" i="20"/>
  <c r="M263" i="20"/>
  <c r="J263" i="20"/>
  <c r="I263" i="20"/>
  <c r="H263" i="20"/>
  <c r="U262" i="20"/>
  <c r="T262" i="20"/>
  <c r="S262" i="20"/>
  <c r="O262" i="20"/>
  <c r="N262" i="20"/>
  <c r="M262" i="20"/>
  <c r="J262" i="20"/>
  <c r="I262" i="20"/>
  <c r="H262" i="20"/>
  <c r="U261" i="20"/>
  <c r="T261" i="20"/>
  <c r="S261" i="20"/>
  <c r="O261" i="20"/>
  <c r="N261" i="20"/>
  <c r="M261" i="20"/>
  <c r="J261" i="20"/>
  <c r="I261" i="20"/>
  <c r="H261" i="20"/>
  <c r="U260" i="20"/>
  <c r="T260" i="20"/>
  <c r="S260" i="20"/>
  <c r="O260" i="20"/>
  <c r="N260" i="20"/>
  <c r="M260" i="20"/>
  <c r="J260" i="20"/>
  <c r="I260" i="20"/>
  <c r="H260" i="20"/>
  <c r="U259" i="20"/>
  <c r="T259" i="20"/>
  <c r="S259" i="20"/>
  <c r="O259" i="20"/>
  <c r="N259" i="20"/>
  <c r="M259" i="20"/>
  <c r="J259" i="20"/>
  <c r="I259" i="20"/>
  <c r="H259" i="20"/>
  <c r="U258" i="20"/>
  <c r="T258" i="20"/>
  <c r="S258" i="20"/>
  <c r="O258" i="20"/>
  <c r="N258" i="20"/>
  <c r="M258" i="20"/>
  <c r="J258" i="20"/>
  <c r="I258" i="20"/>
  <c r="H258" i="20"/>
  <c r="U257" i="20"/>
  <c r="T257" i="20"/>
  <c r="S257" i="20"/>
  <c r="O257" i="20"/>
  <c r="N257" i="20"/>
  <c r="M257" i="20"/>
  <c r="J257" i="20"/>
  <c r="I257" i="20"/>
  <c r="H257" i="20"/>
  <c r="U256" i="20"/>
  <c r="T256" i="20"/>
  <c r="S256" i="20"/>
  <c r="O256" i="20"/>
  <c r="N256" i="20"/>
  <c r="M256" i="20"/>
  <c r="J256" i="20"/>
  <c r="I256" i="20"/>
  <c r="H256" i="20"/>
  <c r="U255" i="20"/>
  <c r="T255" i="20"/>
  <c r="S255" i="20"/>
  <c r="O255" i="20"/>
  <c r="N255" i="20"/>
  <c r="M255" i="20"/>
  <c r="J255" i="20"/>
  <c r="I255" i="20"/>
  <c r="H255" i="20"/>
  <c r="U254" i="20"/>
  <c r="T254" i="20"/>
  <c r="S254" i="20"/>
  <c r="O254" i="20"/>
  <c r="N254" i="20"/>
  <c r="M254" i="20"/>
  <c r="J254" i="20"/>
  <c r="I254" i="20"/>
  <c r="H254" i="20"/>
  <c r="U253" i="20"/>
  <c r="T253" i="20"/>
  <c r="S253" i="20"/>
  <c r="O253" i="20"/>
  <c r="N253" i="20"/>
  <c r="M253" i="20"/>
  <c r="J253" i="20"/>
  <c r="I253" i="20"/>
  <c r="H253" i="20"/>
  <c r="U252" i="20"/>
  <c r="T252" i="20"/>
  <c r="S252" i="20"/>
  <c r="O252" i="20"/>
  <c r="N252" i="20"/>
  <c r="M252" i="20"/>
  <c r="J252" i="20"/>
  <c r="I252" i="20"/>
  <c r="H252" i="20"/>
  <c r="U251" i="20"/>
  <c r="T251" i="20"/>
  <c r="S251" i="20"/>
  <c r="O251" i="20"/>
  <c r="N251" i="20"/>
  <c r="M251" i="20"/>
  <c r="J251" i="20"/>
  <c r="I251" i="20"/>
  <c r="H251" i="20"/>
  <c r="U250" i="20"/>
  <c r="T250" i="20"/>
  <c r="S250" i="20"/>
  <c r="O250" i="20"/>
  <c r="N250" i="20"/>
  <c r="M250" i="20"/>
  <c r="J250" i="20"/>
  <c r="I250" i="20"/>
  <c r="H250" i="20"/>
  <c r="U249" i="20"/>
  <c r="T249" i="20"/>
  <c r="S249" i="20"/>
  <c r="O249" i="20"/>
  <c r="N249" i="20"/>
  <c r="M249" i="20"/>
  <c r="J249" i="20"/>
  <c r="I249" i="20"/>
  <c r="H249" i="20"/>
  <c r="U248" i="20"/>
  <c r="T248" i="20"/>
  <c r="S248" i="20"/>
  <c r="O248" i="20"/>
  <c r="N248" i="20"/>
  <c r="M248" i="20"/>
  <c r="J248" i="20"/>
  <c r="I248" i="20"/>
  <c r="H248" i="20"/>
  <c r="U247" i="20"/>
  <c r="T247" i="20"/>
  <c r="S247" i="20"/>
  <c r="O247" i="20"/>
  <c r="N247" i="20"/>
  <c r="M247" i="20"/>
  <c r="J247" i="20"/>
  <c r="I247" i="20"/>
  <c r="H247" i="20"/>
  <c r="U246" i="20"/>
  <c r="T246" i="20"/>
  <c r="S246" i="20"/>
  <c r="O246" i="20"/>
  <c r="N246" i="20"/>
  <c r="M246" i="20"/>
  <c r="J246" i="20"/>
  <c r="I246" i="20"/>
  <c r="H246" i="20"/>
  <c r="U245" i="20"/>
  <c r="T245" i="20"/>
  <c r="S245" i="20"/>
  <c r="O245" i="20"/>
  <c r="N245" i="20"/>
  <c r="M245" i="20"/>
  <c r="J245" i="20"/>
  <c r="I245" i="20"/>
  <c r="H245" i="20"/>
  <c r="U244" i="20"/>
  <c r="T244" i="20"/>
  <c r="S244" i="20"/>
  <c r="O244" i="20"/>
  <c r="N244" i="20"/>
  <c r="M244" i="20"/>
  <c r="J244" i="20"/>
  <c r="I244" i="20"/>
  <c r="H244" i="20"/>
  <c r="U243" i="20"/>
  <c r="T243" i="20"/>
  <c r="S243" i="20"/>
  <c r="O243" i="20"/>
  <c r="N243" i="20"/>
  <c r="M243" i="20"/>
  <c r="J243" i="20"/>
  <c r="I243" i="20"/>
  <c r="H243" i="20"/>
  <c r="U242" i="20"/>
  <c r="T242" i="20"/>
  <c r="S242" i="20"/>
  <c r="O242" i="20"/>
  <c r="N242" i="20"/>
  <c r="M242" i="20"/>
  <c r="J242" i="20"/>
  <c r="I242" i="20"/>
  <c r="H242" i="20"/>
  <c r="U241" i="20"/>
  <c r="T241" i="20"/>
  <c r="S241" i="20"/>
  <c r="O241" i="20"/>
  <c r="N241" i="20"/>
  <c r="M241" i="20"/>
  <c r="J241" i="20"/>
  <c r="I241" i="20"/>
  <c r="H241" i="20"/>
  <c r="U240" i="20"/>
  <c r="T240" i="20"/>
  <c r="S240" i="20"/>
  <c r="O240" i="20"/>
  <c r="N240" i="20"/>
  <c r="M240" i="20"/>
  <c r="J240" i="20"/>
  <c r="I240" i="20"/>
  <c r="H240" i="20"/>
  <c r="U239" i="20"/>
  <c r="T239" i="20"/>
  <c r="S239" i="20"/>
  <c r="O239" i="20"/>
  <c r="N239" i="20"/>
  <c r="M239" i="20"/>
  <c r="J239" i="20"/>
  <c r="I239" i="20"/>
  <c r="H239" i="20"/>
  <c r="U238" i="20"/>
  <c r="T238" i="20"/>
  <c r="S238" i="20"/>
  <c r="O238" i="20"/>
  <c r="N238" i="20"/>
  <c r="M238" i="20"/>
  <c r="J238" i="20"/>
  <c r="I238" i="20"/>
  <c r="H238" i="20"/>
  <c r="U237" i="20"/>
  <c r="T237" i="20"/>
  <c r="S237" i="20"/>
  <c r="O237" i="20"/>
  <c r="N237" i="20"/>
  <c r="M237" i="20"/>
  <c r="J237" i="20"/>
  <c r="I237" i="20"/>
  <c r="H237" i="20"/>
  <c r="U236" i="20"/>
  <c r="T236" i="20"/>
  <c r="S236" i="20"/>
  <c r="O236" i="20"/>
  <c r="N236" i="20"/>
  <c r="M236" i="20"/>
  <c r="J236" i="20"/>
  <c r="I236" i="20"/>
  <c r="H236" i="20"/>
  <c r="U235" i="20"/>
  <c r="T235" i="20"/>
  <c r="S235" i="20"/>
  <c r="O235" i="20"/>
  <c r="N235" i="20"/>
  <c r="M235" i="20"/>
  <c r="J235" i="20"/>
  <c r="I235" i="20"/>
  <c r="H235" i="20"/>
  <c r="U234" i="20"/>
  <c r="T234" i="20"/>
  <c r="S234" i="20"/>
  <c r="O234" i="20"/>
  <c r="N234" i="20"/>
  <c r="M234" i="20"/>
  <c r="J234" i="20"/>
  <c r="I234" i="20"/>
  <c r="H234" i="20"/>
  <c r="U233" i="20"/>
  <c r="T233" i="20"/>
  <c r="S233" i="20"/>
  <c r="O233" i="20"/>
  <c r="N233" i="20"/>
  <c r="M233" i="20"/>
  <c r="J233" i="20"/>
  <c r="I233" i="20"/>
  <c r="H233" i="20"/>
  <c r="U232" i="20"/>
  <c r="T232" i="20"/>
  <c r="S232" i="20"/>
  <c r="O232" i="20"/>
  <c r="N232" i="20"/>
  <c r="M232" i="20"/>
  <c r="J232" i="20"/>
  <c r="I232" i="20"/>
  <c r="H232" i="20"/>
  <c r="U231" i="20"/>
  <c r="T231" i="20"/>
  <c r="S231" i="20"/>
  <c r="O231" i="20"/>
  <c r="N231" i="20"/>
  <c r="M231" i="20"/>
  <c r="J231" i="20"/>
  <c r="I231" i="20"/>
  <c r="H231" i="20"/>
  <c r="U230" i="20"/>
  <c r="T230" i="20"/>
  <c r="S230" i="20"/>
  <c r="O230" i="20"/>
  <c r="N230" i="20"/>
  <c r="M230" i="20"/>
  <c r="J230" i="20"/>
  <c r="I230" i="20"/>
  <c r="H230" i="20"/>
  <c r="U229" i="20"/>
  <c r="T229" i="20"/>
  <c r="S229" i="20"/>
  <c r="O229" i="20"/>
  <c r="N229" i="20"/>
  <c r="M229" i="20"/>
  <c r="J229" i="20"/>
  <c r="I229" i="20"/>
  <c r="H229" i="20"/>
  <c r="U228" i="20"/>
  <c r="T228" i="20"/>
  <c r="S228" i="20"/>
  <c r="O228" i="20"/>
  <c r="N228" i="20"/>
  <c r="M228" i="20"/>
  <c r="J228" i="20"/>
  <c r="I228" i="20"/>
  <c r="H228" i="20"/>
  <c r="U227" i="20"/>
  <c r="T227" i="20"/>
  <c r="S227" i="20"/>
  <c r="O227" i="20"/>
  <c r="N227" i="20"/>
  <c r="M227" i="20"/>
  <c r="J227" i="20"/>
  <c r="I227" i="20"/>
  <c r="H227" i="20"/>
  <c r="U226" i="20"/>
  <c r="T226" i="20"/>
  <c r="S226" i="20"/>
  <c r="O226" i="20"/>
  <c r="N226" i="20"/>
  <c r="M226" i="20"/>
  <c r="J226" i="20"/>
  <c r="I226" i="20"/>
  <c r="H226" i="20"/>
  <c r="U225" i="20"/>
  <c r="T225" i="20"/>
  <c r="S225" i="20"/>
  <c r="O225" i="20"/>
  <c r="N225" i="20"/>
  <c r="M225" i="20"/>
  <c r="J225" i="20"/>
  <c r="I225" i="20"/>
  <c r="H225" i="20"/>
  <c r="U224" i="20"/>
  <c r="T224" i="20"/>
  <c r="S224" i="20"/>
  <c r="O224" i="20"/>
  <c r="N224" i="20"/>
  <c r="M224" i="20"/>
  <c r="J224" i="20"/>
  <c r="I224" i="20"/>
  <c r="H224" i="20"/>
  <c r="U223" i="20"/>
  <c r="T223" i="20"/>
  <c r="S223" i="20"/>
  <c r="O223" i="20"/>
  <c r="N223" i="20"/>
  <c r="M223" i="20"/>
  <c r="J223" i="20"/>
  <c r="I223" i="20"/>
  <c r="H223" i="20"/>
  <c r="U222" i="20"/>
  <c r="T222" i="20"/>
  <c r="S222" i="20"/>
  <c r="O222" i="20"/>
  <c r="N222" i="20"/>
  <c r="M222" i="20"/>
  <c r="J222" i="20"/>
  <c r="I222" i="20"/>
  <c r="H222" i="20"/>
  <c r="U221" i="20"/>
  <c r="T221" i="20"/>
  <c r="S221" i="20"/>
  <c r="O221" i="20"/>
  <c r="N221" i="20"/>
  <c r="M221" i="20"/>
  <c r="J221" i="20"/>
  <c r="I221" i="20"/>
  <c r="H221" i="20"/>
  <c r="U220" i="20"/>
  <c r="T220" i="20"/>
  <c r="S220" i="20"/>
  <c r="O220" i="20"/>
  <c r="N220" i="20"/>
  <c r="M220" i="20"/>
  <c r="J220" i="20"/>
  <c r="I220" i="20"/>
  <c r="H220" i="20"/>
  <c r="U219" i="20"/>
  <c r="T219" i="20"/>
  <c r="S219" i="20"/>
  <c r="O219" i="20"/>
  <c r="N219" i="20"/>
  <c r="M219" i="20"/>
  <c r="J219" i="20"/>
  <c r="I219" i="20"/>
  <c r="H219" i="20"/>
  <c r="U218" i="20"/>
  <c r="T218" i="20"/>
  <c r="S218" i="20"/>
  <c r="O218" i="20"/>
  <c r="N218" i="20"/>
  <c r="M218" i="20"/>
  <c r="J218" i="20"/>
  <c r="I218" i="20"/>
  <c r="H218" i="20"/>
  <c r="U217" i="20"/>
  <c r="T217" i="20"/>
  <c r="S217" i="20"/>
  <c r="O217" i="20"/>
  <c r="N217" i="20"/>
  <c r="M217" i="20"/>
  <c r="J217" i="20"/>
  <c r="I217" i="20"/>
  <c r="H217" i="20"/>
  <c r="U216" i="20"/>
  <c r="T216" i="20"/>
  <c r="S216" i="20"/>
  <c r="O216" i="20"/>
  <c r="N216" i="20"/>
  <c r="M216" i="20"/>
  <c r="J216" i="20"/>
  <c r="I216" i="20"/>
  <c r="H216" i="20"/>
  <c r="U215" i="20"/>
  <c r="T215" i="20"/>
  <c r="S215" i="20"/>
  <c r="O215" i="20"/>
  <c r="N215" i="20"/>
  <c r="M215" i="20"/>
  <c r="J215" i="20"/>
  <c r="I215" i="20"/>
  <c r="H215" i="20"/>
  <c r="U214" i="20"/>
  <c r="T214" i="20"/>
  <c r="S214" i="20"/>
  <c r="O214" i="20"/>
  <c r="N214" i="20"/>
  <c r="M214" i="20"/>
  <c r="J214" i="20"/>
  <c r="I214" i="20"/>
  <c r="H214" i="20"/>
  <c r="U213" i="20"/>
  <c r="T213" i="20"/>
  <c r="S213" i="20"/>
  <c r="O213" i="20"/>
  <c r="N213" i="20"/>
  <c r="M213" i="20"/>
  <c r="J213" i="20"/>
  <c r="I213" i="20"/>
  <c r="H213" i="20"/>
  <c r="U212" i="20"/>
  <c r="T212" i="20"/>
  <c r="S212" i="20"/>
  <c r="O212" i="20"/>
  <c r="N212" i="20"/>
  <c r="M212" i="20"/>
  <c r="J212" i="20"/>
  <c r="I212" i="20"/>
  <c r="H212" i="20"/>
  <c r="U211" i="20"/>
  <c r="T211" i="20"/>
  <c r="S211" i="20"/>
  <c r="O211" i="20"/>
  <c r="N211" i="20"/>
  <c r="M211" i="20"/>
  <c r="J211" i="20"/>
  <c r="I211" i="20"/>
  <c r="H211" i="20"/>
  <c r="U210" i="20"/>
  <c r="T210" i="20"/>
  <c r="S210" i="20"/>
  <c r="O210" i="20"/>
  <c r="N210" i="20"/>
  <c r="M210" i="20"/>
  <c r="J210" i="20"/>
  <c r="I210" i="20"/>
  <c r="H210" i="20"/>
  <c r="U209" i="20"/>
  <c r="T209" i="20"/>
  <c r="S209" i="20"/>
  <c r="O209" i="20"/>
  <c r="N209" i="20"/>
  <c r="M209" i="20"/>
  <c r="J209" i="20"/>
  <c r="I209" i="20"/>
  <c r="H209" i="20"/>
  <c r="U208" i="20"/>
  <c r="T208" i="20"/>
  <c r="S208" i="20"/>
  <c r="O208" i="20"/>
  <c r="N208" i="20"/>
  <c r="M208" i="20"/>
  <c r="J208" i="20"/>
  <c r="I208" i="20"/>
  <c r="H208" i="20"/>
  <c r="U207" i="20"/>
  <c r="T207" i="20"/>
  <c r="S207" i="20"/>
  <c r="O207" i="20"/>
  <c r="N207" i="20"/>
  <c r="M207" i="20"/>
  <c r="J207" i="20"/>
  <c r="I207" i="20"/>
  <c r="H207" i="20"/>
  <c r="U206" i="20"/>
  <c r="T206" i="20"/>
  <c r="S206" i="20"/>
  <c r="O206" i="20"/>
  <c r="N206" i="20"/>
  <c r="M206" i="20"/>
  <c r="J206" i="20"/>
  <c r="I206" i="20"/>
  <c r="H206" i="20"/>
  <c r="U205" i="20"/>
  <c r="T205" i="20"/>
  <c r="S205" i="20"/>
  <c r="O205" i="20"/>
  <c r="N205" i="20"/>
  <c r="M205" i="20"/>
  <c r="J205" i="20"/>
  <c r="I205" i="20"/>
  <c r="H205" i="20"/>
  <c r="U204" i="20"/>
  <c r="T204" i="20"/>
  <c r="S204" i="20"/>
  <c r="O204" i="20"/>
  <c r="N204" i="20"/>
  <c r="M204" i="20"/>
  <c r="J204" i="20"/>
  <c r="I204" i="20"/>
  <c r="H204" i="20"/>
  <c r="U203" i="20"/>
  <c r="T203" i="20"/>
  <c r="S203" i="20"/>
  <c r="O203" i="20"/>
  <c r="N203" i="20"/>
  <c r="M203" i="20"/>
  <c r="J203" i="20"/>
  <c r="I203" i="20"/>
  <c r="H203" i="20"/>
  <c r="U202" i="20"/>
  <c r="T202" i="20"/>
  <c r="S202" i="20"/>
  <c r="O202" i="20"/>
  <c r="N202" i="20"/>
  <c r="M202" i="20"/>
  <c r="J202" i="20"/>
  <c r="I202" i="20"/>
  <c r="H202" i="20"/>
  <c r="U201" i="20"/>
  <c r="T201" i="20"/>
  <c r="S201" i="20"/>
  <c r="O201" i="20"/>
  <c r="N201" i="20"/>
  <c r="M201" i="20"/>
  <c r="J201" i="20"/>
  <c r="I201" i="20"/>
  <c r="H201" i="20"/>
  <c r="U200" i="20"/>
  <c r="T200" i="20"/>
  <c r="S200" i="20"/>
  <c r="O200" i="20"/>
  <c r="N200" i="20"/>
  <c r="M200" i="20"/>
  <c r="J200" i="20"/>
  <c r="I200" i="20"/>
  <c r="H200" i="20"/>
  <c r="U199" i="20"/>
  <c r="T199" i="20"/>
  <c r="S199" i="20"/>
  <c r="O199" i="20"/>
  <c r="N199" i="20"/>
  <c r="M199" i="20"/>
  <c r="J199" i="20"/>
  <c r="I199" i="20"/>
  <c r="H199" i="20"/>
  <c r="U198" i="20"/>
  <c r="T198" i="20"/>
  <c r="S198" i="20"/>
  <c r="O198" i="20"/>
  <c r="N198" i="20"/>
  <c r="M198" i="20"/>
  <c r="J198" i="20"/>
  <c r="I198" i="20"/>
  <c r="H198" i="20"/>
  <c r="U197" i="20"/>
  <c r="T197" i="20"/>
  <c r="S197" i="20"/>
  <c r="O197" i="20"/>
  <c r="N197" i="20"/>
  <c r="M197" i="20"/>
  <c r="J197" i="20"/>
  <c r="I197" i="20"/>
  <c r="H197" i="20"/>
  <c r="U196" i="20"/>
  <c r="T196" i="20"/>
  <c r="S196" i="20"/>
  <c r="O196" i="20"/>
  <c r="N196" i="20"/>
  <c r="M196" i="20"/>
  <c r="J196" i="20"/>
  <c r="I196" i="20"/>
  <c r="H196" i="20"/>
  <c r="U195" i="20"/>
  <c r="T195" i="20"/>
  <c r="S195" i="20"/>
  <c r="O195" i="20"/>
  <c r="N195" i="20"/>
  <c r="M195" i="20"/>
  <c r="J195" i="20"/>
  <c r="I195" i="20"/>
  <c r="H195" i="20"/>
  <c r="U194" i="20"/>
  <c r="T194" i="20"/>
  <c r="S194" i="20"/>
  <c r="O194" i="20"/>
  <c r="N194" i="20"/>
  <c r="M194" i="20"/>
  <c r="J194" i="20"/>
  <c r="I194" i="20"/>
  <c r="H194" i="20"/>
  <c r="U193" i="20"/>
  <c r="T193" i="20"/>
  <c r="S193" i="20"/>
  <c r="O193" i="20"/>
  <c r="N193" i="20"/>
  <c r="M193" i="20"/>
  <c r="J193" i="20"/>
  <c r="I193" i="20"/>
  <c r="H193" i="20"/>
  <c r="U192" i="20"/>
  <c r="T192" i="20"/>
  <c r="S192" i="20"/>
  <c r="O192" i="20"/>
  <c r="N192" i="20"/>
  <c r="M192" i="20"/>
  <c r="J192" i="20"/>
  <c r="I192" i="20"/>
  <c r="H192" i="20"/>
  <c r="U191" i="20"/>
  <c r="T191" i="20"/>
  <c r="S191" i="20"/>
  <c r="O191" i="20"/>
  <c r="N191" i="20"/>
  <c r="M191" i="20"/>
  <c r="J191" i="20"/>
  <c r="I191" i="20"/>
  <c r="H191" i="20"/>
  <c r="U190" i="20"/>
  <c r="T190" i="20"/>
  <c r="S190" i="20"/>
  <c r="O190" i="20"/>
  <c r="N190" i="20"/>
  <c r="M190" i="20"/>
  <c r="J190" i="20"/>
  <c r="I190" i="20"/>
  <c r="H190" i="20"/>
  <c r="U189" i="20"/>
  <c r="T189" i="20"/>
  <c r="S189" i="20"/>
  <c r="O189" i="20"/>
  <c r="N189" i="20"/>
  <c r="M189" i="20"/>
  <c r="J189" i="20"/>
  <c r="I189" i="20"/>
  <c r="H189" i="20"/>
  <c r="U188" i="20"/>
  <c r="T188" i="20"/>
  <c r="S188" i="20"/>
  <c r="O188" i="20"/>
  <c r="N188" i="20"/>
  <c r="M188" i="20"/>
  <c r="J188" i="20"/>
  <c r="I188" i="20"/>
  <c r="H188" i="20"/>
  <c r="U187" i="20"/>
  <c r="T187" i="20"/>
  <c r="S187" i="20"/>
  <c r="O187" i="20"/>
  <c r="N187" i="20"/>
  <c r="M187" i="20"/>
  <c r="J187" i="20"/>
  <c r="I187" i="20"/>
  <c r="H187" i="20"/>
  <c r="U186" i="20"/>
  <c r="T186" i="20"/>
  <c r="S186" i="20"/>
  <c r="O186" i="20"/>
  <c r="N186" i="20"/>
  <c r="M186" i="20"/>
  <c r="J186" i="20"/>
  <c r="I186" i="20"/>
  <c r="H186" i="20"/>
  <c r="U185" i="20"/>
  <c r="T185" i="20"/>
  <c r="S185" i="20"/>
  <c r="O185" i="20"/>
  <c r="N185" i="20"/>
  <c r="M185" i="20"/>
  <c r="J185" i="20"/>
  <c r="I185" i="20"/>
  <c r="H185" i="20"/>
  <c r="U184" i="20"/>
  <c r="T184" i="20"/>
  <c r="S184" i="20"/>
  <c r="O184" i="20"/>
  <c r="N184" i="20"/>
  <c r="M184" i="20"/>
  <c r="J184" i="20"/>
  <c r="I184" i="20"/>
  <c r="H184" i="20"/>
  <c r="U183" i="20"/>
  <c r="T183" i="20"/>
  <c r="S183" i="20"/>
  <c r="O183" i="20"/>
  <c r="N183" i="20"/>
  <c r="M183" i="20"/>
  <c r="J183" i="20"/>
  <c r="I183" i="20"/>
  <c r="H183" i="20"/>
  <c r="U182" i="20"/>
  <c r="T182" i="20"/>
  <c r="S182" i="20"/>
  <c r="O182" i="20"/>
  <c r="N182" i="20"/>
  <c r="M182" i="20"/>
  <c r="J182" i="20"/>
  <c r="I182" i="20"/>
  <c r="H182" i="20"/>
  <c r="U181" i="20"/>
  <c r="T181" i="20"/>
  <c r="S181" i="20"/>
  <c r="O181" i="20"/>
  <c r="N181" i="20"/>
  <c r="M181" i="20"/>
  <c r="J181" i="20"/>
  <c r="I181" i="20"/>
  <c r="H181" i="20"/>
  <c r="U180" i="20"/>
  <c r="T180" i="20"/>
  <c r="S180" i="20"/>
  <c r="O180" i="20"/>
  <c r="N180" i="20"/>
  <c r="M180" i="20"/>
  <c r="J180" i="20"/>
  <c r="I180" i="20"/>
  <c r="H180" i="20"/>
  <c r="U179" i="20"/>
  <c r="T179" i="20"/>
  <c r="S179" i="20"/>
  <c r="O179" i="20"/>
  <c r="N179" i="20"/>
  <c r="M179" i="20"/>
  <c r="J179" i="20"/>
  <c r="I179" i="20"/>
  <c r="H179" i="20"/>
  <c r="U178" i="20"/>
  <c r="T178" i="20"/>
  <c r="S178" i="20"/>
  <c r="O178" i="20"/>
  <c r="N178" i="20"/>
  <c r="M178" i="20"/>
  <c r="J178" i="20"/>
  <c r="I178" i="20"/>
  <c r="H178" i="20"/>
  <c r="U177" i="20"/>
  <c r="T177" i="20"/>
  <c r="S177" i="20"/>
  <c r="O177" i="20"/>
  <c r="N177" i="20"/>
  <c r="M177" i="20"/>
  <c r="J177" i="20"/>
  <c r="I177" i="20"/>
  <c r="H177" i="20"/>
  <c r="U176" i="20"/>
  <c r="T176" i="20"/>
  <c r="S176" i="20"/>
  <c r="O176" i="20"/>
  <c r="N176" i="20"/>
  <c r="M176" i="20"/>
  <c r="J176" i="20"/>
  <c r="I176" i="20"/>
  <c r="H176" i="20"/>
  <c r="U175" i="20"/>
  <c r="T175" i="20"/>
  <c r="S175" i="20"/>
  <c r="O175" i="20"/>
  <c r="N175" i="20"/>
  <c r="M175" i="20"/>
  <c r="J175" i="20"/>
  <c r="I175" i="20"/>
  <c r="H175" i="20"/>
  <c r="U174" i="20"/>
  <c r="T174" i="20"/>
  <c r="S174" i="20"/>
  <c r="O174" i="20"/>
  <c r="N174" i="20"/>
  <c r="M174" i="20"/>
  <c r="J174" i="20"/>
  <c r="I174" i="20"/>
  <c r="H174" i="20"/>
  <c r="U173" i="20"/>
  <c r="T173" i="20"/>
  <c r="S173" i="20"/>
  <c r="O173" i="20"/>
  <c r="N173" i="20"/>
  <c r="M173" i="20"/>
  <c r="J173" i="20"/>
  <c r="I173" i="20"/>
  <c r="H173" i="20"/>
  <c r="U172" i="20"/>
  <c r="T172" i="20"/>
  <c r="S172" i="20"/>
  <c r="O172" i="20"/>
  <c r="N172" i="20"/>
  <c r="M172" i="20"/>
  <c r="J172" i="20"/>
  <c r="I172" i="20"/>
  <c r="H172" i="20"/>
  <c r="U171" i="20"/>
  <c r="T171" i="20"/>
  <c r="S171" i="20"/>
  <c r="O171" i="20"/>
  <c r="N171" i="20"/>
  <c r="M171" i="20"/>
  <c r="J171" i="20"/>
  <c r="I171" i="20"/>
  <c r="H171" i="20"/>
  <c r="U170" i="20"/>
  <c r="T170" i="20"/>
  <c r="S170" i="20"/>
  <c r="O170" i="20"/>
  <c r="N170" i="20"/>
  <c r="M170" i="20"/>
  <c r="J170" i="20"/>
  <c r="I170" i="20"/>
  <c r="H170" i="20"/>
  <c r="U169" i="20"/>
  <c r="T169" i="20"/>
  <c r="S169" i="20"/>
  <c r="O169" i="20"/>
  <c r="N169" i="20"/>
  <c r="M169" i="20"/>
  <c r="J169" i="20"/>
  <c r="I169" i="20"/>
  <c r="H169" i="20"/>
  <c r="U168" i="20"/>
  <c r="T168" i="20"/>
  <c r="S168" i="20"/>
  <c r="O168" i="20"/>
  <c r="N168" i="20"/>
  <c r="M168" i="20"/>
  <c r="J168" i="20"/>
  <c r="I168" i="20"/>
  <c r="H168" i="20"/>
  <c r="U167" i="20"/>
  <c r="T167" i="20"/>
  <c r="S167" i="20"/>
  <c r="O167" i="20"/>
  <c r="N167" i="20"/>
  <c r="M167" i="20"/>
  <c r="J167" i="20"/>
  <c r="I167" i="20"/>
  <c r="H167" i="20"/>
  <c r="U166" i="20"/>
  <c r="T166" i="20"/>
  <c r="S166" i="20"/>
  <c r="O166" i="20"/>
  <c r="N166" i="20"/>
  <c r="M166" i="20"/>
  <c r="J166" i="20"/>
  <c r="I166" i="20"/>
  <c r="H166" i="20"/>
  <c r="U165" i="20"/>
  <c r="T165" i="20"/>
  <c r="S165" i="20"/>
  <c r="O165" i="20"/>
  <c r="N165" i="20"/>
  <c r="M165" i="20"/>
  <c r="J165" i="20"/>
  <c r="I165" i="20"/>
  <c r="H165" i="20"/>
  <c r="U164" i="20"/>
  <c r="T164" i="20"/>
  <c r="S164" i="20"/>
  <c r="O164" i="20"/>
  <c r="N164" i="20"/>
  <c r="M164" i="20"/>
  <c r="J164" i="20"/>
  <c r="I164" i="20"/>
  <c r="H164" i="20"/>
  <c r="U163" i="20"/>
  <c r="T163" i="20"/>
  <c r="S163" i="20"/>
  <c r="O163" i="20"/>
  <c r="N163" i="20"/>
  <c r="M163" i="20"/>
  <c r="J163" i="20"/>
  <c r="I163" i="20"/>
  <c r="H163" i="20"/>
  <c r="U162" i="20"/>
  <c r="T162" i="20"/>
  <c r="S162" i="20"/>
  <c r="O162" i="20"/>
  <c r="N162" i="20"/>
  <c r="M162" i="20"/>
  <c r="J162" i="20"/>
  <c r="I162" i="20"/>
  <c r="H162" i="20"/>
  <c r="U161" i="20"/>
  <c r="T161" i="20"/>
  <c r="S161" i="20"/>
  <c r="O161" i="20"/>
  <c r="N161" i="20"/>
  <c r="M161" i="20"/>
  <c r="J161" i="20"/>
  <c r="I161" i="20"/>
  <c r="H161" i="20"/>
  <c r="U160" i="20"/>
  <c r="T160" i="20"/>
  <c r="S160" i="20"/>
  <c r="O160" i="20"/>
  <c r="N160" i="20"/>
  <c r="M160" i="20"/>
  <c r="J160" i="20"/>
  <c r="I160" i="20"/>
  <c r="H160" i="20"/>
  <c r="U159" i="20"/>
  <c r="T159" i="20"/>
  <c r="S159" i="20"/>
  <c r="O159" i="20"/>
  <c r="N159" i="20"/>
  <c r="M159" i="20"/>
  <c r="J159" i="20"/>
  <c r="I159" i="20"/>
  <c r="H159" i="20"/>
  <c r="U158" i="20"/>
  <c r="T158" i="20"/>
  <c r="S158" i="20"/>
  <c r="O158" i="20"/>
  <c r="N158" i="20"/>
  <c r="M158" i="20"/>
  <c r="J158" i="20"/>
  <c r="I158" i="20"/>
  <c r="H158" i="20"/>
  <c r="U157" i="20"/>
  <c r="T157" i="20"/>
  <c r="S157" i="20"/>
  <c r="O157" i="20"/>
  <c r="N157" i="20"/>
  <c r="M157" i="20"/>
  <c r="J157" i="20"/>
  <c r="I157" i="20"/>
  <c r="H157" i="20"/>
  <c r="U156" i="20"/>
  <c r="T156" i="20"/>
  <c r="S156" i="20"/>
  <c r="O156" i="20"/>
  <c r="N156" i="20"/>
  <c r="M156" i="20"/>
  <c r="J156" i="20"/>
  <c r="I156" i="20"/>
  <c r="H156" i="20"/>
  <c r="U155" i="20"/>
  <c r="T155" i="20"/>
  <c r="S155" i="20"/>
  <c r="O155" i="20"/>
  <c r="N155" i="20"/>
  <c r="M155" i="20"/>
  <c r="J155" i="20"/>
  <c r="I155" i="20"/>
  <c r="H155" i="20"/>
  <c r="U154" i="20"/>
  <c r="T154" i="20"/>
  <c r="S154" i="20"/>
  <c r="O154" i="20"/>
  <c r="N154" i="20"/>
  <c r="M154" i="20"/>
  <c r="J154" i="20"/>
  <c r="I154" i="20"/>
  <c r="H154" i="20"/>
  <c r="U153" i="20"/>
  <c r="T153" i="20"/>
  <c r="S153" i="20"/>
  <c r="O153" i="20"/>
  <c r="N153" i="20"/>
  <c r="M153" i="20"/>
  <c r="J153" i="20"/>
  <c r="I153" i="20"/>
  <c r="H153" i="20"/>
  <c r="U152" i="20"/>
  <c r="T152" i="20"/>
  <c r="S152" i="20"/>
  <c r="O152" i="20"/>
  <c r="N152" i="20"/>
  <c r="M152" i="20"/>
  <c r="J152" i="20"/>
  <c r="I152" i="20"/>
  <c r="H152" i="20"/>
  <c r="U151" i="20"/>
  <c r="T151" i="20"/>
  <c r="S151" i="20"/>
  <c r="O151" i="20"/>
  <c r="N151" i="20"/>
  <c r="M151" i="20"/>
  <c r="J151" i="20"/>
  <c r="I151" i="20"/>
  <c r="H151" i="20"/>
  <c r="U150" i="20"/>
  <c r="T150" i="20"/>
  <c r="S150" i="20"/>
  <c r="O150" i="20"/>
  <c r="N150" i="20"/>
  <c r="M150" i="20"/>
  <c r="J150" i="20"/>
  <c r="I150" i="20"/>
  <c r="H150" i="20"/>
  <c r="U149" i="20"/>
  <c r="T149" i="20"/>
  <c r="S149" i="20"/>
  <c r="O149" i="20"/>
  <c r="N149" i="20"/>
  <c r="M149" i="20"/>
  <c r="J149" i="20"/>
  <c r="I149" i="20"/>
  <c r="H149" i="20"/>
  <c r="U148" i="20"/>
  <c r="T148" i="20"/>
  <c r="S148" i="20"/>
  <c r="O148" i="20"/>
  <c r="N148" i="20"/>
  <c r="M148" i="20"/>
  <c r="J148" i="20"/>
  <c r="I148" i="20"/>
  <c r="H148" i="20"/>
  <c r="U147" i="20"/>
  <c r="T147" i="20"/>
  <c r="S147" i="20"/>
  <c r="O147" i="20"/>
  <c r="N147" i="20"/>
  <c r="M147" i="20"/>
  <c r="J147" i="20"/>
  <c r="I147" i="20"/>
  <c r="H147" i="20"/>
  <c r="U146" i="20"/>
  <c r="T146" i="20"/>
  <c r="S146" i="20"/>
  <c r="O146" i="20"/>
  <c r="N146" i="20"/>
  <c r="M146" i="20"/>
  <c r="J146" i="20"/>
  <c r="I146" i="20"/>
  <c r="H146" i="20"/>
  <c r="U145" i="20"/>
  <c r="T145" i="20"/>
  <c r="S145" i="20"/>
  <c r="O145" i="20"/>
  <c r="N145" i="20"/>
  <c r="M145" i="20"/>
  <c r="J145" i="20"/>
  <c r="I145" i="20"/>
  <c r="H145" i="20"/>
  <c r="U144" i="20"/>
  <c r="T144" i="20"/>
  <c r="S144" i="20"/>
  <c r="O144" i="20"/>
  <c r="N144" i="20"/>
  <c r="M144" i="20"/>
  <c r="J144" i="20"/>
  <c r="I144" i="20"/>
  <c r="H144" i="20"/>
  <c r="U143" i="20"/>
  <c r="T143" i="20"/>
  <c r="S143" i="20"/>
  <c r="O143" i="20"/>
  <c r="N143" i="20"/>
  <c r="M143" i="20"/>
  <c r="J143" i="20"/>
  <c r="I143" i="20"/>
  <c r="H143" i="20"/>
  <c r="U142" i="20"/>
  <c r="T142" i="20"/>
  <c r="S142" i="20"/>
  <c r="O142" i="20"/>
  <c r="N142" i="20"/>
  <c r="M142" i="20"/>
  <c r="J142" i="20"/>
  <c r="I142" i="20"/>
  <c r="H142" i="20"/>
  <c r="U141" i="20"/>
  <c r="T141" i="20"/>
  <c r="S141" i="20"/>
  <c r="O141" i="20"/>
  <c r="N141" i="20"/>
  <c r="M141" i="20"/>
  <c r="J141" i="20"/>
  <c r="I141" i="20"/>
  <c r="H141" i="20"/>
  <c r="U140" i="20"/>
  <c r="T140" i="20"/>
  <c r="S140" i="20"/>
  <c r="O140" i="20"/>
  <c r="N140" i="20"/>
  <c r="M140" i="20"/>
  <c r="J140" i="20"/>
  <c r="I140" i="20"/>
  <c r="H140" i="20"/>
  <c r="U139" i="20"/>
  <c r="T139" i="20"/>
  <c r="S139" i="20"/>
  <c r="O139" i="20"/>
  <c r="N139" i="20"/>
  <c r="M139" i="20"/>
  <c r="J139" i="20"/>
  <c r="I139" i="20"/>
  <c r="H139" i="20"/>
  <c r="U138" i="20"/>
  <c r="T138" i="20"/>
  <c r="S138" i="20"/>
  <c r="O138" i="20"/>
  <c r="N138" i="20"/>
  <c r="M138" i="20"/>
  <c r="J138" i="20"/>
  <c r="I138" i="20"/>
  <c r="H138" i="20"/>
  <c r="U137" i="20"/>
  <c r="T137" i="20"/>
  <c r="S137" i="20"/>
  <c r="O137" i="20"/>
  <c r="N137" i="20"/>
  <c r="M137" i="20"/>
  <c r="J137" i="20"/>
  <c r="I137" i="20"/>
  <c r="H137" i="20"/>
  <c r="U136" i="20"/>
  <c r="T136" i="20"/>
  <c r="S136" i="20"/>
  <c r="O136" i="20"/>
  <c r="N136" i="20"/>
  <c r="M136" i="20"/>
  <c r="J136" i="20"/>
  <c r="I136" i="20"/>
  <c r="H136" i="20"/>
  <c r="U135" i="20"/>
  <c r="T135" i="20"/>
  <c r="S135" i="20"/>
  <c r="O135" i="20"/>
  <c r="N135" i="20"/>
  <c r="M135" i="20"/>
  <c r="J135" i="20"/>
  <c r="I135" i="20"/>
  <c r="H135" i="20"/>
  <c r="U134" i="20"/>
  <c r="T134" i="20"/>
  <c r="S134" i="20"/>
  <c r="O134" i="20"/>
  <c r="N134" i="20"/>
  <c r="M134" i="20"/>
  <c r="J134" i="20"/>
  <c r="I134" i="20"/>
  <c r="H134" i="20"/>
  <c r="U133" i="20"/>
  <c r="T133" i="20"/>
  <c r="S133" i="20"/>
  <c r="O133" i="20"/>
  <c r="N133" i="20"/>
  <c r="M133" i="20"/>
  <c r="J133" i="20"/>
  <c r="I133" i="20"/>
  <c r="H133" i="20"/>
  <c r="U132" i="20"/>
  <c r="T132" i="20"/>
  <c r="S132" i="20"/>
  <c r="O132" i="20"/>
  <c r="N132" i="20"/>
  <c r="M132" i="20"/>
  <c r="J132" i="20"/>
  <c r="I132" i="20"/>
  <c r="H132" i="20"/>
  <c r="U131" i="20"/>
  <c r="T131" i="20"/>
  <c r="S131" i="20"/>
  <c r="O131" i="20"/>
  <c r="N131" i="20"/>
  <c r="M131" i="20"/>
  <c r="J131" i="20"/>
  <c r="I131" i="20"/>
  <c r="H131" i="20"/>
  <c r="U130" i="20"/>
  <c r="T130" i="20"/>
  <c r="S130" i="20"/>
  <c r="O130" i="20"/>
  <c r="N130" i="20"/>
  <c r="M130" i="20"/>
  <c r="J130" i="20"/>
  <c r="I130" i="20"/>
  <c r="H130" i="20"/>
  <c r="U129" i="20"/>
  <c r="T129" i="20"/>
  <c r="S129" i="20"/>
  <c r="O129" i="20"/>
  <c r="N129" i="20"/>
  <c r="M129" i="20"/>
  <c r="J129" i="20"/>
  <c r="I129" i="20"/>
  <c r="H129" i="20"/>
  <c r="U128" i="20"/>
  <c r="T128" i="20"/>
  <c r="S128" i="20"/>
  <c r="O128" i="20"/>
  <c r="N128" i="20"/>
  <c r="M128" i="20"/>
  <c r="J128" i="20"/>
  <c r="I128" i="20"/>
  <c r="H128" i="20"/>
  <c r="U127" i="20"/>
  <c r="T127" i="20"/>
  <c r="S127" i="20"/>
  <c r="O127" i="20"/>
  <c r="N127" i="20"/>
  <c r="M127" i="20"/>
  <c r="J127" i="20"/>
  <c r="I127" i="20"/>
  <c r="H127" i="20"/>
  <c r="U126" i="20"/>
  <c r="T126" i="20"/>
  <c r="S126" i="20"/>
  <c r="O126" i="20"/>
  <c r="N126" i="20"/>
  <c r="M126" i="20"/>
  <c r="J126" i="20"/>
  <c r="I126" i="20"/>
  <c r="H126" i="20"/>
  <c r="U125" i="20"/>
  <c r="T125" i="20"/>
  <c r="S125" i="20"/>
  <c r="O125" i="20"/>
  <c r="N125" i="20"/>
  <c r="M125" i="20"/>
  <c r="J125" i="20"/>
  <c r="I125" i="20"/>
  <c r="H125" i="20"/>
  <c r="U124" i="20"/>
  <c r="T124" i="20"/>
  <c r="S124" i="20"/>
  <c r="O124" i="20"/>
  <c r="N124" i="20"/>
  <c r="M124" i="20"/>
  <c r="J124" i="20"/>
  <c r="I124" i="20"/>
  <c r="H124" i="20"/>
  <c r="U123" i="20"/>
  <c r="T123" i="20"/>
  <c r="S123" i="20"/>
  <c r="O123" i="20"/>
  <c r="N123" i="20"/>
  <c r="M123" i="20"/>
  <c r="J123" i="20"/>
  <c r="I123" i="20"/>
  <c r="H123" i="20"/>
  <c r="U122" i="20"/>
  <c r="T122" i="20"/>
  <c r="S122" i="20"/>
  <c r="O122" i="20"/>
  <c r="N122" i="20"/>
  <c r="M122" i="20"/>
  <c r="J122" i="20"/>
  <c r="I122" i="20"/>
  <c r="H122" i="20"/>
  <c r="U121" i="20"/>
  <c r="T121" i="20"/>
  <c r="S121" i="20"/>
  <c r="O121" i="20"/>
  <c r="N121" i="20"/>
  <c r="M121" i="20"/>
  <c r="J121" i="20"/>
  <c r="I121" i="20"/>
  <c r="H121" i="20"/>
  <c r="U120" i="20"/>
  <c r="T120" i="20"/>
  <c r="S120" i="20"/>
  <c r="O120" i="20"/>
  <c r="N120" i="20"/>
  <c r="M120" i="20"/>
  <c r="J120" i="20"/>
  <c r="I120" i="20"/>
  <c r="H120" i="20"/>
  <c r="U119" i="20"/>
  <c r="T119" i="20"/>
  <c r="S119" i="20"/>
  <c r="O119" i="20"/>
  <c r="N119" i="20"/>
  <c r="M119" i="20"/>
  <c r="J119" i="20"/>
  <c r="I119" i="20"/>
  <c r="H119" i="20"/>
  <c r="U118" i="20"/>
  <c r="T118" i="20"/>
  <c r="S118" i="20"/>
  <c r="O118" i="20"/>
  <c r="N118" i="20"/>
  <c r="M118" i="20"/>
  <c r="J118" i="20"/>
  <c r="I118" i="20"/>
  <c r="H118" i="20"/>
  <c r="U117" i="20"/>
  <c r="T117" i="20"/>
  <c r="S117" i="20"/>
  <c r="O117" i="20"/>
  <c r="N117" i="20"/>
  <c r="M117" i="20"/>
  <c r="J117" i="20"/>
  <c r="I117" i="20"/>
  <c r="H117" i="20"/>
  <c r="U116" i="20"/>
  <c r="T116" i="20"/>
  <c r="S116" i="20"/>
  <c r="O116" i="20"/>
  <c r="N116" i="20"/>
  <c r="M116" i="20"/>
  <c r="J116" i="20"/>
  <c r="I116" i="20"/>
  <c r="H116" i="20"/>
  <c r="U115" i="20"/>
  <c r="T115" i="20"/>
  <c r="S115" i="20"/>
  <c r="O115" i="20"/>
  <c r="N115" i="20"/>
  <c r="M115" i="20"/>
  <c r="J115" i="20"/>
  <c r="I115" i="20"/>
  <c r="H115" i="20"/>
  <c r="U114" i="20"/>
  <c r="T114" i="20"/>
  <c r="S114" i="20"/>
  <c r="O114" i="20"/>
  <c r="N114" i="20"/>
  <c r="M114" i="20"/>
  <c r="J114" i="20"/>
  <c r="I114" i="20"/>
  <c r="H114" i="20"/>
  <c r="U113" i="20"/>
  <c r="T113" i="20"/>
  <c r="S113" i="20"/>
  <c r="O113" i="20"/>
  <c r="N113" i="20"/>
  <c r="M113" i="20"/>
  <c r="J113" i="20"/>
  <c r="I113" i="20"/>
  <c r="H113" i="20"/>
  <c r="U112" i="20"/>
  <c r="T112" i="20"/>
  <c r="S112" i="20"/>
  <c r="O112" i="20"/>
  <c r="N112" i="20"/>
  <c r="M112" i="20"/>
  <c r="J112" i="20"/>
  <c r="I112" i="20"/>
  <c r="H112" i="20"/>
  <c r="U111" i="20"/>
  <c r="T111" i="20"/>
  <c r="S111" i="20"/>
  <c r="O111" i="20"/>
  <c r="N111" i="20"/>
  <c r="M111" i="20"/>
  <c r="J111" i="20"/>
  <c r="I111" i="20"/>
  <c r="H111" i="20"/>
  <c r="U110" i="20"/>
  <c r="T110" i="20"/>
  <c r="S110" i="20"/>
  <c r="O110" i="20"/>
  <c r="N110" i="20"/>
  <c r="M110" i="20"/>
  <c r="J110" i="20"/>
  <c r="I110" i="20"/>
  <c r="H110" i="20"/>
  <c r="U109" i="20"/>
  <c r="T109" i="20"/>
  <c r="S109" i="20"/>
  <c r="O109" i="20"/>
  <c r="N109" i="20"/>
  <c r="M109" i="20"/>
  <c r="J109" i="20"/>
  <c r="I109" i="20"/>
  <c r="H109" i="20"/>
  <c r="U108" i="20"/>
  <c r="T108" i="20"/>
  <c r="S108" i="20"/>
  <c r="O108" i="20"/>
  <c r="N108" i="20"/>
  <c r="M108" i="20"/>
  <c r="J108" i="20"/>
  <c r="I108" i="20"/>
  <c r="H108" i="20"/>
  <c r="U107" i="20"/>
  <c r="T107" i="20"/>
  <c r="S107" i="20"/>
  <c r="O107" i="20"/>
  <c r="N107" i="20"/>
  <c r="M107" i="20"/>
  <c r="J107" i="20"/>
  <c r="I107" i="20"/>
  <c r="H107" i="20"/>
  <c r="U106" i="20"/>
  <c r="T106" i="20"/>
  <c r="S106" i="20"/>
  <c r="O106" i="20"/>
  <c r="N106" i="20"/>
  <c r="M106" i="20"/>
  <c r="J106" i="20"/>
  <c r="I106" i="20"/>
  <c r="H106" i="20"/>
  <c r="U105" i="20"/>
  <c r="T105" i="20"/>
  <c r="S105" i="20"/>
  <c r="O105" i="20"/>
  <c r="N105" i="20"/>
  <c r="M105" i="20"/>
  <c r="J105" i="20"/>
  <c r="I105" i="20"/>
  <c r="H105" i="20"/>
  <c r="U104" i="20"/>
  <c r="T104" i="20"/>
  <c r="S104" i="20"/>
  <c r="O104" i="20"/>
  <c r="N104" i="20"/>
  <c r="M104" i="20"/>
  <c r="J104" i="20"/>
  <c r="I104" i="20"/>
  <c r="H104" i="20"/>
  <c r="U103" i="20"/>
  <c r="T103" i="20"/>
  <c r="S103" i="20"/>
  <c r="O103" i="20"/>
  <c r="N103" i="20"/>
  <c r="M103" i="20"/>
  <c r="J103" i="20"/>
  <c r="I103" i="20"/>
  <c r="H103" i="20"/>
  <c r="U102" i="20"/>
  <c r="T102" i="20"/>
  <c r="S102" i="20"/>
  <c r="O102" i="20"/>
  <c r="N102" i="20"/>
  <c r="M102" i="20"/>
  <c r="J102" i="20"/>
  <c r="I102" i="20"/>
  <c r="H102" i="20"/>
  <c r="U101" i="20"/>
  <c r="T101" i="20"/>
  <c r="S101" i="20"/>
  <c r="O101" i="20"/>
  <c r="N101" i="20"/>
  <c r="M101" i="20"/>
  <c r="J101" i="20"/>
  <c r="I101" i="20"/>
  <c r="H101" i="20"/>
  <c r="U100" i="20"/>
  <c r="T100" i="20"/>
  <c r="S100" i="20"/>
  <c r="O100" i="20"/>
  <c r="N100" i="20"/>
  <c r="M100" i="20"/>
  <c r="J100" i="20"/>
  <c r="I100" i="20"/>
  <c r="H100" i="20"/>
  <c r="U99" i="20"/>
  <c r="T99" i="20"/>
  <c r="S99" i="20"/>
  <c r="O99" i="20"/>
  <c r="N99" i="20"/>
  <c r="M99" i="20"/>
  <c r="J99" i="20"/>
  <c r="I99" i="20"/>
  <c r="H99" i="20"/>
  <c r="U98" i="20"/>
  <c r="T98" i="20"/>
  <c r="S98" i="20"/>
  <c r="O98" i="20"/>
  <c r="N98" i="20"/>
  <c r="M98" i="20"/>
  <c r="J98" i="20"/>
  <c r="I98" i="20"/>
  <c r="H98" i="20"/>
  <c r="U97" i="20"/>
  <c r="T97" i="20"/>
  <c r="S97" i="20"/>
  <c r="O97" i="20"/>
  <c r="N97" i="20"/>
  <c r="M97" i="20"/>
  <c r="J97" i="20"/>
  <c r="I97" i="20"/>
  <c r="H97" i="20"/>
  <c r="U96" i="20"/>
  <c r="T96" i="20"/>
  <c r="S96" i="20"/>
  <c r="O96" i="20"/>
  <c r="N96" i="20"/>
  <c r="M96" i="20"/>
  <c r="J96" i="20"/>
  <c r="I96" i="20"/>
  <c r="H96" i="20"/>
  <c r="U95" i="20"/>
  <c r="T95" i="20"/>
  <c r="S95" i="20"/>
  <c r="O95" i="20"/>
  <c r="N95" i="20"/>
  <c r="M95" i="20"/>
  <c r="J95" i="20"/>
  <c r="I95" i="20"/>
  <c r="H95" i="20"/>
  <c r="U94" i="20"/>
  <c r="T94" i="20"/>
  <c r="S94" i="20"/>
  <c r="O94" i="20"/>
  <c r="N94" i="20"/>
  <c r="M94" i="20"/>
  <c r="J94" i="20"/>
  <c r="I94" i="20"/>
  <c r="H94" i="20"/>
  <c r="U93" i="20"/>
  <c r="T93" i="20"/>
  <c r="S93" i="20"/>
  <c r="O93" i="20"/>
  <c r="N93" i="20"/>
  <c r="M93" i="20"/>
  <c r="J93" i="20"/>
  <c r="I93" i="20"/>
  <c r="H93" i="20"/>
  <c r="U92" i="20"/>
  <c r="T92" i="20"/>
  <c r="S92" i="20"/>
  <c r="O92" i="20"/>
  <c r="N92" i="20"/>
  <c r="M92" i="20"/>
  <c r="J92" i="20"/>
  <c r="I92" i="20"/>
  <c r="H92" i="20"/>
  <c r="U91" i="20"/>
  <c r="T91" i="20"/>
  <c r="S91" i="20"/>
  <c r="O91" i="20"/>
  <c r="N91" i="20"/>
  <c r="M91" i="20"/>
  <c r="J91" i="20"/>
  <c r="I91" i="20"/>
  <c r="H91" i="20"/>
  <c r="U90" i="20"/>
  <c r="T90" i="20"/>
  <c r="S90" i="20"/>
  <c r="O90" i="20"/>
  <c r="N90" i="20"/>
  <c r="M90" i="20"/>
  <c r="J90" i="20"/>
  <c r="I90" i="20"/>
  <c r="H90" i="20"/>
  <c r="U89" i="20"/>
  <c r="T89" i="20"/>
  <c r="S89" i="20"/>
  <c r="O89" i="20"/>
  <c r="N89" i="20"/>
  <c r="M89" i="20"/>
  <c r="J89" i="20"/>
  <c r="I89" i="20"/>
  <c r="H89" i="20"/>
  <c r="U88" i="20"/>
  <c r="T88" i="20"/>
  <c r="S88" i="20"/>
  <c r="O88" i="20"/>
  <c r="N88" i="20"/>
  <c r="M88" i="20"/>
  <c r="J88" i="20"/>
  <c r="I88" i="20"/>
  <c r="H88" i="20"/>
  <c r="U87" i="20"/>
  <c r="T87" i="20"/>
  <c r="S87" i="20"/>
  <c r="O87" i="20"/>
  <c r="N87" i="20"/>
  <c r="M87" i="20"/>
  <c r="J87" i="20"/>
  <c r="I87" i="20"/>
  <c r="H87" i="20"/>
  <c r="U86" i="20"/>
  <c r="T86" i="20"/>
  <c r="S86" i="20"/>
  <c r="O86" i="20"/>
  <c r="N86" i="20"/>
  <c r="M86" i="20"/>
  <c r="J86" i="20"/>
  <c r="I86" i="20"/>
  <c r="H86" i="20"/>
  <c r="U85" i="20"/>
  <c r="T85" i="20"/>
  <c r="S85" i="20"/>
  <c r="O85" i="20"/>
  <c r="N85" i="20"/>
  <c r="M85" i="20"/>
  <c r="J85" i="20"/>
  <c r="I85" i="20"/>
  <c r="H85" i="20"/>
  <c r="U84" i="20"/>
  <c r="T84" i="20"/>
  <c r="S84" i="20"/>
  <c r="O84" i="20"/>
  <c r="N84" i="20"/>
  <c r="M84" i="20"/>
  <c r="J84" i="20"/>
  <c r="I84" i="20"/>
  <c r="H84" i="20"/>
  <c r="U83" i="20"/>
  <c r="T83" i="20"/>
  <c r="S83" i="20"/>
  <c r="O83" i="20"/>
  <c r="N83" i="20"/>
  <c r="M83" i="20"/>
  <c r="J83" i="20"/>
  <c r="I83" i="20"/>
  <c r="H83" i="20"/>
  <c r="U82" i="20"/>
  <c r="T82" i="20"/>
  <c r="S82" i="20"/>
  <c r="O82" i="20"/>
  <c r="N82" i="20"/>
  <c r="M82" i="20"/>
  <c r="J82" i="20"/>
  <c r="I82" i="20"/>
  <c r="H82" i="20"/>
  <c r="U81" i="20"/>
  <c r="T81" i="20"/>
  <c r="S81" i="20"/>
  <c r="O81" i="20"/>
  <c r="N81" i="20"/>
  <c r="M81" i="20"/>
  <c r="J81" i="20"/>
  <c r="I81" i="20"/>
  <c r="H81" i="20"/>
  <c r="U80" i="20"/>
  <c r="T80" i="20"/>
  <c r="S80" i="20"/>
  <c r="O80" i="20"/>
  <c r="N80" i="20"/>
  <c r="M80" i="20"/>
  <c r="J80" i="20"/>
  <c r="I80" i="20"/>
  <c r="H80" i="20"/>
  <c r="U79" i="20"/>
  <c r="T79" i="20"/>
  <c r="S79" i="20"/>
  <c r="O79" i="20"/>
  <c r="N79" i="20"/>
  <c r="M79" i="20"/>
  <c r="J79" i="20"/>
  <c r="I79" i="20"/>
  <c r="H79" i="20"/>
  <c r="U78" i="20"/>
  <c r="T78" i="20"/>
  <c r="S78" i="20"/>
  <c r="O78" i="20"/>
  <c r="N78" i="20"/>
  <c r="M78" i="20"/>
  <c r="J78" i="20"/>
  <c r="I78" i="20"/>
  <c r="H78" i="20"/>
  <c r="U77" i="20"/>
  <c r="T77" i="20"/>
  <c r="S77" i="20"/>
  <c r="O77" i="20"/>
  <c r="N77" i="20"/>
  <c r="M77" i="20"/>
  <c r="J77" i="20"/>
  <c r="I77" i="20"/>
  <c r="H77" i="20"/>
  <c r="U76" i="20"/>
  <c r="T76" i="20"/>
  <c r="S76" i="20"/>
  <c r="O76" i="20"/>
  <c r="N76" i="20"/>
  <c r="M76" i="20"/>
  <c r="J76" i="20"/>
  <c r="I76" i="20"/>
  <c r="H76" i="20"/>
  <c r="U75" i="20"/>
  <c r="T75" i="20"/>
  <c r="S75" i="20"/>
  <c r="O75" i="20"/>
  <c r="N75" i="20"/>
  <c r="M75" i="20"/>
  <c r="J75" i="20"/>
  <c r="I75" i="20"/>
  <c r="H75" i="20"/>
  <c r="U74" i="20"/>
  <c r="T74" i="20"/>
  <c r="S74" i="20"/>
  <c r="O74" i="20"/>
  <c r="N74" i="20"/>
  <c r="M74" i="20"/>
  <c r="J74" i="20"/>
  <c r="I74" i="20"/>
  <c r="H74" i="20"/>
  <c r="U73" i="20"/>
  <c r="T73" i="20"/>
  <c r="S73" i="20"/>
  <c r="O73" i="20"/>
  <c r="N73" i="20"/>
  <c r="M73" i="20"/>
  <c r="J73" i="20"/>
  <c r="I73" i="20"/>
  <c r="H73" i="20"/>
  <c r="U72" i="20"/>
  <c r="T72" i="20"/>
  <c r="S72" i="20"/>
  <c r="O72" i="20"/>
  <c r="N72" i="20"/>
  <c r="M72" i="20"/>
  <c r="J72" i="20"/>
  <c r="I72" i="20"/>
  <c r="H72" i="20"/>
  <c r="U71" i="20"/>
  <c r="T71" i="20"/>
  <c r="S71" i="20"/>
  <c r="O71" i="20"/>
  <c r="N71" i="20"/>
  <c r="M71" i="20"/>
  <c r="J71" i="20"/>
  <c r="I71" i="20"/>
  <c r="H71" i="20"/>
  <c r="U70" i="20"/>
  <c r="T70" i="20"/>
  <c r="S70" i="20"/>
  <c r="O70" i="20"/>
  <c r="N70" i="20"/>
  <c r="M70" i="20"/>
  <c r="J70" i="20"/>
  <c r="I70" i="20"/>
  <c r="H70" i="20"/>
  <c r="U69" i="20"/>
  <c r="T69" i="20"/>
  <c r="S69" i="20"/>
  <c r="O69" i="20"/>
  <c r="N69" i="20"/>
  <c r="M69" i="20"/>
  <c r="J69" i="20"/>
  <c r="I69" i="20"/>
  <c r="H69" i="20"/>
  <c r="U68" i="20"/>
  <c r="T68" i="20"/>
  <c r="S68" i="20"/>
  <c r="O68" i="20"/>
  <c r="N68" i="20"/>
  <c r="M68" i="20"/>
  <c r="J68" i="20"/>
  <c r="I68" i="20"/>
  <c r="H68" i="20"/>
  <c r="U67" i="20"/>
  <c r="T67" i="20"/>
  <c r="S67" i="20"/>
  <c r="O67" i="20"/>
  <c r="N67" i="20"/>
  <c r="M67" i="20"/>
  <c r="J67" i="20"/>
  <c r="I67" i="20"/>
  <c r="H67" i="20"/>
  <c r="U66" i="20"/>
  <c r="T66" i="20"/>
  <c r="S66" i="20"/>
  <c r="O66" i="20"/>
  <c r="N66" i="20"/>
  <c r="M66" i="20"/>
  <c r="J66" i="20"/>
  <c r="I66" i="20"/>
  <c r="H66" i="20"/>
  <c r="U65" i="20"/>
  <c r="T65" i="20"/>
  <c r="S65" i="20"/>
  <c r="O65" i="20"/>
  <c r="N65" i="20"/>
  <c r="M65" i="20"/>
  <c r="J65" i="20"/>
  <c r="I65" i="20"/>
  <c r="H65" i="20"/>
  <c r="U64" i="20"/>
  <c r="T64" i="20"/>
  <c r="S64" i="20"/>
  <c r="O64" i="20"/>
  <c r="N64" i="20"/>
  <c r="M64" i="20"/>
  <c r="J64" i="20"/>
  <c r="I64" i="20"/>
  <c r="H64" i="20"/>
  <c r="U63" i="20"/>
  <c r="T63" i="20"/>
  <c r="S63" i="20"/>
  <c r="O63" i="20"/>
  <c r="N63" i="20"/>
  <c r="M63" i="20"/>
  <c r="J63" i="20"/>
  <c r="I63" i="20"/>
  <c r="H63" i="20"/>
  <c r="U62" i="20"/>
  <c r="T62" i="20"/>
  <c r="S62" i="20"/>
  <c r="O62" i="20"/>
  <c r="N62" i="20"/>
  <c r="M62" i="20"/>
  <c r="J62" i="20"/>
  <c r="I62" i="20"/>
  <c r="H62" i="20"/>
  <c r="U61" i="20"/>
  <c r="T61" i="20"/>
  <c r="S61" i="20"/>
  <c r="O61" i="20"/>
  <c r="N61" i="20"/>
  <c r="M61" i="20"/>
  <c r="J61" i="20"/>
  <c r="I61" i="20"/>
  <c r="H61" i="20"/>
  <c r="U60" i="20"/>
  <c r="T60" i="20"/>
  <c r="S60" i="20"/>
  <c r="O60" i="20"/>
  <c r="N60" i="20"/>
  <c r="M60" i="20"/>
  <c r="J60" i="20"/>
  <c r="I60" i="20"/>
  <c r="H60" i="20"/>
  <c r="U59" i="20"/>
  <c r="T59" i="20"/>
  <c r="S59" i="20"/>
  <c r="O59" i="20"/>
  <c r="N59" i="20"/>
  <c r="M59" i="20"/>
  <c r="J59" i="20"/>
  <c r="I59" i="20"/>
  <c r="H59" i="20"/>
  <c r="U58" i="20"/>
  <c r="T58" i="20"/>
  <c r="S58" i="20"/>
  <c r="O58" i="20"/>
  <c r="N58" i="20"/>
  <c r="M58" i="20"/>
  <c r="J58" i="20"/>
  <c r="I58" i="20"/>
  <c r="H58" i="20"/>
  <c r="U57" i="20"/>
  <c r="T57" i="20"/>
  <c r="S57" i="20"/>
  <c r="O57" i="20"/>
  <c r="N57" i="20"/>
  <c r="M57" i="20"/>
  <c r="J57" i="20"/>
  <c r="I57" i="20"/>
  <c r="H57" i="20"/>
  <c r="U56" i="20"/>
  <c r="T56" i="20"/>
  <c r="S56" i="20"/>
  <c r="O56" i="20"/>
  <c r="N56" i="20"/>
  <c r="M56" i="20"/>
  <c r="J56" i="20"/>
  <c r="I56" i="20"/>
  <c r="H56" i="20"/>
  <c r="U55" i="20"/>
  <c r="T55" i="20"/>
  <c r="S55" i="20"/>
  <c r="O55" i="20"/>
  <c r="N55" i="20"/>
  <c r="M55" i="20"/>
  <c r="J55" i="20"/>
  <c r="I55" i="20"/>
  <c r="H55" i="20"/>
  <c r="U54" i="20"/>
  <c r="T54" i="20"/>
  <c r="S54" i="20"/>
  <c r="O54" i="20"/>
  <c r="N54" i="20"/>
  <c r="M54" i="20"/>
  <c r="J54" i="20"/>
  <c r="I54" i="20"/>
  <c r="H54" i="20"/>
  <c r="U53" i="20"/>
  <c r="T53" i="20"/>
  <c r="S53" i="20"/>
  <c r="O53" i="20"/>
  <c r="N53" i="20"/>
  <c r="M53" i="20"/>
  <c r="J53" i="20"/>
  <c r="I53" i="20"/>
  <c r="H53" i="20"/>
  <c r="U52" i="20"/>
  <c r="T52" i="20"/>
  <c r="S52" i="20"/>
  <c r="O52" i="20"/>
  <c r="N52" i="20"/>
  <c r="M52" i="20"/>
  <c r="J52" i="20"/>
  <c r="I52" i="20"/>
  <c r="H52" i="20"/>
  <c r="U51" i="20"/>
  <c r="T51" i="20"/>
  <c r="S51" i="20"/>
  <c r="O51" i="20"/>
  <c r="N51" i="20"/>
  <c r="M51" i="20"/>
  <c r="J51" i="20"/>
  <c r="I51" i="20"/>
  <c r="H51" i="20"/>
  <c r="U50" i="20"/>
  <c r="T50" i="20"/>
  <c r="S50" i="20"/>
  <c r="O50" i="20"/>
  <c r="N50" i="20"/>
  <c r="M50" i="20"/>
  <c r="J50" i="20"/>
  <c r="I50" i="20"/>
  <c r="H50" i="20"/>
  <c r="U49" i="20"/>
  <c r="T49" i="20"/>
  <c r="S49" i="20"/>
  <c r="O49" i="20"/>
  <c r="N49" i="20"/>
  <c r="M49" i="20"/>
  <c r="J49" i="20"/>
  <c r="I49" i="20"/>
  <c r="H49" i="20"/>
  <c r="U48" i="20"/>
  <c r="T48" i="20"/>
  <c r="S48" i="20"/>
  <c r="O48" i="20"/>
  <c r="N48" i="20"/>
  <c r="M48" i="20"/>
  <c r="J48" i="20"/>
  <c r="I48" i="20"/>
  <c r="H48" i="20"/>
  <c r="U47" i="20"/>
  <c r="T47" i="20"/>
  <c r="S47" i="20"/>
  <c r="O47" i="20"/>
  <c r="N47" i="20"/>
  <c r="M47" i="20"/>
  <c r="J47" i="20"/>
  <c r="I47" i="20"/>
  <c r="H47" i="20"/>
  <c r="U46" i="20"/>
  <c r="T46" i="20"/>
  <c r="S46" i="20"/>
  <c r="O46" i="20"/>
  <c r="N46" i="20"/>
  <c r="M46" i="20"/>
  <c r="J46" i="20"/>
  <c r="I46" i="20"/>
  <c r="H46" i="20"/>
  <c r="U45" i="20"/>
  <c r="T45" i="20"/>
  <c r="S45" i="20"/>
  <c r="O45" i="20"/>
  <c r="N45" i="20"/>
  <c r="M45" i="20"/>
  <c r="J45" i="20"/>
  <c r="I45" i="20"/>
  <c r="H45" i="20"/>
  <c r="U44" i="20"/>
  <c r="T44" i="20"/>
  <c r="S44" i="20"/>
  <c r="O44" i="20"/>
  <c r="N44" i="20"/>
  <c r="M44" i="20"/>
  <c r="J44" i="20"/>
  <c r="I44" i="20"/>
  <c r="H44" i="20"/>
  <c r="U43" i="20"/>
  <c r="T43" i="20"/>
  <c r="S43" i="20"/>
  <c r="O43" i="20"/>
  <c r="N43" i="20"/>
  <c r="M43" i="20"/>
  <c r="J43" i="20"/>
  <c r="I43" i="20"/>
  <c r="H43" i="20"/>
  <c r="U42" i="20"/>
  <c r="T42" i="20"/>
  <c r="S42" i="20"/>
  <c r="O42" i="20"/>
  <c r="N42" i="20"/>
  <c r="M42" i="20"/>
  <c r="J42" i="20"/>
  <c r="I42" i="20"/>
  <c r="H42" i="20"/>
  <c r="U41" i="20"/>
  <c r="T41" i="20"/>
  <c r="S41" i="20"/>
  <c r="O41" i="20"/>
  <c r="N41" i="20"/>
  <c r="M41" i="20"/>
  <c r="J41" i="20"/>
  <c r="I41" i="20"/>
  <c r="H41" i="20"/>
  <c r="U40" i="20"/>
  <c r="T40" i="20"/>
  <c r="S40" i="20"/>
  <c r="O40" i="20"/>
  <c r="N40" i="20"/>
  <c r="M40" i="20"/>
  <c r="J40" i="20"/>
  <c r="I40" i="20"/>
  <c r="H40" i="20"/>
  <c r="U39" i="20"/>
  <c r="T39" i="20"/>
  <c r="S39" i="20"/>
  <c r="O39" i="20"/>
  <c r="N39" i="20"/>
  <c r="M39" i="20"/>
  <c r="J39" i="20"/>
  <c r="I39" i="20"/>
  <c r="H39" i="20"/>
  <c r="U38" i="20"/>
  <c r="T38" i="20"/>
  <c r="S38" i="20"/>
  <c r="O38" i="20"/>
  <c r="N38" i="20"/>
  <c r="M38" i="20"/>
  <c r="J38" i="20"/>
  <c r="I38" i="20"/>
  <c r="H38" i="20"/>
  <c r="U37" i="20"/>
  <c r="T37" i="20"/>
  <c r="S37" i="20"/>
  <c r="O37" i="20"/>
  <c r="N37" i="20"/>
  <c r="M37" i="20"/>
  <c r="J37" i="20"/>
  <c r="I37" i="20"/>
  <c r="H37" i="20"/>
  <c r="U36" i="20"/>
  <c r="T36" i="20"/>
  <c r="S36" i="20"/>
  <c r="O36" i="20"/>
  <c r="N36" i="20"/>
  <c r="M36" i="20"/>
  <c r="J36" i="20"/>
  <c r="I36" i="20"/>
  <c r="H36" i="20"/>
  <c r="U35" i="20"/>
  <c r="T35" i="20"/>
  <c r="S35" i="20"/>
  <c r="O35" i="20"/>
  <c r="N35" i="20"/>
  <c r="M35" i="20"/>
  <c r="J35" i="20"/>
  <c r="I35" i="20"/>
  <c r="H35" i="20"/>
  <c r="U34" i="20"/>
  <c r="T34" i="20"/>
  <c r="S34" i="20"/>
  <c r="O34" i="20"/>
  <c r="N34" i="20"/>
  <c r="M34" i="20"/>
  <c r="J34" i="20"/>
  <c r="I34" i="20"/>
  <c r="H34" i="20"/>
  <c r="U33" i="20"/>
  <c r="T33" i="20"/>
  <c r="S33" i="20"/>
  <c r="O33" i="20"/>
  <c r="N33" i="20"/>
  <c r="M33" i="20"/>
  <c r="J33" i="20"/>
  <c r="I33" i="20"/>
  <c r="H33" i="20"/>
  <c r="U32" i="20"/>
  <c r="T32" i="20"/>
  <c r="S32" i="20"/>
  <c r="O32" i="20"/>
  <c r="N32" i="20"/>
  <c r="M32" i="20"/>
  <c r="J32" i="20"/>
  <c r="I32" i="20"/>
  <c r="H32" i="20"/>
  <c r="U31" i="20"/>
  <c r="T31" i="20"/>
  <c r="S31" i="20"/>
  <c r="O31" i="20"/>
  <c r="N31" i="20"/>
  <c r="M31" i="20"/>
  <c r="J31" i="20"/>
  <c r="I31" i="20"/>
  <c r="H31" i="20"/>
  <c r="U30" i="20"/>
  <c r="T30" i="20"/>
  <c r="S30" i="20"/>
  <c r="O30" i="20"/>
  <c r="N30" i="20"/>
  <c r="M30" i="20"/>
  <c r="J30" i="20"/>
  <c r="I30" i="20"/>
  <c r="H30" i="20"/>
  <c r="U29" i="20"/>
  <c r="T29" i="20"/>
  <c r="S29" i="20"/>
  <c r="O29" i="20"/>
  <c r="N29" i="20"/>
  <c r="M29" i="20"/>
  <c r="J29" i="20"/>
  <c r="I29" i="20"/>
  <c r="H29" i="20"/>
  <c r="U28" i="20"/>
  <c r="T28" i="20"/>
  <c r="S28" i="20"/>
  <c r="O28" i="20"/>
  <c r="N28" i="20"/>
  <c r="M28" i="20"/>
  <c r="J28" i="20"/>
  <c r="I28" i="20"/>
  <c r="H28" i="20"/>
  <c r="U27" i="20"/>
  <c r="T27" i="20"/>
  <c r="S27" i="20"/>
  <c r="O27" i="20"/>
  <c r="N27" i="20"/>
  <c r="M27" i="20"/>
  <c r="J27" i="20"/>
  <c r="I27" i="20"/>
  <c r="H27" i="20"/>
  <c r="U26" i="20"/>
  <c r="T26" i="20"/>
  <c r="S26" i="20"/>
  <c r="O26" i="20"/>
  <c r="N26" i="20"/>
  <c r="M26" i="20"/>
  <c r="J26" i="20"/>
  <c r="I26" i="20"/>
  <c r="H26" i="20"/>
  <c r="U25" i="20"/>
  <c r="T25" i="20"/>
  <c r="S25" i="20"/>
  <c r="O25" i="20"/>
  <c r="N25" i="20"/>
  <c r="M25" i="20"/>
  <c r="J25" i="20"/>
  <c r="I25" i="20"/>
  <c r="H25" i="20"/>
  <c r="U24" i="20"/>
  <c r="T24" i="20"/>
  <c r="S24" i="20"/>
  <c r="O24" i="20"/>
  <c r="N24" i="20"/>
  <c r="M24" i="20"/>
  <c r="J24" i="20"/>
  <c r="I24" i="20"/>
  <c r="H24" i="20"/>
  <c r="U23" i="20"/>
  <c r="T23" i="20"/>
  <c r="S23" i="20"/>
  <c r="O23" i="20"/>
  <c r="N23" i="20"/>
  <c r="M23" i="20"/>
  <c r="J23" i="20"/>
  <c r="I23" i="20"/>
  <c r="H23" i="20"/>
  <c r="U22" i="20"/>
  <c r="T22" i="20"/>
  <c r="S22" i="20"/>
  <c r="O22" i="20"/>
  <c r="N22" i="20"/>
  <c r="M22" i="20"/>
  <c r="J22" i="20"/>
  <c r="I22" i="20"/>
  <c r="H22" i="20"/>
  <c r="U21" i="20"/>
  <c r="T21" i="20"/>
  <c r="S21" i="20"/>
  <c r="O21" i="20"/>
  <c r="N21" i="20"/>
  <c r="M21" i="20"/>
  <c r="J21" i="20"/>
  <c r="I21" i="20"/>
  <c r="H21" i="20"/>
  <c r="U20" i="20"/>
  <c r="T20" i="20"/>
  <c r="S20" i="20"/>
  <c r="O20" i="20"/>
  <c r="N20" i="20"/>
  <c r="M20" i="20"/>
  <c r="J20" i="20"/>
  <c r="I20" i="20"/>
  <c r="H20" i="20"/>
  <c r="U19" i="20"/>
  <c r="T19" i="20"/>
  <c r="S19" i="20"/>
  <c r="O19" i="20"/>
  <c r="N19" i="20"/>
  <c r="M19" i="20"/>
  <c r="J19" i="20"/>
  <c r="I19" i="20"/>
  <c r="H19" i="20"/>
  <c r="U18" i="20"/>
  <c r="T18" i="20"/>
  <c r="S18" i="20"/>
  <c r="O18" i="20"/>
  <c r="N18" i="20"/>
  <c r="M18" i="20"/>
  <c r="J18" i="20"/>
  <c r="I18" i="20"/>
  <c r="H18" i="20"/>
  <c r="U17" i="20"/>
  <c r="T17" i="20"/>
  <c r="S17" i="20"/>
  <c r="O17" i="20"/>
  <c r="N17" i="20"/>
  <c r="M17" i="20"/>
  <c r="J17" i="20"/>
  <c r="I17" i="20"/>
  <c r="H17" i="20"/>
  <c r="U16" i="20"/>
  <c r="T16" i="20"/>
  <c r="S16" i="20"/>
  <c r="O16" i="20"/>
  <c r="N16" i="20"/>
  <c r="M16" i="20"/>
  <c r="J16" i="20"/>
  <c r="I16" i="20"/>
  <c r="U15" i="20"/>
  <c r="T15" i="20"/>
  <c r="S15" i="20"/>
  <c r="O15" i="20"/>
  <c r="N15" i="20"/>
  <c r="M15" i="20"/>
  <c r="J15" i="20"/>
  <c r="I15" i="20"/>
  <c r="U14" i="20"/>
  <c r="T14" i="20"/>
  <c r="S14" i="20"/>
  <c r="O14" i="20"/>
  <c r="N14" i="20"/>
  <c r="M14" i="20"/>
  <c r="J14" i="20"/>
  <c r="I14" i="20"/>
  <c r="U13" i="20"/>
  <c r="T13" i="20"/>
  <c r="S13" i="20"/>
  <c r="O13" i="20"/>
  <c r="N13" i="20"/>
  <c r="M13" i="20"/>
  <c r="J13" i="20"/>
  <c r="I13" i="20"/>
  <c r="U12" i="20"/>
  <c r="T12" i="20"/>
  <c r="S12" i="20"/>
  <c r="O12" i="20"/>
  <c r="N12" i="20"/>
  <c r="M12" i="20"/>
  <c r="J12" i="20"/>
  <c r="I12" i="20"/>
  <c r="U11" i="20"/>
  <c r="T11" i="20"/>
  <c r="S11" i="20"/>
  <c r="O11" i="20"/>
  <c r="N11" i="20"/>
  <c r="M11" i="20"/>
  <c r="J11" i="20"/>
  <c r="I11" i="20"/>
  <c r="U10" i="20"/>
  <c r="T10" i="20"/>
  <c r="S10" i="20"/>
  <c r="O10" i="20"/>
  <c r="N10" i="20"/>
  <c r="M10" i="20"/>
  <c r="I10" i="20"/>
  <c r="U9" i="20"/>
  <c r="T9" i="20"/>
  <c r="S9" i="20"/>
  <c r="O9" i="20"/>
  <c r="N9" i="20"/>
  <c r="M9" i="20"/>
  <c r="J9" i="20"/>
  <c r="I9" i="20"/>
  <c r="U8" i="20"/>
  <c r="T8" i="20"/>
  <c r="S8" i="20"/>
  <c r="O8" i="20"/>
  <c r="N8" i="20"/>
  <c r="M8" i="20"/>
  <c r="J8" i="20"/>
  <c r="I8" i="20"/>
  <c r="U7" i="20"/>
  <c r="T7" i="20"/>
  <c r="S7" i="20"/>
  <c r="O7" i="20"/>
  <c r="N7" i="20"/>
  <c r="M7" i="20"/>
  <c r="J7" i="20"/>
  <c r="I7" i="20"/>
  <c r="O6" i="20"/>
  <c r="N6" i="20"/>
  <c r="M6" i="20"/>
  <c r="J6" i="20"/>
  <c r="J6" i="15"/>
  <c r="I6" i="20"/>
  <c r="H6" i="20"/>
  <c r="U6" i="20"/>
  <c r="T6" i="20"/>
  <c r="S6" i="20"/>
  <c r="E12" i="16"/>
  <c r="E14" i="16"/>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E13" i="16"/>
  <c r="E11" i="16"/>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E8" i="16"/>
  <c r="E9" i="16"/>
  <c r="E10" i="16"/>
  <c r="E17" i="16"/>
  <c r="E7" i="16"/>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<sst xmlns="http://schemas.openxmlformats.org/spreadsheetml/2006/main" count="1511" uniqueCount="689">
  <si>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</si>
  <si>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</si>
  <si>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</si>
  <si>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</si>
  <si>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</si>
  <si>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</si>
  <si>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</si>
  <si>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</si>
  <si>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</si>
  <si>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</si>
  <si>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</si>
  <si>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</si>
  <si>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</si>
  <si>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</si>
  <si>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</si>
  <si>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</si>
  <si>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</si>
  <si>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</si>
  <si>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</si>
  <si>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</si>
  <si>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</si>
  <si>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</si>
  <si>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</si>
  <si>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</si>
  <si>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</si>
  <si>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</si>
  <si>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</si>
  <si>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</si>
  <si>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</si>
  <si>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</si>
  <si>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</si>
  <si>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</si>
  <si>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</si>
  <si>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</si>
  <si>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</si>
  <si>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</si>
  <si>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</si>
  <si>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</si>
  <si>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</si>
  <si>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</si>
  <si>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</si>
  <si>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</si>
  <si>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</si>
  <si>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</si>
  <si>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</si>
  <si>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</si>
  <si>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</si>
  <si>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</si>
  <si>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</si>
  <si>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</si>
  <si>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</si>
  <si>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</si>
  <si>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</si>
  <si>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</si>
  <si>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</si>
  <si>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</si>
  <si>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</si>
  <si>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</si>
  <si>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</si>
  <si>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</si>
  <si>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</si>
  <si>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</si>
  <si>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</si>
  <si>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</si>
  <si>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</si>
  <si>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</si>
  <si>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</si>
  <si>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</si>
  <si>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</si>
  <si>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</si>
  <si>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</si>
  <si>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</si>
  <si>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</si>
  <si>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</si>
  <si>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</si>
  <si>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</si>
  <si>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</si>
  <si>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</si>
  <si>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</si>
  <si>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</si>
  <si>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</si>
  <si>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</si>
  <si>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</si>
  <si>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</si>
  <si>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</si>
  <si>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</si>
  <si>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</si>
  <si>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</si>
  <si>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</si>
  <si>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</si>
  <si>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</si>
  <si>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</si>
  <si>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</si>
  <si>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</si>
  <si>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</si>
  <si>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</si>
  <si>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</si>
  <si>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</si>
  <si>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</si>
  <si>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</si>
  <si>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</si>
  <si>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</si>
  <si>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</si>
  <si>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</si>
  <si>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</si>
  <si>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</si>
  <si>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</si>
  <si>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</si>
  <si>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</si>
  <si>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</si>
  <si>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</si>
  <si>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</si>
  <si>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</si>
  <si>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</si>
  <si>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</si>
  <si>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</si>
  <si>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</si>
  <si>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</si>
  <si>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</si>
  <si>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</si>
  <si>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</si>
  <si>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</si>
  <si>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</si>
  <si>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</si>
  <si>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</si>
  <si>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</si>
  <si>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</si>
  <si>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</si>
  <si>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</si>
  <si>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</si>
  <si>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</si>
  <si>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</si>
  <si>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</si>
  <si>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</si>
  <si>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</si>
  <si>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</si>
  <si>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</si>
  <si>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</si>
  <si>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</si>
  <si>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</si>
  <si>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</si>
  <si>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</si>
  <si>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</si>
  <si>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</si>
  <si>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</si>
  <si>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</si>
  <si>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</si>
  <si>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</si>
  <si>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</si>
  <si>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</si>
  <si>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</si>
  <si>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</si>
  <si>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</si>
  <si>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</si>
  <si>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</si>
  <si>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</si>
  <si>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</si>
  <si>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</si>
  <si>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</si>
  <si>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</si>
  <si>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</si>
  <si>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</si>
  <si>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</si>
  <si>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</si>
  <si>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</si>
  <si>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</si>
  <si>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</si>
  <si>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</si>
  <si>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</si>
  <si>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</si>
  <si>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</si>
  <si>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</si>
  <si>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</si>
  <si>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</si>
  <si>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</si>
  <si>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</si>
  <si>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</si>
  <si>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</si>
  <si>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</si>
  <si>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</si>
  <si>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</si>
  <si>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</si>
  <si>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</si>
  <si>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</si>
  <si>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</si>
  <si>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</si>
  <si>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</si>
  <si>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</si>
  <si>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</si>
  <si>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</si>
  <si>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</si>
  <si>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</si>
  <si>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</si>
  <si>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</si>
  <si>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</si>
  <si>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</si>
  <si>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</si>
  <si>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</si>
  <si>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</si>
  <si>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</si>
  <si>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</si>
  <si>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</si>
  <si>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</si>
  <si>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</si>
  <si>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</si>
  <si>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</si>
  <si>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</si>
  <si>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</si>
  <si>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</si>
  <si>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</si>
  <si>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</si>
  <si>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</si>
  <si>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</si>
  <si>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</si>
  <si>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</si>
  <si>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</si>
  <si>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</si>
  <si>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</si>
  <si>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</si>
  <si>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</si>
  <si>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</si>
  <si>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</si>
  <si>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</si>
  <si>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</si>
  <si>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</si>
  <si>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</si>
  <si>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</si>
  <si>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</si>
  <si>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</si>
  <si>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</si>
  <si>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</si>
  <si>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</si>
  <si>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</si>
  <si>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</si>
  <si>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</si>
  <si>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</si>
  <si>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</si>
  <si>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</si>
  <si>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</si>
  <si>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</si>
  <si>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</si>
  <si>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</si>
  <si>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</si>
  <si>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</si>
  <si>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</si>
  <si>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</si>
  <si>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</si>
  <si>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</si>
  <si>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</si>
  <si>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</si>
  <si>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</si>
  <si>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</si>
  <si>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</si>
  <si>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</si>
  <si>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</si>
  <si>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</si>
  <si>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</si>
  <si>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</si>
  <si>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</si>
  <si>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</si>
  <si>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</si>
  <si>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</si>
  <si>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</si>
  <si>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</si>
  <si>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</si>
  <si>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</si>
  <si>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</si>
  <si>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</si>
  <si>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</si>
  <si>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</si>
  <si>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</si>
  <si>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</si>
  <si>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</si>
  <si>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</si>
  <si>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</si>
  <si>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</si>
  <si>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</si>
  <si>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</si>
  <si>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</si>
  <si>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</si>
  <si>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</si>
  <si>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</si>
  <si>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</si>
  <si>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</si>
  <si>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</si>
  <si>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</si>
  <si>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</si>
  <si>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</si>
  <si>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</si>
  <si>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</si>
  <si>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</si>
  <si>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</si>
  <si>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</si>
  <si>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</si>
  <si>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</si>
  <si>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</si>
  <si>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</si>
  <si>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</si>
  <si>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</si>
  <si>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</si>
  <si>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</si>
  <si>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</si>
  <si>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</si>
  <si>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</si>
  <si>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</si>
  <si>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</si>
  <si>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</si>
  <si>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</si>
  <si>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</si>
  <si>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</si>
  <si>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</si>
  <si>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</si>
  <si>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</si>
  <si>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</si>
  <si>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</si>
  <si>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</si>
  <si>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</si>
  <si>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</si>
  <si>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</si>
  <si>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</si>
  <si>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</si>
  <si>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</si>
  <si>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</si>
  <si>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</si>
  <si>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</si>
  <si>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</si>
  <si>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</si>
  <si>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</si>
  <si>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</si>
  <si>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</si>
  <si>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</si>
  <si>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</si>
  <si>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</si>
  <si>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</si>
  <si>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</si>
  <si>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</si>
  <si>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</si>
  <si>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</si>
  <si>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</si>
  <si>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</si>
  <si>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</si>
  <si>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</si>
  <si>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</si>
  <si>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</si>
  <si>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</si>
  <si>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</si>
  <si>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</si>
  <si>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</si>
  <si>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</si>
  <si>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</si>
  <si>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</si>
  <si>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</si>
  <si>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</si>
  <si>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</si>
  <si>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</si>
  <si>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</si>
  <si>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</si>
  <si>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</si>
  <si>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</si>
  <si>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</si>
  <si>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</si>
  <si>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</si>
  <si>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</si>
  <si>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</si>
  <si>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</si>
  <si>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</si>
  <si>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</si>
  <si>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</si>
  <si>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</si>
  <si>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</si>
  <si>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</si>
  <si>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</si>
  <si>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</si>
  <si>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</si>
  <si>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</si>
  <si>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</si>
  <si>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</si>
  <si>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</si>
  <si>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</si>
  <si>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</si>
  <si>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</si>
  <si>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</si>
  <si>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</si>
  <si>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</si>
  <si>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</si>
  <si>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</si>
  <si>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</si>
  <si>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</si>
  <si>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</si>
  <si>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</si>
  <si>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</si>
  <si>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</si>
  <si>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</si>
  <si>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</si>
  <si>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</si>
  <si>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</si>
  <si>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</si>
  <si>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</si>
  <si>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</si>
  <si>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</si>
  <si>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</si>
  <si>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</si>
  <si>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</si>
  <si>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</si>
  <si>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</si>
  <si>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</si>
  <si>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</si>
  <si>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</si>
  <si>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</si>
  <si>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</si>
  <si>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</si>
  <si>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</si>
  <si>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</si>
  <si>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</si>
  <si>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</si>
  <si>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</si>
  <si>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</si>
  <si>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</si>
  <si>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</si>
  <si>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</si>
  <si>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</si>
  <si>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</si>
  <si>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</si>
  <si>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</si>
  <si>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</si>
  <si>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</si>
  <si>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</si>
  <si>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</si>
  <si>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</si>
  <si>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</si>
  <si>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</si>
  <si>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</si>
  <si>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</si>
  <si>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</si>
  <si>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</si>
  <si>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</si>
  <si>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</si>
  <si>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</si>
  <si>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</si>
  <si>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</si>
  <si>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</si>
  <si>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</si>
  <si>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</si>
  <si>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</si>
  <si>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</si>
  <si>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</si>
  <si>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</si>
  <si>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</si>
  <si>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</si>
  <si>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</si>
  <si>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</si>
  <si>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</si>
  <si>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</si>
  <si>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</si>
  <si>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</si>
  <si>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</si>
  <si>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</si>
  <si>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</si>
  <si>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</si>
  <si>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</si>
  <si>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</si>
  <si>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</si>
  <si>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</si>
  <si>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</si>
  <si>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</si>
  <si>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</si>
  <si>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</si>
  <si>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</si>
  <si>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</si>
  <si>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</si>
  <si>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</si>
  <si>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</si>
  <si>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</si>
  <si>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</si>
  <si>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</si>
  <si>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</si>
  <si>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</si>
  <si>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</si>
  <si>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</si>
  <si>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</si>
  <si>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</si>
  <si>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</si>
  <si>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</si>
  <si>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</si>
  <si>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</si>
  <si>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</si>
  <si>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</si>
  <si>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</si>
  <si>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</si>
  <si>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</si>
  <si>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</si>
  <si>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</si>
  <si>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</si>
  <si>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</si>
  <si>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</si>
  <si>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</si>
  <si>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</si>
  <si>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</si>
  <si>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</si>
  <si>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</si>
  <si>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</si>
  <si>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</si>
  <si>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</si>
  <si>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</si>
  <si>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</si>
  <si>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</si>
  <si>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</si>
  <si>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</si>
  <si>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</si>
  <si>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</si>
  <si>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</si>
  <si>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</si>
  <si>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</si>
  <si>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</si>
  <si>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</si>
  <si>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</si>
  <si>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</si>
  <si>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</si>
  <si>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</si>
  <si>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</si>
  <si>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</si>
  <si>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</si>
  <si>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</si>
  <si>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</si>
  <si>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</si>
  <si>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</si>
  <si>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</si>
  <si>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</si>
  <si>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</si>
  <si>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</si>
  <si>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</si>
  <si>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</si>
  <si>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</si>
  <si>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</si>
  <si>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</si>
  <si>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</si>
  <si>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</si>
  <si>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</si>
  <si>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</si>
  <si>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</si>
  <si>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</si>
  <si>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</si>
  <si>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</si>
  <si>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</si>
  <si>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</si>
  <si>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</si>
  <si>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</si>
  <si>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</si>
  <si>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</si>
  <si>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</si>
  <si>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</si>
  <si>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</si>
  <si>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</si>
  <si>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</si>
  <si>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</si>
  <si>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</si>
  <si>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</si>
  <si>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</si>
  <si>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</si>
  <si>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</si>
  <si>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</si>
  <si>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</si>
  <si>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</si>
  <si>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</si>
  <si>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</si>
  <si>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</si>
  <si>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</si>
  <si>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</si>
  <si>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</si>
  <si>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</si>
  <si>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</si>
  <si>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</si>
  <si>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</si>
  <si>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</si>
  <si>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</si>
  <si>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</si>
  <si>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</si>
  <si>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</si>
  <si>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</si>
  <si>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</si>
  <si>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</si>
  <si>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</si>
  <si>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</si>
  <si>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</si>
  <si>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</si>
  <si>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</si>
  <si>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</si>
  <si>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</si>
  <si>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</si>
  <si>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</si>
  <si>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</si>
  <si>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</si>
  <si>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</si>
  <si>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</si>
  <si>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</si>
  <si>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</si>
  <si>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</si>
  <si>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</si>
  <si>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</si>
  <si>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O’Xуrаcе trаіl Blаnc Jurаssіеn</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</si>
  <si>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</si>
  <si>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</si>
  <si>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</si>
  <si>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</si>
  <si>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</si>
  <si>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</si>
  <si>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</si>
  <si>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</si>
  <si>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</si>
  <si>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</si>
  <si>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</si>
  <si>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</si>
  <si>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</si>
  <si>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</si>
  <si>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</si>
  <si>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</si>
  <si>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</si>
  <si>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</si>
  <si>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</si>
  <si>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</si>
  <si>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</si>
  <si>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</si>
  <si>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</si>
  <si>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</si>
  <si>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</si>
  <si>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</si>
  <si>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</si>
  <si>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</si>
  <si>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</si>
  <si>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</si>
  <si>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</si>
  <si>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</si>
  <si>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</si>
  <si>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</si>
  <si>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</si>
  <si>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</si>
  <si>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Bike and Run</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</si>
  <si>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</si>
  <si>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</si>
  <si>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</si>
  <si>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</si>
  <si>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</si>
  <si>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</si>
  <si>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</si>
  <si>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</si>
  <si>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</si>
  <si>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</si>
  <si>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</si>
  <si>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</si>
  <si>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</si>
  <si>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</si>
  <si>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</si>
  <si>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</si>
  <si>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</si>
  <si>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</si>
  <si>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</si>
  <si>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</si>
  <si>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</si>
  <si>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</si>
  <si>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</si>
  <si>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</si>
  <si>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</si>
  <si>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</si>
  <si>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</si>
  <si>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</si>
  <si>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</si>
  <si>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</si>
  <si>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</si>
  <si>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</si>
  <si>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</si>
  <si>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</si>
  <si>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</si>
  <si>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</si>
  <si>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</si>
  <si>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</si>
  <si>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</si>
  <si>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</si>
  <si>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</si>
  <si>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</si>
  <si>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NIGHT AND RUN BROCHON (eq SEMI)</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</si>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</sst>
</file>

<file path=xl/styles.xml><?xml version="1.0" encoding="utf-8"?>
<styleSheet xmlns="http://schemas.openxmlformats.org/spreadsheetml/2006/main" xmlns:mc="http://schemas.openxmlformats.org/markup-compatibility/2006" xmlns:x14ac="http://schemas.microsoft.com/office/spreadsheetml/2009/9/ac" mc:Ignorable="x14ac">
  <numFmts count="32">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s>
  <fonts count="40" x14ac:knownFonts="1">
    <font>
      <sz val="10"/>
      <name val="Arial"/>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s>
  <fills count="24">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s>
  <borders count="5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s>
  <cellStyleXfs count="326">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alignment vertical="top"/>
      <protection locked="0"/>
    </xf>
    <xf numFmtId="0" fontId="1" fillId="12" borderId="47" applyNumberFormat="0" applyFont="0" applyAlignment="0" applyProtection="0"/>
    <xf numFmtId="164" fontId="1" fillId="0" borderId="0" applyFont="0" applyFill="0" applyBorder="0" applyAlignment="0" applyProtection="0"/>
    <xf numFmtId="0" fontId="1" fillId="0" borderId="0"/>
    <xf numFmtId="181" fontId="9" fillId="13" borderId="8" applyBorder="0">
      <alignment horizontal="center" shrinkToFit="1"/>
      <protection hidden="1"/>
    </xf>
    <xf numFmtId="181" fontId="9" fillId="13" borderId="8" applyBorder="0">
      <alignment horizontal="center" shrinkToFit="1"/>
      <protection hidden="1"/>
    </xf>
    <xf numFmtId="0" fontId="25" fillId="0" borderId="0" applyNumberFormat="0" applyFill="0" applyBorder="0" applyAlignment="0" applyProtection="0"/>
    <xf numFmtId="0" fontId="26" fillId="14" borderId="48"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57">
    <xf numFmtId="0" fontId="1" fillId="0" borderId="0" xfId="0" applyFont="1" applyAlignment="1">
      <alignment vertical="top"/>
    </xf>
    <xf numFmtId="0" fontId="2" fillId="0" borderId="1" xfId="0" applyFont="1" applyBorder="1" applyAlignment="1">
      <alignment horizontal="center" vertical="top"/>
    </xf>
    <xf numFmtId="14" fontId="1" fillId="0" borderId="0" xfId="0" applyNumberFormat="1" applyFont="1" applyAlignment="1">
      <alignment vertical="top"/>
    </xf>
    <xf numFmtId="0" fontId="1" fillId="0" borderId="0" xfId="0" applyFont="1" applyAlignment="1">
      <alignment horizontal="center" vertical="center"/>
    </xf>
    <xf numFmtId="0" fontId="0"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0" fillId="3" borderId="1" xfId="0" applyFont="1" applyFill="1" applyBorder="1" applyAlignment="1">
      <alignment horizontal="center" vertical="center"/>
    </xf>
    <xf numFmtId="0" fontId="2" fillId="3" borderId="1" xfId="0" applyFont="1" applyFill="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horizontal="center"/>
    </xf>
    <xf numFmtId="0" fontId="1"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9" fillId="3" borderId="1" xfId="0" applyFont="1" applyFill="1" applyBorder="1" applyAlignment="1">
      <alignment horizontal="center" vertical="center"/>
    </xf>
    <xf numFmtId="0" fontId="0" fillId="0" borderId="0" xfId="0" applyFont="1" applyAlignment="1">
      <alignment horizontal="center" vertical="center"/>
    </xf>
    <xf numFmtId="167" fontId="2" fillId="3" borderId="1" xfId="0" applyNumberFormat="1" applyFont="1" applyFill="1" applyBorder="1" applyAlignment="1">
      <alignment horizontal="center"/>
    </xf>
    <xf numFmtId="166" fontId="1" fillId="0" borderId="0" xfId="0" applyNumberFormat="1" applyFont="1" applyAlignment="1">
      <alignment horizontal="center" vertical="center"/>
    </xf>
    <xf numFmtId="0" fontId="1" fillId="0" borderId="1" xfId="0" applyFont="1" applyBorder="1" applyAlignment="1">
      <alignment vertical="top"/>
    </xf>
    <xf numFmtId="0" fontId="0" fillId="0" borderId="1" xfId="0" applyFont="1" applyBorder="1" applyAlignment="1">
      <alignment vertical="top"/>
    </xf>
    <xf numFmtId="0" fontId="9" fillId="3" borderId="8" xfId="0" applyFont="1" applyFill="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0" fontId="9" fillId="3" borderId="8" xfId="0" applyFont="1" applyFill="1" applyBorder="1" applyAlignment="1">
      <alignment vertical="center"/>
    </xf>
    <xf numFmtId="0" fontId="9" fillId="3" borderId="9" xfId="0" applyFont="1" applyFill="1" applyBorder="1" applyAlignment="1">
      <alignment vertical="center"/>
    </xf>
    <xf numFmtId="165" fontId="10"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2" fillId="0" borderId="0" xfId="0" applyFont="1" applyProtection="1">
      <protection hidden="1"/>
    </xf>
    <xf numFmtId="0" fontId="9" fillId="0" borderId="0" xfId="0" applyFont="1" applyProtection="1">
      <protection hidden="1"/>
    </xf>
    <xf numFmtId="0" fontId="0" fillId="0" borderId="0" xfId="0" applyAlignment="1" applyProtection="1">
      <protection hidden="1"/>
    </xf>
    <xf numFmtId="0" fontId="1"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9" fillId="7" borderId="1" xfId="0" applyNumberFormat="1" applyFont="1" applyFill="1" applyBorder="1" applyAlignment="1" applyProtection="1">
      <alignment horizontal="center"/>
      <protection hidden="1"/>
    </xf>
    <xf numFmtId="1" fontId="1" fillId="0" borderId="0" xfId="0" applyNumberFormat="1" applyFont="1" applyFill="1" applyBorder="1" applyAlignment="1" applyProtection="1">
      <alignment horizontal="left"/>
      <protection hidden="1"/>
    </xf>
    <xf numFmtId="1" fontId="9" fillId="0" borderId="0" xfId="0" applyNumberFormat="1" applyFont="1" applyFill="1" applyBorder="1" applyAlignment="1" applyProtection="1">
      <alignment horizontal="center"/>
      <protection hidden="1"/>
    </xf>
    <xf numFmtId="0" fontId="16" fillId="0" borderId="0" xfId="0" applyFont="1" applyProtection="1">
      <protection hidden="1"/>
    </xf>
    <xf numFmtId="1" fontId="1" fillId="0" borderId="0" xfId="0" applyNumberFormat="1" applyFont="1" applyFill="1" applyBorder="1" applyAlignment="1" applyProtection="1">
      <alignment horizontal="center"/>
      <protection hidden="1"/>
    </xf>
    <xf numFmtId="0" fontId="9" fillId="0" borderId="0" xfId="0" applyFont="1" applyAlignment="1" applyProtection="1">
      <alignment horizontal="left"/>
      <protection hidden="1"/>
    </xf>
    <xf numFmtId="0" fontId="9"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7"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1" fillId="0" borderId="0" xfId="0" applyFont="1" applyProtection="1">
      <protection hidden="1"/>
    </xf>
    <xf numFmtId="0" fontId="12"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8"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8" fillId="10" borderId="16" xfId="0" applyFont="1" applyFill="1" applyBorder="1" applyAlignment="1" applyProtection="1">
      <alignment horizontal="center" vertical="top"/>
      <protection hidden="1"/>
    </xf>
    <xf numFmtId="0" fontId="18" fillId="10" borderId="20" xfId="0" applyFont="1" applyFill="1" applyBorder="1" applyAlignment="1" applyProtection="1">
      <alignment horizontal="center" vertical="top"/>
      <protection hidden="1"/>
    </xf>
    <xf numFmtId="0" fontId="18"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0" fillId="10" borderId="19" xfId="0" applyFont="1" applyFill="1" applyBorder="1" applyAlignment="1" applyProtection="1">
      <alignment horizontal="center" vertical="center"/>
      <protection hidden="1"/>
    </xf>
    <xf numFmtId="0" fontId="14" fillId="0" borderId="0" xfId="95" applyFill="1" applyBorder="1" applyAlignment="1" applyProtection="1">
      <alignment horizontal="center" vertical="center" shrinkToFit="1"/>
      <protection hidden="1"/>
    </xf>
    <xf numFmtId="178" fontId="9" fillId="0" borderId="0" xfId="0" applyNumberFormat="1" applyFont="1" applyFill="1" applyBorder="1" applyAlignment="1" applyProtection="1">
      <alignment horizontal="center" vertical="center" wrapText="1"/>
      <protection hidden="1"/>
    </xf>
    <xf numFmtId="179" fontId="9" fillId="5" borderId="1" xfId="0" applyNumberFormat="1" applyFont="1" applyFill="1" applyBorder="1" applyAlignment="1" applyProtection="1">
      <alignment horizontal="center" vertical="center" shrinkToFit="1"/>
      <protection locked="0"/>
    </xf>
    <xf numFmtId="1" fontId="3" fillId="8" borderId="41" xfId="0" applyNumberFormat="1" applyFont="1" applyFill="1" applyBorder="1" applyAlignment="1" applyProtection="1">
      <alignment horizontal="center" vertical="center" shrinkToFit="1"/>
      <protection hidden="1"/>
    </xf>
    <xf numFmtId="1" fontId="3" fillId="8" borderId="42" xfId="0" applyNumberFormat="1" applyFont="1" applyFill="1" applyBorder="1" applyAlignment="1" applyProtection="1">
      <alignment horizontal="center" vertical="center" shrinkToFit="1"/>
      <protection hidden="1"/>
    </xf>
    <xf numFmtId="0" fontId="3" fillId="0" borderId="0" xfId="0" applyFont="1" applyAlignment="1" applyProtection="1">
      <alignment vertical="center" shrinkToFit="1"/>
      <protection hidden="1"/>
    </xf>
    <xf numFmtId="1" fontId="3" fillId="2" borderId="41" xfId="0" applyNumberFormat="1" applyFont="1" applyFill="1" applyBorder="1" applyAlignment="1" applyProtection="1">
      <alignment horizontal="center" vertical="center" shrinkToFit="1"/>
      <protection hidden="1"/>
    </xf>
    <xf numFmtId="1" fontId="3" fillId="2" borderId="42" xfId="0" applyNumberFormat="1" applyFont="1" applyFill="1" applyBorder="1" applyAlignment="1" applyProtection="1">
      <alignment horizontal="center" vertical="center" shrinkToFit="1"/>
      <protection hidden="1"/>
    </xf>
    <xf numFmtId="0" fontId="3"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7" fillId="0" borderId="0" xfId="95" applyFont="1" applyFill="1" applyBorder="1" applyAlignment="1" applyProtection="1">
      <alignment horizontal="center" vertical="center"/>
      <protection hidden="1"/>
    </xf>
    <xf numFmtId="0" fontId="9" fillId="11" borderId="8"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3"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1"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0" fillId="4" borderId="1" xfId="0" applyNumberFormat="1" applyFont="1" applyFill="1" applyBorder="1" applyAlignment="1">
      <alignment horizontal="center" vertical="center"/>
    </xf>
    <xf numFmtId="0" fontId="9" fillId="0" borderId="1" xfId="0" applyNumberFormat="1" applyFont="1" applyBorder="1" applyAlignment="1">
      <alignment horizontal="center" vertical="center"/>
    </xf>
    <xf numFmtId="0" fontId="30" fillId="4"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14" fontId="1" fillId="0" borderId="1" xfId="0" applyNumberFormat="1" applyFont="1" applyBorder="1" applyAlignment="1">
      <alignment horizontal="center" vertical="top"/>
    </xf>
    <xf numFmtId="0" fontId="1"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0" fillId="0" borderId="0" xfId="97" applyFont="1" applyProtection="1">
      <protection hidden="1"/>
    </xf>
    <xf numFmtId="0" fontId="12"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7"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9"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1" fillId="18" borderId="8" xfId="0" applyNumberFormat="1" applyFont="1" applyFill="1" applyBorder="1" applyAlignment="1" applyProtection="1">
      <alignment shrinkToFit="1"/>
      <protection hidden="1"/>
    </xf>
    <xf numFmtId="185" fontId="1" fillId="18" borderId="10" xfId="0" applyNumberFormat="1" applyFont="1" applyFill="1" applyBorder="1" applyAlignment="1" applyProtection="1">
      <alignment horizontal="center" shrinkToFit="1"/>
      <protection hidden="1"/>
    </xf>
    <xf numFmtId="174" fontId="9" fillId="18" borderId="8" xfId="0" applyNumberFormat="1" applyFont="1" applyFill="1" applyBorder="1" applyAlignment="1" applyProtection="1">
      <alignment shrinkToFit="1"/>
      <protection hidden="1"/>
    </xf>
    <xf numFmtId="185" fontId="9"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9" fillId="0" borderId="0" xfId="95" applyNumberFormat="1" applyFont="1" applyFill="1" applyBorder="1" applyAlignment="1" applyProtection="1">
      <alignment horizontal="center" vertical="center"/>
      <protection hidden="1"/>
    </xf>
    <xf numFmtId="1" fontId="9" fillId="0" borderId="0" xfId="0" applyNumberFormat="1" applyFont="1" applyBorder="1" applyAlignment="1" applyProtection="1">
      <alignment horizontal="center" vertical="center"/>
      <protection hidden="1"/>
    </xf>
    <xf numFmtId="1" fontId="9" fillId="0" borderId="0" xfId="0" applyNumberFormat="1" applyFont="1" applyBorder="1" applyAlignment="1" applyProtection="1">
      <alignment horizontal="left" vertical="center"/>
      <protection hidden="1"/>
    </xf>
    <xf numFmtId="0" fontId="12" fillId="0" borderId="0" xfId="0" applyFont="1" applyAlignment="1" applyProtection="1">
      <alignment horizontal="left"/>
      <protection hidden="1"/>
    </xf>
    <xf numFmtId="0" fontId="28" fillId="0" borderId="0" xfId="0" applyFont="1" applyAlignment="1" applyProtection="1">
      <alignment horizontal="left" indent="5"/>
      <protection hidden="1"/>
    </xf>
    <xf numFmtId="0" fontId="28"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1"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3"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3" fillId="13" borderId="1" xfId="0" applyNumberFormat="1" applyFont="1" applyFill="1" applyBorder="1" applyAlignment="1" applyProtection="1">
      <alignment horizontal="center"/>
      <protection hidden="1"/>
    </xf>
    <xf numFmtId="0" fontId="13" fillId="0" borderId="0" xfId="0" applyFont="1" applyAlignment="1" applyProtection="1">
      <alignment horizontal="right"/>
      <protection hidden="1"/>
    </xf>
    <xf numFmtId="0" fontId="13" fillId="0" borderId="0" xfId="0" applyFont="1" applyAlignment="1" applyProtection="1">
      <alignment horizontal="center"/>
      <protection hidden="1"/>
    </xf>
    <xf numFmtId="0" fontId="13" fillId="0" borderId="0" xfId="0" applyFont="1" applyProtection="1">
      <protection hidden="1"/>
    </xf>
    <xf numFmtId="174" fontId="13"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9"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8" fillId="0" borderId="0" xfId="0" applyFont="1" applyProtection="1">
      <protection hidden="1"/>
    </xf>
    <xf numFmtId="178" fontId="18"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29"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8" fillId="7" borderId="1" xfId="0" applyNumberFormat="1" applyFont="1" applyFill="1" applyBorder="1" applyAlignment="1" applyProtection="1">
      <alignment horizontal="center" vertical="center" shrinkToFit="1"/>
      <protection hidden="1"/>
    </xf>
    <xf numFmtId="0" fontId="16"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3" fillId="0" borderId="1" xfId="0" applyFont="1" applyBorder="1" applyAlignment="1">
      <alignment horizontal="left" vertical="center"/>
    </xf>
    <xf numFmtId="0" fontId="1" fillId="0" borderId="1" xfId="0" applyFont="1" applyBorder="1" applyAlignment="1">
      <alignment horizontal="center" vertical="top"/>
    </xf>
    <xf numFmtId="0" fontId="9" fillId="3" borderId="8" xfId="0" applyFont="1" applyFill="1" applyBorder="1" applyAlignment="1">
      <alignment horizontal="center" vertical="center"/>
    </xf>
    <xf numFmtId="0" fontId="1" fillId="0" borderId="1" xfId="0" applyFont="1" applyBorder="1" applyAlignment="1">
      <alignment horizontal="left" vertical="center"/>
    </xf>
    <xf numFmtId="0" fontId="35" fillId="19" borderId="1" xfId="0" applyNumberFormat="1" applyFont="1" applyFill="1" applyBorder="1" applyAlignment="1">
      <alignment horizontal="center" vertical="center"/>
    </xf>
    <xf numFmtId="0" fontId="35" fillId="19" borderId="1" xfId="0" applyFont="1" applyFill="1" applyBorder="1" applyAlignment="1">
      <alignment horizontal="center" vertical="center"/>
    </xf>
    <xf numFmtId="0" fontId="35" fillId="19" borderId="1" xfId="0" applyFont="1" applyFill="1" applyBorder="1" applyAlignment="1">
      <alignment horizontal="left" vertical="center"/>
    </xf>
    <xf numFmtId="0" fontId="35" fillId="19" borderId="1" xfId="0" applyFont="1" applyFill="1" applyBorder="1" applyAlignment="1">
      <alignment vertical="top"/>
    </xf>
    <xf numFmtId="191" fontId="1" fillId="0" borderId="1" xfId="0" applyNumberFormat="1" applyFont="1" applyBorder="1" applyAlignment="1">
      <alignment vertical="top"/>
    </xf>
    <xf numFmtId="0" fontId="36" fillId="0" borderId="1" xfId="0" applyFont="1" applyBorder="1" applyAlignment="1">
      <alignment horizontal="center" vertical="center"/>
    </xf>
    <xf numFmtId="0" fontId="2" fillId="3"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7" fillId="0" borderId="1" xfId="0" applyFont="1" applyBorder="1" applyAlignment="1">
      <alignment horizontal="center" vertical="center"/>
    </xf>
    <xf numFmtId="0" fontId="18" fillId="3" borderId="1" xfId="0" applyFont="1" applyFill="1" applyBorder="1" applyAlignment="1">
      <alignment horizontal="center" vertical="top"/>
    </xf>
    <xf numFmtId="0" fontId="18" fillId="3" borderId="1" xfId="0" applyFont="1" applyFill="1" applyBorder="1" applyAlignment="1">
      <alignment horizontal="left" textRotation="90"/>
    </xf>
    <xf numFmtId="0" fontId="18" fillId="3" borderId="1" xfId="0" applyFont="1" applyFill="1" applyBorder="1" applyAlignment="1">
      <alignment horizontal="center" vertical="center"/>
    </xf>
    <xf numFmtId="0" fontId="38" fillId="0" borderId="1" xfId="0" applyNumberFormat="1" applyFont="1" applyFill="1" applyBorder="1" applyAlignment="1">
      <alignment horizontal="center" vertical="center"/>
    </xf>
    <xf numFmtId="0" fontId="38" fillId="0" borderId="1" xfId="0" applyFont="1" applyFill="1" applyBorder="1" applyAlignment="1">
      <alignment horizontal="center" vertical="center"/>
    </xf>
    <xf numFmtId="0" fontId="38" fillId="0" borderId="1" xfId="0" applyFont="1" applyFill="1" applyBorder="1" applyAlignment="1">
      <alignment horizontal="left" vertical="center"/>
    </xf>
    <xf numFmtId="0" fontId="38" fillId="0" borderId="1" xfId="0" applyFont="1" applyFill="1" applyBorder="1" applyAlignment="1">
      <alignment vertical="top"/>
    </xf>
    <xf numFmtId="2"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3"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8" fillId="21" borderId="1" xfId="0" applyNumberFormat="1" applyFont="1" applyFill="1" applyBorder="1" applyAlignment="1">
      <alignment horizontal="center" vertical="center"/>
    </xf>
    <xf numFmtId="0" fontId="18" fillId="21" borderId="1" xfId="0" applyFont="1" applyFill="1" applyBorder="1" applyAlignment="1">
      <alignment horizontal="center" vertical="center"/>
    </xf>
    <xf numFmtId="0" fontId="18" fillId="21" borderId="1" xfId="0" applyFont="1" applyFill="1" applyBorder="1" applyAlignment="1">
      <alignment horizontal="left" vertical="center"/>
    </xf>
    <xf numFmtId="0" fontId="18" fillId="21" borderId="1" xfId="0" applyFont="1" applyFill="1" applyBorder="1" applyAlignment="1">
      <alignment vertical="top"/>
    </xf>
    <xf numFmtId="0" fontId="9" fillId="3" borderId="9" xfId="0" applyFont="1" applyFill="1" applyBorder="1" applyAlignment="1">
      <alignment horizontal="center" vertical="center"/>
    </xf>
    <xf numFmtId="0" fontId="9" fillId="3" borderId="50" xfId="0" applyFont="1" applyFill="1" applyBorder="1" applyAlignment="1">
      <alignment horizontal="center" vertical="center" wrapText="1"/>
    </xf>
    <xf numFmtId="2" fontId="1" fillId="0" borderId="0" xfId="0" applyNumberFormat="1" applyFont="1" applyAlignment="1">
      <alignment vertical="top"/>
    </xf>
    <xf numFmtId="2" fontId="9" fillId="3" borderId="9" xfId="0" applyNumberFormat="1" applyFont="1" applyFill="1" applyBorder="1" applyAlignment="1">
      <alignment horizontal="center" vertical="center"/>
    </xf>
    <xf numFmtId="2" fontId="9" fillId="3"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9" fillId="3" borderId="8" xfId="0" applyFont="1" applyFill="1" applyBorder="1" applyAlignment="1">
      <alignment horizontal="center" vertical="center"/>
    </xf>
    <xf numFmtId="0" fontId="1" fillId="22" borderId="1" xfId="0" applyNumberFormat="1" applyFont="1" applyFill="1" applyBorder="1" applyAlignment="1">
      <alignment horizontal="center" vertical="center"/>
    </xf>
    <xf numFmtId="0" fontId="1" fillId="22" borderId="1" xfId="0" applyFont="1" applyFill="1" applyBorder="1" applyAlignment="1">
      <alignment horizontal="center" vertical="center"/>
    </xf>
    <xf numFmtId="0" fontId="1" fillId="22" borderId="1" xfId="0" applyFont="1" applyFill="1" applyBorder="1" applyAlignment="1">
      <alignment vertical="top"/>
    </xf>
    <xf numFmtId="0" fontId="9" fillId="22" borderId="1" xfId="0" applyFont="1" applyFill="1" applyBorder="1" applyAlignment="1">
      <alignment horizontal="left" vertical="center"/>
    </xf>
    <xf numFmtId="16" fontId="1" fillId="0" borderId="0" xfId="0" applyNumberFormat="1" applyFont="1" applyAlignment="1">
      <alignment vertical="top"/>
    </xf>
    <xf numFmtId="165" fontId="0" fillId="0" borderId="0" xfId="0" applyNumberFormat="1" applyFont="1" applyBorder="1" applyAlignment="1">
      <alignment horizontal="center" vertical="center"/>
    </xf>
    <xf numFmtId="0" fontId="3" fillId="0" borderId="0" xfId="0" applyNumberFormat="1" applyFont="1" applyBorder="1" applyAlignment="1">
      <alignment horizontal="center" vertical="center"/>
    </xf>
    <xf numFmtId="0" fontId="1" fillId="0" borderId="0" xfId="0" applyNumberFormat="1" applyFont="1" applyBorder="1" applyAlignment="1">
      <alignment horizontal="center" vertical="center"/>
    </xf>
    <xf numFmtId="192" fontId="1" fillId="0" borderId="0" xfId="0" applyNumberFormat="1" applyFont="1" applyAlignment="1">
      <alignment horizontal="center" vertical="center"/>
    </xf>
    <xf numFmtId="192" fontId="9" fillId="3" borderId="8" xfId="0" applyNumberFormat="1" applyFont="1" applyFill="1" applyBorder="1" applyAlignment="1">
      <alignment horizontal="center" vertical="center"/>
    </xf>
    <xf numFmtId="192" fontId="1" fillId="0" borderId="1" xfId="0" applyNumberFormat="1" applyFont="1" applyBorder="1" applyAlignment="1">
      <alignment horizontal="center" vertical="center"/>
    </xf>
    <xf numFmtId="192" fontId="1" fillId="0" borderId="1" xfId="0" applyNumberFormat="1" applyFont="1" applyBorder="1" applyAlignment="1">
      <alignment horizontal="center" vertical="top"/>
    </xf>
    <xf numFmtId="192" fontId="35" fillId="19" borderId="1" xfId="0" applyNumberFormat="1" applyFont="1" applyFill="1" applyBorder="1" applyAlignment="1">
      <alignment horizontal="center" vertical="top"/>
    </xf>
    <xf numFmtId="192" fontId="38" fillId="0" borderId="1" xfId="0" applyNumberFormat="1" applyFont="1" applyFill="1" applyBorder="1" applyAlignment="1">
      <alignment horizontal="center" vertical="top"/>
    </xf>
    <xf numFmtId="192" fontId="1" fillId="22" borderId="1" xfId="0" applyNumberFormat="1" applyFont="1" applyFill="1" applyBorder="1" applyAlignment="1">
      <alignment horizontal="center" vertical="top"/>
    </xf>
    <xf numFmtId="192" fontId="18" fillId="21" borderId="1" xfId="0" applyNumberFormat="1" applyFont="1" applyFill="1" applyBorder="1" applyAlignment="1">
      <alignment horizontal="center" vertical="top"/>
    </xf>
    <xf numFmtId="192" fontId="1" fillId="0" borderId="0" xfId="0" applyNumberFormat="1" applyFont="1" applyAlignment="1">
      <alignment vertical="top"/>
    </xf>
    <xf numFmtId="192" fontId="0" fillId="0" borderId="1" xfId="0" applyNumberFormat="1" applyFont="1" applyBorder="1" applyAlignment="1">
      <alignment horizontal="center" vertical="center"/>
    </xf>
    <xf numFmtId="0" fontId="30" fillId="4" borderId="1" xfId="0" applyFont="1" applyFill="1" applyBorder="1" applyAlignment="1">
      <alignment horizontal="center" vertical="center"/>
    </xf>
    <xf numFmtId="193" fontId="30" fillId="4" borderId="1" xfId="0" applyNumberFormat="1" applyFont="1" applyFill="1" applyBorder="1" applyAlignment="1">
      <alignment horizontal="center" vertical="center"/>
    </xf>
    <xf numFmtId="0" fontId="9" fillId="0" borderId="1" xfId="0" applyFont="1" applyBorder="1" applyAlignment="1">
      <alignment horizontal="center" vertical="center"/>
    </xf>
    <xf numFmtId="14" fontId="3" fillId="0" borderId="0" xfId="0" applyNumberFormat="1"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3"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3" fillId="0" borderId="1" xfId="0" applyFont="1" applyBorder="1" applyAlignment="1">
      <alignment horizontal="center" vertical="center"/>
    </xf>
    <xf numFmtId="21" fontId="1" fillId="0" borderId="0" xfId="0" applyNumberFormat="1" applyFont="1" applyAlignment="1">
      <alignment vertical="top"/>
    </xf>
    <xf numFmtId="0" fontId="2" fillId="3" borderId="49" xfId="0" applyFont="1" applyFill="1" applyBorder="1" applyAlignment="1">
      <alignment horizontal="center" vertical="center"/>
    </xf>
    <xf numFmtId="0" fontId="2" fillId="3" borderId="49" xfId="0"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1"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92" fontId="9" fillId="3" borderId="8"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1" xfId="0" applyFont="1" applyFill="1" applyBorder="1" applyAlignment="1">
      <alignment horizontal="left" vertical="center"/>
    </xf>
    <xf numFmtId="192" fontId="35" fillId="19" borderId="1" xfId="0" applyNumberFormat="1" applyFont="1" applyFill="1" applyBorder="1" applyAlignment="1">
      <alignment horizontal="center" vertical="center"/>
    </xf>
    <xf numFmtId="0" fontId="1" fillId="0" borderId="0" xfId="0" applyFont="1" applyAlignment="1">
      <alignment horizontal="left" vertical="top"/>
    </xf>
    <xf numFmtId="195" fontId="1" fillId="0" borderId="1" xfId="0" applyNumberFormat="1" applyFont="1" applyBorder="1" applyAlignment="1">
      <alignment horizontal="center" vertical="top"/>
    </xf>
    <xf numFmtId="195" fontId="1" fillId="0" borderId="1" xfId="0" applyNumberFormat="1" applyFont="1" applyBorder="1" applyAlignment="1">
      <alignment vertical="top"/>
    </xf>
    <xf numFmtId="195" fontId="0" fillId="0" borderId="1" xfId="0" applyNumberFormat="1" applyFont="1" applyBorder="1" applyAlignment="1">
      <alignment horizontal="center" vertical="top"/>
    </xf>
    <xf numFmtId="0" fontId="0" fillId="0" borderId="0" xfId="0" applyFont="1" applyAlignment="1">
      <alignment horizontal="left" vertical="top" wrapText="1"/>
    </xf>
    <xf numFmtId="0" fontId="9" fillId="3" borderId="31"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32" xfId="0" applyFont="1" applyFill="1" applyBorder="1" applyAlignment="1">
      <alignment horizontal="center" vertical="center"/>
    </xf>
    <xf numFmtId="0" fontId="18" fillId="0" borderId="4" xfId="0" applyFont="1" applyFill="1" applyBorder="1" applyAlignment="1" applyProtection="1">
      <alignment horizontal="center" vertical="top"/>
      <protection hidden="1"/>
    </xf>
    <xf numFmtId="0" fontId="18" fillId="0" borderId="0" xfId="0" applyFont="1" applyFill="1" applyBorder="1" applyAlignment="1" applyProtection="1">
      <alignment horizontal="center" vertical="top"/>
      <protection hidden="1"/>
    </xf>
    <xf numFmtId="0" fontId="18" fillId="0" borderId="5" xfId="0" applyFont="1" applyFill="1" applyBorder="1" applyAlignment="1" applyProtection="1">
      <alignment horizontal="center" vertical="top"/>
      <protection hidden="1"/>
    </xf>
    <xf numFmtId="0" fontId="8" fillId="2" borderId="31" xfId="0" applyFont="1" applyFill="1" applyBorder="1" applyAlignment="1" applyProtection="1">
      <alignment horizontal="center" vertical="center" shrinkToFit="1"/>
      <protection hidden="1"/>
    </xf>
    <xf numFmtId="0" fontId="8" fillId="2" borderId="54" xfId="0" applyFont="1" applyFill="1" applyBorder="1" applyAlignment="1" applyProtection="1">
      <alignment horizontal="center" vertical="center" shrinkToFit="1"/>
      <protection hidden="1"/>
    </xf>
    <xf numFmtId="0" fontId="8" fillId="2" borderId="32" xfId="0" applyFont="1" applyFill="1" applyBorder="1" applyAlignment="1" applyProtection="1">
      <alignment horizontal="center" vertical="center" shrinkToFit="1"/>
      <protection hidden="1"/>
    </xf>
    <xf numFmtId="192" fontId="9" fillId="3" borderId="8" xfId="0" applyNumberFormat="1" applyFont="1" applyFill="1" applyBorder="1" applyAlignment="1">
      <alignment horizontal="center" vertical="center"/>
    </xf>
    <xf numFmtId="192" fontId="9" fillId="3" borderId="9" xfId="0" applyNumberFormat="1" applyFont="1" applyFill="1" applyBorder="1" applyAlignment="1">
      <alignment horizontal="center" vertical="center"/>
    </xf>
    <xf numFmtId="192" fontId="9" fillId="3" borderId="55" xfId="0" applyNumberFormat="1"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Font="1" applyAlignment="1">
      <alignment horizontal="left" vertical="center"/>
    </xf>
    <xf numFmtId="0" fontId="8" fillId="2" borderId="8" xfId="0" applyFont="1" applyFill="1" applyBorder="1" applyAlignment="1" applyProtection="1">
      <alignment horizontal="center" vertical="center" shrinkToFit="1"/>
      <protection hidden="1"/>
    </xf>
    <xf numFmtId="0" fontId="8" fillId="2" borderId="9" xfId="0" applyFont="1" applyFill="1" applyBorder="1" applyAlignment="1" applyProtection="1">
      <alignment horizontal="center" vertical="center" shrinkToFit="1"/>
      <protection hidden="1"/>
    </xf>
    <xf numFmtId="0" fontId="8"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8" fillId="20" borderId="8" xfId="0" applyFont="1" applyFill="1" applyBorder="1" applyAlignment="1" applyProtection="1">
      <alignment horizontal="center" vertical="center" shrinkToFit="1"/>
      <protection hidden="1"/>
    </xf>
    <xf numFmtId="0" fontId="8" fillId="20" borderId="9" xfId="0" applyFont="1" applyFill="1" applyBorder="1" applyAlignment="1" applyProtection="1">
      <alignment horizontal="center" vertical="center" shrinkToFit="1"/>
      <protection hidden="1"/>
    </xf>
    <xf numFmtId="0" fontId="8" fillId="20" borderId="10" xfId="0" applyFont="1" applyFill="1" applyBorder="1" applyAlignment="1" applyProtection="1">
      <alignment horizontal="center" vertical="center" shrinkToFit="1"/>
      <protection hidden="1"/>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0" fillId="0" borderId="0" xfId="0" applyAlignment="1" applyProtection="1">
      <alignment horizontal="left"/>
      <protection hidden="1"/>
    </xf>
    <xf numFmtId="0" fontId="18" fillId="2" borderId="8" xfId="0" applyFont="1" applyFill="1" applyBorder="1" applyAlignment="1" applyProtection="1">
      <alignment horizontal="center" vertical="center"/>
      <protection hidden="1"/>
    </xf>
    <xf numFmtId="0" fontId="18" fillId="2" borderId="9" xfId="0" applyFont="1" applyFill="1" applyBorder="1" applyAlignment="1" applyProtection="1">
      <alignment horizontal="center" vertical="center"/>
      <protection hidden="1"/>
    </xf>
    <xf numFmtId="0" fontId="18"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8" fillId="8" borderId="2" xfId="0" applyNumberFormat="1" applyFont="1" applyFill="1" applyBorder="1" applyAlignment="1" applyProtection="1">
      <alignment horizontal="center" vertical="center"/>
      <protection hidden="1"/>
    </xf>
    <xf numFmtId="189" fontId="18" fillId="8" borderId="3" xfId="0" applyNumberFormat="1" applyFont="1" applyFill="1" applyBorder="1" applyAlignment="1" applyProtection="1">
      <alignment horizontal="center" vertical="center"/>
      <protection hidden="1"/>
    </xf>
    <xf numFmtId="189" fontId="18" fillId="8" borderId="6" xfId="0" applyNumberFormat="1" applyFont="1" applyFill="1" applyBorder="1" applyAlignment="1" applyProtection="1">
      <alignment horizontal="center" vertical="center"/>
      <protection hidden="1"/>
    </xf>
    <xf numFmtId="189" fontId="18" fillId="8" borderId="7" xfId="0" applyNumberFormat="1" applyFont="1" applyFill="1" applyBorder="1" applyAlignment="1" applyProtection="1">
      <alignment horizontal="center" vertical="center"/>
      <protection hidden="1"/>
    </xf>
    <xf numFmtId="0" fontId="12" fillId="0" borderId="0" xfId="0" applyFont="1" applyAlignment="1" applyProtection="1">
      <alignment horizontal="center"/>
      <protection hidden="1"/>
    </xf>
    <xf numFmtId="0" fontId="12" fillId="0" borderId="0" xfId="0" applyFont="1" applyBorder="1" applyAlignment="1" applyProtection="1">
      <alignment horizontal="center"/>
      <protection hidden="1"/>
    </xf>
    <xf numFmtId="0" fontId="0" fillId="0" borderId="0" xfId="0" quotePrefix="1" applyAlignment="1" applyProtection="1">
      <alignment horizontal="left" wrapText="1"/>
      <protection hidden="1"/>
    </xf>
    <xf numFmtId="0" fontId="34" fillId="6" borderId="2" xfId="95" applyFont="1" applyFill="1" applyBorder="1" applyAlignment="1" applyProtection="1">
      <alignment horizontal="center" vertical="center" shrinkToFit="1"/>
      <protection hidden="1"/>
    </xf>
    <xf numFmtId="0" fontId="34" fillId="6" borderId="3" xfId="95" applyFont="1" applyFill="1" applyBorder="1" applyAlignment="1" applyProtection="1">
      <alignment horizontal="center" vertical="center" shrinkToFit="1"/>
      <protection hidden="1"/>
    </xf>
    <xf numFmtId="0" fontId="34" fillId="6" borderId="6" xfId="95" applyFont="1" applyFill="1" applyBorder="1" applyAlignment="1" applyProtection="1">
      <alignment horizontal="center" vertical="center" shrinkToFit="1"/>
      <protection hidden="1"/>
    </xf>
    <xf numFmtId="0" fontId="34" fillId="6" borderId="7" xfId="95" applyFont="1" applyFill="1" applyBorder="1" applyAlignment="1" applyProtection="1">
      <alignment horizontal="center" vertical="center" shrinkToFit="1"/>
      <protection hidden="1"/>
    </xf>
    <xf numFmtId="0" fontId="17" fillId="0" borderId="0" xfId="95" applyFont="1" applyBorder="1" applyAlignment="1" applyProtection="1">
      <alignment horizontal="center" vertical="center" shrinkToFit="1"/>
      <protection hidden="1"/>
    </xf>
    <xf numFmtId="0" fontId="9" fillId="0" borderId="0" xfId="0" applyFont="1" applyBorder="1" applyAlignment="1" applyProtection="1">
      <alignment horizontal="right"/>
      <protection hidden="1"/>
    </xf>
    <xf numFmtId="189" fontId="33" fillId="8" borderId="2" xfId="0" applyNumberFormat="1" applyFont="1" applyFill="1" applyBorder="1" applyAlignment="1" applyProtection="1">
      <alignment horizontal="center"/>
      <protection hidden="1"/>
    </xf>
    <xf numFmtId="189" fontId="33" fillId="8" borderId="3" xfId="0" applyNumberFormat="1" applyFont="1" applyFill="1" applyBorder="1" applyAlignment="1" applyProtection="1">
      <alignment horizontal="center"/>
      <protection hidden="1"/>
    </xf>
    <xf numFmtId="189" fontId="33" fillId="8" borderId="6" xfId="0" applyNumberFormat="1" applyFont="1" applyFill="1" applyBorder="1" applyAlignment="1" applyProtection="1">
      <alignment horizontal="center"/>
      <protection hidden="1"/>
    </xf>
    <xf numFmtId="189" fontId="33" fillId="8" borderId="7" xfId="0" applyNumberFormat="1" applyFont="1" applyFill="1" applyBorder="1" applyAlignment="1" applyProtection="1">
      <alignment horizontal="center"/>
      <protection hidden="1"/>
    </xf>
    <xf numFmtId="0" fontId="12" fillId="0" borderId="5" xfId="0" applyFont="1" applyBorder="1" applyAlignment="1" applyProtection="1">
      <alignment horizontal="center"/>
      <protection hidden="1"/>
    </xf>
    <xf numFmtId="1" fontId="3" fillId="10" borderId="8" xfId="0" applyNumberFormat="1" applyFont="1" applyFill="1" applyBorder="1" applyAlignment="1" applyProtection="1">
      <alignment horizontal="center" vertical="center" shrinkToFit="1"/>
      <protection hidden="1"/>
    </xf>
    <xf numFmtId="1" fontId="3"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9" fillId="8" borderId="8" xfId="0" applyNumberFormat="1" applyFont="1" applyFill="1" applyBorder="1" applyAlignment="1" applyProtection="1">
      <alignment horizontal="center" vertical="center" wrapText="1"/>
      <protection hidden="1"/>
    </xf>
    <xf numFmtId="178" fontId="9" fillId="8" borderId="9" xfId="0" applyNumberFormat="1" applyFont="1" applyFill="1" applyBorder="1" applyAlignment="1" applyProtection="1">
      <alignment horizontal="center" vertical="center" wrapText="1"/>
      <protection hidden="1"/>
    </xf>
    <xf numFmtId="178" fontId="9" fillId="8" borderId="10" xfId="0" applyNumberFormat="1" applyFont="1" applyFill="1" applyBorder="1" applyAlignment="1" applyProtection="1">
      <alignment horizontal="center" vertical="center" wrapText="1"/>
      <protection hidden="1"/>
    </xf>
    <xf numFmtId="178" fontId="9" fillId="2" borderId="8" xfId="0" applyNumberFormat="1" applyFont="1" applyFill="1" applyBorder="1" applyAlignment="1" applyProtection="1">
      <alignment horizontal="center" vertical="center" wrapText="1"/>
      <protection hidden="1"/>
    </xf>
    <xf numFmtId="178" fontId="9" fillId="2" borderId="9" xfId="0" applyNumberFormat="1" applyFont="1" applyFill="1" applyBorder="1" applyAlignment="1" applyProtection="1">
      <alignment horizontal="center" vertical="center" wrapText="1"/>
      <protection hidden="1"/>
    </xf>
    <xf numFmtId="178" fontId="9"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0" fillId="8" borderId="27" xfId="0" applyNumberFormat="1" applyFont="1" applyFill="1" applyBorder="1" applyAlignment="1" applyProtection="1">
      <alignment horizontal="center" vertical="center"/>
      <protection hidden="1"/>
    </xf>
    <xf numFmtId="1" fontId="20" fillId="8" borderId="28" xfId="0" applyNumberFormat="1" applyFont="1" applyFill="1" applyBorder="1" applyAlignment="1" applyProtection="1">
      <alignment horizontal="center" vertical="center"/>
      <protection hidden="1"/>
    </xf>
    <xf numFmtId="1" fontId="20" fillId="8" borderId="16" xfId="0" applyNumberFormat="1" applyFont="1" applyFill="1" applyBorder="1" applyAlignment="1" applyProtection="1">
      <alignment horizontal="center" vertical="center"/>
      <protection hidden="1"/>
    </xf>
    <xf numFmtId="1" fontId="20" fillId="8" borderId="17" xfId="0" applyNumberFormat="1" applyFont="1" applyFill="1" applyBorder="1" applyAlignment="1" applyProtection="1">
      <alignment horizontal="center" vertical="center"/>
      <protection hidden="1"/>
    </xf>
    <xf numFmtId="1" fontId="20" fillId="8" borderId="33" xfId="0" applyNumberFormat="1" applyFont="1" applyFill="1" applyBorder="1" applyAlignment="1" applyProtection="1">
      <alignment horizontal="center" vertical="center"/>
      <protection hidden="1"/>
    </xf>
    <xf numFmtId="1" fontId="20" fillId="8" borderId="34" xfId="0" applyNumberFormat="1" applyFont="1" applyFill="1" applyBorder="1" applyAlignment="1" applyProtection="1">
      <alignment horizontal="center" vertical="center"/>
      <protection hidden="1"/>
    </xf>
    <xf numFmtId="1" fontId="20" fillId="8" borderId="18" xfId="0" applyNumberFormat="1" applyFont="1" applyFill="1" applyBorder="1" applyAlignment="1" applyProtection="1">
      <alignment horizontal="center" vertical="center"/>
      <protection hidden="1"/>
    </xf>
    <xf numFmtId="1" fontId="20" fillId="8" borderId="19" xfId="0" applyNumberFormat="1" applyFont="1" applyFill="1" applyBorder="1" applyAlignment="1" applyProtection="1">
      <alignment horizontal="center" vertical="center"/>
      <protection hidden="1"/>
    </xf>
    <xf numFmtId="1" fontId="20" fillId="2" borderId="27" xfId="0" applyNumberFormat="1" applyFont="1" applyFill="1" applyBorder="1" applyAlignment="1" applyProtection="1">
      <alignment horizontal="center" vertical="center"/>
      <protection hidden="1"/>
    </xf>
    <xf numFmtId="1" fontId="20" fillId="2" borderId="26" xfId="0" applyNumberFormat="1" applyFont="1" applyFill="1" applyBorder="1" applyAlignment="1" applyProtection="1">
      <alignment horizontal="center" vertical="center"/>
      <protection hidden="1"/>
    </xf>
    <xf numFmtId="1" fontId="20" fillId="2" borderId="16" xfId="0" applyNumberFormat="1" applyFont="1" applyFill="1" applyBorder="1" applyAlignment="1" applyProtection="1">
      <alignment horizontal="center" vertical="center"/>
      <protection hidden="1"/>
    </xf>
    <xf numFmtId="1" fontId="20" fillId="2" borderId="20" xfId="0" applyNumberFormat="1" applyFont="1" applyFill="1" applyBorder="1" applyAlignment="1" applyProtection="1">
      <alignment horizontal="center" vertical="center"/>
      <protection hidden="1"/>
    </xf>
    <xf numFmtId="1" fontId="20" fillId="2" borderId="33" xfId="0" applyNumberFormat="1" applyFont="1" applyFill="1" applyBorder="1" applyAlignment="1" applyProtection="1">
      <alignment horizontal="center" vertical="center"/>
      <protection hidden="1"/>
    </xf>
    <xf numFmtId="1" fontId="20" fillId="2" borderId="34" xfId="0" applyNumberFormat="1" applyFont="1" applyFill="1" applyBorder="1" applyAlignment="1" applyProtection="1">
      <alignment horizontal="center" vertical="center"/>
      <protection hidden="1"/>
    </xf>
    <xf numFmtId="1" fontId="20" fillId="2" borderId="18" xfId="0" applyNumberFormat="1" applyFont="1" applyFill="1" applyBorder="1" applyAlignment="1" applyProtection="1">
      <alignment horizontal="center" vertical="center"/>
      <protection hidden="1"/>
    </xf>
    <xf numFmtId="1" fontId="20"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1" fillId="8" borderId="21" xfId="0" applyNumberFormat="1" applyFont="1" applyFill="1" applyBorder="1" applyAlignment="1" applyProtection="1">
      <alignment horizontal="center" vertical="center"/>
      <protection hidden="1"/>
    </xf>
    <xf numFmtId="173" fontId="19" fillId="8" borderId="31" xfId="0" applyNumberFormat="1" applyFont="1" applyFill="1" applyBorder="1" applyAlignment="1" applyProtection="1">
      <alignment horizontal="center" vertical="center"/>
      <protection hidden="1"/>
    </xf>
    <xf numFmtId="173" fontId="19" fillId="8" borderId="32" xfId="0" applyNumberFormat="1" applyFont="1"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73" fontId="0" fillId="9" borderId="21" xfId="0" applyNumberFormat="1" applyFill="1" applyBorder="1" applyAlignment="1" applyProtection="1">
      <alignment horizontal="center" vertical="center"/>
      <protection hidden="1"/>
    </xf>
    <xf numFmtId="173" fontId="19" fillId="9" borderId="31" xfId="0" applyNumberFormat="1" applyFont="1" applyFill="1" applyBorder="1" applyAlignment="1" applyProtection="1">
      <alignment horizontal="center" vertical="center"/>
      <protection hidden="1"/>
    </xf>
    <xf numFmtId="173" fontId="19"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9" fillId="9" borderId="9" xfId="0" applyNumberFormat="1" applyFont="1" applyFill="1" applyBorder="1" applyAlignment="1" applyProtection="1">
      <alignment horizontal="center" vertical="center" wrapText="1"/>
      <protection hidden="1"/>
    </xf>
    <xf numFmtId="178" fontId="9" fillId="9" borderId="10" xfId="0" applyNumberFormat="1" applyFont="1" applyFill="1" applyBorder="1" applyAlignment="1" applyProtection="1">
      <alignment horizontal="center" vertical="center" wrapText="1"/>
      <protection hidden="1"/>
    </xf>
    <xf numFmtId="178" fontId="9" fillId="10" borderId="8" xfId="0" applyNumberFormat="1" applyFont="1" applyFill="1" applyBorder="1" applyAlignment="1" applyProtection="1">
      <alignment horizontal="center" vertical="center" wrapText="1"/>
      <protection hidden="1"/>
    </xf>
    <xf numFmtId="178" fontId="9" fillId="10" borderId="9" xfId="0" applyNumberFormat="1" applyFont="1" applyFill="1" applyBorder="1" applyAlignment="1" applyProtection="1">
      <alignment horizontal="center" vertical="center" wrapText="1"/>
      <protection hidden="1"/>
    </xf>
    <xf numFmtId="178" fontId="9"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1" fillId="9" borderId="38" xfId="0" applyNumberFormat="1" applyFont="1" applyFill="1" applyBorder="1" applyAlignment="1" applyProtection="1">
      <alignment horizontal="center"/>
      <protection hidden="1"/>
    </xf>
    <xf numFmtId="176" fontId="21" fillId="9" borderId="36" xfId="0" applyNumberFormat="1" applyFont="1" applyFill="1" applyBorder="1" applyAlignment="1" applyProtection="1">
      <alignment horizontal="center"/>
      <protection hidden="1"/>
    </xf>
    <xf numFmtId="1" fontId="20" fillId="9" borderId="33" xfId="0" applyNumberFormat="1" applyFont="1" applyFill="1" applyBorder="1" applyAlignment="1" applyProtection="1">
      <alignment horizontal="center" vertical="center"/>
      <protection hidden="1"/>
    </xf>
    <xf numFmtId="1" fontId="20" fillId="9" borderId="35" xfId="0" applyNumberFormat="1" applyFont="1" applyFill="1" applyBorder="1" applyAlignment="1" applyProtection="1">
      <alignment horizontal="center" vertical="center"/>
      <protection hidden="1"/>
    </xf>
    <xf numFmtId="1" fontId="20" fillId="9" borderId="18" xfId="0" applyNumberFormat="1" applyFont="1" applyFill="1" applyBorder="1" applyAlignment="1" applyProtection="1">
      <alignment horizontal="center" vertical="center"/>
      <protection hidden="1"/>
    </xf>
    <xf numFmtId="1" fontId="20" fillId="9" borderId="17" xfId="0" applyNumberFormat="1" applyFont="1" applyFill="1" applyBorder="1" applyAlignment="1" applyProtection="1">
      <alignment horizontal="center" vertical="center"/>
      <protection hidden="1"/>
    </xf>
    <xf numFmtId="1" fontId="20" fillId="9" borderId="23" xfId="0" applyNumberFormat="1" applyFont="1" applyFill="1" applyBorder="1" applyAlignment="1" applyProtection="1">
      <alignment horizontal="center" vertical="center"/>
      <protection hidden="1"/>
    </xf>
    <xf numFmtId="1" fontId="20" fillId="9" borderId="24" xfId="0" applyNumberFormat="1" applyFont="1" applyFill="1" applyBorder="1" applyAlignment="1" applyProtection="1">
      <alignment horizontal="center" vertical="center"/>
      <protection hidden="1"/>
    </xf>
    <xf numFmtId="1" fontId="20" fillId="9" borderId="19" xfId="0" applyNumberFormat="1" applyFont="1" applyFill="1" applyBorder="1" applyAlignment="1" applyProtection="1">
      <alignment horizontal="center" vertical="center"/>
      <protection hidden="1"/>
    </xf>
    <xf numFmtId="1" fontId="20" fillId="9" borderId="27" xfId="0" applyNumberFormat="1" applyFont="1" applyFill="1" applyBorder="1" applyAlignment="1" applyProtection="1">
      <alignment horizontal="center" vertical="center"/>
      <protection hidden="1"/>
    </xf>
    <xf numFmtId="1" fontId="20" fillId="9" borderId="26" xfId="0" applyNumberFormat="1" applyFont="1" applyFill="1" applyBorder="1" applyAlignment="1" applyProtection="1">
      <alignment horizontal="center" vertical="center"/>
      <protection hidden="1"/>
    </xf>
    <xf numFmtId="1" fontId="20" fillId="9" borderId="16" xfId="0" applyNumberFormat="1" applyFont="1" applyFill="1" applyBorder="1" applyAlignment="1" applyProtection="1">
      <alignment horizontal="center" vertical="center"/>
      <protection hidden="1"/>
    </xf>
    <xf numFmtId="1" fontId="20"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0" fillId="10" borderId="27" xfId="0" applyNumberFormat="1" applyFont="1" applyFill="1" applyBorder="1" applyAlignment="1" applyProtection="1">
      <alignment horizontal="center" vertical="center"/>
      <protection hidden="1"/>
    </xf>
    <xf numFmtId="1" fontId="20" fillId="10" borderId="26" xfId="0" applyNumberFormat="1" applyFont="1" applyFill="1" applyBorder="1" applyAlignment="1" applyProtection="1">
      <alignment horizontal="center" vertical="center"/>
      <protection hidden="1"/>
    </xf>
    <xf numFmtId="1" fontId="20" fillId="10" borderId="16" xfId="0" applyNumberFormat="1" applyFont="1" applyFill="1" applyBorder="1" applyAlignment="1" applyProtection="1">
      <alignment horizontal="center" vertical="center"/>
      <protection hidden="1"/>
    </xf>
    <xf numFmtId="1" fontId="20" fillId="10" borderId="20" xfId="0" applyNumberFormat="1" applyFont="1" applyFill="1" applyBorder="1" applyAlignment="1" applyProtection="1">
      <alignment horizontal="center" vertical="center"/>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0" fontId="17" fillId="2" borderId="16" xfId="95" applyFont="1" applyFill="1" applyBorder="1" applyAlignment="1" applyProtection="1">
      <alignment horizontal="center"/>
      <protection hidden="1"/>
    </xf>
    <xf numFmtId="0" fontId="17"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7" fillId="9" borderId="16" xfId="95" applyFont="1" applyFill="1" applyBorder="1" applyAlignment="1" applyProtection="1">
      <alignment horizontal="center"/>
      <protection hidden="1"/>
    </xf>
    <xf numFmtId="0" fontId="17"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19" fillId="2" borderId="31" xfId="0" applyNumberFormat="1" applyFont="1" applyFill="1" applyBorder="1" applyAlignment="1" applyProtection="1">
      <alignment horizontal="center" vertical="center"/>
      <protection hidden="1"/>
    </xf>
    <xf numFmtId="173" fontId="19" fillId="2" borderId="32" xfId="0" applyNumberFormat="1" applyFont="1" applyFill="1" applyBorder="1" applyAlignment="1" applyProtection="1">
      <alignment horizontal="center" vertical="center"/>
      <protection hidden="1"/>
    </xf>
    <xf numFmtId="0" fontId="18" fillId="10" borderId="2" xfId="0" applyFont="1" applyFill="1" applyBorder="1" applyAlignment="1" applyProtection="1">
      <alignment horizontal="center" vertical="top"/>
      <protection hidden="1"/>
    </xf>
    <xf numFmtId="0" fontId="18" fillId="10" borderId="12" xfId="0" applyFont="1" applyFill="1" applyBorder="1" applyAlignment="1" applyProtection="1">
      <alignment horizontal="center" vertical="top"/>
      <protection hidden="1"/>
    </xf>
    <xf numFmtId="0" fontId="18" fillId="10" borderId="3" xfId="0" applyFont="1" applyFill="1" applyBorder="1" applyAlignment="1" applyProtection="1">
      <alignment horizontal="center" vertical="top"/>
      <protection hidden="1"/>
    </xf>
    <xf numFmtId="0" fontId="18" fillId="10" borderId="4" xfId="0" applyFont="1" applyFill="1" applyBorder="1" applyAlignment="1" applyProtection="1">
      <alignment horizontal="center" vertical="top"/>
      <protection hidden="1"/>
    </xf>
    <xf numFmtId="0" fontId="18" fillId="10" borderId="0" xfId="0" applyFont="1" applyFill="1" applyBorder="1" applyAlignment="1" applyProtection="1">
      <alignment horizontal="center" vertical="top"/>
      <protection hidden="1"/>
    </xf>
    <xf numFmtId="0" fontId="18" fillId="10" borderId="5" xfId="0" applyFont="1" applyFill="1" applyBorder="1" applyAlignment="1" applyProtection="1">
      <alignment horizontal="center" vertical="top"/>
      <protection hidden="1"/>
    </xf>
    <xf numFmtId="0" fontId="18" fillId="8" borderId="13" xfId="0" applyFont="1" applyFill="1" applyBorder="1" applyAlignment="1" applyProtection="1">
      <alignment horizontal="center" vertical="top"/>
      <protection hidden="1"/>
    </xf>
    <xf numFmtId="0" fontId="18" fillId="8" borderId="14" xfId="0" applyFont="1" applyFill="1" applyBorder="1" applyAlignment="1" applyProtection="1">
      <alignment horizontal="center" vertical="top"/>
      <protection hidden="1"/>
    </xf>
    <xf numFmtId="0" fontId="18" fillId="8" borderId="15" xfId="0" applyFont="1" applyFill="1" applyBorder="1" applyAlignment="1" applyProtection="1">
      <alignment horizontal="center" vertical="top"/>
      <protection hidden="1"/>
    </xf>
    <xf numFmtId="0" fontId="18" fillId="2" borderId="12" xfId="0" applyFont="1" applyFill="1" applyBorder="1" applyAlignment="1" applyProtection="1">
      <alignment horizontal="center" vertical="top"/>
      <protection hidden="1"/>
    </xf>
    <xf numFmtId="0" fontId="18" fillId="2" borderId="3" xfId="0" applyFont="1" applyFill="1" applyBorder="1" applyAlignment="1" applyProtection="1">
      <alignment horizontal="center" vertical="top"/>
      <protection hidden="1"/>
    </xf>
    <xf numFmtId="0" fontId="18" fillId="2" borderId="20" xfId="0" applyFont="1" applyFill="1" applyBorder="1" applyAlignment="1" applyProtection="1">
      <alignment horizontal="center" vertical="top"/>
      <protection hidden="1"/>
    </xf>
    <xf numFmtId="0" fontId="18" fillId="2" borderId="19" xfId="0" applyFont="1" applyFill="1" applyBorder="1" applyAlignment="1" applyProtection="1">
      <alignment horizontal="center" vertical="top"/>
      <protection hidden="1"/>
    </xf>
    <xf numFmtId="0" fontId="18" fillId="9" borderId="2" xfId="0" applyFont="1" applyFill="1" applyBorder="1" applyAlignment="1" applyProtection="1">
      <alignment horizontal="center" vertical="top"/>
      <protection hidden="1"/>
    </xf>
    <xf numFmtId="0" fontId="18" fillId="9" borderId="12" xfId="0" applyFont="1" applyFill="1" applyBorder="1" applyAlignment="1" applyProtection="1">
      <alignment horizontal="center" vertical="top"/>
      <protection hidden="1"/>
    </xf>
    <xf numFmtId="0" fontId="18" fillId="9" borderId="3" xfId="0" applyFont="1" applyFill="1" applyBorder="1" applyAlignment="1" applyProtection="1">
      <alignment horizontal="center" vertical="top"/>
      <protection hidden="1"/>
    </xf>
    <xf numFmtId="0" fontId="18" fillId="9" borderId="16" xfId="0" applyFont="1" applyFill="1" applyBorder="1" applyAlignment="1" applyProtection="1">
      <alignment horizontal="center" vertical="top"/>
      <protection hidden="1"/>
    </xf>
    <xf numFmtId="0" fontId="18" fillId="9" borderId="20" xfId="0" applyFont="1" applyFill="1" applyBorder="1" applyAlignment="1" applyProtection="1">
      <alignment horizontal="center" vertical="top"/>
      <protection hidden="1"/>
    </xf>
    <xf numFmtId="0" fontId="18" fillId="9" borderId="19" xfId="0" applyFont="1" applyFill="1" applyBorder="1" applyAlignment="1" applyProtection="1">
      <alignment horizontal="center" vertical="top"/>
      <protection hidden="1"/>
    </xf>
    <xf numFmtId="0" fontId="9" fillId="0" borderId="0" xfId="0" applyFont="1" applyAlignment="1" applyProtection="1">
      <alignment horizontal="right"/>
      <protection hidden="1"/>
    </xf>
    <xf numFmtId="0" fontId="9" fillId="0" borderId="5" xfId="0" applyFont="1" applyBorder="1" applyAlignment="1" applyProtection="1">
      <alignment horizontal="right"/>
      <protection hidden="1"/>
    </xf>
    <xf numFmtId="0" fontId="9" fillId="0" borderId="0" xfId="0" applyFont="1" applyAlignment="1" applyProtection="1">
      <alignment horizontal="center"/>
      <protection hidden="1"/>
    </xf>
    <xf numFmtId="169" fontId="9" fillId="7" borderId="8" xfId="0" applyNumberFormat="1" applyFont="1" applyFill="1" applyBorder="1" applyAlignment="1" applyProtection="1">
      <alignment horizontal="center" shrinkToFit="1"/>
      <protection hidden="1"/>
    </xf>
    <xf numFmtId="169" fontId="9" fillId="7" borderId="9" xfId="0" applyNumberFormat="1" applyFont="1" applyFill="1" applyBorder="1" applyAlignment="1" applyProtection="1">
      <alignment horizontal="center" shrinkToFit="1"/>
      <protection hidden="1"/>
    </xf>
    <xf numFmtId="169" fontId="9" fillId="7" borderId="10" xfId="0" applyNumberFormat="1" applyFont="1" applyFill="1" applyBorder="1" applyAlignment="1" applyProtection="1">
      <alignment horizontal="center" shrinkToFit="1"/>
      <protection hidden="1"/>
    </xf>
    <xf numFmtId="0" fontId="11" fillId="2" borderId="8" xfId="0" applyFont="1" applyFill="1" applyBorder="1" applyAlignment="1" applyProtection="1">
      <alignment horizontal="center" vertical="center" shrinkToFit="1"/>
      <protection hidden="1"/>
    </xf>
    <xf numFmtId="0" fontId="11" fillId="2" borderId="9" xfId="0" applyFont="1" applyFill="1" applyBorder="1" applyAlignment="1" applyProtection="1">
      <alignment horizontal="center" vertical="center" shrinkToFit="1"/>
      <protection hidden="1"/>
    </xf>
    <xf numFmtId="0" fontId="11" fillId="2" borderId="10" xfId="0" applyFont="1" applyFill="1" applyBorder="1" applyAlignment="1" applyProtection="1">
      <alignment horizontal="center" vertical="center" shrinkToFit="1"/>
      <protection hidden="1"/>
    </xf>
    <xf numFmtId="14" fontId="1" fillId="5" borderId="8" xfId="0" applyNumberFormat="1" applyFont="1" applyFill="1" applyBorder="1" applyAlignment="1" applyProtection="1">
      <alignment horizontal="center"/>
      <protection locked="0"/>
    </xf>
    <xf numFmtId="14" fontId="1" fillId="5" borderId="10" xfId="0" applyNumberFormat="1" applyFont="1" applyFill="1" applyBorder="1" applyAlignment="1" applyProtection="1">
      <alignment horizontal="center"/>
      <protection locked="0"/>
    </xf>
    <xf numFmtId="0" fontId="0" fillId="0" borderId="0" xfId="0" applyAlignment="1" applyProtection="1">
      <alignment horizontal="left" vertical="center" wrapText="1"/>
      <protection hidden="1"/>
    </xf>
    <xf numFmtId="0" fontId="13" fillId="0" borderId="0" xfId="0" applyFont="1" applyAlignment="1" applyProtection="1">
      <alignment horizontal="center"/>
      <protection hidden="1"/>
    </xf>
    <xf numFmtId="0" fontId="15" fillId="6" borderId="2" xfId="95" applyFont="1" applyFill="1" applyBorder="1" applyAlignment="1" applyProtection="1">
      <alignment horizontal="center" vertical="center"/>
      <protection hidden="1"/>
    </xf>
    <xf numFmtId="0" fontId="15" fillId="6" borderId="12" xfId="95" applyFont="1" applyFill="1" applyBorder="1" applyAlignment="1" applyProtection="1">
      <alignment horizontal="center" vertical="center"/>
      <protection hidden="1"/>
    </xf>
    <xf numFmtId="0" fontId="15" fillId="6" borderId="3" xfId="95" applyFont="1" applyFill="1" applyBorder="1" applyAlignment="1" applyProtection="1">
      <alignment horizontal="center" vertical="center"/>
      <protection hidden="1"/>
    </xf>
    <xf numFmtId="0" fontId="15" fillId="6" borderId="4" xfId="95" applyFont="1" applyFill="1" applyBorder="1" applyAlignment="1" applyProtection="1">
      <alignment horizontal="center" vertical="center"/>
      <protection hidden="1"/>
    </xf>
    <xf numFmtId="0" fontId="15" fillId="6" borderId="0" xfId="95" applyFont="1" applyFill="1" applyBorder="1" applyAlignment="1" applyProtection="1">
      <alignment horizontal="center" vertical="center"/>
      <protection hidden="1"/>
    </xf>
    <xf numFmtId="0" fontId="15" fillId="6" borderId="5" xfId="95" applyFont="1" applyFill="1" applyBorder="1" applyAlignment="1" applyProtection="1">
      <alignment horizontal="center" vertical="center"/>
      <protection hidden="1"/>
    </xf>
    <xf numFmtId="0" fontId="15" fillId="6" borderId="6" xfId="95" applyFont="1" applyFill="1" applyBorder="1" applyAlignment="1" applyProtection="1">
      <alignment horizontal="center" vertical="center"/>
      <protection hidden="1"/>
    </xf>
    <xf numFmtId="0" fontId="15" fillId="6" borderId="11" xfId="95" applyFont="1" applyFill="1" applyBorder="1" applyAlignment="1" applyProtection="1">
      <alignment horizontal="center" vertical="center"/>
      <protection hidden="1"/>
    </xf>
    <xf numFmtId="0" fontId="15" fillId="6" borderId="7" xfId="95" applyFont="1" applyFill="1"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9" fillId="7" borderId="8" xfId="0" applyNumberFormat="1" applyFont="1" applyFill="1" applyBorder="1" applyAlignment="1" applyProtection="1">
      <alignment horizontal="center"/>
      <protection hidden="1"/>
    </xf>
    <xf numFmtId="1" fontId="9" fillId="7" borderId="9" xfId="0" applyNumberFormat="1" applyFont="1" applyFill="1" applyBorder="1" applyAlignment="1" applyProtection="1">
      <alignment horizontal="center"/>
      <protection hidden="1"/>
    </xf>
    <xf numFmtId="1" fontId="9" fillId="7" borderId="10" xfId="0" applyNumberFormat="1" applyFont="1" applyFill="1" applyBorder="1" applyAlignment="1" applyProtection="1">
      <alignment horizontal="center"/>
      <protection hidden="1"/>
    </xf>
    <xf numFmtId="0" fontId="16" fillId="0" borderId="0" xfId="0" applyFont="1" applyAlignment="1" applyProtection="1">
      <alignment horizontal="left" vertical="top" wrapText="1"/>
      <protection hidden="1"/>
    </xf>
    <xf numFmtId="0" fontId="1" fillId="0" borderId="0" xfId="0" applyFont="1" applyAlignment="1" applyProtection="1">
      <alignment horizontal="left"/>
      <protection hidden="1"/>
    </xf>
    <xf numFmtId="0" fontId="0" fillId="0" borderId="0" xfId="0" applyAlignment="1" applyProtection="1">
      <alignment horizontal="center"/>
      <protection hidden="1"/>
    </xf>
    <xf numFmtId="0" fontId="0" fillId="0" borderId="5" xfId="0" applyBorder="1" applyAlignment="1" applyProtection="1">
      <alignment horizontal="center"/>
      <protection hidden="1"/>
    </xf>
    <xf numFmtId="170" fontId="0" fillId="5" borderId="8"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0" fillId="0" borderId="0" xfId="0" applyBorder="1" applyAlignment="1" applyProtection="1">
      <alignment horizontal="left"/>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21" fillId="0" borderId="6" xfId="0" applyFont="1" applyFill="1" applyBorder="1" applyAlignment="1" applyProtection="1">
      <alignment horizontal="center" vertical="center"/>
      <protection hidden="1"/>
    </xf>
    <xf numFmtId="0" fontId="21" fillId="0" borderId="7" xfId="0" applyFont="1" applyFill="1" applyBorder="1" applyAlignment="1" applyProtection="1">
      <alignment horizontal="center" vertical="center"/>
      <protection hidden="1"/>
    </xf>
    <xf numFmtId="0" fontId="9" fillId="11" borderId="8" xfId="0" applyFont="1" applyFill="1" applyBorder="1" applyAlignment="1" applyProtection="1">
      <alignment horizontal="center" vertical="center"/>
      <protection hidden="1"/>
    </xf>
    <xf numFmtId="0" fontId="9" fillId="11" borderId="9"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0" fontId="22" fillId="11" borderId="2" xfId="0" applyFont="1" applyFill="1" applyBorder="1" applyAlignment="1" applyProtection="1">
      <alignment horizontal="center" vertical="center"/>
      <protection hidden="1"/>
    </xf>
    <xf numFmtId="0" fontId="21" fillId="11" borderId="3" xfId="0"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14"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1" fillId="0" borderId="27" xfId="0" applyFont="1" applyBorder="1" applyAlignment="1" applyProtection="1">
      <alignment horizontal="center"/>
      <protection hidden="1"/>
    </xf>
    <xf numFmtId="0" fontId="21" fillId="0" borderId="24" xfId="0" applyFont="1" applyBorder="1" applyAlignment="1" applyProtection="1">
      <alignment horizontal="center"/>
      <protection hidden="1"/>
    </xf>
    <xf numFmtId="0" fontId="14" fillId="0" borderId="0" xfId="95" applyAlignment="1" applyProtection="1">
      <alignment horizontal="center" vertical="center"/>
      <protection hidden="1"/>
    </xf>
    <xf numFmtId="0" fontId="17" fillId="0" borderId="0" xfId="95" applyFont="1" applyAlignment="1" applyProtection="1">
      <alignment horizontal="left"/>
      <protection hidden="1"/>
    </xf>
    <xf numFmtId="0" fontId="17"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1" fillId="0" borderId="5" xfId="0" applyFont="1" applyBorder="1" applyAlignment="1" applyProtection="1">
      <alignment horizontal="left"/>
      <protection hidden="1"/>
    </xf>
    <xf numFmtId="0" fontId="0" fillId="0" borderId="0" xfId="0" applyAlignment="1">
      <alignment wrapText="1"/>
    </xf>
    <xf numFmtId="0" fontId="0" fillId="0" borderId="0" xfId="0" quotePrefix="1" applyAlignment="1" applyProtection="1">
      <alignment horizontal="right"/>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0" fontId="0" fillId="0" borderId="0" xfId="0" quotePrefix="1" applyAlignment="1" applyProtection="1">
      <alignment horizontal="center" vertical="center"/>
      <protection hidden="1"/>
    </xf>
    <xf numFmtId="0" fontId="0" fillId="0" borderId="0" xfId="0" applyAlignment="1" applyProtection="1">
      <alignment horizontal="center" vertical="center"/>
      <protection hidden="1"/>
    </xf>
    <xf numFmtId="0" fontId="0" fillId="0" borderId="5" xfId="0" applyBorder="1" applyAlignment="1" applyProtection="1">
      <alignment horizontal="center" vertical="center"/>
      <protection hidden="1"/>
    </xf>
    <xf numFmtId="1" fontId="31" fillId="17" borderId="49" xfId="95" applyNumberFormat="1" applyFont="1" applyFill="1" applyBorder="1" applyAlignment="1" applyProtection="1">
      <alignment horizontal="left" vertical="center" shrinkToFit="1"/>
      <protection hidden="1"/>
    </xf>
    <xf numFmtId="1" fontId="31"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9" fillId="6" borderId="0" xfId="0" applyFont="1" applyFill="1" applyAlignment="1" applyProtection="1">
      <alignment horizontal="center"/>
      <protection hidden="1"/>
    </xf>
    <xf numFmtId="0" fontId="9" fillId="6" borderId="5" xfId="0" applyFont="1" applyFill="1" applyBorder="1" applyAlignment="1" applyProtection="1">
      <alignment horizontal="center"/>
      <protection hidden="1"/>
    </xf>
    <xf numFmtId="0" fontId="9" fillId="0" borderId="0" xfId="0" quotePrefix="1" applyFont="1" applyAlignment="1" applyProtection="1">
      <alignment horizontal="right" vertical="center"/>
      <protection hidden="1"/>
    </xf>
    <xf numFmtId="0" fontId="9"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185" fontId="13" fillId="18" borderId="9" xfId="0" applyNumberFormat="1" applyFont="1" applyFill="1" applyBorder="1" applyAlignment="1" applyProtection="1">
      <alignment horizontal="left"/>
      <protection hidden="1"/>
    </xf>
    <xf numFmtId="185" fontId="13" fillId="18" borderId="10" xfId="0" applyNumberFormat="1" applyFont="1" applyFill="1" applyBorder="1" applyAlignment="1" applyProtection="1">
      <alignment horizontal="left"/>
      <protection hidden="1"/>
    </xf>
    <xf numFmtId="0" fontId="32" fillId="13" borderId="49" xfId="95" applyFont="1" applyFill="1" applyBorder="1" applyAlignment="1" applyProtection="1">
      <alignment horizontal="center" vertical="center" shrinkToFit="1"/>
      <protection hidden="1"/>
    </xf>
    <xf numFmtId="0" fontId="32" fillId="13" borderId="50" xfId="95" applyFont="1" applyFill="1" applyBorder="1" applyAlignment="1" applyProtection="1">
      <alignment horizontal="center" vertical="center" shrinkToFit="1"/>
      <protection hidden="1"/>
    </xf>
    <xf numFmtId="0" fontId="2" fillId="0" borderId="1" xfId="0" applyFont="1" applyBorder="1" applyAlignment="1">
      <alignment horizontal="left" indent="2"/>
    </xf>
    <xf numFmtId="0" fontId="0" fillId="0" borderId="0" xfId="0" applyFont="1" applyAlignment="1">
      <alignment horizontal="left" vertical="top"/>
    </xf>
  </cellXfs>
  <cellStyles count="326">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Normal" xfId="0" builtinId="0"/>
    <cellStyle name="Normal 2" xfId="98"/>
    <cellStyle name="Style 1" xfId="99"/>
    <cellStyle name="Style 2" xfId="100"/>
    <cellStyle name="Titre" xfId="101"/>
    <cellStyle name="Vérification" xfId="102"/>
  </cellStyles>
  <dxfs count="15">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tabSelected="1" workbookViewId="0">
      <selection activeCell="H10" sqref="H10"/>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43.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280" t="s">
        <v>364</v>
      </c>
      <c r="C2" s="281"/>
      <c r="D2" s="281"/>
      <c r="E2" s="281"/>
      <c r="F2" s="281"/>
      <c r="G2" s="281"/>
      <c r="H2" s="281"/>
      <c r="I2" s="281"/>
      <c r="J2" s="281"/>
      <c r="K2" s="281"/>
      <c r="L2" s="281"/>
      <c r="M2" s="281"/>
      <c r="N2" s="281"/>
      <c r="O2" s="281"/>
      <c r="P2" s="281"/>
      <c r="Q2" s="281"/>
      <c r="R2" s="281"/>
      <c r="S2" s="281"/>
      <c r="T2" s="281"/>
      <c r="U2" s="282"/>
      <c r="W2" s="273" t="s">
        <v>256</v>
      </c>
    </row>
    <row r="3" spans="2:24" ht="14" thickTop="1" thickBot="1">
      <c r="W3" s="273"/>
    </row>
    <row r="4" spans="2:24" ht="30" customHeight="1" thickTop="1" thickBot="1">
      <c r="B4" s="265"/>
      <c r="C4" s="283" t="s">
        <v>637</v>
      </c>
      <c r="D4" s="284"/>
      <c r="E4" s="284"/>
      <c r="F4" s="284"/>
      <c r="G4" s="285"/>
      <c r="H4" s="274" t="s">
        <v>484</v>
      </c>
      <c r="I4" s="275"/>
      <c r="J4" s="275"/>
      <c r="K4" s="275"/>
      <c r="L4" s="276"/>
      <c r="M4" s="274" t="s">
        <v>485</v>
      </c>
      <c r="N4" s="275"/>
      <c r="O4" s="275"/>
      <c r="P4" s="275"/>
      <c r="Q4" s="276"/>
      <c r="R4" s="274" t="s">
        <v>496</v>
      </c>
      <c r="S4" s="275"/>
      <c r="T4" s="275"/>
      <c r="U4" s="276"/>
      <c r="W4" s="273"/>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273"/>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685</v>
      </c>
      <c r="H6" s="28" t="str">
        <f ca="1">CONCATENATE(SUMIF($E$6:$E6,$E6,$K6)," / ",SUMIF($E$6:$E$370,$E6,$K6))</f>
        <v>10 / 10</v>
      </c>
      <c r="I6" s="28" t="str">
        <f ca="1">CONCATENATE(SUMIF($F$6:$F6,$F6,$K6)," / ",SUMIF($F$6:$F$370,$F6,$K6))</f>
        <v>10 / 47</v>
      </c>
      <c r="J6" s="28" t="str">
        <f>CONCATENATE(SUM($K$6:$K6)," / ",SUM($K$6:$K$370))</f>
        <v>10 / 130,195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77"/>
      <c r="W6" s="278"/>
      <c r="X6" s="279"/>
    </row>
    <row r="7" spans="2:24" ht="13" thickBot="1">
      <c r="B7" s="28"/>
      <c r="C7" s="237">
        <f>C6+1</f>
        <v>42371</v>
      </c>
      <c r="D7" s="35" t="str">
        <f t="shared" si="0"/>
        <v>samedi</v>
      </c>
      <c r="E7" s="124">
        <f t="shared" ref="E7:E70" si="1">WEEKNUM($C7)</f>
        <v>1</v>
      </c>
      <c r="F7" s="124">
        <f t="shared" ref="F7:F70" si="2">MONTH(C7)</f>
        <v>1</v>
      </c>
      <c r="G7" s="27"/>
      <c r="H7" s="28" t="str">
        <f ca="1">CONCATENATE(SUMIF($E$6:$E7,$E7,$K7)," / ",SUMIF($E$6:$E$370,$E7,$K7))</f>
        <v>0 / 0</v>
      </c>
      <c r="I7" s="28" t="str">
        <f ca="1">CONCATENATE(SUMIF($F$6:$F7,$F7,$K7)," / ",SUMIF($F$6:$F$370,$F7,$K7))</f>
        <v>0 / 37</v>
      </c>
      <c r="J7" s="28" t="str">
        <f>CONCATENATE(SUM($K$6:$K7)," / ",SUM($K$6:$K$370))</f>
        <v>10 / 130,195</v>
      </c>
      <c r="K7" s="245">
        <v>0</v>
      </c>
      <c r="L7" s="28"/>
      <c r="M7" s="28" t="str">
        <f>CONCATENATE(SUMIF($E$6:$E7,$E7,$P$6:$P$370)," / ",SUMIF($E$6:$E$370,$E7,$P$6:$P$370))</f>
        <v>0 / 0</v>
      </c>
      <c r="N7" s="28" t="str">
        <f ca="1">CONCATENATE(SUMIF($F$6:$F7,$F7,$P7)," / ",SUMIF($F$6:$F$370,$F7,$P$6:$P$370))</f>
        <v>0 / 30</v>
      </c>
      <c r="O7" s="28" t="str">
        <f t="shared" ref="O7:O70" si="3">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row>
    <row r="8" spans="2:24" ht="13" thickBot="1">
      <c r="B8" s="28"/>
      <c r="C8" s="237">
        <f t="shared" ref="C8:C71" si="4">C7+1</f>
        <v>42372</v>
      </c>
      <c r="D8" s="35" t="str">
        <f>IF(EXACT(WEEKDAY(C8),1),"Dimanche",IF(EXACT(WEEKDAY(C8),2),"Lundi",IF(EXACT(WEEKDAY(C8),3),"Mardi",IF(EXACT(WEEKDAY(C8),4),"Mercredi",IF(EXACT(WEEKDAY(C8),5),"Jeudi",IF(EXACT(WEEKDAY(C8),6),"Vendredi",IF(EXACT(WEEKDAY(C8),7),"samedi","Erreur de date")))))))</f>
        <v>Dimanche</v>
      </c>
      <c r="E8" s="124">
        <f t="shared" si="1"/>
        <v>2</v>
      </c>
      <c r="F8" s="124">
        <f t="shared" si="2"/>
        <v>1</v>
      </c>
      <c r="G8" s="27"/>
      <c r="H8" s="28" t="str">
        <f ca="1">CONCATENATE(SUMIF($E$6:$E8,$E8,$K8)," / ",SUMIF($E$6:$E$370,$E8,$K8))</f>
        <v>0 / 18</v>
      </c>
      <c r="I8" s="28" t="str">
        <f ca="1">CONCATENATE(SUMIF($F$6:$F8,$F8,$K8)," / ",SUMIF($F$6:$F$370,$F8,$K8))</f>
        <v>0 / 37</v>
      </c>
      <c r="J8" s="28" t="str">
        <f>CONCATENATE(SUM($K$6:$K8)," / ",SUM($K$6:$K$370))</f>
        <v>10 / 130,195</v>
      </c>
      <c r="K8" s="245">
        <v>0</v>
      </c>
      <c r="L8" s="28"/>
      <c r="M8" s="28" t="str">
        <f>CONCATENATE(SUMIF($E$6:$E8,$E8,$P$6:$P$370)," / ",SUMIF($E$6:$E$370,$E8,$P$6:$P$370))</f>
        <v>0 / 30</v>
      </c>
      <c r="N8" s="28" t="str">
        <f ca="1">CONCATENATE(SUMIF($F$6:$F8,$F8,$P8)," / ",SUMIF($F$6:$F$370,$F8,$P$6:$P$370))</f>
        <v>30 / 30</v>
      </c>
      <c r="O8" s="28" t="str">
        <f t="shared" si="3"/>
        <v>0 / 30</v>
      </c>
      <c r="P8" s="245">
        <v>0</v>
      </c>
      <c r="Q8" s="28"/>
      <c r="R8" s="246">
        <v>0</v>
      </c>
      <c r="S8" s="28" t="str">
        <f>CONCATENATE(SUMIF($E$6:$E8,E8,$R$6:$R$370)," / ",SUMIF($E$6:$E$370,E8,$R$6:$R$370))</f>
        <v>0 / 0</v>
      </c>
      <c r="T8" s="28" t="str">
        <f>CONCATENATE(SUMIF($F$6:$F8,$F8,$R$6:$R$370)," / ",SUMIF($F$6:$F$370,$F8,$R$6:$R$370))</f>
        <v>0 / 0</v>
      </c>
      <c r="U8" s="28" t="str">
        <f>CONCATENATE(SUM($R$6:$R8)," / ",SUM($R$6:$R$370))</f>
        <v>0 / 0</v>
      </c>
    </row>
    <row r="9" spans="2:24" ht="13" thickBot="1">
      <c r="B9" s="28"/>
      <c r="C9" s="237">
        <f t="shared" si="4"/>
        <v>42373</v>
      </c>
      <c r="D9" s="35" t="str">
        <f t="shared" ref="D9:D72" si="5">IF(EXACT(WEEKDAY(C9),1),"Dimanche",IF(EXACT(WEEKDAY(C9),2),"Lundi",IF(EXACT(WEEKDAY(C9),3),"Mardi",IF(EXACT(WEEKDAY(C9),4),"Mercredi",IF(EXACT(WEEKDAY(C9),5),"Jeudi",IF(EXACT(WEEKDAY(C9),6),"Vendredi",IF(EXACT(WEEKDAY(C9),7),"samedi","Erreur de date")))))))</f>
        <v>Lundi</v>
      </c>
      <c r="E9" s="124">
        <f t="shared" si="1"/>
        <v>2</v>
      </c>
      <c r="F9" s="124">
        <f t="shared" si="2"/>
        <v>1</v>
      </c>
      <c r="G9" s="27" t="s">
        <v>687</v>
      </c>
      <c r="H9" s="28" t="str">
        <f ca="1">CONCATENATE(SUMIF($E$6:$E9,$E9,$K9)," / ",SUMIF($E$6:$E$370,$E9,$K9))</f>
        <v>18 / 18</v>
      </c>
      <c r="I9" s="28" t="str">
        <f ca="1">CONCATENATE(SUMIF($F$6:$F9,$F9,$K9)," / ",SUMIF($F$6:$F$370,$F9,$K9))</f>
        <v>18 / 37</v>
      </c>
      <c r="J9" s="28" t="str">
        <f>CONCATENATE(SUM($K$6:$K9)," / ",SUM($K$6:$K$370))</f>
        <v>10 / 130,195</v>
      </c>
      <c r="K9" s="245">
        <v>0</v>
      </c>
      <c r="L9" s="28"/>
      <c r="M9" s="28" t="str">
        <f>CONCATENATE(SUMIF($E$6:$E9,$E9,$P$6:$P$370)," / ",SUMIF($E$6:$E$370,$E9,$P$6:$P$370))</f>
        <v>30 / 30</v>
      </c>
      <c r="N9" s="28" t="str">
        <f ca="1">CONCATENATE(SUMIF($F$6:$F9,$F9,$P9)," / ",SUMIF($F$6:$F$370,$F9,$P$6:$P$370))</f>
        <v>30 / 30</v>
      </c>
      <c r="O9" s="28" t="str">
        <f t="shared" si="3"/>
        <v>30 / 30</v>
      </c>
      <c r="P9" s="245">
        <v>30</v>
      </c>
      <c r="Q9" s="28" t="s">
        <v>489</v>
      </c>
      <c r="R9" s="246">
        <v>0</v>
      </c>
      <c r="S9" s="28" t="str">
        <f>CONCATENATE(SUMIF($E$6:$E9,E9,$R$6:$R$370)," / ",SUMIF($E$6:$E$370,E9,$R$6:$R$370))</f>
        <v>0 / 0</v>
      </c>
      <c r="T9" s="28" t="str">
        <f>CONCATENATE(SUMIF($F$6:$F9,$F9,$R$6:$R$370)," / ",SUMIF($F$6:$F$370,$F9,$R$6:$R$370))</f>
        <v>0 / 0</v>
      </c>
      <c r="U9" s="28" t="str">
        <f>CONCATENATE(SUM($R$6:$R9)," / ",SUM($R$6:$R$370))</f>
        <v>0 / 0</v>
      </c>
    </row>
    <row r="10" spans="2:24" ht="13" thickBot="1">
      <c r="B10" s="28"/>
      <c r="C10" s="237">
        <f t="shared" si="4"/>
        <v>42374</v>
      </c>
      <c r="D10" s="35" t="str">
        <f t="shared" si="5"/>
        <v>Mardi</v>
      </c>
      <c r="E10" s="124">
        <f t="shared" si="1"/>
        <v>2</v>
      </c>
      <c r="F10" s="124">
        <f t="shared" si="2"/>
        <v>1</v>
      </c>
      <c r="G10" s="27"/>
      <c r="H10" s="28" t="str">
        <f ca="1">CONCATENATE(SUMIF($E$6:$E10,$E10,$K10)," / ",SUMIF($E$6:$E$370,$E10,$K10))</f>
        <v>9 / 9</v>
      </c>
      <c r="I10" s="28" t="str">
        <f ca="1">CONCATENATE(SUMIF($F$6:$F10,$F10,$K10)," / ",SUMIF($F$6:$F$370,$F10,$K10))</f>
        <v>18 / 37</v>
      </c>
      <c r="J10" s="28" t="str">
        <f>CONCATENATE(SUM($K$6:$K10)," / ",SUM($K$6:$K$370))</f>
        <v>10 / 130,195</v>
      </c>
      <c r="K10" s="245">
        <v>0</v>
      </c>
      <c r="L10" s="28"/>
      <c r="M10" s="28" t="str">
        <f>CONCATENATE(SUMIF($E$6:$E10,$E10,$P$6:$P$370)," / ",SUMIF($E$6:$E$370,$E10,$P$6:$P$370))</f>
        <v>30 / 30</v>
      </c>
      <c r="N10" s="28" t="str">
        <f ca="1">CONCATENATE(SUMIF($F$6:$F10,$F10,$P10)," / ",SUMIF($F$6:$F$370,$F10,$P$6:$P$370))</f>
        <v>0 / 30</v>
      </c>
      <c r="O10" s="28" t="str">
        <f t="shared" si="3"/>
        <v>0 / 30</v>
      </c>
      <c r="P10" s="245">
        <v>0</v>
      </c>
      <c r="Q10" s="28"/>
      <c r="R10" s="246">
        <v>0</v>
      </c>
      <c r="S10" s="28" t="str">
        <f>CONCATENATE(SUMIF($E$6:$E10,E10,$R$6:$R$370)," / ",SUMIF($E$6:$E$370,E10,$R$6:$R$370))</f>
        <v>0 / 0</v>
      </c>
      <c r="T10" s="28" t="str">
        <f>CONCATENATE(SUMIF($F$6:$F10,$F10,$R$6:$R$370)," / ",SUMIF($F$6:$F$370,$F10,$R$6:$R$370))</f>
        <v>0 / 0</v>
      </c>
      <c r="U10" s="28" t="str">
        <f>CONCATENATE(SUM($R$6:$R10)," / ",SUM($R$6:$R$370))</f>
        <v>0 / 0</v>
      </c>
    </row>
    <row r="11" spans="2:24" ht="13" thickBot="1">
      <c r="B11" s="28"/>
      <c r="C11" s="237">
        <f t="shared" si="4"/>
        <v>42375</v>
      </c>
      <c r="D11" s="35" t="str">
        <f t="shared" si="5"/>
        <v>Mercredi</v>
      </c>
      <c r="E11" s="124">
        <f t="shared" si="1"/>
        <v>2</v>
      </c>
      <c r="F11" s="124">
        <f t="shared" si="2"/>
        <v>1</v>
      </c>
      <c r="G11" s="27" t="s">
        <v>686</v>
      </c>
      <c r="H11" s="28" t="str">
        <f ca="1">CONCATENATE(SUMIF($E$6:$E11,$E11,$K11)," / ",SUMIF($E$6:$E$370,$E11,$K11))</f>
        <v>0 / 0</v>
      </c>
      <c r="I11" s="28" t="str">
        <f ca="1">CONCATENATE(SUMIF($F$6:$F11,$F11,$K11)," / ",SUMIF($F$6:$F$370,$F11,$K11))</f>
        <v>18 / 37</v>
      </c>
      <c r="J11" s="28" t="str">
        <f>CONCATENATE(SUM($K$6:$K11)," / ",SUM($K$6:$K$370))</f>
        <v>19 / 130,195</v>
      </c>
      <c r="K11" s="245">
        <v>9</v>
      </c>
      <c r="L11" s="28" t="s">
        <v>576</v>
      </c>
      <c r="M11" s="28" t="str">
        <f>CONCATENATE(SUMIF($E$6:$E11,$E11,$P$6:$P$370)," / ",SUMIF($E$6:$E$370,$E11,$P$6:$P$370))</f>
        <v>30 / 30</v>
      </c>
      <c r="N11" s="28" t="str">
        <f ca="1">CONCATENATE(SUMIF($F$6:$F11,$F11,$P11)," / ",SUMIF($F$6:$F$370,$F11,$P$6:$P$370))</f>
        <v>0 / 30</v>
      </c>
      <c r="O11" s="28" t="str">
        <f t="shared" si="3"/>
        <v>0 / 30</v>
      </c>
      <c r="P11" s="245">
        <v>0</v>
      </c>
      <c r="Q11" s="28"/>
      <c r="R11" s="246">
        <v>0</v>
      </c>
      <c r="S11" s="28" t="str">
        <f>CONCATENATE(SUMIF($E$6:$E11,E11,$R$6:$R$370)," / ",SUMIF($E$6:$E$370,E11,$R$6:$R$370))</f>
        <v>0 / 0</v>
      </c>
      <c r="T11" s="28" t="str">
        <f>CONCATENATE(SUMIF($F$6:$F11,$F11,$R$6:$R$370)," / ",SUMIF($F$6:$F$370,$F11,$R$6:$R$370))</f>
        <v>0 / 0</v>
      </c>
      <c r="U11" s="28" t="str">
        <f>CONCATENATE(SUM($R$6:$R11)," / ",SUM($R$6:$R$370))</f>
        <v>0 / 0</v>
      </c>
    </row>
    <row r="12" spans="2:24" ht="13" thickBot="1">
      <c r="B12" s="28"/>
      <c r="C12" s="237">
        <f t="shared" si="4"/>
        <v>42376</v>
      </c>
      <c r="D12" s="35" t="str">
        <f t="shared" si="5"/>
        <v>Jeudi</v>
      </c>
      <c r="E12" s="124">
        <f t="shared" si="1"/>
        <v>2</v>
      </c>
      <c r="F12" s="124">
        <f t="shared" si="2"/>
        <v>1</v>
      </c>
      <c r="G12" s="556" t="s">
        <v>688</v>
      </c>
      <c r="H12" s="28" t="str">
        <f ca="1">CONCATENATE(SUMIF($E$6:$E12,$E12,$K12)," / ",SUMIF($E$6:$E$370,$E12,$K12))</f>
        <v>0 / 0</v>
      </c>
      <c r="I12" s="28" t="str">
        <f ca="1">CONCATENATE(SUMIF($F$6:$F12,$F12,$K12)," / ",SUMIF($F$6:$F$370,$F12,$K12))</f>
        <v>9 / 43</v>
      </c>
      <c r="J12" s="28" t="str">
        <f>CONCATENATE(SUM($K$6:$K12)," / ",SUM($K$6:$K$370))</f>
        <v>28 / 130,195</v>
      </c>
      <c r="K12" s="245">
        <v>9</v>
      </c>
      <c r="L12" s="28" t="s">
        <v>634</v>
      </c>
      <c r="M12" s="28" t="str">
        <f>CONCATENATE(SUMIF($E$6:$E12,$E12,$P$6:$P$370)," / ",SUMIF($E$6:$E$370,$E12,$P$6:$P$370))</f>
        <v>30 / 30</v>
      </c>
      <c r="N12" s="28" t="str">
        <f ca="1">CONCATENATE(SUMIF($F$6:$F12,$F12,$P12)," / ",SUMIF($F$6:$F$370,$F12,$P$6:$P$370))</f>
        <v>0 / 30</v>
      </c>
      <c r="O12" s="28" t="str">
        <f t="shared" si="3"/>
        <v>0 / 30</v>
      </c>
      <c r="P12" s="245">
        <v>0</v>
      </c>
      <c r="Q12" s="28"/>
      <c r="R12" s="246">
        <v>0</v>
      </c>
      <c r="S12" s="28" t="str">
        <f>CONCATENATE(SUMIF($E$6:$E12,E12,$R$6:$R$370)," / ",SUMIF($E$6:$E$370,E12,$R$6:$R$370))</f>
        <v>0 / 0</v>
      </c>
      <c r="T12" s="28" t="str">
        <f>CONCATENATE(SUMIF($F$6:$F12,$F12,$R$6:$R$370)," / ",SUMIF($F$6:$F$370,$F12,$R$6:$R$370))</f>
        <v>0 / 0</v>
      </c>
      <c r="U12" s="28" t="str">
        <f>CONCATENATE(SUM($R$6:$R12)," / ",SUM($R$6:$R$370))</f>
        <v>0 / 0</v>
      </c>
    </row>
    <row r="13" spans="2:24" ht="13" thickBot="1">
      <c r="B13" s="28"/>
      <c r="C13" s="237">
        <f t="shared" si="4"/>
        <v>42377</v>
      </c>
      <c r="D13" s="35" t="str">
        <f t="shared" si="5"/>
        <v>Vendredi</v>
      </c>
      <c r="E13" s="124">
        <f t="shared" si="1"/>
        <v>2</v>
      </c>
      <c r="F13" s="124">
        <f t="shared" si="2"/>
        <v>1</v>
      </c>
      <c r="G13" s="27"/>
      <c r="H13" s="28" t="str">
        <f ca="1">CONCATENATE(SUMIF($E$6:$E13,$E13,$K13)," / ",SUMIF($E$6:$E$370,$E13,$K13))</f>
        <v>0 / 19</v>
      </c>
      <c r="I13" s="28" t="str">
        <f ca="1">CONCATENATE(SUMIF($F$6:$F13,$F13,$K13)," / ",SUMIF($F$6:$F$370,$F13,$K13))</f>
        <v>0 / 34</v>
      </c>
      <c r="J13" s="28" t="str">
        <f>CONCATENATE(SUM($K$6:$K13)," / ",SUM($K$6:$K$370))</f>
        <v>28 / 130,195</v>
      </c>
      <c r="K13" s="245">
        <v>0</v>
      </c>
      <c r="L13" s="28"/>
      <c r="M13" s="28" t="str">
        <f>CONCATENATE(SUMIF($E$6:$E13,$E13,$P$6:$P$370)," / ",SUMIF($E$6:$E$370,$E13,$P$6:$P$370))</f>
        <v>30 / 30</v>
      </c>
      <c r="N13" s="28" t="str">
        <f ca="1">CONCATENATE(SUMIF($F$6:$F13,$F13,$P13)," / ",SUMIF($F$6:$F$370,$F13,$P$6:$P$370))</f>
        <v>0 / 30</v>
      </c>
      <c r="O13" s="28" t="str">
        <f t="shared" si="3"/>
        <v>0 / 30</v>
      </c>
      <c r="P13" s="245">
        <v>0</v>
      </c>
      <c r="Q13" s="28"/>
      <c r="R13" s="246">
        <v>0</v>
      </c>
      <c r="S13" s="28" t="str">
        <f>CONCATENATE(SUMIF($E$6:$E13,E13,$R$6:$R$370)," / ",SUMIF($E$6:$E$370,E13,$R$6:$R$370))</f>
        <v>0 / 0</v>
      </c>
      <c r="T13" s="28" t="str">
        <f>CONCATENATE(SUMIF($F$6:$F13,$F13,$R$6:$R$370)," / ",SUMIF($F$6:$F$370,$F13,$R$6:$R$370))</f>
        <v>0 / 0</v>
      </c>
      <c r="U13" s="28" t="str">
        <f>CONCATENATE(SUM($R$6:$R13)," / ",SUM($R$6:$R$370))</f>
        <v>0 / 0</v>
      </c>
    </row>
    <row r="14" spans="2:24" ht="13" thickBot="1">
      <c r="B14" s="28"/>
      <c r="C14" s="237">
        <f t="shared" si="4"/>
        <v>42378</v>
      </c>
      <c r="D14" s="35" t="str">
        <f t="shared" si="5"/>
        <v>samedi</v>
      </c>
      <c r="E14" s="124">
        <f t="shared" si="1"/>
        <v>2</v>
      </c>
      <c r="F14" s="124">
        <f t="shared" si="2"/>
        <v>1</v>
      </c>
      <c r="G14" s="27"/>
      <c r="H14" s="28" t="str">
        <f ca="1">CONCATENATE(SUMIF($E$6:$E14,$E14,$K14)," / ",SUMIF($E$6:$E$370,$E14,$K14))</f>
        <v>19 / 19</v>
      </c>
      <c r="I14" s="28" t="str">
        <f ca="1">CONCATENATE(SUMIF($F$6:$F14,$F14,$K14)," / ",SUMIF($F$6:$F$370,$F14,$K14))</f>
        <v>19 / 34</v>
      </c>
      <c r="J14" s="28" t="str">
        <f>CONCATENATE(SUM($K$6:$K14)," / ",SUM($K$6:$K$370))</f>
        <v>28 / 130,195</v>
      </c>
      <c r="K14" s="245">
        <v>0</v>
      </c>
      <c r="L14" s="28"/>
      <c r="M14" s="28" t="str">
        <f>CONCATENATE(SUMIF($E$6:$E14,$E14,$P$6:$P$370)," / ",SUMIF($E$6:$E$370,$E14,$P$6:$P$370))</f>
        <v>30 / 30</v>
      </c>
      <c r="N14" s="28" t="str">
        <f ca="1">CONCATENATE(SUMIF($F$6:$F14,$F14,$P14)," / ",SUMIF($F$6:$F$370,$F14,$P$6:$P$370))</f>
        <v>0 / 30</v>
      </c>
      <c r="O14" s="28" t="str">
        <f t="shared" si="3"/>
        <v>0 / 30</v>
      </c>
      <c r="P14" s="245">
        <v>0</v>
      </c>
      <c r="Q14" s="28"/>
      <c r="R14" s="246">
        <v>0</v>
      </c>
      <c r="S14" s="28" t="str">
        <f>CONCATENATE(SUMIF($E$6:$E14,E14,$R$6:$R$370)," / ",SUMIF($E$6:$E$370,E14,$R$6:$R$370))</f>
        <v>0 / 0</v>
      </c>
      <c r="T14" s="28" t="str">
        <f>CONCATENATE(SUMIF($F$6:$F14,$F14,$R$6:$R$370)," / ",SUMIF($F$6:$F$370,$F14,$R$6:$R$370))</f>
        <v>0 / 0</v>
      </c>
      <c r="U14" s="28" t="str">
        <f>CONCATENATE(SUM($R$6:$R14)," / ",SUM($R$6:$R$370))</f>
        <v>0 / 0</v>
      </c>
    </row>
    <row r="15" spans="2:24" ht="13" thickBot="1">
      <c r="B15" s="28"/>
      <c r="C15" s="237">
        <f t="shared" si="4"/>
        <v>42379</v>
      </c>
      <c r="D15" s="35" t="str">
        <f t="shared" si="5"/>
        <v>Dimanche</v>
      </c>
      <c r="E15" s="124">
        <f t="shared" si="1"/>
        <v>3</v>
      </c>
      <c r="F15" s="124">
        <f t="shared" si="2"/>
        <v>1</v>
      </c>
      <c r="G15" s="27"/>
      <c r="H15" s="28" t="str">
        <f ca="1">CONCATENATE(SUMIF($E$6:$E15,$E15,$K15)," / ",SUMIF($E$6:$E$370,$E15,$K15))</f>
        <v>0 / 0</v>
      </c>
      <c r="I15" s="28" t="str">
        <f ca="1">CONCATENATE(SUMIF($F$6:$F15,$F15,$K15)," / ",SUMIF($F$6:$F$370,$F15,$K15))</f>
        <v>19 / 34</v>
      </c>
      <c r="J15" s="28" t="str">
        <f>CONCATENATE(SUM($K$6:$K15)," / ",SUM($K$6:$K$370))</f>
        <v>28 / 130,195</v>
      </c>
      <c r="K15" s="245">
        <v>0</v>
      </c>
      <c r="L15" s="28"/>
      <c r="M15" s="28" t="str">
        <f>CONCATENATE(SUMIF($E$6:$E15,$E15,$P$6:$P$370)," / ",SUMIF($E$6:$E$370,$E15,$P$6:$P$370))</f>
        <v>0 / 0</v>
      </c>
      <c r="N15" s="28" t="str">
        <f ca="1">CONCATENATE(SUMIF($F$6:$F15,$F15,$P15)," / ",SUMIF($F$6:$F$370,$F15,$P$6:$P$370))</f>
        <v>0 / 30</v>
      </c>
      <c r="O15" s="28" t="str">
        <f t="shared" si="3"/>
        <v>0 / 30</v>
      </c>
      <c r="P15" s="245">
        <v>0</v>
      </c>
      <c r="Q15" s="28"/>
      <c r="R15" s="246">
        <v>0</v>
      </c>
      <c r="S15" s="28" t="str">
        <f>CONCATENATE(SUMIF($E$6:$E15,E15,$R$6:$R$370)," / ",SUMIF($E$6:$E$370,E15,$R$6:$R$370))</f>
        <v>0 / 0</v>
      </c>
      <c r="T15" s="28" t="str">
        <f>CONCATENATE(SUMIF($F$6:$F15,$F15,$R$6:$R$370)," / ",SUMIF($F$6:$F$370,$F15,$R$6:$R$370))</f>
        <v>0 / 0</v>
      </c>
      <c r="U15" s="28" t="str">
        <f>CONCATENATE(SUM($R$6:$R15)," / ",SUM($R$6:$R$370))</f>
        <v>0 / 0</v>
      </c>
    </row>
    <row r="16" spans="2:24" ht="13" thickBot="1">
      <c r="B16" s="28"/>
      <c r="C16" s="237">
        <f t="shared" si="4"/>
        <v>42380</v>
      </c>
      <c r="D16" s="35" t="str">
        <f t="shared" si="5"/>
        <v>Lundi</v>
      </c>
      <c r="E16" s="124">
        <f t="shared" si="1"/>
        <v>3</v>
      </c>
      <c r="F16" s="124">
        <f t="shared" si="2"/>
        <v>1</v>
      </c>
      <c r="G16" s="27"/>
      <c r="H16" s="28" t="str">
        <f ca="1">CONCATENATE(SUMIF($E$6:$E16,$E16,$K16)," / ",SUMIF($E$6:$E$370,$E16,$K16))</f>
        <v>0 / 0</v>
      </c>
      <c r="I16" s="28" t="str">
        <f ca="1">CONCATENATE(SUMIF($F$6:$F16,$F16,$K16)," / ",SUMIF($F$6:$F$370,$F16,$K16))</f>
        <v>19 / 34</v>
      </c>
      <c r="J16" s="28" t="str">
        <f>CONCATENATE(SUM($K$6:$K16)," / ",SUM($K$6:$K$370))</f>
        <v>28 / 130,195</v>
      </c>
      <c r="K16" s="245">
        <v>0</v>
      </c>
      <c r="L16" s="28"/>
      <c r="M16" s="28" t="str">
        <f>CONCATENATE(SUMIF($E$6:$E16,$E16,$P$6:$P$370)," / ",SUMIF($E$6:$E$370,$E16,$P$6:$P$370))</f>
        <v>0 / 0</v>
      </c>
      <c r="N16" s="28" t="str">
        <f ca="1">CONCATENATE(SUMIF($F$6:$F16,$F16,$P16)," / ",SUMIF($F$6:$F$370,$F16,$P$6:$P$370))</f>
        <v>0 / 30</v>
      </c>
      <c r="O16" s="28" t="str">
        <f t="shared" si="3"/>
        <v>0 / 30</v>
      </c>
      <c r="P16" s="245">
        <v>0</v>
      </c>
      <c r="Q16" s="28"/>
      <c r="R16" s="246">
        <v>0</v>
      </c>
      <c r="S16" s="28" t="str">
        <f>CONCATENATE(SUMIF($E$6:$E16,E16,$R$6:$R$370)," / ",SUMIF($E$6:$E$370,E16,$R$6:$R$370))</f>
        <v>0 / 0</v>
      </c>
      <c r="T16" s="28" t="str">
        <f>CONCATENATE(SUMIF($F$6:$F16,$F16,$R$6:$R$370)," / ",SUMIF($F$6:$F$370,$F16,$R$6:$R$370))</f>
        <v>0 / 0</v>
      </c>
      <c r="U16" s="28" t="str">
        <f>CONCATENATE(SUM($R$6:$R16)," / ",SUM($R$6:$R$370))</f>
        <v>0 / 0</v>
      </c>
    </row>
    <row r="17" spans="2:21" ht="13" thickBot="1">
      <c r="B17" s="28"/>
      <c r="C17" s="237">
        <f t="shared" si="4"/>
        <v>42381</v>
      </c>
      <c r="D17" s="35" t="str">
        <f t="shared" si="5"/>
        <v>Mardi</v>
      </c>
      <c r="E17" s="124">
        <f t="shared" si="1"/>
        <v>3</v>
      </c>
      <c r="F17" s="124">
        <f t="shared" si="2"/>
        <v>1</v>
      </c>
      <c r="G17" s="27"/>
      <c r="H17" s="28" t="str">
        <f ca="1">CONCATENATE(SUMIF($E$6:$E17,$E17,$K17)," / ",SUMIF($E$6:$E$370,$E17,$K17))</f>
        <v>0 / 0</v>
      </c>
      <c r="I17" s="28" t="str">
        <f ca="1">CONCATENATE(SUMIF($F$6:$F17,$F17,$K17)," / ",SUMIF($F$6:$F$370,$F17,$K17))</f>
        <v>19 / 34</v>
      </c>
      <c r="J17" s="28" t="str">
        <f>CONCATENATE(SUM($K$6:$K17)," / ",SUM($K$6:$K$370))</f>
        <v>28 / 130,195</v>
      </c>
      <c r="K17" s="245">
        <v>0</v>
      </c>
      <c r="L17" s="28"/>
      <c r="M17" s="28" t="str">
        <f>CONCATENATE(SUMIF($E$6:$E17,$E17,$P$6:$P$370)," / ",SUMIF($E$6:$E$370,$E17,$P$6:$P$370))</f>
        <v>0 / 0</v>
      </c>
      <c r="N17" s="28" t="str">
        <f ca="1">CONCATENATE(SUMIF($F$6:$F17,$F17,$P17)," / ",SUMIF($F$6:$F$370,$F17,$P$6:$P$370))</f>
        <v>0 / 30</v>
      </c>
      <c r="O17" s="28" t="str">
        <f t="shared" si="3"/>
        <v>0 / 30</v>
      </c>
      <c r="P17" s="245">
        <v>0</v>
      </c>
      <c r="Q17" s="28"/>
      <c r="R17" s="246">
        <v>0</v>
      </c>
      <c r="S17" s="28" t="str">
        <f>CONCATENATE(SUMIF($E$6:$E17,E17,$R$6:$R$370)," / ",SUMIF($E$6:$E$370,E17,$R$6:$R$370))</f>
        <v>0 / 0</v>
      </c>
      <c r="T17" s="28" t="str">
        <f>CONCATENATE(SUMIF($F$6:$F17,$F17,$R$6:$R$370)," / ",SUMIF($F$6:$F$370,$F17,$R$6:$R$370))</f>
        <v>0 / 0</v>
      </c>
      <c r="U17" s="28" t="str">
        <f>CONCATENATE(SUM($R$6:$R17)," / ",SUM($R$6:$R$370))</f>
        <v>0 / 0</v>
      </c>
    </row>
    <row r="18" spans="2:21" ht="13" thickBot="1">
      <c r="B18" s="28"/>
      <c r="C18" s="237">
        <f t="shared" si="4"/>
        <v>42382</v>
      </c>
      <c r="D18" s="35" t="str">
        <f t="shared" si="5"/>
        <v>Mercredi</v>
      </c>
      <c r="E18" s="124">
        <f t="shared" si="1"/>
        <v>3</v>
      </c>
      <c r="F18" s="124">
        <f t="shared" si="2"/>
        <v>1</v>
      </c>
      <c r="G18" s="27"/>
      <c r="H18" s="28" t="str">
        <f ca="1">CONCATENATE(SUMIF($E$6:$E18,$E18,$K18)," / ",SUMIF($E$6:$E$370,$E18,$K18))</f>
        <v>0 / 0</v>
      </c>
      <c r="I18" s="28" t="str">
        <f ca="1">CONCATENATE(SUMIF($F$6:$F18,$F18,$K18)," / ",SUMIF($F$6:$F$370,$F18,$K18))</f>
        <v>19 / 34</v>
      </c>
      <c r="J18" s="28" t="str">
        <f>CONCATENATE(SUM($K$6:$K18)," / ",SUM($K$6:$K$370))</f>
        <v>28 / 130,195</v>
      </c>
      <c r="K18" s="245">
        <v>0</v>
      </c>
      <c r="L18" s="28"/>
      <c r="M18" s="28" t="str">
        <f>CONCATENATE(SUMIF($E$6:$E18,$E18,$P$6:$P$370)," / ",SUMIF($E$6:$E$370,$E18,$P$6:$P$370))</f>
        <v>0 / 0</v>
      </c>
      <c r="N18" s="28" t="str">
        <f ca="1">CONCATENATE(SUMIF($F$6:$F18,$F18,$P18)," / ",SUMIF($F$6:$F$370,$F18,$P$6:$P$370))</f>
        <v>0 / 30</v>
      </c>
      <c r="O18" s="28" t="str">
        <f t="shared" si="3"/>
        <v>0 / 30</v>
      </c>
      <c r="P18" s="245">
        <v>0</v>
      </c>
      <c r="Q18" s="28"/>
      <c r="R18" s="246">
        <v>0</v>
      </c>
      <c r="S18" s="28" t="str">
        <f>CONCATENATE(SUMIF($E$6:$E18,E18,$R$6:$R$370)," / ",SUMIF($E$6:$E$370,E18,$R$6:$R$370))</f>
        <v>0 / 0</v>
      </c>
      <c r="T18" s="28" t="str">
        <f>CONCATENATE(SUMIF($F$6:$F18,$F18,$R$6:$R$370)," / ",SUMIF($F$6:$F$370,$F18,$R$6:$R$370))</f>
        <v>0 / 0</v>
      </c>
      <c r="U18" s="28" t="str">
        <f>CONCATENATE(SUM($R$6:$R18)," / ",SUM($R$6:$R$370))</f>
        <v>0 / 0</v>
      </c>
    </row>
    <row r="19" spans="2:21" ht="13" thickBot="1">
      <c r="B19" s="28"/>
      <c r="C19" s="237">
        <f t="shared" si="4"/>
        <v>42383</v>
      </c>
      <c r="D19" s="35" t="str">
        <f t="shared" si="5"/>
        <v>Jeudi</v>
      </c>
      <c r="E19" s="124">
        <f t="shared" si="1"/>
        <v>3</v>
      </c>
      <c r="F19" s="124">
        <f t="shared" si="2"/>
        <v>1</v>
      </c>
      <c r="G19" s="27"/>
      <c r="H19" s="28" t="str">
        <f ca="1">CONCATENATE(SUMIF($E$6:$E19,$E19,$K19)," / ",SUMIF($E$6:$E$370,$E19,$K19))</f>
        <v>0 / 0</v>
      </c>
      <c r="I19" s="28" t="str">
        <f ca="1">CONCATENATE(SUMIF($F$6:$F19,$F19,$K19)," / ",SUMIF($F$6:$F$370,$F19,$K19))</f>
        <v>19 / 34</v>
      </c>
      <c r="J19" s="28" t="str">
        <f>CONCATENATE(SUM($K$6:$K19)," / ",SUM($K$6:$K$370))</f>
        <v>28 / 130,195</v>
      </c>
      <c r="K19" s="245">
        <v>0</v>
      </c>
      <c r="L19" s="28"/>
      <c r="M19" s="28" t="str">
        <f>CONCATENATE(SUMIF($E$6:$E19,$E19,$P$6:$P$370)," / ",SUMIF($E$6:$E$370,$E19,$P$6:$P$370))</f>
        <v>0 / 0</v>
      </c>
      <c r="N19" s="28" t="str">
        <f ca="1">CONCATENATE(SUMIF($F$6:$F19,$F19,$P19)," / ",SUMIF($F$6:$F$370,$F19,$P$6:$P$370))</f>
        <v>0 / 30</v>
      </c>
      <c r="O19" s="28" t="str">
        <f t="shared" si="3"/>
        <v>0 / 30</v>
      </c>
      <c r="P19" s="245">
        <v>0</v>
      </c>
      <c r="Q19" s="28"/>
      <c r="R19" s="246">
        <v>0</v>
      </c>
      <c r="S19" s="28" t="str">
        <f>CONCATENATE(SUMIF($E$6:$E19,E19,$R$6:$R$370)," / ",SUMIF($E$6:$E$370,E19,$R$6:$R$370))</f>
        <v>0 / 0</v>
      </c>
      <c r="T19" s="28" t="str">
        <f>CONCATENATE(SUMIF($F$6:$F19,$F19,$R$6:$R$370)," / ",SUMIF($F$6:$F$370,$F19,$R$6:$R$370))</f>
        <v>0 / 0</v>
      </c>
      <c r="U19" s="28" t="str">
        <f>CONCATENATE(SUM($R$6:$R19)," / ",SUM($R$6:$R$370))</f>
        <v>0 / 0</v>
      </c>
    </row>
    <row r="20" spans="2:21" ht="13" thickBot="1">
      <c r="B20" s="28"/>
      <c r="C20" s="237">
        <f t="shared" si="4"/>
        <v>42384</v>
      </c>
      <c r="D20" s="35" t="str">
        <f t="shared" si="5"/>
        <v>Vendredi</v>
      </c>
      <c r="E20" s="124">
        <f t="shared" si="1"/>
        <v>3</v>
      </c>
      <c r="F20" s="124">
        <f t="shared" si="2"/>
        <v>1</v>
      </c>
      <c r="G20" s="27"/>
      <c r="H20" s="28" t="str">
        <f ca="1">CONCATENATE(SUMIF($E$6:$E20,$E20,$K20)," / ",SUMIF($E$6:$E$370,$E20,$K20))</f>
        <v>0 / 0</v>
      </c>
      <c r="I20" s="28" t="str">
        <f ca="1">CONCATENATE(SUMIF($F$6:$F20,$F20,$K20)," / ",SUMIF($F$6:$F$370,$F20,$K20))</f>
        <v>19 / 34</v>
      </c>
      <c r="J20" s="28" t="str">
        <f>CONCATENATE(SUM($K$6:$K20)," / ",SUM($K$6:$K$370))</f>
        <v>28 / 130,195</v>
      </c>
      <c r="K20" s="245">
        <v>0</v>
      </c>
      <c r="L20" s="28"/>
      <c r="M20" s="28" t="str">
        <f>CONCATENATE(SUMIF($E$6:$E20,$E20,$P$6:$P$370)," / ",SUMIF($E$6:$E$370,$E20,$P$6:$P$370))</f>
        <v>0 / 0</v>
      </c>
      <c r="N20" s="28" t="str">
        <f ca="1">CONCATENATE(SUMIF($F$6:$F20,$F20,$P20)," / ",SUMIF($F$6:$F$370,$F20,$P$6:$P$370))</f>
        <v>0 / 30</v>
      </c>
      <c r="O20" s="28" t="str">
        <f t="shared" si="3"/>
        <v>0 / 30</v>
      </c>
      <c r="P20" s="245">
        <v>0</v>
      </c>
      <c r="Q20" s="28"/>
      <c r="R20" s="246">
        <v>0</v>
      </c>
      <c r="S20" s="28" t="str">
        <f>CONCATENATE(SUMIF($E$6:$E20,E20,$R$6:$R$370)," / ",SUMIF($E$6:$E$370,E20,$R$6:$R$370))</f>
        <v>0 / 0</v>
      </c>
      <c r="T20" s="28" t="str">
        <f>CONCATENATE(SUMIF($F$6:$F20,$F20,$R$6:$R$370)," / ",SUMIF($F$6:$F$370,$F20,$R$6:$R$370))</f>
        <v>0 / 0</v>
      </c>
      <c r="U20" s="28" t="str">
        <f>CONCATENATE(SUM($R$6:$R20)," / ",SUM($R$6:$R$370))</f>
        <v>0 / 0</v>
      </c>
    </row>
    <row r="21" spans="2:21" ht="16" thickBot="1">
      <c r="B21" s="4"/>
      <c r="C21" s="268">
        <f t="shared" si="4"/>
        <v>42385</v>
      </c>
      <c r="D21" s="193" t="str">
        <f t="shared" si="5"/>
        <v>samedi</v>
      </c>
      <c r="E21" s="193">
        <f t="shared" si="1"/>
        <v>3</v>
      </c>
      <c r="F21" s="194">
        <f t="shared" si="2"/>
        <v>1</v>
      </c>
      <c r="G21" s="195" t="s">
        <v>141</v>
      </c>
      <c r="H21" s="28" t="str">
        <f ca="1">CONCATENATE(SUMIF($E$6:$E21,$E21,$K21)," / ",SUMIF($E$6:$E$370,$E21,$K21))</f>
        <v>0 / 0</v>
      </c>
      <c r="I21" s="28" t="str">
        <f ca="1">CONCATENATE(SUMIF($F$6:$F21,$F21,$K21)," / ",SUMIF($F$6:$F$370,$F21,$K21))</f>
        <v>19 / 34</v>
      </c>
      <c r="J21" s="28" t="str">
        <f>CONCATENATE(SUM($K$6:$K21)," / ",SUM($K$6:$K$370))</f>
        <v>47 / 130,195</v>
      </c>
      <c r="K21" s="245">
        <v>19</v>
      </c>
      <c r="L21" s="28"/>
      <c r="M21" s="28" t="str">
        <f>CONCATENATE(SUMIF($E$6:$E21,$E21,$P$6:$P$370)," / ",SUMIF($E$6:$E$370,$E21,$P$6:$P$370))</f>
        <v>0 / 0</v>
      </c>
      <c r="N21" s="28" t="str">
        <f ca="1">CONCATENATE(SUMIF($F$6:$F21,$F21,$P21)," / ",SUMIF($F$6:$F$370,$F21,$P$6:$P$370))</f>
        <v>0 / 30</v>
      </c>
      <c r="O21" s="28" t="str">
        <f t="shared" si="3"/>
        <v>0 / 30</v>
      </c>
      <c r="P21" s="245">
        <v>0</v>
      </c>
      <c r="Q21" s="28"/>
      <c r="R21" s="246">
        <v>0</v>
      </c>
      <c r="S21" s="28" t="str">
        <f>CONCATENATE(SUMIF($E$6:$E21,E21,$R$6:$R$370)," / ",SUMIF($E$6:$E$370,E21,$R$6:$R$370))</f>
        <v>0 / 0</v>
      </c>
      <c r="T21" s="28" t="str">
        <f>CONCATENATE(SUMIF($F$6:$F21,$F21,$R$6:$R$370)," / ",SUMIF($F$6:$F$370,$F21,$R$6:$R$370))</f>
        <v>0 / 0</v>
      </c>
      <c r="U21" s="28" t="str">
        <f>CONCATENATE(SUM($R$6:$R21)," / ",SUM($R$6:$R$370))</f>
        <v>0 / 0</v>
      </c>
    </row>
    <row r="22" spans="2:21" ht="13" thickBot="1">
      <c r="B22" s="28"/>
      <c r="C22" s="237">
        <f t="shared" si="4"/>
        <v>42386</v>
      </c>
      <c r="D22" s="35" t="str">
        <f t="shared" si="5"/>
        <v>Dimanche</v>
      </c>
      <c r="E22" s="124">
        <f t="shared" si="1"/>
        <v>4</v>
      </c>
      <c r="F22" s="124">
        <f t="shared" si="2"/>
        <v>1</v>
      </c>
      <c r="G22" s="27"/>
      <c r="H22" s="28" t="str">
        <f ca="1">CONCATENATE(SUMIF($E$6:$E22,$E22,$K22)," / ",SUMIF($E$6:$E$370,$E22,$K22))</f>
        <v>0 / 15</v>
      </c>
      <c r="I22" s="28" t="str">
        <f ca="1">CONCATENATE(SUMIF($F$6:$F22,$F22,$K22)," / ",SUMIF($F$6:$F$370,$F22,$K22))</f>
        <v>0 / 15</v>
      </c>
      <c r="J22" s="28" t="str">
        <f>CONCATENATE(SUM($K$6:$K22)," / ",SUM($K$6:$K$370))</f>
        <v>47 / 130,195</v>
      </c>
      <c r="K22" s="245">
        <v>0</v>
      </c>
      <c r="L22" s="28"/>
      <c r="M22" s="28" t="str">
        <f>CONCATENATE(SUMIF($E$6:$E22,$E22,$P$6:$P$370)," / ",SUMIF($E$6:$E$370,$E22,$P$6:$P$370))</f>
        <v>0 / 0</v>
      </c>
      <c r="N22" s="28" t="str">
        <f ca="1">CONCATENATE(SUMIF($F$6:$F22,$F22,$P22)," / ",SUMIF($F$6:$F$370,$F22,$P$6:$P$370))</f>
        <v>0 / 30</v>
      </c>
      <c r="O22" s="28" t="str">
        <f t="shared" si="3"/>
        <v>0 / 30</v>
      </c>
      <c r="P22" s="245">
        <v>0</v>
      </c>
      <c r="Q22" s="28"/>
      <c r="R22" s="246">
        <v>0</v>
      </c>
      <c r="S22" s="28" t="str">
        <f>CONCATENATE(SUMIF($E$6:$E22,E22,$R$6:$R$370)," / ",SUMIF($E$6:$E$370,E22,$R$6:$R$370))</f>
        <v>0 / 0</v>
      </c>
      <c r="T22" s="28" t="str">
        <f>CONCATENATE(SUMIF($F$6:$F22,$F22,$R$6:$R$370)," / ",SUMIF($F$6:$F$370,$F22,$R$6:$R$370))</f>
        <v>0 / 0</v>
      </c>
      <c r="U22" s="28" t="str">
        <f>CONCATENATE(SUM($R$6:$R22)," / ",SUM($R$6:$R$370))</f>
        <v>0 / 0</v>
      </c>
    </row>
    <row r="23" spans="2:21" ht="13" thickBot="1">
      <c r="B23" s="28"/>
      <c r="C23" s="237">
        <f t="shared" si="4"/>
        <v>42387</v>
      </c>
      <c r="D23" s="35" t="str">
        <f t="shared" si="5"/>
        <v>Lundi</v>
      </c>
      <c r="E23" s="124">
        <f t="shared" si="1"/>
        <v>4</v>
      </c>
      <c r="F23" s="124">
        <f t="shared" si="2"/>
        <v>1</v>
      </c>
      <c r="G23" s="27"/>
      <c r="H23" s="28" t="str">
        <f ca="1">CONCATENATE(SUMIF($E$6:$E23,$E23,$K23)," / ",SUMIF($E$6:$E$370,$E23,$K23))</f>
        <v>0 / 15</v>
      </c>
      <c r="I23" s="28" t="str">
        <f ca="1">CONCATENATE(SUMIF($F$6:$F23,$F23,$K23)," / ",SUMIF($F$6:$F$370,$F23,$K23))</f>
        <v>0 / 15</v>
      </c>
      <c r="J23" s="28" t="str">
        <f>CONCATENATE(SUM($K$6:$K23)," / ",SUM($K$6:$K$370))</f>
        <v>47 / 130,195</v>
      </c>
      <c r="K23" s="245">
        <v>0</v>
      </c>
      <c r="L23" s="28"/>
      <c r="M23" s="28" t="str">
        <f>CONCATENATE(SUMIF($E$6:$E23,$E23,$P$6:$P$370)," / ",SUMIF($E$6:$E$370,$E23,$P$6:$P$370))</f>
        <v>0 / 0</v>
      </c>
      <c r="N23" s="28" t="str">
        <f ca="1">CONCATENATE(SUMIF($F$6:$F23,$F23,$P23)," / ",SUMIF($F$6:$F$370,$F23,$P$6:$P$370))</f>
        <v>0 / 30</v>
      </c>
      <c r="O23" s="28" t="str">
        <f t="shared" si="3"/>
        <v>0 / 30</v>
      </c>
      <c r="P23" s="245">
        <v>0</v>
      </c>
      <c r="Q23" s="28"/>
      <c r="R23" s="246">
        <v>0</v>
      </c>
      <c r="S23" s="28" t="str">
        <f>CONCATENATE(SUMIF($E$6:$E23,E23,$R$6:$R$370)," / ",SUMIF($E$6:$E$370,E23,$R$6:$R$370))</f>
        <v>0 / 0</v>
      </c>
      <c r="T23" s="28" t="str">
        <f>CONCATENATE(SUMIF($F$6:$F23,$F23,$R$6:$R$370)," / ",SUMIF($F$6:$F$370,$F23,$R$6:$R$370))</f>
        <v>0 / 0</v>
      </c>
      <c r="U23" s="28" t="str">
        <f>CONCATENATE(SUM($R$6:$R23)," / ",SUM($R$6:$R$370))</f>
        <v>0 / 0</v>
      </c>
    </row>
    <row r="24" spans="2:21" ht="13" thickBot="1">
      <c r="B24" s="28"/>
      <c r="C24" s="237">
        <f t="shared" si="4"/>
        <v>42388</v>
      </c>
      <c r="D24" s="35" t="str">
        <f t="shared" si="5"/>
        <v>Mardi</v>
      </c>
      <c r="E24" s="124">
        <f t="shared" si="1"/>
        <v>4</v>
      </c>
      <c r="F24" s="124">
        <f t="shared" si="2"/>
        <v>1</v>
      </c>
      <c r="G24" s="27"/>
      <c r="H24" s="28" t="str">
        <f ca="1">CONCATENATE(SUMIF($E$6:$E24,$E24,$K24)," / ",SUMIF($E$6:$E$370,$E24,$K24))</f>
        <v>15 / 15</v>
      </c>
      <c r="I24" s="28" t="str">
        <f ca="1">CONCATENATE(SUMIF($F$6:$F24,$F24,$K24)," / ",SUMIF($F$6:$F$370,$F24,$K24))</f>
        <v>15 / 15</v>
      </c>
      <c r="J24" s="28" t="str">
        <f>CONCATENATE(SUM($K$6:$K24)," / ",SUM($K$6:$K$370))</f>
        <v>47 / 130,195</v>
      </c>
      <c r="K24" s="245">
        <v>0</v>
      </c>
      <c r="L24" s="28"/>
      <c r="M24" s="28" t="str">
        <f>CONCATENATE(SUMIF($E$6:$E24,$E24,$P$6:$P$370)," / ",SUMIF($E$6:$E$370,$E24,$P$6:$P$370))</f>
        <v>0 / 0</v>
      </c>
      <c r="N24" s="28" t="str">
        <f ca="1">CONCATENATE(SUMIF($F$6:$F24,$F24,$P24)," / ",SUMIF($F$6:$F$370,$F24,$P$6:$P$370))</f>
        <v>0 / 30</v>
      </c>
      <c r="O24" s="28" t="str">
        <f t="shared" si="3"/>
        <v>0 / 30</v>
      </c>
      <c r="P24" s="245">
        <v>0</v>
      </c>
      <c r="Q24" s="28"/>
      <c r="R24" s="246">
        <v>0</v>
      </c>
      <c r="S24" s="28" t="str">
        <f>CONCATENATE(SUMIF($E$6:$E24,E24,$R$6:$R$370)," / ",SUMIF($E$6:$E$370,E24,$R$6:$R$370))</f>
        <v>0 / 0</v>
      </c>
      <c r="T24" s="28" t="str">
        <f>CONCATENATE(SUMIF($F$6:$F24,$F24,$R$6:$R$370)," / ",SUMIF($F$6:$F$370,$F24,$R$6:$R$370))</f>
        <v>0 / 0</v>
      </c>
      <c r="U24" s="28" t="str">
        <f>CONCATENATE(SUM($R$6:$R24)," / ",SUM($R$6:$R$370))</f>
        <v>0 / 0</v>
      </c>
    </row>
    <row r="25" spans="2:21" ht="13" thickBot="1">
      <c r="B25" s="28"/>
      <c r="C25" s="237">
        <f t="shared" si="4"/>
        <v>42389</v>
      </c>
      <c r="D25" s="35" t="str">
        <f t="shared" si="5"/>
        <v>Mercredi</v>
      </c>
      <c r="E25" s="124">
        <f t="shared" si="1"/>
        <v>4</v>
      </c>
      <c r="F25" s="124">
        <f t="shared" si="2"/>
        <v>1</v>
      </c>
      <c r="G25" s="27"/>
      <c r="H25" s="28" t="str">
        <f ca="1">CONCATENATE(SUMIF($E$6:$E25,$E25,$K25)," / ",SUMIF($E$6:$E$370,$E25,$K25))</f>
        <v>15 / 15</v>
      </c>
      <c r="I25" s="28" t="str">
        <f ca="1">CONCATENATE(SUMIF($F$6:$F25,$F25,$K25)," / ",SUMIF($F$6:$F$370,$F25,$K25))</f>
        <v>15 / 15</v>
      </c>
      <c r="J25" s="28" t="str">
        <f>CONCATENATE(SUM($K$6:$K25)," / ",SUM($K$6:$K$370))</f>
        <v>47 / 130,195</v>
      </c>
      <c r="K25" s="245">
        <v>0</v>
      </c>
      <c r="L25" s="28"/>
      <c r="M25" s="28" t="str">
        <f>CONCATENATE(SUMIF($E$6:$E25,$E25,$P$6:$P$370)," / ",SUMIF($E$6:$E$370,$E25,$P$6:$P$370))</f>
        <v>0 / 0</v>
      </c>
      <c r="N25" s="28" t="str">
        <f ca="1">CONCATENATE(SUMIF($F$6:$F25,$F25,$P25)," / ",SUMIF($F$6:$F$370,$F25,$P$6:$P$370))</f>
        <v>0 / 30</v>
      </c>
      <c r="O25" s="28" t="str">
        <f t="shared" si="3"/>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1" ht="13" thickBot="1">
      <c r="B26" s="247"/>
      <c r="C26" s="237">
        <f t="shared" si="4"/>
        <v>42390</v>
      </c>
      <c r="D26" s="35" t="str">
        <f t="shared" si="5"/>
        <v>Jeudi</v>
      </c>
      <c r="E26" s="124">
        <f t="shared" si="1"/>
        <v>4</v>
      </c>
      <c r="F26" s="124">
        <f t="shared" ref="F26" si="6">MONTH(C26)</f>
        <v>1</v>
      </c>
      <c r="G26" s="27"/>
      <c r="H26" s="28" t="str">
        <f ca="1">CONCATENATE(SUMIF($E$6:$E26,$E26,$K26)," / ",SUMIF($E$6:$E$370,$E26,$K26))</f>
        <v>15 / 15</v>
      </c>
      <c r="I26" s="28" t="str">
        <f ca="1">CONCATENATE(SUMIF($F$6:$F26,$F26,$K26)," / ",SUMIF($F$6:$F$370,$F26,$K26))</f>
        <v>15 / 15</v>
      </c>
      <c r="J26" s="28" t="str">
        <f>CONCATENATE(SUM($K$6:$K26)," / ",SUM($K$6:$K$370))</f>
        <v>47 / 130,195</v>
      </c>
      <c r="K26" s="245">
        <v>0</v>
      </c>
      <c r="L26" s="28"/>
      <c r="M26" s="28" t="str">
        <f>CONCATENATE(SUMIF($E$6:$E26,$E26,$P$6:$P$370)," / ",SUMIF($E$6:$E$370,$E26,$P$6:$P$370))</f>
        <v>0 / 0</v>
      </c>
      <c r="N26" s="28" t="str">
        <f ca="1">CONCATENATE(SUMIF($F$6:$F26,$F26,$P26)," / ",SUMIF($F$6:$F$370,$F26,$P$6:$P$370))</f>
        <v>0 / 30</v>
      </c>
      <c r="O26" s="28" t="str">
        <f t="shared" si="3"/>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1" ht="13" thickBot="1">
      <c r="B27" s="28"/>
      <c r="C27" s="237">
        <f t="shared" si="4"/>
        <v>42391</v>
      </c>
      <c r="D27" s="35" t="str">
        <f t="shared" si="5"/>
        <v>Vendredi</v>
      </c>
      <c r="E27" s="124">
        <f t="shared" si="1"/>
        <v>4</v>
      </c>
      <c r="F27" s="124">
        <f t="shared" si="2"/>
        <v>1</v>
      </c>
      <c r="G27" s="27"/>
      <c r="H27" s="28" t="str">
        <f ca="1">CONCATENATE(SUMIF($E$6:$E27,$E27,$K27)," / ",SUMIF($E$6:$E$370,$E27,$K27))</f>
        <v>0 / 0</v>
      </c>
      <c r="I27" s="28" t="str">
        <f ca="1">CONCATENATE(SUMIF($F$6:$F27,$F27,$K27)," / ",SUMIF($F$6:$F$370,$F27,$K27))</f>
        <v>15 / 15</v>
      </c>
      <c r="J27" s="28" t="str">
        <f>CONCATENATE(SUM($K$6:$K27)," / ",SUM($K$6:$K$370))</f>
        <v>47 / 130,195</v>
      </c>
      <c r="K27" s="245">
        <v>0</v>
      </c>
      <c r="L27" s="28"/>
      <c r="M27" s="28" t="str">
        <f>CONCATENATE(SUMIF($E$6:$E27,$E27,$P$6:$P$370)," / ",SUMIF($E$6:$E$370,$E27,$P$6:$P$370))</f>
        <v>0 / 0</v>
      </c>
      <c r="N27" s="28" t="str">
        <f ca="1">CONCATENATE(SUMIF($F$6:$F27,$F27,$P27)," / ",SUMIF($F$6:$F$370,$F27,$P$6:$P$370))</f>
        <v>0 / 30</v>
      </c>
      <c r="O27" s="28" t="str">
        <f t="shared" si="3"/>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1" ht="13" thickBot="1">
      <c r="B28" s="247" t="s">
        <v>394</v>
      </c>
      <c r="C28" s="237">
        <f t="shared" si="4"/>
        <v>42392</v>
      </c>
      <c r="D28" s="35" t="str">
        <f t="shared" si="5"/>
        <v>samedi</v>
      </c>
      <c r="E28" s="124">
        <f t="shared" si="1"/>
        <v>4</v>
      </c>
      <c r="F28" s="124">
        <f t="shared" si="2"/>
        <v>1</v>
      </c>
      <c r="G28" s="27" t="s">
        <v>599</v>
      </c>
      <c r="H28" s="28" t="str">
        <f ca="1">CONCATENATE(SUMIF($E$6:$E28,$E28,$K28)," / ",SUMIF($E$6:$E$370,$E28,$K28))</f>
        <v>0 / 0</v>
      </c>
      <c r="I28" s="28" t="str">
        <f ca="1">CONCATENATE(SUMIF($F$6:$F28,$F28,$K28)," / ",SUMIF($F$6:$F$370,$F28,$K28))</f>
        <v>15 / 15</v>
      </c>
      <c r="J28" s="28" t="str">
        <f>CONCATENATE(SUM($K$6:$K28)," / ",SUM($K$6:$K$370))</f>
        <v>47 / 130,195</v>
      </c>
      <c r="K28" s="245">
        <v>0</v>
      </c>
      <c r="L28" s="28"/>
      <c r="M28" s="28" t="str">
        <f>CONCATENATE(SUMIF($E$6:$E28,$E28,$P$6:$P$370)," / ",SUMIF($E$6:$E$370,$E28,$P$6:$P$370))</f>
        <v>0 / 0</v>
      </c>
      <c r="N28" s="28" t="str">
        <f ca="1">CONCATENATE(SUMIF($F$6:$F28,$F28,$P28)," / ",SUMIF($F$6:$F$370,$F28,$P$6:$P$370))</f>
        <v>0 / 30</v>
      </c>
      <c r="O28" s="28" t="str">
        <f t="shared" si="3"/>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1" ht="13" thickBot="1">
      <c r="B29" s="28"/>
      <c r="C29" s="237">
        <f t="shared" si="4"/>
        <v>42393</v>
      </c>
      <c r="D29" s="35" t="str">
        <f t="shared" si="5"/>
        <v>Dimanche</v>
      </c>
      <c r="E29" s="124">
        <f t="shared" si="1"/>
        <v>5</v>
      </c>
      <c r="F29" s="124">
        <f t="shared" si="2"/>
        <v>1</v>
      </c>
      <c r="G29" s="27" t="s">
        <v>636</v>
      </c>
      <c r="H29" s="28" t="str">
        <f ca="1">CONCATENATE(SUMIF($E$6:$E29,$E29,$K29)," / ",SUMIF($E$6:$E$370,$E29,$K29))</f>
        <v>0 / 0</v>
      </c>
      <c r="I29" s="28" t="str">
        <f ca="1">CONCATENATE(SUMIF($F$6:$F29,$F29,$K29)," / ",SUMIF($F$6:$F$370,$F29,$K29))</f>
        <v>15 / 15</v>
      </c>
      <c r="J29" s="28" t="str">
        <f>CONCATENATE(SUM($K$6:$K29)," / ",SUM($K$6:$K$370))</f>
        <v>47 / 130,195</v>
      </c>
      <c r="K29" s="245">
        <v>0</v>
      </c>
      <c r="L29" s="28"/>
      <c r="M29" s="28" t="str">
        <f>CONCATENATE(SUMIF($E$6:$E29,$E29,$P$6:$P$370)," / ",SUMIF($E$6:$E$370,$E29,$P$6:$P$370))</f>
        <v>0 / 0</v>
      </c>
      <c r="N29" s="28" t="str">
        <f ca="1">CONCATENATE(SUMIF($F$6:$F29,$F29,$P29)," / ",SUMIF($F$6:$F$370,$F29,$P$6:$P$370))</f>
        <v>0 / 30</v>
      </c>
      <c r="O29" s="28" t="str">
        <f t="shared" si="3"/>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1" ht="13" thickBot="1">
      <c r="B30" s="28"/>
      <c r="C30" s="237">
        <f t="shared" si="4"/>
        <v>42394</v>
      </c>
      <c r="D30" s="35" t="str">
        <f t="shared" si="5"/>
        <v>Lundi</v>
      </c>
      <c r="E30" s="124">
        <f t="shared" si="1"/>
        <v>5</v>
      </c>
      <c r="F30" s="124">
        <f t="shared" si="2"/>
        <v>1</v>
      </c>
      <c r="G30" s="27"/>
      <c r="H30" s="28" t="str">
        <f ca="1">CONCATENATE(SUMIF($E$6:$E30,$E30,$K30)," / ",SUMIF($E$6:$E$370,$E30,$K30))</f>
        <v>0 / 0</v>
      </c>
      <c r="I30" s="28" t="str">
        <f ca="1">CONCATENATE(SUMIF($F$6:$F30,$F30,$K30)," / ",SUMIF($F$6:$F$370,$F30,$K30))</f>
        <v>15 / 15</v>
      </c>
      <c r="J30" s="28" t="str">
        <f>CONCATENATE(SUM($K$6:$K30)," / ",SUM($K$6:$K$370))</f>
        <v>47 / 130,195</v>
      </c>
      <c r="K30" s="245">
        <v>0</v>
      </c>
      <c r="L30" s="28"/>
      <c r="M30" s="28" t="str">
        <f>CONCATENATE(SUMIF($E$6:$E30,$E30,$P$6:$P$370)," / ",SUMIF($E$6:$E$370,$E30,$P$6:$P$370))</f>
        <v>0 / 0</v>
      </c>
      <c r="N30" s="28" t="str">
        <f ca="1">CONCATENATE(SUMIF($F$6:$F30,$F30,$P30)," / ",SUMIF($F$6:$F$370,$F30,$P$6:$P$370))</f>
        <v>0 / 30</v>
      </c>
      <c r="O30" s="28" t="str">
        <f t="shared" si="3"/>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1" ht="13" thickBot="1">
      <c r="B31" s="28"/>
      <c r="C31" s="237">
        <f t="shared" si="4"/>
        <v>42395</v>
      </c>
      <c r="D31" s="35" t="str">
        <f t="shared" si="5"/>
        <v>Mardi</v>
      </c>
      <c r="E31" s="124">
        <f t="shared" si="1"/>
        <v>5</v>
      </c>
      <c r="F31" s="124">
        <f t="shared" si="2"/>
        <v>1</v>
      </c>
      <c r="G31" s="27"/>
      <c r="H31" s="28" t="str">
        <f ca="1">CONCATENATE(SUMIF($E$6:$E31,$E31,$K31)," / ",SUMIF($E$6:$E$370,$E31,$K31))</f>
        <v>0 / 0</v>
      </c>
      <c r="I31" s="28" t="str">
        <f ca="1">CONCATENATE(SUMIF($F$6:$F31,$F31,$K31)," / ",SUMIF($F$6:$F$370,$F31,$K31))</f>
        <v>15 / 15</v>
      </c>
      <c r="J31" s="28" t="str">
        <f>CONCATENATE(SUM($K$6:$K31)," / ",SUM($K$6:$K$370))</f>
        <v>47 / 130,195</v>
      </c>
      <c r="K31" s="245">
        <v>0</v>
      </c>
      <c r="L31" s="28"/>
      <c r="M31" s="28" t="str">
        <f>CONCATENATE(SUMIF($E$6:$E31,$E31,$P$6:$P$370)," / ",SUMIF($E$6:$E$370,$E31,$P$6:$P$370))</f>
        <v>0 / 0</v>
      </c>
      <c r="N31" s="28" t="str">
        <f ca="1">CONCATENATE(SUMIF($F$6:$F31,$F31,$P31)," / ",SUMIF($F$6:$F$370,$F31,$P$6:$P$370))</f>
        <v>0 / 30</v>
      </c>
      <c r="O31" s="28" t="str">
        <f t="shared" si="3"/>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1" ht="13" thickBot="1">
      <c r="B32" s="28"/>
      <c r="C32" s="237">
        <f t="shared" si="4"/>
        <v>42396</v>
      </c>
      <c r="D32" s="35" t="str">
        <f t="shared" si="5"/>
        <v>Mercredi</v>
      </c>
      <c r="E32" s="124">
        <f t="shared" si="1"/>
        <v>5</v>
      </c>
      <c r="F32" s="124">
        <f t="shared" si="2"/>
        <v>1</v>
      </c>
      <c r="G32" s="27"/>
      <c r="H32" s="28" t="str">
        <f ca="1">CONCATENATE(SUMIF($E$6:$E32,$E32,$K32)," / ",SUMIF($E$6:$E$370,$E32,$K32))</f>
        <v>0 / 0</v>
      </c>
      <c r="I32" s="28" t="str">
        <f ca="1">CONCATENATE(SUMIF($F$6:$F32,$F32,$K32)," / ",SUMIF($F$6:$F$370,$F32,$K32))</f>
        <v>15 / 15</v>
      </c>
      <c r="J32" s="28" t="str">
        <f>CONCATENATE(SUM($K$6:$K32)," / ",SUM($K$6:$K$370))</f>
        <v>47 / 130,195</v>
      </c>
      <c r="K32" s="245">
        <v>0</v>
      </c>
      <c r="L32" s="28"/>
      <c r="M32" s="28" t="str">
        <f>CONCATENATE(SUMIF($E$6:$E32,$E32,$P$6:$P$370)," / ",SUMIF($E$6:$E$370,$E32,$P$6:$P$370))</f>
        <v>0 / 0</v>
      </c>
      <c r="N32" s="28" t="str">
        <f ca="1">CONCATENATE(SUMIF($F$6:$F32,$F32,$P32)," / ",SUMIF($F$6:$F$370,$F32,$P$6:$P$370))</f>
        <v>0 / 30</v>
      </c>
      <c r="O32" s="28" t="str">
        <f t="shared" si="3"/>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4"/>
        <v>42397</v>
      </c>
      <c r="D33" s="35" t="str">
        <f t="shared" si="5"/>
        <v>Jeudi</v>
      </c>
      <c r="E33" s="124">
        <f t="shared" si="1"/>
        <v>5</v>
      </c>
      <c r="F33" s="124">
        <f t="shared" si="2"/>
        <v>1</v>
      </c>
      <c r="G33" s="27"/>
      <c r="H33" s="28" t="str">
        <f ca="1">CONCATENATE(SUMIF($E$6:$E33,$E33,$K33)," / ",SUMIF($E$6:$E$370,$E33,$K33))</f>
        <v>0 / 0</v>
      </c>
      <c r="I33" s="28" t="str">
        <f ca="1">CONCATENATE(SUMIF($F$6:$F33,$F33,$K33)," / ",SUMIF($F$6:$F$370,$F33,$K33))</f>
        <v>15 / 15</v>
      </c>
      <c r="J33" s="28" t="str">
        <f>CONCATENATE(SUM($K$6:$K33)," / ",SUM($K$6:$K$370))</f>
        <v>47 / 130,195</v>
      </c>
      <c r="K33" s="245">
        <v>0</v>
      </c>
      <c r="L33" s="28"/>
      <c r="M33" s="28" t="str">
        <f>CONCATENATE(SUMIF($E$6:$E33,$E33,$P$6:$P$370)," / ",SUMIF($E$6:$E$370,$E33,$P$6:$P$370))</f>
        <v>0 / 0</v>
      </c>
      <c r="N33" s="28" t="str">
        <f ca="1">CONCATENATE(SUMIF($F$6:$F33,$F33,$P33)," / ",SUMIF($F$6:$F$370,$F33,$P$6:$P$370))</f>
        <v>0 / 30</v>
      </c>
      <c r="O33" s="28" t="str">
        <f t="shared" si="3"/>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4"/>
        <v>42398</v>
      </c>
      <c r="D34" s="35" t="str">
        <f t="shared" si="5"/>
        <v>Vendredi</v>
      </c>
      <c r="E34" s="124">
        <f t="shared" si="1"/>
        <v>5</v>
      </c>
      <c r="F34" s="124">
        <f t="shared" si="2"/>
        <v>1</v>
      </c>
      <c r="G34" s="27"/>
      <c r="H34" s="28" t="str">
        <f ca="1">CONCATENATE(SUMIF($E$6:$E34,$E34,$K34)," / ",SUMIF($E$6:$E$370,$E34,$K34))</f>
        <v>0 / 0</v>
      </c>
      <c r="I34" s="28" t="str">
        <f ca="1">CONCATENATE(SUMIF($F$6:$F34,$F34,$K34)," / ",SUMIF($F$6:$F$370,$F34,$K34))</f>
        <v>15 / 15</v>
      </c>
      <c r="J34" s="28" t="str">
        <f>CONCATENATE(SUM($K$6:$K34)," / ",SUM($K$6:$K$370))</f>
        <v>47 / 130,195</v>
      </c>
      <c r="K34" s="245">
        <v>0</v>
      </c>
      <c r="L34" s="28"/>
      <c r="M34" s="28" t="str">
        <f>CONCATENATE(SUMIF($E$6:$E34,$E34,$P$6:$P$370)," / ",SUMIF($E$6:$E$370,$E34,$P$6:$P$370))</f>
        <v>0 / 0</v>
      </c>
      <c r="N34" s="28" t="str">
        <f ca="1">CONCATENATE(SUMIF($F$6:$F34,$F34,$P34)," / ",SUMIF($F$6:$F$370,$F34,$P$6:$P$370))</f>
        <v>0 / 30</v>
      </c>
      <c r="O34" s="28" t="str">
        <f t="shared" si="3"/>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4"/>
        <v>42399</v>
      </c>
      <c r="D35" s="35" t="str">
        <f t="shared" si="5"/>
        <v>samedi</v>
      </c>
      <c r="E35" s="124">
        <f t="shared" si="1"/>
        <v>5</v>
      </c>
      <c r="F35" s="124">
        <f t="shared" si="2"/>
        <v>1</v>
      </c>
      <c r="G35" s="27"/>
      <c r="H35" s="28" t="str">
        <f ca="1">CONCATENATE(SUMIF($E$6:$E35,$E35,$K35)," / ",SUMIF($E$6:$E$370,$E35,$K35))</f>
        <v>0 / 0</v>
      </c>
      <c r="I35" s="28" t="str">
        <f ca="1">CONCATENATE(SUMIF($F$6:$F35,$F35,$K35)," / ",SUMIF($F$6:$F$370,$F35,$K35))</f>
        <v>15 / 15</v>
      </c>
      <c r="J35" s="28" t="str">
        <f>CONCATENATE(SUM($K$6:$K35)," / ",SUM($K$6:$K$370))</f>
        <v>47 / 130,195</v>
      </c>
      <c r="K35" s="245">
        <v>0</v>
      </c>
      <c r="L35" s="28"/>
      <c r="M35" s="28" t="str">
        <f>CONCATENATE(SUMIF($E$6:$E35,$E35,$P$6:$P$370)," / ",SUMIF($E$6:$E$370,$E35,$P$6:$P$370))</f>
        <v>0 / 0</v>
      </c>
      <c r="N35" s="28" t="str">
        <f ca="1">CONCATENATE(SUMIF($F$6:$F35,$F35,$P35)," / ",SUMIF($F$6:$F$370,$F35,$P$6:$P$370))</f>
        <v>0 / 30</v>
      </c>
      <c r="O35" s="28" t="str">
        <f t="shared" si="3"/>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4"/>
        <v>42400</v>
      </c>
      <c r="D36" s="35" t="str">
        <f t="shared" si="5"/>
        <v>Dimanche</v>
      </c>
      <c r="E36" s="124">
        <f t="shared" si="1"/>
        <v>6</v>
      </c>
      <c r="F36" s="124">
        <f t="shared" si="2"/>
        <v>1</v>
      </c>
      <c r="G36" s="27"/>
      <c r="H36" s="28" t="str">
        <f ca="1">CONCATENATE(SUMIF($E$6:$E36,$E36,$K36)," / ",SUMIF($E$6:$E$370,$E36,$K36))</f>
        <v>0 / 26</v>
      </c>
      <c r="I36" s="28" t="str">
        <f ca="1">CONCATENATE(SUMIF($F$6:$F36,$F36,$K36)," / ",SUMIF($F$6:$F$370,$F36,$K36))</f>
        <v>15 / 15</v>
      </c>
      <c r="J36" s="28" t="str">
        <f>CONCATENATE(SUM($K$6:$K36)," / ",SUM($K$6:$K$370))</f>
        <v>47 / 130,195</v>
      </c>
      <c r="K36" s="245">
        <v>0</v>
      </c>
      <c r="L36" s="28"/>
      <c r="M36" s="28" t="str">
        <f>CONCATENATE(SUMIF($E$6:$E36,$E36,$P$6:$P$370)," / ",SUMIF($E$6:$E$370,$E36,$P$6:$P$370))</f>
        <v>0 / 0</v>
      </c>
      <c r="N36" s="28" t="str">
        <f ca="1">CONCATENATE(SUMIF($F$6:$F36,$F36,$P36)," / ",SUMIF($F$6:$F$370,$F36,$P$6:$P$370))</f>
        <v>0 / 30</v>
      </c>
      <c r="O36" s="28" t="str">
        <f t="shared" si="3"/>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4"/>
        <v>42401</v>
      </c>
      <c r="D37" s="35" t="str">
        <f t="shared" si="5"/>
        <v>Lundi</v>
      </c>
      <c r="E37" s="124">
        <f t="shared" si="1"/>
        <v>6</v>
      </c>
      <c r="F37" s="124">
        <f t="shared" si="2"/>
        <v>2</v>
      </c>
      <c r="G37" s="27"/>
      <c r="H37" s="28" t="str">
        <f ca="1">CONCATENATE(SUMIF($E$6:$E37,$E37,$K37)," / ",SUMIF($E$6:$E$370,$E37,$K37))</f>
        <v>0 / 26</v>
      </c>
      <c r="I37" s="28" t="str">
        <f ca="1">CONCATENATE(SUMIF($F$6:$F37,$F37,$K37)," / ",SUMIF($F$6:$F$370,$F37,$K37))</f>
        <v>0 / 68,195</v>
      </c>
      <c r="J37" s="28" t="str">
        <f>CONCATENATE(SUM($K$6:$K37)," / ",SUM($K$6:$K$370))</f>
        <v>47 / 130,195</v>
      </c>
      <c r="K37" s="245">
        <v>0</v>
      </c>
      <c r="L37" s="28"/>
      <c r="M37" s="28" t="str">
        <f>CONCATENATE(SUMIF($E$6:$E37,$E37,$P$6:$P$370)," / ",SUMIF($E$6:$E$370,$E37,$P$6:$P$370))</f>
        <v>0 / 0</v>
      </c>
      <c r="N37" s="28" t="str">
        <f ca="1">CONCATENATE(SUMIF($F$6:$F37,$F37,$P37)," / ",SUMIF($F$6:$F$370,$F37,$P$6:$P$370))</f>
        <v>0 / 0</v>
      </c>
      <c r="O37" s="28" t="str">
        <f t="shared" si="3"/>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4"/>
        <v>42402</v>
      </c>
      <c r="D38" s="35" t="str">
        <f t="shared" si="5"/>
        <v>Mardi</v>
      </c>
      <c r="E38" s="124">
        <f t="shared" si="1"/>
        <v>6</v>
      </c>
      <c r="F38" s="124">
        <f t="shared" si="2"/>
        <v>2</v>
      </c>
      <c r="G38" s="27"/>
      <c r="H38" s="28" t="str">
        <f ca="1">CONCATENATE(SUMIF($E$6:$E38,$E38,$K38)," / ",SUMIF($E$6:$E$370,$E38,$K38))</f>
        <v>0 / 26</v>
      </c>
      <c r="I38" s="28" t="str">
        <f ca="1">CONCATENATE(SUMIF($F$6:$F38,$F38,$K38)," / ",SUMIF($F$6:$F$370,$F38,$K38))</f>
        <v>0 / 68,195</v>
      </c>
      <c r="J38" s="28" t="str">
        <f>CONCATENATE(SUM($K$6:$K38)," / ",SUM($K$6:$K$370))</f>
        <v>47 / 130,195</v>
      </c>
      <c r="K38" s="245">
        <v>0</v>
      </c>
      <c r="L38" s="28"/>
      <c r="M38" s="28" t="str">
        <f>CONCATENATE(SUMIF($E$6:$E38,$E38,$P$6:$P$370)," / ",SUMIF($E$6:$E$370,$E38,$P$6:$P$370))</f>
        <v>0 / 0</v>
      </c>
      <c r="N38" s="28" t="str">
        <f ca="1">CONCATENATE(SUMIF($F$6:$F38,$F38,$P38)," / ",SUMIF($F$6:$F$370,$F38,$P$6:$P$370))</f>
        <v>0 / 0</v>
      </c>
      <c r="O38" s="28" t="str">
        <f t="shared" si="3"/>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4"/>
        <v>42403</v>
      </c>
      <c r="D39" s="35" t="str">
        <f t="shared" si="5"/>
        <v>Mercredi</v>
      </c>
      <c r="E39" s="124">
        <f t="shared" si="1"/>
        <v>6</v>
      </c>
      <c r="F39" s="124">
        <f t="shared" si="2"/>
        <v>2</v>
      </c>
      <c r="G39" s="27"/>
      <c r="H39" s="28" t="str">
        <f ca="1">CONCATENATE(SUMIF($E$6:$E39,$E39,$K39)," / ",SUMIF($E$6:$E$370,$E39,$K39))</f>
        <v>26 / 26</v>
      </c>
      <c r="I39" s="28" t="str">
        <f ca="1">CONCATENATE(SUMIF($F$6:$F39,$F39,$K39)," / ",SUMIF($F$6:$F$370,$F39,$K39))</f>
        <v>26 / 68,195</v>
      </c>
      <c r="J39" s="28" t="str">
        <f>CONCATENATE(SUM($K$6:$K39)," / ",SUM($K$6:$K$370))</f>
        <v>47 / 130,195</v>
      </c>
      <c r="K39" s="245">
        <v>0</v>
      </c>
      <c r="L39" s="28"/>
      <c r="M39" s="28" t="str">
        <f>CONCATENATE(SUMIF($E$6:$E39,$E39,$P$6:$P$370)," / ",SUMIF($E$6:$E$370,$E39,$P$6:$P$370))</f>
        <v>0 / 0</v>
      </c>
      <c r="N39" s="28" t="str">
        <f ca="1">CONCATENATE(SUMIF($F$6:$F39,$F39,$P39)," / ",SUMIF($F$6:$F$370,$F39,$P$6:$P$370))</f>
        <v>0 / 0</v>
      </c>
      <c r="O39" s="28" t="str">
        <f t="shared" si="3"/>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4"/>
        <v>42404</v>
      </c>
      <c r="D40" s="35" t="str">
        <f t="shared" si="5"/>
        <v>Jeudi</v>
      </c>
      <c r="E40" s="124">
        <f t="shared" si="1"/>
        <v>6</v>
      </c>
      <c r="F40" s="124">
        <f t="shared" si="2"/>
        <v>2</v>
      </c>
      <c r="G40" s="27"/>
      <c r="H40" s="28" t="str">
        <f ca="1">CONCATENATE(SUMIF($E$6:$E40,$E40,$K40)," / ",SUMIF($E$6:$E$370,$E40,$K40))</f>
        <v>26 / 26</v>
      </c>
      <c r="I40" s="28" t="str">
        <f ca="1">CONCATENATE(SUMIF($F$6:$F40,$F40,$K40)," / ",SUMIF($F$6:$F$370,$F40,$K40))</f>
        <v>26 / 68,195</v>
      </c>
      <c r="J40" s="28" t="str">
        <f>CONCATENATE(SUM($K$6:$K40)," / ",SUM($K$6:$K$370))</f>
        <v>47 / 130,195</v>
      </c>
      <c r="K40" s="245">
        <v>0</v>
      </c>
      <c r="L40" s="28"/>
      <c r="M40" s="28" t="str">
        <f>CONCATENATE(SUMIF($E$6:$E40,$E40,$P$6:$P$370)," / ",SUMIF($E$6:$E$370,$E40,$P$6:$P$370))</f>
        <v>0 / 0</v>
      </c>
      <c r="N40" s="28" t="str">
        <f ca="1">CONCATENATE(SUMIF($F$6:$F40,$F40,$P40)," / ",SUMIF($F$6:$F$370,$F40,$P$6:$P$370))</f>
        <v>0 / 0</v>
      </c>
      <c r="O40" s="28" t="str">
        <f t="shared" si="3"/>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4"/>
        <v>42405</v>
      </c>
      <c r="D41" s="35" t="str">
        <f t="shared" si="5"/>
        <v>Vendredi</v>
      </c>
      <c r="E41" s="124">
        <f t="shared" si="1"/>
        <v>6</v>
      </c>
      <c r="F41" s="124">
        <f t="shared" si="2"/>
        <v>2</v>
      </c>
      <c r="G41" s="27"/>
      <c r="H41" s="28" t="str">
        <f ca="1">CONCATENATE(SUMIF($E$6:$E41,$E41,$K41)," / ",SUMIF($E$6:$E$370,$E41,$K41))</f>
        <v>26 / 26</v>
      </c>
      <c r="I41" s="28" t="str">
        <f ca="1">CONCATENATE(SUMIF($F$6:$F41,$F41,$K41)," / ",SUMIF($F$6:$F$370,$F41,$K41))</f>
        <v>0 / 42,195</v>
      </c>
      <c r="J41" s="28" t="str">
        <f>CONCATENATE(SUM($K$6:$K41)," / ",SUM($K$6:$K$370))</f>
        <v>47 / 130,195</v>
      </c>
      <c r="K41" s="245">
        <v>0</v>
      </c>
      <c r="L41" s="28"/>
      <c r="M41" s="28" t="str">
        <f>CONCATENATE(SUMIF($E$6:$E41,$E41,$P$6:$P$370)," / ",SUMIF($E$6:$E$370,$E41,$P$6:$P$370))</f>
        <v>0 / 0</v>
      </c>
      <c r="N41" s="28" t="str">
        <f ca="1">CONCATENATE(SUMIF($F$6:$F41,$F41,$P41)," / ",SUMIF($F$6:$F$370,$F41,$P$6:$P$370))</f>
        <v>0 / 0</v>
      </c>
      <c r="O41" s="28" t="str">
        <f t="shared" si="3"/>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6" thickBot="1">
      <c r="B42" s="28"/>
      <c r="C42" s="268">
        <f t="shared" si="4"/>
        <v>42406</v>
      </c>
      <c r="D42" s="193" t="str">
        <f t="shared" si="5"/>
        <v>samedi</v>
      </c>
      <c r="E42" s="193">
        <f t="shared" si="1"/>
        <v>6</v>
      </c>
      <c r="F42" s="194">
        <f t="shared" si="2"/>
        <v>2</v>
      </c>
      <c r="G42" s="195" t="s">
        <v>679</v>
      </c>
      <c r="H42" s="28" t="str">
        <f ca="1">CONCATENATE(SUMIF($E$6:$E42,$E42,$K42)," / ",SUMIF($E$6:$E$370,$E42,$K42))</f>
        <v>42,195 / 42,195</v>
      </c>
      <c r="I42" s="28" t="str">
        <f ca="1">CONCATENATE(SUMIF($F$6:$F42,$F42,$K42)," / ",SUMIF($F$6:$F$370,$F42,$K42))</f>
        <v>42,195 / 42,195</v>
      </c>
      <c r="J42" s="28" t="str">
        <f>CONCATENATE(SUM($K$6:$K42)," / ",SUM($K$6:$K$370))</f>
        <v>62 / 130,195</v>
      </c>
      <c r="K42" s="245">
        <v>15</v>
      </c>
      <c r="L42" s="28"/>
      <c r="M42" s="28" t="str">
        <f>CONCATENATE(SUMIF($E$6:$E42,$E42,$P$6:$P$370)," / ",SUMIF($E$6:$E$370,$E42,$P$6:$P$370))</f>
        <v>0 / 0</v>
      </c>
      <c r="N42" s="28" t="str">
        <f ca="1">CONCATENATE(SUMIF($F$6:$F42,$F42,$P42)," / ",SUMIF($F$6:$F$370,$F42,$P$6:$P$370))</f>
        <v>0 / 0</v>
      </c>
      <c r="O42" s="28" t="str">
        <f t="shared" si="3"/>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3" thickBot="1">
      <c r="B43" s="28"/>
      <c r="C43" s="237">
        <f t="shared" si="4"/>
        <v>42407</v>
      </c>
      <c r="D43" s="35" t="str">
        <f t="shared" si="5"/>
        <v>Dimanche</v>
      </c>
      <c r="E43" s="124">
        <f t="shared" si="1"/>
        <v>7</v>
      </c>
      <c r="F43" s="124">
        <f t="shared" si="2"/>
        <v>2</v>
      </c>
      <c r="G43" s="27"/>
      <c r="H43" s="28" t="str">
        <f ca="1">CONCATENATE(SUMIF($E$6:$E43,$E43,$K43)," / ",SUMIF($E$6:$E$370,$E43,$K43))</f>
        <v>0 / 0</v>
      </c>
      <c r="I43" s="28" t="str">
        <f ca="1">CONCATENATE(SUMIF($F$6:$F43,$F43,$K43)," / ",SUMIF($F$6:$F$370,$F43,$K43))</f>
        <v>42,195 / 42,195</v>
      </c>
      <c r="J43" s="28" t="str">
        <f>CONCATENATE(SUM($K$6:$K43)," / ",SUM($K$6:$K$370))</f>
        <v>62 / 130,195</v>
      </c>
      <c r="K43" s="245">
        <v>0</v>
      </c>
      <c r="L43" s="28"/>
      <c r="M43" s="28" t="str">
        <f>CONCATENATE(SUMIF($E$6:$E43,$E43,$P$6:$P$370)," / ",SUMIF($E$6:$E$370,$E43,$P$6:$P$370))</f>
        <v>0 / 0</v>
      </c>
      <c r="N43" s="28" t="str">
        <f ca="1">CONCATENATE(SUMIF($F$6:$F43,$F43,$P43)," / ",SUMIF($F$6:$F$370,$F43,$P$6:$P$370))</f>
        <v>0 / 0</v>
      </c>
      <c r="O43" s="28" t="str">
        <f t="shared" si="3"/>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4"/>
        <v>42408</v>
      </c>
      <c r="D44" s="35" t="str">
        <f t="shared" si="5"/>
        <v>Lundi</v>
      </c>
      <c r="E44" s="124">
        <f t="shared" si="1"/>
        <v>7</v>
      </c>
      <c r="F44" s="124">
        <f t="shared" si="2"/>
        <v>2</v>
      </c>
      <c r="G44" s="27"/>
      <c r="H44" s="28" t="str">
        <f ca="1">CONCATENATE(SUMIF($E$6:$E44,$E44,$K44)," / ",SUMIF($E$6:$E$370,$E44,$K44))</f>
        <v>0 / 0</v>
      </c>
      <c r="I44" s="28" t="str">
        <f ca="1">CONCATENATE(SUMIF($F$6:$F44,$F44,$K44)," / ",SUMIF($F$6:$F$370,$F44,$K44))</f>
        <v>42,195 / 42,195</v>
      </c>
      <c r="J44" s="28" t="str">
        <f>CONCATENATE(SUM($K$6:$K44)," / ",SUM($K$6:$K$370))</f>
        <v>62 / 130,195</v>
      </c>
      <c r="K44" s="245">
        <v>0</v>
      </c>
      <c r="L44" s="28"/>
      <c r="M44" s="28" t="str">
        <f>CONCATENATE(SUMIF($E$6:$E44,$E44,$P$6:$P$370)," / ",SUMIF($E$6:$E$370,$E44,$P$6:$P$370))</f>
        <v>0 / 0</v>
      </c>
      <c r="N44" s="28" t="str">
        <f ca="1">CONCATENATE(SUMIF($F$6:$F44,$F44,$P44)," / ",SUMIF($F$6:$F$370,$F44,$P$6:$P$370))</f>
        <v>0 / 0</v>
      </c>
      <c r="O44" s="28" t="str">
        <f t="shared" si="3"/>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4"/>
        <v>42409</v>
      </c>
      <c r="D45" s="35" t="str">
        <f t="shared" si="5"/>
        <v>Mardi</v>
      </c>
      <c r="E45" s="124">
        <f t="shared" si="1"/>
        <v>7</v>
      </c>
      <c r="F45" s="124">
        <f t="shared" si="2"/>
        <v>2</v>
      </c>
      <c r="G45" s="27"/>
      <c r="H45" s="28" t="str">
        <f ca="1">CONCATENATE(SUMIF($E$6:$E45,$E45,$K45)," / ",SUMIF($E$6:$E$370,$E45,$K45))</f>
        <v>0 / 0</v>
      </c>
      <c r="I45" s="28" t="str">
        <f ca="1">CONCATENATE(SUMIF($F$6:$F45,$F45,$K45)," / ",SUMIF($F$6:$F$370,$F45,$K45))</f>
        <v>42,195 / 42,195</v>
      </c>
      <c r="J45" s="28" t="str">
        <f>CONCATENATE(SUM($K$6:$K45)," / ",SUM($K$6:$K$370))</f>
        <v>62 / 130,195</v>
      </c>
      <c r="K45" s="245">
        <v>0</v>
      </c>
      <c r="L45" s="28"/>
      <c r="M45" s="28" t="str">
        <f>CONCATENATE(SUMIF($E$6:$E45,$E45,$P$6:$P$370)," / ",SUMIF($E$6:$E$370,$E45,$P$6:$P$370))</f>
        <v>0 / 0</v>
      </c>
      <c r="N45" s="28" t="str">
        <f ca="1">CONCATENATE(SUMIF($F$6:$F45,$F45,$P45)," / ",SUMIF($F$6:$F$370,$F45,$P$6:$P$370))</f>
        <v>0 / 0</v>
      </c>
      <c r="O45" s="28" t="str">
        <f t="shared" si="3"/>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4"/>
        <v>42410</v>
      </c>
      <c r="D46" s="35" t="str">
        <f t="shared" si="5"/>
        <v>Mercredi</v>
      </c>
      <c r="E46" s="124">
        <f t="shared" si="1"/>
        <v>7</v>
      </c>
      <c r="F46" s="124">
        <f t="shared" si="2"/>
        <v>2</v>
      </c>
      <c r="G46" s="27"/>
      <c r="H46" s="28" t="str">
        <f ca="1">CONCATENATE(SUMIF($E$6:$E46,$E46,$K46)," / ",SUMIF($E$6:$E$370,$E46,$K46))</f>
        <v>0 / 0</v>
      </c>
      <c r="I46" s="28" t="str">
        <f ca="1">CONCATENATE(SUMIF($F$6:$F46,$F46,$K46)," / ",SUMIF($F$6:$F$370,$F46,$K46))</f>
        <v>42,195 / 42,195</v>
      </c>
      <c r="J46" s="28" t="str">
        <f>CONCATENATE(SUM($K$6:$K46)," / ",SUM($K$6:$K$370))</f>
        <v>62 / 130,195</v>
      </c>
      <c r="K46" s="245">
        <v>0</v>
      </c>
      <c r="L46" s="28"/>
      <c r="M46" s="28" t="str">
        <f>CONCATENATE(SUMIF($E$6:$E46,$E46,$P$6:$P$370)," / ",SUMIF($E$6:$E$370,$E46,$P$6:$P$370))</f>
        <v>0 / 0</v>
      </c>
      <c r="N46" s="28" t="str">
        <f ca="1">CONCATENATE(SUMIF($F$6:$F46,$F46,$P46)," / ",SUMIF($F$6:$F$370,$F46,$P$6:$P$370))</f>
        <v>0 / 0</v>
      </c>
      <c r="O46" s="28" t="str">
        <f t="shared" si="3"/>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4"/>
        <v>42411</v>
      </c>
      <c r="D47" s="35" t="str">
        <f t="shared" si="5"/>
        <v>Jeudi</v>
      </c>
      <c r="E47" s="124">
        <f t="shared" si="1"/>
        <v>7</v>
      </c>
      <c r="F47" s="124">
        <f t="shared" si="2"/>
        <v>2</v>
      </c>
      <c r="G47" s="27"/>
      <c r="H47" s="28" t="str">
        <f ca="1">CONCATENATE(SUMIF($E$6:$E47,$E47,$K47)," / ",SUMIF($E$6:$E$370,$E47,$K47))</f>
        <v>0 / 0</v>
      </c>
      <c r="I47" s="28" t="str">
        <f ca="1">CONCATENATE(SUMIF($F$6:$F47,$F47,$K47)," / ",SUMIF($F$6:$F$370,$F47,$K47))</f>
        <v>42,195 / 42,195</v>
      </c>
      <c r="J47" s="28" t="str">
        <f>CONCATENATE(SUM($K$6:$K47)," / ",SUM($K$6:$K$370))</f>
        <v>62 / 130,195</v>
      </c>
      <c r="K47" s="245">
        <v>0</v>
      </c>
      <c r="L47" s="28"/>
      <c r="M47" s="28" t="str">
        <f>CONCATENATE(SUMIF($E$6:$E47,$E47,$P$6:$P$370)," / ",SUMIF($E$6:$E$370,$E47,$P$6:$P$370))</f>
        <v>0 / 0</v>
      </c>
      <c r="N47" s="28" t="str">
        <f ca="1">CONCATENATE(SUMIF($F$6:$F47,$F47,$P47)," / ",SUMIF($F$6:$F$370,$F47,$P$6:$P$370))</f>
        <v>0 / 0</v>
      </c>
      <c r="O47" s="28" t="str">
        <f t="shared" si="3"/>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4"/>
        <v>42412</v>
      </c>
      <c r="D48" s="35" t="str">
        <f t="shared" si="5"/>
        <v>Vendredi</v>
      </c>
      <c r="E48" s="124">
        <f t="shared" si="1"/>
        <v>7</v>
      </c>
      <c r="F48" s="124">
        <f t="shared" si="2"/>
        <v>2</v>
      </c>
      <c r="G48" s="27"/>
      <c r="H48" s="28" t="str">
        <f ca="1">CONCATENATE(SUMIF($E$6:$E48,$E48,$K48)," / ",SUMIF($E$6:$E$370,$E48,$K48))</f>
        <v>0 / 0</v>
      </c>
      <c r="I48" s="28" t="str">
        <f ca="1">CONCATENATE(SUMIF($F$6:$F48,$F48,$K48)," / ",SUMIF($F$6:$F$370,$F48,$K48))</f>
        <v>0 / 0</v>
      </c>
      <c r="J48" s="28" t="str">
        <f>CONCATENATE(SUM($K$6:$K48)," / ",SUM($K$6:$K$370))</f>
        <v>62 / 130,195</v>
      </c>
      <c r="K48" s="245">
        <v>0</v>
      </c>
      <c r="L48" s="28"/>
      <c r="M48" s="28" t="str">
        <f>CONCATENATE(SUMIF($E$6:$E48,$E48,$P$6:$P$370)," / ",SUMIF($E$6:$E$370,$E48,$P$6:$P$370))</f>
        <v>0 / 0</v>
      </c>
      <c r="N48" s="28" t="str">
        <f ca="1">CONCATENATE(SUMIF($F$6:$F48,$F48,$P48)," / ",SUMIF($F$6:$F$370,$F48,$P$6:$P$370))</f>
        <v>0 / 0</v>
      </c>
      <c r="O48" s="28" t="str">
        <f t="shared" si="3"/>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4"/>
        <v>42413</v>
      </c>
      <c r="D49" s="35" t="str">
        <f t="shared" si="5"/>
        <v>samedi</v>
      </c>
      <c r="E49" s="124">
        <f t="shared" si="1"/>
        <v>7</v>
      </c>
      <c r="F49" s="124">
        <f t="shared" si="2"/>
        <v>2</v>
      </c>
      <c r="G49" s="27"/>
      <c r="H49" s="28" t="str">
        <f ca="1">CONCATENATE(SUMIF($E$6:$E49,$E49,$K49)," / ",SUMIF($E$6:$E$370,$E49,$K49))</f>
        <v>0 / 0</v>
      </c>
      <c r="I49" s="28" t="str">
        <f ca="1">CONCATENATE(SUMIF($F$6:$F49,$F49,$K49)," / ",SUMIF($F$6:$F$370,$F49,$K49))</f>
        <v>0 / 0</v>
      </c>
      <c r="J49" s="28" t="str">
        <f>CONCATENATE(SUM($K$6:$K49)," / ",SUM($K$6:$K$370))</f>
        <v>62 / 130,195</v>
      </c>
      <c r="K49" s="245">
        <v>0</v>
      </c>
      <c r="L49" s="28"/>
      <c r="M49" s="28" t="str">
        <f>CONCATENATE(SUMIF($E$6:$E49,$E49,$P$6:$P$370)," / ",SUMIF($E$6:$E$370,$E49,$P$6:$P$370))</f>
        <v>0 / 0</v>
      </c>
      <c r="N49" s="28" t="str">
        <f ca="1">CONCATENATE(SUMIF($F$6:$F49,$F49,$P49)," / ",SUMIF($F$6:$F$370,$F49,$P$6:$P$370))</f>
        <v>0 / 0</v>
      </c>
      <c r="O49" s="28" t="str">
        <f t="shared" si="3"/>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4"/>
        <v>42414</v>
      </c>
      <c r="D50" s="35" t="str">
        <f t="shared" si="5"/>
        <v>Dimanche</v>
      </c>
      <c r="E50" s="124">
        <f t="shared" si="1"/>
        <v>8</v>
      </c>
      <c r="F50" s="124">
        <f t="shared" si="2"/>
        <v>2</v>
      </c>
      <c r="G50" s="27"/>
      <c r="H50" s="28" t="str">
        <f ca="1">CONCATENATE(SUMIF($E$6:$E50,$E50,$K50)," / ",SUMIF($E$6:$E$370,$E50,$K50))</f>
        <v>0 / 0</v>
      </c>
      <c r="I50" s="28" t="str">
        <f ca="1">CONCATENATE(SUMIF($F$6:$F50,$F50,$K50)," / ",SUMIF($F$6:$F$370,$F50,$K50))</f>
        <v>0 / 0</v>
      </c>
      <c r="J50" s="28" t="str">
        <f>CONCATENATE(SUM($K$6:$K50)," / ",SUM($K$6:$K$370))</f>
        <v>62 / 130,195</v>
      </c>
      <c r="K50" s="245">
        <v>0</v>
      </c>
      <c r="L50" s="28"/>
      <c r="M50" s="28" t="str">
        <f>CONCATENATE(SUMIF($E$6:$E50,$E50,$P$6:$P$370)," / ",SUMIF($E$6:$E$370,$E50,$P$6:$P$370))</f>
        <v>0 / 0</v>
      </c>
      <c r="N50" s="28" t="str">
        <f ca="1">CONCATENATE(SUMIF($F$6:$F50,$F50,$P50)," / ",SUMIF($F$6:$F$370,$F50,$P$6:$P$370))</f>
        <v>0 / 0</v>
      </c>
      <c r="O50" s="28" t="str">
        <f t="shared" si="3"/>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4"/>
        <v>42415</v>
      </c>
      <c r="D51" s="35" t="str">
        <f t="shared" si="5"/>
        <v>Lundi</v>
      </c>
      <c r="E51" s="124">
        <f t="shared" si="1"/>
        <v>8</v>
      </c>
      <c r="F51" s="124">
        <f t="shared" si="2"/>
        <v>2</v>
      </c>
      <c r="G51" s="27"/>
      <c r="H51" s="28" t="str">
        <f ca="1">CONCATENATE(SUMIF($E$6:$E51,$E51,$K51)," / ",SUMIF($E$6:$E$370,$E51,$K51))</f>
        <v>0 / 0</v>
      </c>
      <c r="I51" s="28" t="str">
        <f ca="1">CONCATENATE(SUMIF($F$6:$F51,$F51,$K51)," / ",SUMIF($F$6:$F$370,$F51,$K51))</f>
        <v>0 / 0</v>
      </c>
      <c r="J51" s="28" t="str">
        <f>CONCATENATE(SUM($K$6:$K51)," / ",SUM($K$6:$K$370))</f>
        <v>62 / 130,195</v>
      </c>
      <c r="K51" s="245">
        <v>0</v>
      </c>
      <c r="L51" s="28"/>
      <c r="M51" s="28" t="str">
        <f>CONCATENATE(SUMIF($E$6:$E51,$E51,$P$6:$P$370)," / ",SUMIF($E$6:$E$370,$E51,$P$6:$P$370))</f>
        <v>0 / 0</v>
      </c>
      <c r="N51" s="28" t="str">
        <f ca="1">CONCATENATE(SUMIF($F$6:$F51,$F51,$P51)," / ",SUMIF($F$6:$F$370,$F51,$P$6:$P$370))</f>
        <v>0 / 0</v>
      </c>
      <c r="O51" s="28" t="str">
        <f t="shared" si="3"/>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4"/>
        <v>42416</v>
      </c>
      <c r="D52" s="35" t="str">
        <f t="shared" si="5"/>
        <v>Mardi</v>
      </c>
      <c r="E52" s="124">
        <f t="shared" si="1"/>
        <v>8</v>
      </c>
      <c r="F52" s="124">
        <f t="shared" si="2"/>
        <v>2</v>
      </c>
      <c r="G52" s="27"/>
      <c r="H52" s="28" t="str">
        <f ca="1">CONCATENATE(SUMIF($E$6:$E52,$E52,$K52)," / ",SUMIF($E$6:$E$370,$E52,$K52))</f>
        <v>0 / 0</v>
      </c>
      <c r="I52" s="28" t="str">
        <f ca="1">CONCATENATE(SUMIF($F$6:$F52,$F52,$K52)," / ",SUMIF($F$6:$F$370,$F52,$K52))</f>
        <v>0 / 0</v>
      </c>
      <c r="J52" s="28" t="str">
        <f>CONCATENATE(SUM($K$6:$K52)," / ",SUM($K$6:$K$370))</f>
        <v>62 / 130,195</v>
      </c>
      <c r="K52" s="245">
        <v>0</v>
      </c>
      <c r="L52" s="28"/>
      <c r="M52" s="28" t="str">
        <f>CONCATENATE(SUMIF($E$6:$E52,$E52,$P$6:$P$370)," / ",SUMIF($E$6:$E$370,$E52,$P$6:$P$370))</f>
        <v>0 / 0</v>
      </c>
      <c r="N52" s="28" t="str">
        <f ca="1">CONCATENATE(SUMIF($F$6:$F52,$F52,$P52)," / ",SUMIF($F$6:$F$370,$F52,$P$6:$P$370))</f>
        <v>0 / 0</v>
      </c>
      <c r="O52" s="28" t="str">
        <f t="shared" si="3"/>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4"/>
        <v>42417</v>
      </c>
      <c r="D53" s="35" t="str">
        <f t="shared" si="5"/>
        <v>Mercredi</v>
      </c>
      <c r="E53" s="124">
        <f t="shared" si="1"/>
        <v>8</v>
      </c>
      <c r="F53" s="124">
        <f t="shared" si="2"/>
        <v>2</v>
      </c>
      <c r="G53" s="27"/>
      <c r="H53" s="28" t="str">
        <f ca="1">CONCATENATE(SUMIF($E$6:$E53,$E53,$K53)," / ",SUMIF($E$6:$E$370,$E53,$K53))</f>
        <v>0 / 0</v>
      </c>
      <c r="I53" s="28" t="str">
        <f ca="1">CONCATENATE(SUMIF($F$6:$F53,$F53,$K53)," / ",SUMIF($F$6:$F$370,$F53,$K53))</f>
        <v>0 / 0</v>
      </c>
      <c r="J53" s="28" t="str">
        <f>CONCATENATE(SUM($K$6:$K53)," / ",SUM($K$6:$K$370))</f>
        <v>62 / 130,195</v>
      </c>
      <c r="K53" s="245">
        <v>0</v>
      </c>
      <c r="L53" s="28"/>
      <c r="M53" s="28" t="str">
        <f>CONCATENATE(SUMIF($E$6:$E53,$E53,$P$6:$P$370)," / ",SUMIF($E$6:$E$370,$E53,$P$6:$P$370))</f>
        <v>0 / 0</v>
      </c>
      <c r="N53" s="28" t="str">
        <f ca="1">CONCATENATE(SUMIF($F$6:$F53,$F53,$P53)," / ",SUMIF($F$6:$F$370,$F53,$P$6:$P$370))</f>
        <v>0 / 0</v>
      </c>
      <c r="O53" s="28" t="str">
        <f t="shared" si="3"/>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4"/>
        <v>42418</v>
      </c>
      <c r="D54" s="35" t="str">
        <f t="shared" si="5"/>
        <v>Jeudi</v>
      </c>
      <c r="E54" s="124">
        <f t="shared" si="1"/>
        <v>8</v>
      </c>
      <c r="F54" s="124">
        <f t="shared" si="2"/>
        <v>2</v>
      </c>
      <c r="G54" s="27"/>
      <c r="H54" s="28" t="str">
        <f ca="1">CONCATENATE(SUMIF($E$6:$E54,$E54,$K54)," / ",SUMIF($E$6:$E$370,$E54,$K54))</f>
        <v>0 / 0</v>
      </c>
      <c r="I54" s="28" t="str">
        <f ca="1">CONCATENATE(SUMIF($F$6:$F54,$F54,$K54)," / ",SUMIF($F$6:$F$370,$F54,$K54))</f>
        <v>0 / 0</v>
      </c>
      <c r="J54" s="28" t="str">
        <f>CONCATENATE(SUM($K$6:$K54)," / ",SUM($K$6:$K$370))</f>
        <v>62 / 130,195</v>
      </c>
      <c r="K54" s="245">
        <v>0</v>
      </c>
      <c r="L54" s="28"/>
      <c r="M54" s="28" t="str">
        <f>CONCATENATE(SUMIF($E$6:$E54,$E54,$P$6:$P$370)," / ",SUMIF($E$6:$E$370,$E54,$P$6:$P$370))</f>
        <v>0 / 0</v>
      </c>
      <c r="N54" s="28" t="str">
        <f ca="1">CONCATENATE(SUMIF($F$6:$F54,$F54,$P54)," / ",SUMIF($F$6:$F$370,$F54,$P$6:$P$370))</f>
        <v>0 / 0</v>
      </c>
      <c r="O54" s="28" t="str">
        <f t="shared" si="3"/>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4"/>
        <v>42419</v>
      </c>
      <c r="D55" s="35" t="str">
        <f t="shared" si="5"/>
        <v>Vendredi</v>
      </c>
      <c r="E55" s="124">
        <f t="shared" si="1"/>
        <v>8</v>
      </c>
      <c r="F55" s="124">
        <f t="shared" si="2"/>
        <v>2</v>
      </c>
      <c r="G55" s="27"/>
      <c r="H55" s="28" t="str">
        <f ca="1">CONCATENATE(SUMIF($E$6:$E55,$E55,$K55)," / ",SUMIF($E$6:$E$370,$E55,$K55))</f>
        <v>0 / 0</v>
      </c>
      <c r="I55" s="28" t="str">
        <f ca="1">CONCATENATE(SUMIF($F$6:$F55,$F55,$K55)," / ",SUMIF($F$6:$F$370,$F55,$K55))</f>
        <v>0 / 0</v>
      </c>
      <c r="J55" s="28" t="str">
        <f>CONCATENATE(SUM($K$6:$K55)," / ",SUM($K$6:$K$370))</f>
        <v>62 / 130,195</v>
      </c>
      <c r="K55" s="245">
        <v>0</v>
      </c>
      <c r="L55" s="28"/>
      <c r="M55" s="28" t="str">
        <f>CONCATENATE(SUMIF($E$6:$E55,$E55,$P$6:$P$370)," / ",SUMIF($E$6:$E$370,$E55,$P$6:$P$370))</f>
        <v>0 / 0</v>
      </c>
      <c r="N55" s="28" t="str">
        <f ca="1">CONCATENATE(SUMIF($F$6:$F55,$F55,$P55)," / ",SUMIF($F$6:$F$370,$F55,$P$6:$P$370))</f>
        <v>0 / 0</v>
      </c>
      <c r="O55" s="28" t="str">
        <f t="shared" si="3"/>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3" thickBot="1">
      <c r="B56" s="28"/>
      <c r="C56" s="237">
        <f t="shared" si="4"/>
        <v>42420</v>
      </c>
      <c r="D56" s="35" t="str">
        <f t="shared" si="5"/>
        <v>samedi</v>
      </c>
      <c r="E56" s="124">
        <f t="shared" si="1"/>
        <v>8</v>
      </c>
      <c r="F56" s="124">
        <f t="shared" si="2"/>
        <v>2</v>
      </c>
      <c r="G56" s="27"/>
      <c r="H56" s="28" t="str">
        <f ca="1">CONCATENATE(SUMIF($E$6:$E56,$E56,$K56)," / ",SUMIF($E$6:$E$370,$E56,$K56))</f>
        <v>0 / 0</v>
      </c>
      <c r="I56" s="28" t="str">
        <f ca="1">CONCATENATE(SUMIF($F$6:$F56,$F56,$K56)," / ",SUMIF($F$6:$F$370,$F56,$K56))</f>
        <v>0 / 0</v>
      </c>
      <c r="J56" s="28" t="str">
        <f>CONCATENATE(SUM($K$6:$K56)," / ",SUM($K$6:$K$370))</f>
        <v>62 / 130,195</v>
      </c>
      <c r="K56" s="245">
        <v>0</v>
      </c>
      <c r="L56" s="28"/>
      <c r="M56" s="28" t="str">
        <f>CONCATENATE(SUMIF($E$6:$E56,$E56,$P$6:$P$370)," / ",SUMIF($E$6:$E$370,$E56,$P$6:$P$370))</f>
        <v>0 / 0</v>
      </c>
      <c r="N56" s="28" t="str">
        <f ca="1">CONCATENATE(SUMIF($F$6:$F56,$F56,$P56)," / ",SUMIF($F$6:$F$370,$F56,$P$6:$P$370))</f>
        <v>0 / 0</v>
      </c>
      <c r="O56" s="28" t="str">
        <f t="shared" si="3"/>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4"/>
        <v>42421</v>
      </c>
      <c r="D57" s="35" t="str">
        <f t="shared" si="5"/>
        <v>Dimanche</v>
      </c>
      <c r="E57" s="124">
        <f t="shared" si="1"/>
        <v>9</v>
      </c>
      <c r="F57" s="124">
        <f t="shared" si="2"/>
        <v>2</v>
      </c>
      <c r="G57" s="27"/>
      <c r="H57" s="28" t="str">
        <f ca="1">CONCATENATE(SUMIF($E$6:$E57,$E57,$K57)," / ",SUMIF($E$6:$E$370,$E57,$K57))</f>
        <v>0 / 0</v>
      </c>
      <c r="I57" s="28" t="str">
        <f ca="1">CONCATENATE(SUMIF($F$6:$F57,$F57,$K57)," / ",SUMIF($F$6:$F$370,$F57,$K57))</f>
        <v>0 / 0</v>
      </c>
      <c r="J57" s="28" t="str">
        <f>CONCATENATE(SUM($K$6:$K57)," / ",SUM($K$6:$K$370))</f>
        <v>62 / 130,195</v>
      </c>
      <c r="K57" s="245">
        <v>0</v>
      </c>
      <c r="L57" s="28"/>
      <c r="M57" s="28" t="str">
        <f>CONCATENATE(SUMIF($E$6:$E57,$E57,$P$6:$P$370)," / ",SUMIF($E$6:$E$370,$E57,$P$6:$P$370))</f>
        <v>0 / 0</v>
      </c>
      <c r="N57" s="28" t="str">
        <f ca="1">CONCATENATE(SUMIF($F$6:$F57,$F57,$P57)," / ",SUMIF($F$6:$F$370,$F57,$P$6:$P$370))</f>
        <v>0 / 0</v>
      </c>
      <c r="O57" s="28" t="str">
        <f t="shared" si="3"/>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4"/>
        <v>42422</v>
      </c>
      <c r="D58" s="35" t="str">
        <f t="shared" si="5"/>
        <v>Lundi</v>
      </c>
      <c r="E58" s="124">
        <f t="shared" si="1"/>
        <v>9</v>
      </c>
      <c r="F58" s="124">
        <f t="shared" si="2"/>
        <v>2</v>
      </c>
      <c r="G58" s="27"/>
      <c r="H58" s="28" t="str">
        <f ca="1">CONCATENATE(SUMIF($E$6:$E58,$E58,$K58)," / ",SUMIF($E$6:$E$370,$E58,$K58))</f>
        <v>0 / 0</v>
      </c>
      <c r="I58" s="28" t="str">
        <f ca="1">CONCATENATE(SUMIF($F$6:$F58,$F58,$K58)," / ",SUMIF($F$6:$F$370,$F58,$K58))</f>
        <v>0 / 0</v>
      </c>
      <c r="J58" s="28" t="str">
        <f>CONCATENATE(SUM($K$6:$K58)," / ",SUM($K$6:$K$370))</f>
        <v>62 / 130,195</v>
      </c>
      <c r="K58" s="245">
        <v>0</v>
      </c>
      <c r="L58" s="28"/>
      <c r="M58" s="28" t="str">
        <f>CONCATENATE(SUMIF($E$6:$E58,$E58,$P$6:$P$370)," / ",SUMIF($E$6:$E$370,$E58,$P$6:$P$370))</f>
        <v>0 / 0</v>
      </c>
      <c r="N58" s="28" t="str">
        <f ca="1">CONCATENATE(SUMIF($F$6:$F58,$F58,$P58)," / ",SUMIF($F$6:$F$370,$F58,$P$6:$P$370))</f>
        <v>0 / 0</v>
      </c>
      <c r="O58" s="28" t="str">
        <f t="shared" si="3"/>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4"/>
        <v>42423</v>
      </c>
      <c r="D59" s="35" t="str">
        <f t="shared" si="5"/>
        <v>Mardi</v>
      </c>
      <c r="E59" s="124">
        <f t="shared" si="1"/>
        <v>9</v>
      </c>
      <c r="F59" s="124">
        <f t="shared" si="2"/>
        <v>2</v>
      </c>
      <c r="G59" s="27"/>
      <c r="H59" s="28" t="str">
        <f ca="1">CONCATENATE(SUMIF($E$6:$E59,$E59,$K59)," / ",SUMIF($E$6:$E$370,$E59,$K59))</f>
        <v>0 / 0</v>
      </c>
      <c r="I59" s="28" t="str">
        <f ca="1">CONCATENATE(SUMIF($F$6:$F59,$F59,$K59)," / ",SUMIF($F$6:$F$370,$F59,$K59))</f>
        <v>0 / 0</v>
      </c>
      <c r="J59" s="28" t="str">
        <f>CONCATENATE(SUM($K$6:$K59)," / ",SUM($K$6:$K$370))</f>
        <v>62 / 130,195</v>
      </c>
      <c r="K59" s="245">
        <v>0</v>
      </c>
      <c r="L59" s="28"/>
      <c r="M59" s="28" t="str">
        <f>CONCATENATE(SUMIF($E$6:$E59,$E59,$P$6:$P$370)," / ",SUMIF($E$6:$E$370,$E59,$P$6:$P$370))</f>
        <v>0 / 0</v>
      </c>
      <c r="N59" s="28" t="str">
        <f ca="1">CONCATENATE(SUMIF($F$6:$F59,$F59,$P59)," / ",SUMIF($F$6:$F$370,$F59,$P$6:$P$370))</f>
        <v>0 / 0</v>
      </c>
      <c r="O59" s="28" t="str">
        <f t="shared" si="3"/>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4"/>
        <v>42424</v>
      </c>
      <c r="D60" s="35" t="str">
        <f t="shared" si="5"/>
        <v>Mercredi</v>
      </c>
      <c r="E60" s="124">
        <f t="shared" si="1"/>
        <v>9</v>
      </c>
      <c r="F60" s="124">
        <f t="shared" si="2"/>
        <v>2</v>
      </c>
      <c r="G60" s="27"/>
      <c r="H60" s="28" t="str">
        <f ca="1">CONCATENATE(SUMIF($E$6:$E60,$E60,$K60)," / ",SUMIF($E$6:$E$370,$E60,$K60))</f>
        <v>0 / 0</v>
      </c>
      <c r="I60" s="28" t="str">
        <f ca="1">CONCATENATE(SUMIF($F$6:$F60,$F60,$K60)," / ",SUMIF($F$6:$F$370,$F60,$K60))</f>
        <v>0 / 0</v>
      </c>
      <c r="J60" s="28" t="str">
        <f>CONCATENATE(SUM($K$6:$K60)," / ",SUM($K$6:$K$370))</f>
        <v>62 / 130,195</v>
      </c>
      <c r="K60" s="245">
        <v>0</v>
      </c>
      <c r="L60" s="28"/>
      <c r="M60" s="28" t="str">
        <f>CONCATENATE(SUMIF($E$6:$E60,$E60,$P$6:$P$370)," / ",SUMIF($E$6:$E$370,$E60,$P$6:$P$370))</f>
        <v>0 / 0</v>
      </c>
      <c r="N60" s="28" t="str">
        <f ca="1">CONCATENATE(SUMIF($F$6:$F60,$F60,$P60)," / ",SUMIF($F$6:$F$370,$F60,$P$6:$P$370))</f>
        <v>0 / 0</v>
      </c>
      <c r="O60" s="28" t="str">
        <f t="shared" si="3"/>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4"/>
        <v>42425</v>
      </c>
      <c r="D61" s="35" t="str">
        <f t="shared" si="5"/>
        <v>Jeudi</v>
      </c>
      <c r="E61" s="124">
        <f t="shared" si="1"/>
        <v>9</v>
      </c>
      <c r="F61" s="124">
        <f t="shared" si="2"/>
        <v>2</v>
      </c>
      <c r="G61" s="27"/>
      <c r="H61" s="28" t="str">
        <f ca="1">CONCATENATE(SUMIF($E$6:$E61,$E61,$K61)," / ",SUMIF($E$6:$E$370,$E61,$K61))</f>
        <v>0 / 0</v>
      </c>
      <c r="I61" s="28" t="str">
        <f ca="1">CONCATENATE(SUMIF($F$6:$F61,$F61,$K61)," / ",SUMIF($F$6:$F$370,$F61,$K61))</f>
        <v>0 / 0</v>
      </c>
      <c r="J61" s="28" t="str">
        <f>CONCATENATE(SUM($K$6:$K61)," / ",SUM($K$6:$K$370))</f>
        <v>62 / 130,195</v>
      </c>
      <c r="K61" s="245">
        <v>0</v>
      </c>
      <c r="L61" s="28"/>
      <c r="M61" s="28" t="str">
        <f>CONCATENATE(SUMIF($E$6:$E61,$E61,$P$6:$P$370)," / ",SUMIF($E$6:$E$370,$E61,$P$6:$P$370))</f>
        <v>0 / 0</v>
      </c>
      <c r="N61" s="28" t="str">
        <f ca="1">CONCATENATE(SUMIF($F$6:$F61,$F61,$P61)," / ",SUMIF($F$6:$F$370,$F61,$P$6:$P$370))</f>
        <v>0 / 0</v>
      </c>
      <c r="O61" s="28" t="str">
        <f t="shared" si="3"/>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4"/>
        <v>42426</v>
      </c>
      <c r="D62" s="35" t="str">
        <f t="shared" si="5"/>
        <v>Vendredi</v>
      </c>
      <c r="E62" s="124">
        <f t="shared" si="1"/>
        <v>9</v>
      </c>
      <c r="F62" s="124">
        <f t="shared" si="2"/>
        <v>2</v>
      </c>
      <c r="G62" s="27"/>
      <c r="H62" s="28" t="str">
        <f ca="1">CONCATENATE(SUMIF($E$6:$E62,$E62,$K62)," / ",SUMIF($E$6:$E$370,$E62,$K62))</f>
        <v>0 / 0</v>
      </c>
      <c r="I62" s="28" t="str">
        <f ca="1">CONCATENATE(SUMIF($F$6:$F62,$F62,$K62)," / ",SUMIF($F$6:$F$370,$F62,$K62))</f>
        <v>0 / 0</v>
      </c>
      <c r="J62" s="28" t="str">
        <f>CONCATENATE(SUM($K$6:$K62)," / ",SUM($K$6:$K$370))</f>
        <v>62 / 130,195</v>
      </c>
      <c r="K62" s="245">
        <v>0</v>
      </c>
      <c r="L62" s="28"/>
      <c r="M62" s="28" t="str">
        <f>CONCATENATE(SUMIF($E$6:$E62,$E62,$P$6:$P$370)," / ",SUMIF($E$6:$E$370,$E62,$P$6:$P$370))</f>
        <v>0 / 0</v>
      </c>
      <c r="N62" s="28" t="str">
        <f ca="1">CONCATENATE(SUMIF($F$6:$F62,$F62,$P62)," / ",SUMIF($F$6:$F$370,$F62,$P$6:$P$370))</f>
        <v>0 / 0</v>
      </c>
      <c r="O62" s="28" t="str">
        <f t="shared" si="3"/>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4"/>
        <v>42427</v>
      </c>
      <c r="D63" s="35" t="str">
        <f t="shared" si="5"/>
        <v>samedi</v>
      </c>
      <c r="E63" s="124">
        <f t="shared" si="1"/>
        <v>9</v>
      </c>
      <c r="F63" s="124">
        <f t="shared" si="2"/>
        <v>2</v>
      </c>
      <c r="G63" s="27"/>
      <c r="H63" s="28" t="str">
        <f ca="1">CONCATENATE(SUMIF($E$6:$E63,$E63,$K63)," / ",SUMIF($E$6:$E$370,$E63,$K63))</f>
        <v>0 / 0</v>
      </c>
      <c r="I63" s="28" t="str">
        <f ca="1">CONCATENATE(SUMIF($F$6:$F63,$F63,$K63)," / ",SUMIF($F$6:$F$370,$F63,$K63))</f>
        <v>0 / 0</v>
      </c>
      <c r="J63" s="28" t="str">
        <f>CONCATENATE(SUM($K$6:$K63)," / ",SUM($K$6:$K$370))</f>
        <v>62 / 130,195</v>
      </c>
      <c r="K63" s="245">
        <v>0</v>
      </c>
      <c r="L63" s="28"/>
      <c r="M63" s="28" t="str">
        <f>CONCATENATE(SUMIF($E$6:$E63,$E63,$P$6:$P$370)," / ",SUMIF($E$6:$E$370,$E63,$P$6:$P$370))</f>
        <v>0 / 0</v>
      </c>
      <c r="N63" s="28" t="str">
        <f ca="1">CONCATENATE(SUMIF($F$6:$F63,$F63,$P63)," / ",SUMIF($F$6:$F$370,$F63,$P$6:$P$370))</f>
        <v>0 / 0</v>
      </c>
      <c r="O63" s="28" t="str">
        <f t="shared" si="3"/>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4"/>
        <v>42428</v>
      </c>
      <c r="D64" s="35" t="str">
        <f t="shared" si="5"/>
        <v>Dimanche</v>
      </c>
      <c r="E64" s="124">
        <f t="shared" si="1"/>
        <v>10</v>
      </c>
      <c r="F64" s="124">
        <f t="shared" si="2"/>
        <v>2</v>
      </c>
      <c r="G64" s="27"/>
      <c r="H64" s="28" t="str">
        <f ca="1">CONCATENATE(SUMIF($E$6:$E64,$E64,$K64)," / ",SUMIF($E$6:$E$370,$E64,$K64))</f>
        <v>0 / 0</v>
      </c>
      <c r="I64" s="28" t="str">
        <f ca="1">CONCATENATE(SUMIF($F$6:$F64,$F64,$K64)," / ",SUMIF($F$6:$F$370,$F64,$K64))</f>
        <v>0 / 0</v>
      </c>
      <c r="J64" s="28" t="str">
        <f>CONCATENATE(SUM($K$6:$K64)," / ",SUM($K$6:$K$370))</f>
        <v>62 / 130,195</v>
      </c>
      <c r="K64" s="245">
        <v>0</v>
      </c>
      <c r="L64" s="28"/>
      <c r="M64" s="28" t="str">
        <f>CONCATENATE(SUMIF($E$6:$E64,$E64,$P$6:$P$370)," / ",SUMIF($E$6:$E$370,$E64,$P$6:$P$370))</f>
        <v>0 / 0</v>
      </c>
      <c r="N64" s="28" t="str">
        <f ca="1">CONCATENATE(SUMIF($F$6:$F64,$F64,$P64)," / ",SUMIF($F$6:$F$370,$F64,$P$6:$P$370))</f>
        <v>0 / 0</v>
      </c>
      <c r="O64" s="28" t="str">
        <f t="shared" si="3"/>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4"/>
        <v>42429</v>
      </c>
      <c r="D65" s="35" t="str">
        <f t="shared" si="5"/>
        <v>Lundi</v>
      </c>
      <c r="E65" s="124">
        <f t="shared" si="1"/>
        <v>10</v>
      </c>
      <c r="F65" s="124">
        <f t="shared" si="2"/>
        <v>2</v>
      </c>
      <c r="G65" s="27"/>
      <c r="H65" s="28" t="str">
        <f ca="1">CONCATENATE(SUMIF($E$6:$E65,$E65,$K65)," / ",SUMIF($E$6:$E$370,$E65,$K65))</f>
        <v>0 / 0</v>
      </c>
      <c r="I65" s="28" t="str">
        <f ca="1">CONCATENATE(SUMIF($F$6:$F65,$F65,$K65)," / ",SUMIF($F$6:$F$370,$F65,$K65))</f>
        <v>0 / 0</v>
      </c>
      <c r="J65" s="28" t="str">
        <f>CONCATENATE(SUM($K$6:$K65)," / ",SUM($K$6:$K$370))</f>
        <v>62 / 130,195</v>
      </c>
      <c r="K65" s="245">
        <v>0</v>
      </c>
      <c r="L65" s="28"/>
      <c r="M65" s="28" t="str">
        <f>CONCATENATE(SUMIF($E$6:$E65,$E65,$P$6:$P$370)," / ",SUMIF($E$6:$E$370,$E65,$P$6:$P$370))</f>
        <v>0 / 0</v>
      </c>
      <c r="N65" s="28" t="str">
        <f ca="1">CONCATENATE(SUMIF($F$6:$F65,$F65,$P65)," / ",SUMIF($F$6:$F$370,$F65,$P$6:$P$370))</f>
        <v>0 / 0</v>
      </c>
      <c r="O65" s="28" t="str">
        <f t="shared" si="3"/>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4"/>
        <v>42430</v>
      </c>
      <c r="D66" s="35" t="str">
        <f t="shared" si="5"/>
        <v>Mardi</v>
      </c>
      <c r="E66" s="124">
        <f t="shared" si="1"/>
        <v>10</v>
      </c>
      <c r="F66" s="124">
        <f t="shared" si="2"/>
        <v>3</v>
      </c>
      <c r="G66" s="27"/>
      <c r="H66" s="28" t="str">
        <f ca="1">CONCATENATE(SUMIF($E$6:$E66,$E66,$K66)," / ",SUMIF($E$6:$E$370,$E66,$K66))</f>
        <v>0 / 0</v>
      </c>
      <c r="I66" s="28" t="str">
        <f ca="1">CONCATENATE(SUMIF($F$6:$F66,$F66,$K66)," / ",SUMIF($F$6:$F$370,$F66,$K66))</f>
        <v>0 / 0</v>
      </c>
      <c r="J66" s="28" t="str">
        <f>CONCATENATE(SUM($K$6:$K66)," / ",SUM($K$6:$K$370))</f>
        <v>62 / 130,195</v>
      </c>
      <c r="K66" s="245">
        <v>0</v>
      </c>
      <c r="L66" s="28"/>
      <c r="M66" s="28" t="str">
        <f>CONCATENATE(SUMIF($E$6:$E66,$E66,$P$6:$P$370)," / ",SUMIF($E$6:$E$370,$E66,$P$6:$P$370))</f>
        <v>0 / 0</v>
      </c>
      <c r="N66" s="28" t="str">
        <f ca="1">CONCATENATE(SUMIF($F$6:$F66,$F66,$P66)," / ",SUMIF($F$6:$F$370,$F66,$P$6:$P$370))</f>
        <v>0 / 0</v>
      </c>
      <c r="O66" s="28" t="str">
        <f t="shared" si="3"/>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4"/>
        <v>42431</v>
      </c>
      <c r="D67" s="35" t="str">
        <f t="shared" si="5"/>
        <v>Mercredi</v>
      </c>
      <c r="E67" s="124">
        <f t="shared" si="1"/>
        <v>10</v>
      </c>
      <c r="F67" s="124">
        <f t="shared" si="2"/>
        <v>3</v>
      </c>
      <c r="G67" s="27"/>
      <c r="H67" s="28" t="str">
        <f ca="1">CONCATENATE(SUMIF($E$6:$E67,$E67,$K67)," / ",SUMIF($E$6:$E$370,$E67,$K67))</f>
        <v>0 / 0</v>
      </c>
      <c r="I67" s="28" t="str">
        <f ca="1">CONCATENATE(SUMIF($F$6:$F67,$F67,$K67)," / ",SUMIF($F$6:$F$370,$F67,$K67))</f>
        <v>0 / 0</v>
      </c>
      <c r="J67" s="28" t="str">
        <f>CONCATENATE(SUM($K$6:$K67)," / ",SUM($K$6:$K$370))</f>
        <v>62 / 130,195</v>
      </c>
      <c r="K67" s="245">
        <v>0</v>
      </c>
      <c r="L67" s="28"/>
      <c r="M67" s="28" t="str">
        <f>CONCATENATE(SUMIF($E$6:$E67,$E67,$P$6:$P$370)," / ",SUMIF($E$6:$E$370,$E67,$P$6:$P$370))</f>
        <v>0 / 0</v>
      </c>
      <c r="N67" s="28" t="str">
        <f ca="1">CONCATENATE(SUMIF($F$6:$F67,$F67,$P67)," / ",SUMIF($F$6:$F$370,$F67,$P$6:$P$370))</f>
        <v>0 / 0</v>
      </c>
      <c r="O67" s="28" t="str">
        <f t="shared" si="3"/>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4"/>
        <v>42432</v>
      </c>
      <c r="D68" s="35" t="str">
        <f t="shared" si="5"/>
        <v>Jeudi</v>
      </c>
      <c r="E68" s="124">
        <f t="shared" si="1"/>
        <v>10</v>
      </c>
      <c r="F68" s="124">
        <f t="shared" si="2"/>
        <v>3</v>
      </c>
      <c r="G68" s="27"/>
      <c r="H68" s="28" t="str">
        <f ca="1">CONCATENATE(SUMIF($E$6:$E68,$E68,$K68)," / ",SUMIF($E$6:$E$370,$E68,$K68))</f>
        <v>0 / 0</v>
      </c>
      <c r="I68" s="28" t="str">
        <f ca="1">CONCATENATE(SUMIF($F$6:$F68,$F68,$K68)," / ",SUMIF($F$6:$F$370,$F68,$K68))</f>
        <v>0 / 0</v>
      </c>
      <c r="J68" s="28" t="str">
        <f>CONCATENATE(SUM($K$6:$K68)," / ",SUM($K$6:$K$370))</f>
        <v>62 / 130,195</v>
      </c>
      <c r="K68" s="245">
        <v>0</v>
      </c>
      <c r="L68" s="28"/>
      <c r="M68" s="28" t="str">
        <f>CONCATENATE(SUMIF($E$6:$E68,$E68,$P$6:$P$370)," / ",SUMIF($E$6:$E$370,$E68,$P$6:$P$370))</f>
        <v>0 / 0</v>
      </c>
      <c r="N68" s="28" t="str">
        <f ca="1">CONCATENATE(SUMIF($F$6:$F68,$F68,$P68)," / ",SUMIF($F$6:$F$370,$F68,$P$6:$P$370))</f>
        <v>0 / 0</v>
      </c>
      <c r="O68" s="28" t="str">
        <f t="shared" si="3"/>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4"/>
        <v>42433</v>
      </c>
      <c r="D69" s="35" t="str">
        <f t="shared" si="5"/>
        <v>Vendredi</v>
      </c>
      <c r="E69" s="124">
        <f t="shared" si="1"/>
        <v>10</v>
      </c>
      <c r="F69" s="124">
        <f t="shared" si="2"/>
        <v>3</v>
      </c>
      <c r="G69" s="27"/>
      <c r="H69" s="28" t="str">
        <f ca="1">CONCATENATE(SUMIF($E$6:$E69,$E69,$K69)," / ",SUMIF($E$6:$E$370,$E69,$K69))</f>
        <v>0 / 0</v>
      </c>
      <c r="I69" s="28" t="str">
        <f ca="1">CONCATENATE(SUMIF($F$6:$F69,$F69,$K69)," / ",SUMIF($F$6:$F$370,$F69,$K69))</f>
        <v>0 / 0</v>
      </c>
      <c r="J69" s="28" t="str">
        <f>CONCATENATE(SUM($K$6:$K69)," / ",SUM($K$6:$K$370))</f>
        <v>62 / 130,195</v>
      </c>
      <c r="K69" s="245">
        <v>0</v>
      </c>
      <c r="L69" s="28"/>
      <c r="M69" s="28" t="str">
        <f>CONCATENATE(SUMIF($E$6:$E69,$E69,$P$6:$P$370)," / ",SUMIF($E$6:$E$370,$E69,$P$6:$P$370))</f>
        <v>0 / 0</v>
      </c>
      <c r="N69" s="28" t="str">
        <f ca="1">CONCATENATE(SUMIF($F$6:$F69,$F69,$P69)," / ",SUMIF($F$6:$F$370,$F69,$P$6:$P$370))</f>
        <v>0 / 0</v>
      </c>
      <c r="O69" s="28" t="str">
        <f t="shared" si="3"/>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4"/>
        <v>42434</v>
      </c>
      <c r="D70" s="35" t="str">
        <f t="shared" si="5"/>
        <v>samedi</v>
      </c>
      <c r="E70" s="124">
        <f t="shared" si="1"/>
        <v>10</v>
      </c>
      <c r="F70" s="124">
        <f t="shared" si="2"/>
        <v>3</v>
      </c>
      <c r="G70" s="27"/>
      <c r="H70" s="28" t="str">
        <f ca="1">CONCATENATE(SUMIF($E$6:$E70,$E70,$K70)," / ",SUMIF($E$6:$E$370,$E70,$K70))</f>
        <v>0 / 0</v>
      </c>
      <c r="I70" s="28" t="str">
        <f ca="1">CONCATENATE(SUMIF($F$6:$F70,$F70,$K70)," / ",SUMIF($F$6:$F$370,$F70,$K70))</f>
        <v>0 / 0</v>
      </c>
      <c r="J70" s="28" t="str">
        <f>CONCATENATE(SUM($K$6:$K70)," / ",SUM($K$6:$K$370))</f>
        <v>62 / 130,195</v>
      </c>
      <c r="K70" s="245">
        <v>0</v>
      </c>
      <c r="L70" s="28"/>
      <c r="M70" s="28" t="str">
        <f>CONCATENATE(SUMIF($E$6:$E70,$E70,$P$6:$P$370)," / ",SUMIF($E$6:$E$370,$E70,$P$6:$P$370))</f>
        <v>0 / 0</v>
      </c>
      <c r="N70" s="28" t="str">
        <f ca="1">CONCATENATE(SUMIF($F$6:$F70,$F70,$P70)," / ",SUMIF($F$6:$F$370,$F70,$P$6:$P$370))</f>
        <v>0 / 0</v>
      </c>
      <c r="O70" s="28" t="str">
        <f t="shared" si="3"/>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4"/>
        <v>42435</v>
      </c>
      <c r="D71" s="35" t="str">
        <f t="shared" si="5"/>
        <v>Dimanche</v>
      </c>
      <c r="E71" s="193">
        <f t="shared" ref="E71:E134" si="7">WEEKNUM($C71)</f>
        <v>11</v>
      </c>
      <c r="F71" s="193">
        <f t="shared" ref="F71:F134" si="8">MONTH(C71)</f>
        <v>3</v>
      </c>
      <c r="G71" s="195" t="s">
        <v>677</v>
      </c>
      <c r="H71" s="28" t="str">
        <f ca="1">CONCATENATE(SUMIF($E$6:$E71,$E71,$K71)," / ",SUMIF($E$6:$E$370,$E71,$K71))</f>
        <v>0 / 0</v>
      </c>
      <c r="I71" s="28" t="str">
        <f ca="1">CONCATENATE(SUMIF($F$6:$F71,$F71,$K71)," / ",SUMIF($F$6:$F$370,$F71,$K71))</f>
        <v>0 / 0</v>
      </c>
      <c r="J71" s="28" t="str">
        <f>CONCATENATE(SUM($K$6:$K71)," / ",SUM($K$6:$K$370))</f>
        <v>88 / 130,195</v>
      </c>
      <c r="K71" s="245">
        <v>26</v>
      </c>
      <c r="L71" s="28"/>
      <c r="M71" s="28" t="str">
        <f>CONCATENATE(SUMIF($E$6:$E71,$E71,$P$6:$P$370)," / ",SUMIF($E$6:$E$370,$E71,$P$6:$P$370))</f>
        <v>0 / 0</v>
      </c>
      <c r="N71" s="28" t="str">
        <f ca="1">CONCATENATE(SUMIF($F$6:$F71,$F71,$P71)," / ",SUMIF($F$6:$F$370,$F71,$P$6:$P$370))</f>
        <v>0 / 0</v>
      </c>
      <c r="O71" s="28" t="str">
        <f t="shared" ref="O71:O134" si="9">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0">C71+1</f>
        <v>42436</v>
      </c>
      <c r="D72" s="35" t="str">
        <f t="shared" si="5"/>
        <v>Lundi</v>
      </c>
      <c r="E72" s="124">
        <f t="shared" si="7"/>
        <v>11</v>
      </c>
      <c r="F72" s="124">
        <f t="shared" si="8"/>
        <v>3</v>
      </c>
      <c r="G72" s="27"/>
      <c r="H72" s="28" t="str">
        <f ca="1">CONCATENATE(SUMIF($E$6:$E72,$E72,$K72)," / ",SUMIF($E$6:$E$370,$E72,$K72))</f>
        <v>0 / 0</v>
      </c>
      <c r="I72" s="28" t="str">
        <f ca="1">CONCATENATE(SUMIF($F$6:$F72,$F72,$K72)," / ",SUMIF($F$6:$F$370,$F72,$K72))</f>
        <v>0 / 0</v>
      </c>
      <c r="J72" s="28" t="str">
        <f>CONCATENATE(SUM($K$6:$K72)," / ",SUM($K$6:$K$370))</f>
        <v>88 / 130,195</v>
      </c>
      <c r="K72" s="245">
        <v>0</v>
      </c>
      <c r="L72" s="28"/>
      <c r="M72" s="28" t="str">
        <f>CONCATENATE(SUMIF($E$6:$E72,$E72,$P$6:$P$370)," / ",SUMIF($E$6:$E$370,$E72,$P$6:$P$370))</f>
        <v>0 / 0</v>
      </c>
      <c r="N72" s="28" t="str">
        <f ca="1">CONCATENATE(SUMIF($F$6:$F72,$F72,$P72)," / ",SUMIF($F$6:$F$370,$F72,$P$6:$P$370))</f>
        <v>0 / 0</v>
      </c>
      <c r="O72" s="28" t="str">
        <f t="shared" si="9"/>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0"/>
        <v>42437</v>
      </c>
      <c r="D73" s="35" t="str">
        <f t="shared" ref="D73:D94" si="11">IF(EXACT(WEEKDAY(C73),1),"Dimanche",IF(EXACT(WEEKDAY(C73),2),"Lundi",IF(EXACT(WEEKDAY(C73),3),"Mardi",IF(EXACT(WEEKDAY(C73),4),"Mercredi",IF(EXACT(WEEKDAY(C73),5),"Jeudi",IF(EXACT(WEEKDAY(C73),6),"Vendredi",IF(EXACT(WEEKDAY(C73),7),"samedi","Erreur de date")))))))</f>
        <v>Mardi</v>
      </c>
      <c r="E73" s="124">
        <f t="shared" si="7"/>
        <v>11</v>
      </c>
      <c r="F73" s="124">
        <f t="shared" si="8"/>
        <v>3</v>
      </c>
      <c r="G73" s="27"/>
      <c r="H73" s="28" t="str">
        <f ca="1">CONCATENATE(SUMIF($E$6:$E73,$E73,$K73)," / ",SUMIF($E$6:$E$370,$E73,$K73))</f>
        <v>0 / 0</v>
      </c>
      <c r="I73" s="28" t="str">
        <f ca="1">CONCATENATE(SUMIF($F$6:$F73,$F73,$K73)," / ",SUMIF($F$6:$F$370,$F73,$K73))</f>
        <v>0 / 0</v>
      </c>
      <c r="J73" s="28" t="str">
        <f>CONCATENATE(SUM($K$6:$K73)," / ",SUM($K$6:$K$370))</f>
        <v>88 / 130,195</v>
      </c>
      <c r="K73" s="245">
        <v>0</v>
      </c>
      <c r="L73" s="28"/>
      <c r="M73" s="28" t="str">
        <f>CONCATENATE(SUMIF($E$6:$E73,$E73,$P$6:$P$370)," / ",SUMIF($E$6:$E$370,$E73,$P$6:$P$370))</f>
        <v>0 / 0</v>
      </c>
      <c r="N73" s="28" t="str">
        <f ca="1">CONCATENATE(SUMIF($F$6:$F73,$F73,$P73)," / ",SUMIF($F$6:$F$370,$F73,$P$6:$P$370))</f>
        <v>0 / 0</v>
      </c>
      <c r="O73" s="28" t="str">
        <f t="shared" si="9"/>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0"/>
        <v>42438</v>
      </c>
      <c r="D74" s="35" t="str">
        <f t="shared" si="11"/>
        <v>Mercredi</v>
      </c>
      <c r="E74" s="124">
        <f t="shared" si="7"/>
        <v>11</v>
      </c>
      <c r="F74" s="124">
        <f t="shared" si="8"/>
        <v>3</v>
      </c>
      <c r="G74" s="27"/>
      <c r="H74" s="28" t="str">
        <f ca="1">CONCATENATE(SUMIF($E$6:$E74,$E74,$K74)," / ",SUMIF($E$6:$E$370,$E74,$K74))</f>
        <v>0 / 0</v>
      </c>
      <c r="I74" s="28" t="str">
        <f ca="1">CONCATENATE(SUMIF($F$6:$F74,$F74,$K74)," / ",SUMIF($F$6:$F$370,$F74,$K74))</f>
        <v>0 / 0</v>
      </c>
      <c r="J74" s="28" t="str">
        <f>CONCATENATE(SUM($K$6:$K74)," / ",SUM($K$6:$K$370))</f>
        <v>88 / 130,195</v>
      </c>
      <c r="K74" s="245">
        <v>0</v>
      </c>
      <c r="L74" s="28"/>
      <c r="M74" s="28" t="str">
        <f>CONCATENATE(SUMIF($E$6:$E74,$E74,$P$6:$P$370)," / ",SUMIF($E$6:$E$370,$E74,$P$6:$P$370))</f>
        <v>0 / 0</v>
      </c>
      <c r="N74" s="28" t="str">
        <f ca="1">CONCATENATE(SUMIF($F$6:$F74,$F74,$P74)," / ",SUMIF($F$6:$F$370,$F74,$P$6:$P$370))</f>
        <v>0 / 0</v>
      </c>
      <c r="O74" s="28" t="str">
        <f t="shared" si="9"/>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0"/>
        <v>42439</v>
      </c>
      <c r="D75" s="35" t="str">
        <f t="shared" si="11"/>
        <v>Jeudi</v>
      </c>
      <c r="E75" s="124">
        <f t="shared" si="7"/>
        <v>11</v>
      </c>
      <c r="F75" s="124">
        <f t="shared" si="8"/>
        <v>3</v>
      </c>
      <c r="G75" s="27"/>
      <c r="H75" s="28" t="str">
        <f ca="1">CONCATENATE(SUMIF($E$6:$E75,$E75,$K75)," / ",SUMIF($E$6:$E$370,$E75,$K75))</f>
        <v>0 / 0</v>
      </c>
      <c r="I75" s="28" t="str">
        <f ca="1">CONCATENATE(SUMIF($F$6:$F75,$F75,$K75)," / ",SUMIF($F$6:$F$370,$F75,$K75))</f>
        <v>0 / 0</v>
      </c>
      <c r="J75" s="28" t="str">
        <f>CONCATENATE(SUM($K$6:$K75)," / ",SUM($K$6:$K$370))</f>
        <v>88 / 130,195</v>
      </c>
      <c r="K75" s="245">
        <v>0</v>
      </c>
      <c r="L75" s="28"/>
      <c r="M75" s="28" t="str">
        <f>CONCATENATE(SUMIF($E$6:$E75,$E75,$P$6:$P$370)," / ",SUMIF($E$6:$E$370,$E75,$P$6:$P$370))</f>
        <v>0 / 0</v>
      </c>
      <c r="N75" s="28" t="str">
        <f ca="1">CONCATENATE(SUMIF($F$6:$F75,$F75,$P75)," / ",SUMIF($F$6:$F$370,$F75,$P$6:$P$370))</f>
        <v>0 / 0</v>
      </c>
      <c r="O75" s="28" t="str">
        <f t="shared" si="9"/>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0"/>
        <v>42440</v>
      </c>
      <c r="D76" s="35" t="str">
        <f t="shared" si="11"/>
        <v>Vendredi</v>
      </c>
      <c r="E76" s="124">
        <f t="shared" si="7"/>
        <v>11</v>
      </c>
      <c r="F76" s="124">
        <f t="shared" si="8"/>
        <v>3</v>
      </c>
      <c r="G76" s="27"/>
      <c r="H76" s="28" t="str">
        <f ca="1">CONCATENATE(SUMIF($E$6:$E76,$E76,$K76)," / ",SUMIF($E$6:$E$370,$E76,$K76))</f>
        <v>0 / 0</v>
      </c>
      <c r="I76" s="28" t="str">
        <f ca="1">CONCATENATE(SUMIF($F$6:$F76,$F76,$K76)," / ",SUMIF($F$6:$F$370,$F76,$K76))</f>
        <v>0 / 0</v>
      </c>
      <c r="J76" s="28" t="str">
        <f>CONCATENATE(SUM($K$6:$K76)," / ",SUM($K$6:$K$370))</f>
        <v>88 / 130,195</v>
      </c>
      <c r="K76" s="245">
        <v>0</v>
      </c>
      <c r="L76" s="28"/>
      <c r="M76" s="28" t="str">
        <f>CONCATENATE(SUMIF($E$6:$E76,$E76,$P$6:$P$370)," / ",SUMIF($E$6:$E$370,$E76,$P$6:$P$370))</f>
        <v>0 / 0</v>
      </c>
      <c r="N76" s="28" t="str">
        <f ca="1">CONCATENATE(SUMIF($F$6:$F76,$F76,$P76)," / ",SUMIF($F$6:$F$370,$F76,$P$6:$P$370))</f>
        <v>0 / 0</v>
      </c>
      <c r="O76" s="28" t="str">
        <f t="shared" si="9"/>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0"/>
        <v>42441</v>
      </c>
      <c r="D77" s="35" t="str">
        <f t="shared" si="11"/>
        <v>samedi</v>
      </c>
      <c r="E77" s="124">
        <f t="shared" si="7"/>
        <v>11</v>
      </c>
      <c r="F77" s="124">
        <f t="shared" si="8"/>
        <v>3</v>
      </c>
      <c r="G77" s="27"/>
      <c r="H77" s="28" t="str">
        <f ca="1">CONCATENATE(SUMIF($E$6:$E77,$E77,$K77)," / ",SUMIF($E$6:$E$370,$E77,$K77))</f>
        <v>0 / 0</v>
      </c>
      <c r="I77" s="28" t="str">
        <f ca="1">CONCATENATE(SUMIF($F$6:$F77,$F77,$K77)," / ",SUMIF($F$6:$F$370,$F77,$K77))</f>
        <v>0 / 0</v>
      </c>
      <c r="J77" s="28" t="str">
        <f>CONCATENATE(SUM($K$6:$K77)," / ",SUM($K$6:$K$370))</f>
        <v>88 / 130,195</v>
      </c>
      <c r="K77" s="245">
        <v>0</v>
      </c>
      <c r="L77" s="28"/>
      <c r="M77" s="28" t="str">
        <f>CONCATENATE(SUMIF($E$6:$E77,$E77,$P$6:$P$370)," / ",SUMIF($E$6:$E$370,$E77,$P$6:$P$370))</f>
        <v>0 / 0</v>
      </c>
      <c r="N77" s="28" t="str">
        <f ca="1">CONCATENATE(SUMIF($F$6:$F77,$F77,$P77)," / ",SUMIF($F$6:$F$370,$F77,$P$6:$P$370))</f>
        <v>0 / 0</v>
      </c>
      <c r="O77" s="28" t="str">
        <f t="shared" si="9"/>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0"/>
        <v>42442</v>
      </c>
      <c r="D78" s="35" t="str">
        <f t="shared" si="11"/>
        <v>Dimanche</v>
      </c>
      <c r="E78" s="193">
        <f t="shared" si="7"/>
        <v>12</v>
      </c>
      <c r="F78" s="193">
        <f t="shared" ref="F78" si="12">MONTH(C78)</f>
        <v>3</v>
      </c>
      <c r="G78" s="195" t="s">
        <v>597</v>
      </c>
      <c r="H78" s="28" t="str">
        <f ca="1">CONCATENATE(SUMIF($E$6:$E78,$E78,$K78)," / ",SUMIF($E$6:$E$370,$E78,$K78))</f>
        <v>0 / 0</v>
      </c>
      <c r="I78" s="28" t="str">
        <f ca="1">CONCATENATE(SUMIF($F$6:$F78,$F78,$K78)," / ",SUMIF($F$6:$F$370,$F78,$K78))</f>
        <v>0 / 0</v>
      </c>
      <c r="J78" s="28" t="str">
        <f>CONCATENATE(SUM($K$6:$K78)," / ",SUM($K$6:$K$370))</f>
        <v>130,195 / 130,195</v>
      </c>
      <c r="K78" s="245">
        <v>42.195</v>
      </c>
      <c r="L78" s="28"/>
      <c r="M78" s="28" t="str">
        <f>CONCATENATE(SUMIF($E$6:$E78,$E78,$P$6:$P$370)," / ",SUMIF($E$6:$E$370,$E78,$P$6:$P$370))</f>
        <v>0 / 0</v>
      </c>
      <c r="N78" s="28" t="str">
        <f ca="1">CONCATENATE(SUMIF($F$6:$F78,$F78,$P78)," / ",SUMIF($F$6:$F$370,$F78,$P$6:$P$370))</f>
        <v>0 / 0</v>
      </c>
      <c r="O78" s="28" t="str">
        <f t="shared" si="9"/>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0"/>
        <v>42443</v>
      </c>
      <c r="D79" s="35" t="str">
        <f t="shared" si="11"/>
        <v>Lundi</v>
      </c>
      <c r="E79" s="124">
        <f t="shared" si="7"/>
        <v>12</v>
      </c>
      <c r="F79" s="124">
        <f t="shared" si="8"/>
        <v>3</v>
      </c>
      <c r="G79" s="27"/>
      <c r="H79" s="28" t="str">
        <f ca="1">CONCATENATE(SUMIF($E$6:$E79,$E79,$K79)," / ",SUMIF($E$6:$E$370,$E79,$K79))</f>
        <v>0 / 0</v>
      </c>
      <c r="I79" s="28" t="str">
        <f ca="1">CONCATENATE(SUMIF($F$6:$F79,$F79,$K79)," / ",SUMIF($F$6:$F$370,$F79,$K79))</f>
        <v>0 / 0</v>
      </c>
      <c r="J79" s="28" t="str">
        <f>CONCATENATE(SUM($K$6:$K79)," / ",SUM($K$6:$K$370))</f>
        <v>130,195 / 130,195</v>
      </c>
      <c r="K79" s="245">
        <v>0</v>
      </c>
      <c r="L79" s="28"/>
      <c r="M79" s="28" t="str">
        <f>CONCATENATE(SUMIF($E$6:$E79,$E79,$P$6:$P$370)," / ",SUMIF($E$6:$E$370,$E79,$P$6:$P$370))</f>
        <v>0 / 0</v>
      </c>
      <c r="N79" s="28" t="str">
        <f ca="1">CONCATENATE(SUMIF($F$6:$F79,$F79,$P79)," / ",SUMIF($F$6:$F$370,$F79,$P$6:$P$370))</f>
        <v>0 / 0</v>
      </c>
      <c r="O79" s="28" t="str">
        <f t="shared" si="9"/>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0"/>
        <v>42444</v>
      </c>
      <c r="D80" s="35" t="str">
        <f t="shared" si="11"/>
        <v>Mardi</v>
      </c>
      <c r="E80" s="124">
        <f t="shared" si="7"/>
        <v>12</v>
      </c>
      <c r="F80" s="124">
        <f t="shared" si="8"/>
        <v>3</v>
      </c>
      <c r="G80" s="27"/>
      <c r="H80" s="28" t="str">
        <f ca="1">CONCATENATE(SUMIF($E$6:$E80,$E80,$K80)," / ",SUMIF($E$6:$E$370,$E80,$K80))</f>
        <v>0 / 0</v>
      </c>
      <c r="I80" s="28" t="str">
        <f ca="1">CONCATENATE(SUMIF($F$6:$F80,$F80,$K80)," / ",SUMIF($F$6:$F$370,$F80,$K80))</f>
        <v>0 / 0</v>
      </c>
      <c r="J80" s="28" t="str">
        <f>CONCATENATE(SUM($K$6:$K80)," / ",SUM($K$6:$K$370))</f>
        <v>130,195 / 130,195</v>
      </c>
      <c r="K80" s="245">
        <v>0</v>
      </c>
      <c r="L80" s="28"/>
      <c r="M80" s="28" t="str">
        <f>CONCATENATE(SUMIF($E$6:$E80,$E80,$P$6:$P$370)," / ",SUMIF($E$6:$E$370,$E80,$P$6:$P$370))</f>
        <v>0 / 0</v>
      </c>
      <c r="N80" s="28" t="str">
        <f ca="1">CONCATENATE(SUMIF($F$6:$F80,$F80,$P80)," / ",SUMIF($F$6:$F$370,$F80,$P$6:$P$370))</f>
        <v>0 / 0</v>
      </c>
      <c r="O80" s="28" t="str">
        <f t="shared" si="9"/>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0"/>
        <v>42445</v>
      </c>
      <c r="D81" s="35" t="str">
        <f t="shared" si="11"/>
        <v>Mercredi</v>
      </c>
      <c r="E81" s="124">
        <f t="shared" si="7"/>
        <v>12</v>
      </c>
      <c r="F81" s="124">
        <f t="shared" si="8"/>
        <v>3</v>
      </c>
      <c r="G81" s="27"/>
      <c r="H81" s="28" t="str">
        <f ca="1">CONCATENATE(SUMIF($E$6:$E81,$E81,$K81)," / ",SUMIF($E$6:$E$370,$E81,$K81))</f>
        <v>0 / 0</v>
      </c>
      <c r="I81" s="28" t="str">
        <f ca="1">CONCATENATE(SUMIF($F$6:$F81,$F81,$K81)," / ",SUMIF($F$6:$F$370,$F81,$K81))</f>
        <v>0 / 0</v>
      </c>
      <c r="J81" s="28" t="str">
        <f>CONCATENATE(SUM($K$6:$K81)," / ",SUM($K$6:$K$370))</f>
        <v>130,195 / 130,195</v>
      </c>
      <c r="K81" s="245">
        <v>0</v>
      </c>
      <c r="L81" s="28"/>
      <c r="M81" s="28" t="str">
        <f>CONCATENATE(SUMIF($E$6:$E81,$E81,$P$6:$P$370)," / ",SUMIF($E$6:$E$370,$E81,$P$6:$P$370))</f>
        <v>0 / 0</v>
      </c>
      <c r="N81" s="28" t="str">
        <f ca="1">CONCATENATE(SUMIF($F$6:$F81,$F81,$P81)," / ",SUMIF($F$6:$F$370,$F81,$P$6:$P$370))</f>
        <v>0 / 0</v>
      </c>
      <c r="O81" s="28" t="str">
        <f t="shared" si="9"/>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0"/>
        <v>42446</v>
      </c>
      <c r="D82" s="35" t="str">
        <f t="shared" si="11"/>
        <v>Jeudi</v>
      </c>
      <c r="E82" s="124">
        <f t="shared" si="7"/>
        <v>12</v>
      </c>
      <c r="F82" s="124">
        <f t="shared" ref="F82:F83" si="13">MONTH(C82)</f>
        <v>3</v>
      </c>
      <c r="G82" s="27"/>
      <c r="H82" s="28" t="str">
        <f ca="1">CONCATENATE(SUMIF($E$6:$E82,$E82,$K82)," / ",SUMIF($E$6:$E$370,$E82,$K82))</f>
        <v>0 / 0</v>
      </c>
      <c r="I82" s="28" t="str">
        <f ca="1">CONCATENATE(SUMIF($F$6:$F82,$F82,$K82)," / ",SUMIF($F$6:$F$370,$F82,$K82))</f>
        <v>0 / 0</v>
      </c>
      <c r="J82" s="28" t="str">
        <f>CONCATENATE(SUM($K$6:$K82)," / ",SUM($K$6:$K$370))</f>
        <v>130,195 / 130,195</v>
      </c>
      <c r="K82" s="245">
        <v>0</v>
      </c>
      <c r="L82" s="28"/>
      <c r="M82" s="28" t="str">
        <f>CONCATENATE(SUMIF($E$6:$E82,$E82,$P$6:$P$370)," / ",SUMIF($E$6:$E$370,$E82,$P$6:$P$370))</f>
        <v>0 / 0</v>
      </c>
      <c r="N82" s="28" t="str">
        <f ca="1">CONCATENATE(SUMIF($F$6:$F82,$F82,$P82)," / ",SUMIF($F$6:$F$370,$F82,$P$6:$P$370))</f>
        <v>0 / 0</v>
      </c>
      <c r="O82" s="28" t="str">
        <f t="shared" si="9"/>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0"/>
        <v>42447</v>
      </c>
      <c r="D83" s="35" t="str">
        <f t="shared" si="11"/>
        <v>Vendredi</v>
      </c>
      <c r="E83" s="124">
        <f t="shared" si="7"/>
        <v>12</v>
      </c>
      <c r="F83" s="124">
        <f t="shared" si="13"/>
        <v>3</v>
      </c>
      <c r="G83" s="27"/>
      <c r="H83" s="28" t="str">
        <f ca="1">CONCATENATE(SUMIF($E$6:$E83,$E83,$K83)," / ",SUMIF($E$6:$E$370,$E83,$K83))</f>
        <v>0 / 0</v>
      </c>
      <c r="I83" s="28" t="str">
        <f ca="1">CONCATENATE(SUMIF($F$6:$F83,$F83,$K83)," / ",SUMIF($F$6:$F$370,$F83,$K83))</f>
        <v>0 / 0</v>
      </c>
      <c r="J83" s="28" t="str">
        <f>CONCATENATE(SUM($K$6:$K83)," / ",SUM($K$6:$K$370))</f>
        <v>130,195 / 130,195</v>
      </c>
      <c r="K83" s="245">
        <v>0</v>
      </c>
      <c r="L83" s="28"/>
      <c r="M83" s="28" t="str">
        <f>CONCATENATE(SUMIF($E$6:$E83,$E83,$P$6:$P$370)," / ",SUMIF($E$6:$E$370,$E83,$P$6:$P$370))</f>
        <v>0 / 0</v>
      </c>
      <c r="N83" s="28" t="str">
        <f ca="1">CONCATENATE(SUMIF($F$6:$F83,$F83,$P83)," / ",SUMIF($F$6:$F$370,$F83,$P$6:$P$370))</f>
        <v>0 / 0</v>
      </c>
      <c r="O83" s="28" t="str">
        <f t="shared" si="9"/>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0"/>
        <v>42448</v>
      </c>
      <c r="D84" s="35" t="str">
        <f t="shared" si="11"/>
        <v>samedi</v>
      </c>
      <c r="E84" s="124">
        <f t="shared" si="7"/>
        <v>12</v>
      </c>
      <c r="F84" s="124">
        <f t="shared" si="8"/>
        <v>3</v>
      </c>
      <c r="G84" s="27"/>
      <c r="H84" s="28" t="str">
        <f ca="1">CONCATENATE(SUMIF($E$6:$E84,$E84,$K84)," / ",SUMIF($E$6:$E$370,$E84,$K84))</f>
        <v>0 / 0</v>
      </c>
      <c r="I84" s="28" t="str">
        <f ca="1">CONCATENATE(SUMIF($F$6:$F84,$F84,$K84)," / ",SUMIF($F$6:$F$370,$F84,$K84))</f>
        <v>0 / 0</v>
      </c>
      <c r="J84" s="28" t="str">
        <f>CONCATENATE(SUM($K$6:$K84)," / ",SUM($K$6:$K$370))</f>
        <v>130,195 / 130,195</v>
      </c>
      <c r="K84" s="245">
        <v>0</v>
      </c>
      <c r="L84" s="28"/>
      <c r="M84" s="28" t="str">
        <f>CONCATENATE(SUMIF($E$6:$E84,$E84,$P$6:$P$370)," / ",SUMIF($E$6:$E$370,$E84,$P$6:$P$370))</f>
        <v>0 / 0</v>
      </c>
      <c r="N84" s="28" t="str">
        <f ca="1">CONCATENATE(SUMIF($F$6:$F84,$F84,$P84)," / ",SUMIF($F$6:$F$370,$F84,$P$6:$P$370))</f>
        <v>0 / 0</v>
      </c>
      <c r="O84" s="28" t="str">
        <f t="shared" si="9"/>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0"/>
        <v>42449</v>
      </c>
      <c r="D85" s="35" t="str">
        <f t="shared" si="11"/>
        <v>Dimanche</v>
      </c>
      <c r="E85" s="124">
        <f t="shared" si="7"/>
        <v>13</v>
      </c>
      <c r="F85" s="124">
        <f t="shared" si="8"/>
        <v>3</v>
      </c>
      <c r="G85" s="27"/>
      <c r="H85" s="28" t="str">
        <f ca="1">CONCATENATE(SUMIF($E$6:$E85,$E85,$K85)," / ",SUMIF($E$6:$E$370,$E85,$K85))</f>
        <v>0 / 0</v>
      </c>
      <c r="I85" s="28" t="str">
        <f ca="1">CONCATENATE(SUMIF($F$6:$F85,$F85,$K85)," / ",SUMIF($F$6:$F$370,$F85,$K85))</f>
        <v>0 / 0</v>
      </c>
      <c r="J85" s="28" t="str">
        <f>CONCATENATE(SUM($K$6:$K85)," / ",SUM($K$6:$K$370))</f>
        <v>130,195 / 130,195</v>
      </c>
      <c r="K85" s="245">
        <v>0</v>
      </c>
      <c r="L85" s="28"/>
      <c r="M85" s="28" t="str">
        <f>CONCATENATE(SUMIF($E$6:$E85,$E85,$P$6:$P$370)," / ",SUMIF($E$6:$E$370,$E85,$P$6:$P$370))</f>
        <v>0 / 0</v>
      </c>
      <c r="N85" s="28" t="str">
        <f ca="1">CONCATENATE(SUMIF($F$6:$F85,$F85,$P85)," / ",SUMIF($F$6:$F$370,$F85,$P$6:$P$370))</f>
        <v>0 / 0</v>
      </c>
      <c r="O85" s="28" t="str">
        <f t="shared" si="9"/>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0"/>
        <v>42450</v>
      </c>
      <c r="D86" s="35" t="str">
        <f t="shared" si="11"/>
        <v>Lundi</v>
      </c>
      <c r="E86" s="124">
        <f t="shared" si="7"/>
        <v>13</v>
      </c>
      <c r="F86" s="124">
        <f t="shared" si="8"/>
        <v>3</v>
      </c>
      <c r="G86" s="27"/>
      <c r="H86" s="28" t="str">
        <f ca="1">CONCATENATE(SUMIF($E$6:$E86,$E86,$K86)," / ",SUMIF($E$6:$E$370,$E86,$K86))</f>
        <v>0 / 0</v>
      </c>
      <c r="I86" s="28" t="str">
        <f ca="1">CONCATENATE(SUMIF($F$6:$F86,$F86,$K86)," / ",SUMIF($F$6:$F$370,$F86,$K86))</f>
        <v>0 / 0</v>
      </c>
      <c r="J86" s="28" t="str">
        <f>CONCATENATE(SUM($K$6:$K86)," / ",SUM($K$6:$K$370))</f>
        <v>130,195 / 130,195</v>
      </c>
      <c r="K86" s="245">
        <v>0</v>
      </c>
      <c r="L86" s="28"/>
      <c r="M86" s="28" t="str">
        <f>CONCATENATE(SUMIF($E$6:$E86,$E86,$P$6:$P$370)," / ",SUMIF($E$6:$E$370,$E86,$P$6:$P$370))</f>
        <v>0 / 0</v>
      </c>
      <c r="N86" s="28" t="str">
        <f ca="1">CONCATENATE(SUMIF($F$6:$F86,$F86,$P86)," / ",SUMIF($F$6:$F$370,$F86,$P$6:$P$370))</f>
        <v>0 / 0</v>
      </c>
      <c r="O86" s="28" t="str">
        <f t="shared" si="9"/>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0"/>
        <v>42451</v>
      </c>
      <c r="D87" s="35" t="str">
        <f t="shared" si="11"/>
        <v>Mardi</v>
      </c>
      <c r="E87" s="124">
        <f t="shared" si="7"/>
        <v>13</v>
      </c>
      <c r="F87" s="124">
        <f t="shared" si="8"/>
        <v>3</v>
      </c>
      <c r="G87" s="27"/>
      <c r="H87" s="28" t="str">
        <f ca="1">CONCATENATE(SUMIF($E$6:$E87,$E87,$K87)," / ",SUMIF($E$6:$E$370,$E87,$K87))</f>
        <v>0 / 0</v>
      </c>
      <c r="I87" s="28" t="str">
        <f ca="1">CONCATENATE(SUMIF($F$6:$F87,$F87,$K87)," / ",SUMIF($F$6:$F$370,$F87,$K87))</f>
        <v>0 / 0</v>
      </c>
      <c r="J87" s="28" t="str">
        <f>CONCATENATE(SUM($K$6:$K87)," / ",SUM($K$6:$K$370))</f>
        <v>130,195 / 130,195</v>
      </c>
      <c r="K87" s="245">
        <v>0</v>
      </c>
      <c r="L87" s="28"/>
      <c r="M87" s="28" t="str">
        <f>CONCATENATE(SUMIF($E$6:$E87,$E87,$P$6:$P$370)," / ",SUMIF($E$6:$E$370,$E87,$P$6:$P$370))</f>
        <v>0 / 0</v>
      </c>
      <c r="N87" s="28" t="str">
        <f ca="1">CONCATENATE(SUMIF($F$6:$F87,$F87,$P87)," / ",SUMIF($F$6:$F$370,$F87,$P$6:$P$370))</f>
        <v>0 / 0</v>
      </c>
      <c r="O87" s="28" t="str">
        <f t="shared" si="9"/>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0"/>
        <v>42452</v>
      </c>
      <c r="D88" s="35" t="str">
        <f t="shared" si="11"/>
        <v>Mercredi</v>
      </c>
      <c r="E88" s="124">
        <f t="shared" si="7"/>
        <v>13</v>
      </c>
      <c r="F88" s="124">
        <f t="shared" si="8"/>
        <v>3</v>
      </c>
      <c r="G88" s="27"/>
      <c r="H88" s="28" t="str">
        <f ca="1">CONCATENATE(SUMIF($E$6:$E88,$E88,$K88)," / ",SUMIF($E$6:$E$370,$E88,$K88))</f>
        <v>0 / 0</v>
      </c>
      <c r="I88" s="28" t="str">
        <f ca="1">CONCATENATE(SUMIF($F$6:$F88,$F88,$K88)," / ",SUMIF($F$6:$F$370,$F88,$K88))</f>
        <v>0 / 0</v>
      </c>
      <c r="J88" s="28" t="str">
        <f>CONCATENATE(SUM($K$6:$K88)," / ",SUM($K$6:$K$370))</f>
        <v>130,195 / 130,195</v>
      </c>
      <c r="K88" s="245">
        <v>0</v>
      </c>
      <c r="L88" s="28"/>
      <c r="M88" s="28" t="str">
        <f>CONCATENATE(SUMIF($E$6:$E88,$E88,$P$6:$P$370)," / ",SUMIF($E$6:$E$370,$E88,$P$6:$P$370))</f>
        <v>0 / 0</v>
      </c>
      <c r="N88" s="28" t="str">
        <f ca="1">CONCATENATE(SUMIF($F$6:$F88,$F88,$P88)," / ",SUMIF($F$6:$F$370,$F88,$P$6:$P$370))</f>
        <v>0 / 0</v>
      </c>
      <c r="O88" s="28" t="str">
        <f t="shared" si="9"/>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0"/>
        <v>42453</v>
      </c>
      <c r="D89" s="35" t="str">
        <f t="shared" si="11"/>
        <v>Jeudi</v>
      </c>
      <c r="E89" s="124">
        <f t="shared" si="7"/>
        <v>13</v>
      </c>
      <c r="F89" s="124">
        <f t="shared" si="8"/>
        <v>3</v>
      </c>
      <c r="G89" s="27"/>
      <c r="H89" s="28" t="str">
        <f ca="1">CONCATENATE(SUMIF($E$6:$E89,$E89,$K89)," / ",SUMIF($E$6:$E$370,$E89,$K89))</f>
        <v>0 / 0</v>
      </c>
      <c r="I89" s="28" t="str">
        <f ca="1">CONCATENATE(SUMIF($F$6:$F89,$F89,$K89)," / ",SUMIF($F$6:$F$370,$F89,$K89))</f>
        <v>0 / 0</v>
      </c>
      <c r="J89" s="28" t="str">
        <f>CONCATENATE(SUM($K$6:$K89)," / ",SUM($K$6:$K$370))</f>
        <v>130,195 / 130,195</v>
      </c>
      <c r="K89" s="245">
        <v>0</v>
      </c>
      <c r="L89" s="28"/>
      <c r="M89" s="28" t="str">
        <f>CONCATENATE(SUMIF($E$6:$E89,$E89,$P$6:$P$370)," / ",SUMIF($E$6:$E$370,$E89,$P$6:$P$370))</f>
        <v>0 / 0</v>
      </c>
      <c r="N89" s="28" t="str">
        <f ca="1">CONCATENATE(SUMIF($F$6:$F89,$F89,$P89)," / ",SUMIF($F$6:$F$370,$F89,$P$6:$P$370))</f>
        <v>0 / 0</v>
      </c>
      <c r="O89" s="28" t="str">
        <f t="shared" si="9"/>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0"/>
        <v>42454</v>
      </c>
      <c r="D90" s="35" t="str">
        <f t="shared" si="11"/>
        <v>Vendredi</v>
      </c>
      <c r="E90" s="124">
        <f t="shared" si="7"/>
        <v>13</v>
      </c>
      <c r="F90" s="124">
        <f t="shared" si="8"/>
        <v>3</v>
      </c>
      <c r="G90" s="27"/>
      <c r="H90" s="28" t="str">
        <f ca="1">CONCATENATE(SUMIF($E$6:$E90,$E90,$K90)," / ",SUMIF($E$6:$E$370,$E90,$K90))</f>
        <v>0 / 0</v>
      </c>
      <c r="I90" s="28" t="str">
        <f ca="1">CONCATENATE(SUMIF($F$6:$F90,$F90,$K90)," / ",SUMIF($F$6:$F$370,$F90,$K90))</f>
        <v>0 / 0</v>
      </c>
      <c r="J90" s="28" t="str">
        <f>CONCATENATE(SUM($K$6:$K90)," / ",SUM($K$6:$K$370))</f>
        <v>130,195 / 130,195</v>
      </c>
      <c r="K90" s="245">
        <v>0</v>
      </c>
      <c r="L90" s="28"/>
      <c r="M90" s="28" t="str">
        <f>CONCATENATE(SUMIF($E$6:$E90,$E90,$P$6:$P$370)," / ",SUMIF($E$6:$E$370,$E90,$P$6:$P$370))</f>
        <v>0 / 0</v>
      </c>
      <c r="N90" s="28" t="str">
        <f ca="1">CONCATENATE(SUMIF($F$6:$F90,$F90,$P90)," / ",SUMIF($F$6:$F$370,$F90,$P$6:$P$370))</f>
        <v>0 / 0</v>
      </c>
      <c r="O90" s="28" t="str">
        <f t="shared" si="9"/>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0"/>
        <v>42455</v>
      </c>
      <c r="D91" s="35" t="str">
        <f t="shared" si="11"/>
        <v>samedi</v>
      </c>
      <c r="E91" s="124">
        <f t="shared" si="7"/>
        <v>13</v>
      </c>
      <c r="F91" s="124">
        <f t="shared" si="8"/>
        <v>3</v>
      </c>
      <c r="G91" s="27"/>
      <c r="H91" s="28" t="str">
        <f ca="1">CONCATENATE(SUMIF($E$6:$E91,$E91,$K91)," / ",SUMIF($E$6:$E$370,$E91,$K91))</f>
        <v>0 / 0</v>
      </c>
      <c r="I91" s="28" t="str">
        <f ca="1">CONCATENATE(SUMIF($F$6:$F91,$F91,$K91)," / ",SUMIF($F$6:$F$370,$F91,$K91))</f>
        <v>0 / 0</v>
      </c>
      <c r="J91" s="28" t="str">
        <f>CONCATENATE(SUM($K$6:$K91)," / ",SUM($K$6:$K$370))</f>
        <v>130,195 / 130,195</v>
      </c>
      <c r="K91" s="245">
        <v>0</v>
      </c>
      <c r="L91" s="28"/>
      <c r="M91" s="28" t="str">
        <f>CONCATENATE(SUMIF($E$6:$E91,$E91,$P$6:$P$370)," / ",SUMIF($E$6:$E$370,$E91,$P$6:$P$370))</f>
        <v>0 / 0</v>
      </c>
      <c r="N91" s="28" t="str">
        <f ca="1">CONCATENATE(SUMIF($F$6:$F91,$F91,$P91)," / ",SUMIF($F$6:$F$370,$F91,$P$6:$P$370))</f>
        <v>0 / 0</v>
      </c>
      <c r="O91" s="28" t="str">
        <f t="shared" si="9"/>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0"/>
        <v>42456</v>
      </c>
      <c r="D92" s="35" t="str">
        <f t="shared" si="11"/>
        <v>Dimanche</v>
      </c>
      <c r="E92" s="124">
        <f t="shared" si="7"/>
        <v>14</v>
      </c>
      <c r="F92" s="124">
        <f t="shared" si="8"/>
        <v>3</v>
      </c>
      <c r="G92" s="27"/>
      <c r="H92" s="28" t="str">
        <f ca="1">CONCATENATE(SUMIF($E$6:$E92,$E92,$K92)," / ",SUMIF($E$6:$E$370,$E92,$K92))</f>
        <v>0 / 0</v>
      </c>
      <c r="I92" s="28" t="str">
        <f ca="1">CONCATENATE(SUMIF($F$6:$F92,$F92,$K92)," / ",SUMIF($F$6:$F$370,$F92,$K92))</f>
        <v>0 / 0</v>
      </c>
      <c r="J92" s="28" t="str">
        <f>CONCATENATE(SUM($K$6:$K92)," / ",SUM($K$6:$K$370))</f>
        <v>130,195 / 130,195</v>
      </c>
      <c r="K92" s="245">
        <v>0</v>
      </c>
      <c r="L92" s="28"/>
      <c r="M92" s="28" t="str">
        <f>CONCATENATE(SUMIF($E$6:$E92,$E92,$P$6:$P$370)," / ",SUMIF($E$6:$E$370,$E92,$P$6:$P$370))</f>
        <v>0 / 0</v>
      </c>
      <c r="N92" s="28" t="str">
        <f ca="1">CONCATENATE(SUMIF($F$6:$F92,$F92,$P92)," / ",SUMIF($F$6:$F$370,$F92,$P$6:$P$370))</f>
        <v>0 / 0</v>
      </c>
      <c r="O92" s="28" t="str">
        <f t="shared" si="9"/>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0"/>
        <v>42457</v>
      </c>
      <c r="D93" s="35" t="str">
        <f t="shared" si="11"/>
        <v>Lundi</v>
      </c>
      <c r="E93" s="124">
        <f t="shared" si="7"/>
        <v>14</v>
      </c>
      <c r="F93" s="124">
        <f t="shared" si="8"/>
        <v>3</v>
      </c>
      <c r="G93" s="27"/>
      <c r="H93" s="28" t="str">
        <f ca="1">CONCATENATE(SUMIF($E$6:$E93,$E93,$K93)," / ",SUMIF($E$6:$E$370,$E93,$K93))</f>
        <v>0 / 0</v>
      </c>
      <c r="I93" s="28" t="str">
        <f ca="1">CONCATENATE(SUMIF($F$6:$F93,$F93,$K93)," / ",SUMIF($F$6:$F$370,$F93,$K93))</f>
        <v>0 / 0</v>
      </c>
      <c r="J93" s="28" t="str">
        <f>CONCATENATE(SUM($K$6:$K93)," / ",SUM($K$6:$K$370))</f>
        <v>130,195 / 130,195</v>
      </c>
      <c r="K93" s="245">
        <v>0</v>
      </c>
      <c r="L93" s="28"/>
      <c r="M93" s="28" t="str">
        <f>CONCATENATE(SUMIF($E$6:$E93,$E93,$P$6:$P$370)," / ",SUMIF($E$6:$E$370,$E93,$P$6:$P$370))</f>
        <v>0 / 0</v>
      </c>
      <c r="N93" s="28" t="str">
        <f ca="1">CONCATENATE(SUMIF($F$6:$F93,$F93,$P93)," / ",SUMIF($F$6:$F$370,$F93,$P$6:$P$370))</f>
        <v>0 / 0</v>
      </c>
      <c r="O93" s="28" t="str">
        <f t="shared" si="9"/>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0"/>
        <v>42458</v>
      </c>
      <c r="D94" s="35" t="str">
        <f t="shared" si="11"/>
        <v>Mardi</v>
      </c>
      <c r="E94" s="124">
        <f t="shared" si="7"/>
        <v>14</v>
      </c>
      <c r="F94" s="124">
        <f t="shared" si="8"/>
        <v>3</v>
      </c>
      <c r="G94" s="27"/>
      <c r="H94" s="28" t="str">
        <f ca="1">CONCATENATE(SUMIF($E$6:$E94,$E94,$K94)," / ",SUMIF($E$6:$E$370,$E94,$K94))</f>
        <v>0 / 0</v>
      </c>
      <c r="I94" s="28" t="str">
        <f ca="1">CONCATENATE(SUMIF($F$6:$F94,$F94,$K94)," / ",SUMIF($F$6:$F$370,$F94,$K94))</f>
        <v>0 / 0</v>
      </c>
      <c r="J94" s="28" t="str">
        <f>CONCATENATE(SUM($K$6:$K94)," / ",SUM($K$6:$K$370))</f>
        <v>130,195 / 130,195</v>
      </c>
      <c r="K94" s="245">
        <v>0</v>
      </c>
      <c r="L94" s="28"/>
      <c r="M94" s="28" t="str">
        <f>CONCATENATE(SUMIF($E$6:$E94,$E94,$P$6:$P$370)," / ",SUMIF($E$6:$E$370,$E94,$P$6:$P$370))</f>
        <v>0 / 0</v>
      </c>
      <c r="N94" s="28" t="str">
        <f ca="1">CONCATENATE(SUMIF($F$6:$F94,$F94,$P94)," / ",SUMIF($F$6:$F$370,$F94,$P$6:$P$370))</f>
        <v>0 / 0</v>
      </c>
      <c r="O94" s="28" t="str">
        <f t="shared" si="9"/>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0"/>
        <v>42459</v>
      </c>
      <c r="D95" s="35" t="str">
        <f>IF(EXACT(WEEKDAY(C95),1),"Dimanche",IF(EXACT(WEEKDAY(C95),2),"Lundi",IF(EXACT(WEEKDAY(C95),3),"Mardi",IF(EXACT(WEEKDAY(C95),4),"Mercredi",IF(EXACT(WEEKDAY(C95),5),"Jeudi",IF(EXACT(WEEKDAY(C95),6),"Vendredi",IF(EXACT(WEEKDAY(C95),7),"samedi","Erreur de date")))))))</f>
        <v>Mercredi</v>
      </c>
      <c r="E95" s="124">
        <f t="shared" si="7"/>
        <v>14</v>
      </c>
      <c r="F95" s="124">
        <f t="shared" si="8"/>
        <v>3</v>
      </c>
      <c r="G95" s="27"/>
      <c r="H95" s="28" t="str">
        <f ca="1">CONCATENATE(SUMIF($E$6:$E95,$E95,$K95)," / ",SUMIF($E$6:$E$370,$E95,$K95))</f>
        <v>0 / 0</v>
      </c>
      <c r="I95" s="28" t="str">
        <f ca="1">CONCATENATE(SUMIF($F$6:$F95,$F95,$K95)," / ",SUMIF($F$6:$F$370,$F95,$K95))</f>
        <v>0 / 0</v>
      </c>
      <c r="J95" s="28" t="str">
        <f>CONCATENATE(SUM($K$6:$K95)," / ",SUM($K$6:$K$370))</f>
        <v>130,195 / 130,195</v>
      </c>
      <c r="K95" s="245">
        <v>0</v>
      </c>
      <c r="L95" s="28"/>
      <c r="M95" s="28" t="str">
        <f>CONCATENATE(SUMIF($E$6:$E95,$E95,$P$6:$P$370)," / ",SUMIF($E$6:$E$370,$E95,$P$6:$P$370))</f>
        <v>0 / 0</v>
      </c>
      <c r="N95" s="28" t="str">
        <f ca="1">CONCATENATE(SUMIF($F$6:$F95,$F95,$P95)," / ",SUMIF($F$6:$F$370,$F95,$P$6:$P$370))</f>
        <v>0 / 0</v>
      </c>
      <c r="O95" s="28" t="str">
        <f t="shared" si="9"/>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0"/>
        <v>42460</v>
      </c>
      <c r="D96" s="35" t="str">
        <f t="shared" ref="D96:D159" si="14">IF(EXACT(WEEKDAY(C96),1),"Dimanche",IF(EXACT(WEEKDAY(C96),2),"Lundi",IF(EXACT(WEEKDAY(C96),3),"Mardi",IF(EXACT(WEEKDAY(C96),4),"Mercredi",IF(EXACT(WEEKDAY(C96),5),"Jeudi",IF(EXACT(WEEKDAY(C96),6),"Vendredi",IF(EXACT(WEEKDAY(C96),7),"samedi","Erreur de date")))))))</f>
        <v>Jeudi</v>
      </c>
      <c r="E96" s="124">
        <f t="shared" si="7"/>
        <v>14</v>
      </c>
      <c r="F96" s="124">
        <f t="shared" si="8"/>
        <v>3</v>
      </c>
      <c r="G96" s="27"/>
      <c r="H96" s="28" t="str">
        <f ca="1">CONCATENATE(SUMIF($E$6:$E96,$E96,$K96)," / ",SUMIF($E$6:$E$370,$E96,$K96))</f>
        <v>0 / 0</v>
      </c>
      <c r="I96" s="28" t="str">
        <f ca="1">CONCATENATE(SUMIF($F$6:$F96,$F96,$K96)," / ",SUMIF($F$6:$F$370,$F96,$K96))</f>
        <v>0 / 0</v>
      </c>
      <c r="J96" s="28" t="str">
        <f>CONCATENATE(SUM($K$6:$K96)," / ",SUM($K$6:$K$370))</f>
        <v>130,195 / 130,195</v>
      </c>
      <c r="K96" s="245">
        <v>0</v>
      </c>
      <c r="L96" s="28"/>
      <c r="M96" s="28" t="str">
        <f>CONCATENATE(SUMIF($E$6:$E96,$E96,$P$6:$P$370)," / ",SUMIF($E$6:$E$370,$E96,$P$6:$P$370))</f>
        <v>0 / 0</v>
      </c>
      <c r="N96" s="28" t="str">
        <f ca="1">CONCATENATE(SUMIF($F$6:$F96,$F96,$P96)," / ",SUMIF($F$6:$F$370,$F96,$P$6:$P$370))</f>
        <v>0 / 0</v>
      </c>
      <c r="O96" s="28" t="str">
        <f t="shared" si="9"/>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0"/>
        <v>42461</v>
      </c>
      <c r="D97" s="35" t="str">
        <f t="shared" si="14"/>
        <v>Vendredi</v>
      </c>
      <c r="E97" s="124">
        <f t="shared" si="7"/>
        <v>14</v>
      </c>
      <c r="F97" s="124">
        <f t="shared" si="8"/>
        <v>4</v>
      </c>
      <c r="G97" s="27"/>
      <c r="H97" s="28" t="str">
        <f ca="1">CONCATENATE(SUMIF($E$6:$E97,$E97,$K97)," / ",SUMIF($E$6:$E$370,$E97,$K97))</f>
        <v>0 / 0</v>
      </c>
      <c r="I97" s="28" t="str">
        <f ca="1">CONCATENATE(SUMIF($F$6:$F97,$F97,$K97)," / ",SUMIF($F$6:$F$370,$F97,$K97))</f>
        <v>0 / 0</v>
      </c>
      <c r="J97" s="28" t="str">
        <f>CONCATENATE(SUM($K$6:$K97)," / ",SUM($K$6:$K$370))</f>
        <v>130,195 / 130,195</v>
      </c>
      <c r="K97" s="245">
        <v>0</v>
      </c>
      <c r="L97" s="28"/>
      <c r="M97" s="28" t="str">
        <f>CONCATENATE(SUMIF($E$6:$E97,$E97,$P$6:$P$370)," / ",SUMIF($E$6:$E$370,$E97,$P$6:$P$370))</f>
        <v>0 / 0</v>
      </c>
      <c r="N97" s="28" t="str">
        <f ca="1">CONCATENATE(SUMIF($F$6:$F97,$F97,$P97)," / ",SUMIF($F$6:$F$370,$F97,$P$6:$P$370))</f>
        <v>0 / 0</v>
      </c>
      <c r="O97" s="28" t="str">
        <f t="shared" si="9"/>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0"/>
        <v>42462</v>
      </c>
      <c r="D98" s="35" t="str">
        <f t="shared" si="14"/>
        <v>samedi</v>
      </c>
      <c r="E98" s="124">
        <f t="shared" si="7"/>
        <v>14</v>
      </c>
      <c r="F98" s="124">
        <f t="shared" si="8"/>
        <v>4</v>
      </c>
      <c r="G98" s="27"/>
      <c r="H98" s="28" t="str">
        <f ca="1">CONCATENATE(SUMIF($E$6:$E98,$E98,$K98)," / ",SUMIF($E$6:$E$370,$E98,$K98))</f>
        <v>0 / 0</v>
      </c>
      <c r="I98" s="28" t="str">
        <f ca="1">CONCATENATE(SUMIF($F$6:$F98,$F98,$K98)," / ",SUMIF($F$6:$F$370,$F98,$K98))</f>
        <v>0 / 0</v>
      </c>
      <c r="J98" s="28" t="str">
        <f>CONCATENATE(SUM($K$6:$K98)," / ",SUM($K$6:$K$370))</f>
        <v>130,195 / 130,195</v>
      </c>
      <c r="K98" s="245">
        <v>0</v>
      </c>
      <c r="L98" s="28"/>
      <c r="M98" s="28" t="str">
        <f>CONCATENATE(SUMIF($E$6:$E98,$E98,$P$6:$P$370)," / ",SUMIF($E$6:$E$370,$E98,$P$6:$P$370))</f>
        <v>0 / 0</v>
      </c>
      <c r="N98" s="28" t="str">
        <f ca="1">CONCATENATE(SUMIF($F$6:$F98,$F98,$P98)," / ",SUMIF($F$6:$F$370,$F98,$P$6:$P$370))</f>
        <v>0 / 0</v>
      </c>
      <c r="O98" s="28" t="str">
        <f t="shared" si="9"/>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0"/>
        <v>42463</v>
      </c>
      <c r="D99" s="35" t="str">
        <f t="shared" si="14"/>
        <v>Dimanche</v>
      </c>
      <c r="E99" s="124">
        <f t="shared" si="7"/>
        <v>15</v>
      </c>
      <c r="F99" s="124">
        <f t="shared" si="8"/>
        <v>4</v>
      </c>
      <c r="G99" s="27"/>
      <c r="H99" s="28" t="str">
        <f ca="1">CONCATENATE(SUMIF($E$6:$E99,$E99,$K99)," / ",SUMIF($E$6:$E$370,$E99,$K99))</f>
        <v>0 / 0</v>
      </c>
      <c r="I99" s="28" t="str">
        <f ca="1">CONCATENATE(SUMIF($F$6:$F99,$F99,$K99)," / ",SUMIF($F$6:$F$370,$F99,$K99))</f>
        <v>0 / 0</v>
      </c>
      <c r="J99" s="28" t="str">
        <f>CONCATENATE(SUM($K$6:$K99)," / ",SUM($K$6:$K$370))</f>
        <v>130,195 / 130,195</v>
      </c>
      <c r="K99" s="245">
        <v>0</v>
      </c>
      <c r="L99" s="28"/>
      <c r="M99" s="28" t="str">
        <f>CONCATENATE(SUMIF($E$6:$E99,$E99,$P$6:$P$370)," / ",SUMIF($E$6:$E$370,$E99,$P$6:$P$370))</f>
        <v>0 / 0</v>
      </c>
      <c r="N99" s="28" t="str">
        <f ca="1">CONCATENATE(SUMIF($F$6:$F99,$F99,$P99)," / ",SUMIF($F$6:$F$370,$F99,$P$6:$P$370))</f>
        <v>0 / 0</v>
      </c>
      <c r="O99" s="28" t="str">
        <f t="shared" si="9"/>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0"/>
        <v>42464</v>
      </c>
      <c r="D100" s="35" t="str">
        <f t="shared" si="14"/>
        <v>Lundi</v>
      </c>
      <c r="E100" s="124">
        <f t="shared" si="7"/>
        <v>15</v>
      </c>
      <c r="F100" s="124">
        <f t="shared" si="8"/>
        <v>4</v>
      </c>
      <c r="G100" s="27"/>
      <c r="H100" s="28" t="str">
        <f ca="1">CONCATENATE(SUMIF($E$6:$E100,$E100,$K100)," / ",SUMIF($E$6:$E$370,$E100,$K100))</f>
        <v>0 / 0</v>
      </c>
      <c r="I100" s="28" t="str">
        <f ca="1">CONCATENATE(SUMIF($F$6:$F100,$F100,$K100)," / ",SUMIF($F$6:$F$370,$F100,$K100))</f>
        <v>0 / 0</v>
      </c>
      <c r="J100" s="28" t="str">
        <f>CONCATENATE(SUM($K$6:$K100)," / ",SUM($K$6:$K$370))</f>
        <v>130,195 / 130,195</v>
      </c>
      <c r="K100" s="245">
        <v>0</v>
      </c>
      <c r="L100" s="28"/>
      <c r="M100" s="28" t="str">
        <f>CONCATENATE(SUMIF($E$6:$E100,$E100,$P$6:$P$370)," / ",SUMIF($E$6:$E$370,$E100,$P$6:$P$370))</f>
        <v>0 / 0</v>
      </c>
      <c r="N100" s="28" t="str">
        <f ca="1">CONCATENATE(SUMIF($F$6:$F100,$F100,$P100)," / ",SUMIF($F$6:$F$370,$F100,$P$6:$P$370))</f>
        <v>0 / 0</v>
      </c>
      <c r="O100" s="28" t="str">
        <f t="shared" si="9"/>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0"/>
        <v>42465</v>
      </c>
      <c r="D101" s="35" t="str">
        <f t="shared" si="14"/>
        <v>Mardi</v>
      </c>
      <c r="E101" s="124">
        <f t="shared" si="7"/>
        <v>15</v>
      </c>
      <c r="F101" s="124">
        <f t="shared" si="8"/>
        <v>4</v>
      </c>
      <c r="G101" s="27"/>
      <c r="H101" s="28" t="str">
        <f ca="1">CONCATENATE(SUMIF($E$6:$E101,$E101,$K101)," / ",SUMIF($E$6:$E$370,$E101,$K101))</f>
        <v>0 / 0</v>
      </c>
      <c r="I101" s="28" t="str">
        <f ca="1">CONCATENATE(SUMIF($F$6:$F101,$F101,$K101)," / ",SUMIF($F$6:$F$370,$F101,$K101))</f>
        <v>0 / 0</v>
      </c>
      <c r="J101" s="28" t="str">
        <f>CONCATENATE(SUM($K$6:$K101)," / ",SUM($K$6:$K$370))</f>
        <v>130,195 / 130,195</v>
      </c>
      <c r="K101" s="245">
        <v>0</v>
      </c>
      <c r="L101" s="28"/>
      <c r="M101" s="28" t="str">
        <f>CONCATENATE(SUMIF($E$6:$E101,$E101,$P$6:$P$370)," / ",SUMIF($E$6:$E$370,$E101,$P$6:$P$370))</f>
        <v>0 / 0</v>
      </c>
      <c r="N101" s="28" t="str">
        <f ca="1">CONCATENATE(SUMIF($F$6:$F101,$F101,$P101)," / ",SUMIF($F$6:$F$370,$F101,$P$6:$P$370))</f>
        <v>0 / 0</v>
      </c>
      <c r="O101" s="28" t="str">
        <f t="shared" si="9"/>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0"/>
        <v>42466</v>
      </c>
      <c r="D102" s="35" t="str">
        <f t="shared" si="14"/>
        <v>Mercredi</v>
      </c>
      <c r="E102" s="124">
        <f t="shared" si="7"/>
        <v>15</v>
      </c>
      <c r="F102" s="124">
        <f t="shared" si="8"/>
        <v>4</v>
      </c>
      <c r="G102" s="27"/>
      <c r="H102" s="28" t="str">
        <f ca="1">CONCATENATE(SUMIF($E$6:$E102,$E102,$K102)," / ",SUMIF($E$6:$E$370,$E102,$K102))</f>
        <v>0 / 0</v>
      </c>
      <c r="I102" s="28" t="str">
        <f ca="1">CONCATENATE(SUMIF($F$6:$F102,$F102,$K102)," / ",SUMIF($F$6:$F$370,$F102,$K102))</f>
        <v>0 / 0</v>
      </c>
      <c r="J102" s="28" t="str">
        <f>CONCATENATE(SUM($K$6:$K102)," / ",SUM($K$6:$K$370))</f>
        <v>130,195 / 130,195</v>
      </c>
      <c r="K102" s="245">
        <v>0</v>
      </c>
      <c r="L102" s="28"/>
      <c r="M102" s="28" t="str">
        <f>CONCATENATE(SUMIF($E$6:$E102,$E102,$P$6:$P$370)," / ",SUMIF($E$6:$E$370,$E102,$P$6:$P$370))</f>
        <v>0 / 0</v>
      </c>
      <c r="N102" s="28" t="str">
        <f ca="1">CONCATENATE(SUMIF($F$6:$F102,$F102,$P102)," / ",SUMIF($F$6:$F$370,$F102,$P$6:$P$370))</f>
        <v>0 / 0</v>
      </c>
      <c r="O102" s="28" t="str">
        <f t="shared" si="9"/>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0"/>
        <v>42467</v>
      </c>
      <c r="D103" s="35" t="str">
        <f t="shared" si="14"/>
        <v>Jeudi</v>
      </c>
      <c r="E103" s="124">
        <f t="shared" si="7"/>
        <v>15</v>
      </c>
      <c r="F103" s="124">
        <f t="shared" si="8"/>
        <v>4</v>
      </c>
      <c r="G103" s="27"/>
      <c r="H103" s="28" t="str">
        <f ca="1">CONCATENATE(SUMIF($E$6:$E103,$E103,$K103)," / ",SUMIF($E$6:$E$370,$E103,$K103))</f>
        <v>0 / 0</v>
      </c>
      <c r="I103" s="28" t="str">
        <f ca="1">CONCATENATE(SUMIF($F$6:$F103,$F103,$K103)," / ",SUMIF($F$6:$F$370,$F103,$K103))</f>
        <v>0 / 0</v>
      </c>
      <c r="J103" s="28" t="str">
        <f>CONCATENATE(SUM($K$6:$K103)," / ",SUM($K$6:$K$370))</f>
        <v>130,195 / 130,195</v>
      </c>
      <c r="K103" s="245">
        <v>0</v>
      </c>
      <c r="L103" s="28"/>
      <c r="M103" s="28" t="str">
        <f>CONCATENATE(SUMIF($E$6:$E103,$E103,$P$6:$P$370)," / ",SUMIF($E$6:$E$370,$E103,$P$6:$P$370))</f>
        <v>0 / 0</v>
      </c>
      <c r="N103" s="28" t="str">
        <f ca="1">CONCATENATE(SUMIF($F$6:$F103,$F103,$P103)," / ",SUMIF($F$6:$F$370,$F103,$P$6:$P$370))</f>
        <v>0 / 0</v>
      </c>
      <c r="O103" s="28" t="str">
        <f t="shared" si="9"/>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0"/>
        <v>42468</v>
      </c>
      <c r="D104" s="35" t="str">
        <f t="shared" si="14"/>
        <v>Vendredi</v>
      </c>
      <c r="E104" s="124">
        <f t="shared" si="7"/>
        <v>15</v>
      </c>
      <c r="F104" s="124">
        <f t="shared" si="8"/>
        <v>4</v>
      </c>
      <c r="G104" s="27"/>
      <c r="H104" s="28" t="str">
        <f ca="1">CONCATENATE(SUMIF($E$6:$E104,$E104,$K104)," / ",SUMIF($E$6:$E$370,$E104,$K104))</f>
        <v>0 / 0</v>
      </c>
      <c r="I104" s="28" t="str">
        <f ca="1">CONCATENATE(SUMIF($F$6:$F104,$F104,$K104)," / ",SUMIF($F$6:$F$370,$F104,$K104))</f>
        <v>0 / 0</v>
      </c>
      <c r="J104" s="28" t="str">
        <f>CONCATENATE(SUM($K$6:$K104)," / ",SUM($K$6:$K$370))</f>
        <v>130,195 / 130,195</v>
      </c>
      <c r="K104" s="245">
        <v>0</v>
      </c>
      <c r="L104" s="28"/>
      <c r="M104" s="28" t="str">
        <f>CONCATENATE(SUMIF($E$6:$E104,$E104,$P$6:$P$370)," / ",SUMIF($E$6:$E$370,$E104,$P$6:$P$370))</f>
        <v>0 / 0</v>
      </c>
      <c r="N104" s="28" t="str">
        <f ca="1">CONCATENATE(SUMIF($F$6:$F104,$F104,$P104)," / ",SUMIF($F$6:$F$370,$F104,$P$6:$P$370))</f>
        <v>0 / 0</v>
      </c>
      <c r="O104" s="28" t="str">
        <f t="shared" si="9"/>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0"/>
        <v>42469</v>
      </c>
      <c r="D105" s="35" t="str">
        <f t="shared" si="14"/>
        <v>samedi</v>
      </c>
      <c r="E105" s="124">
        <f t="shared" si="7"/>
        <v>15</v>
      </c>
      <c r="F105" s="124">
        <f t="shared" si="8"/>
        <v>4</v>
      </c>
      <c r="G105" s="27"/>
      <c r="H105" s="28" t="str">
        <f ca="1">CONCATENATE(SUMIF($E$6:$E105,$E105,$K105)," / ",SUMIF($E$6:$E$370,$E105,$K105))</f>
        <v>0 / 0</v>
      </c>
      <c r="I105" s="28" t="str">
        <f ca="1">CONCATENATE(SUMIF($F$6:$F105,$F105,$K105)," / ",SUMIF($F$6:$F$370,$F105,$K105))</f>
        <v>0 / 0</v>
      </c>
      <c r="J105" s="28" t="str">
        <f>CONCATENATE(SUM($K$6:$K105)," / ",SUM($K$6:$K$370))</f>
        <v>130,195 / 130,195</v>
      </c>
      <c r="K105" s="245">
        <v>0</v>
      </c>
      <c r="L105" s="28"/>
      <c r="M105" s="28" t="str">
        <f>CONCATENATE(SUMIF($E$6:$E105,$E105,$P$6:$P$370)," / ",SUMIF($E$6:$E$370,$E105,$P$6:$P$370))</f>
        <v>0 / 0</v>
      </c>
      <c r="N105" s="28" t="str">
        <f ca="1">CONCATENATE(SUMIF($F$6:$F105,$F105,$P105)," / ",SUMIF($F$6:$F$370,$F105,$P$6:$P$370))</f>
        <v>0 / 0</v>
      </c>
      <c r="O105" s="28" t="str">
        <f t="shared" si="9"/>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0"/>
        <v>42470</v>
      </c>
      <c r="D106" s="35" t="str">
        <f t="shared" si="14"/>
        <v>Dimanche</v>
      </c>
      <c r="E106" s="193">
        <f t="shared" si="7"/>
        <v>16</v>
      </c>
      <c r="F106" s="193">
        <f t="shared" si="8"/>
        <v>4</v>
      </c>
      <c r="G106" s="195" t="s">
        <v>678</v>
      </c>
      <c r="H106" s="28" t="str">
        <f ca="1">CONCATENATE(SUMIF($E$6:$E106,$E106,$K106)," / ",SUMIF($E$6:$E$370,$E106,$K106))</f>
        <v>0 / 0</v>
      </c>
      <c r="I106" s="28" t="str">
        <f ca="1">CONCATENATE(SUMIF($F$6:$F106,$F106,$K106)," / ",SUMIF($F$6:$F$370,$F106,$K106))</f>
        <v>0 / 0</v>
      </c>
      <c r="J106" s="28" t="str">
        <f>CONCATENATE(SUM($K$6:$K106)," / ",SUM($K$6:$K$370))</f>
        <v>130,195 / 130,195</v>
      </c>
      <c r="K106" s="245">
        <v>0</v>
      </c>
      <c r="L106" s="28"/>
      <c r="M106" s="28" t="str">
        <f>CONCATENATE(SUMIF($E$6:$E106,$E106,$P$6:$P$370)," / ",SUMIF($E$6:$E$370,$E106,$P$6:$P$370))</f>
        <v>0 / 0</v>
      </c>
      <c r="N106" s="28" t="str">
        <f ca="1">CONCATENATE(SUMIF($F$6:$F106,$F106,$P106)," / ",SUMIF($F$6:$F$370,$F106,$P$6:$P$370))</f>
        <v>0 / 0</v>
      </c>
      <c r="O106" s="28" t="str">
        <f t="shared" si="9"/>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0"/>
        <v>42471</v>
      </c>
      <c r="D107" s="35" t="str">
        <f t="shared" si="14"/>
        <v>Lundi</v>
      </c>
      <c r="E107" s="124">
        <f t="shared" si="7"/>
        <v>16</v>
      </c>
      <c r="F107" s="124">
        <f t="shared" si="8"/>
        <v>4</v>
      </c>
      <c r="G107" s="27"/>
      <c r="H107" s="28" t="str">
        <f ca="1">CONCATENATE(SUMIF($E$6:$E107,$E107,$K107)," / ",SUMIF($E$6:$E$370,$E107,$K107))</f>
        <v>0 / 0</v>
      </c>
      <c r="I107" s="28" t="str">
        <f ca="1">CONCATENATE(SUMIF($F$6:$F107,$F107,$K107)," / ",SUMIF($F$6:$F$370,$F107,$K107))</f>
        <v>0 / 0</v>
      </c>
      <c r="J107" s="28" t="str">
        <f>CONCATENATE(SUM($K$6:$K107)," / ",SUM($K$6:$K$370))</f>
        <v>130,195 / 130,195</v>
      </c>
      <c r="K107" s="245">
        <v>0</v>
      </c>
      <c r="L107" s="28"/>
      <c r="M107" s="28" t="str">
        <f>CONCATENATE(SUMIF($E$6:$E107,$E107,$P$6:$P$370)," / ",SUMIF($E$6:$E$370,$E107,$P$6:$P$370))</f>
        <v>0 / 0</v>
      </c>
      <c r="N107" s="28" t="str">
        <f ca="1">CONCATENATE(SUMIF($F$6:$F107,$F107,$P107)," / ",SUMIF($F$6:$F$370,$F107,$P$6:$P$370))</f>
        <v>0 / 0</v>
      </c>
      <c r="O107" s="28" t="str">
        <f t="shared" si="9"/>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0"/>
        <v>42472</v>
      </c>
      <c r="D108" s="35" t="str">
        <f t="shared" si="14"/>
        <v>Mardi</v>
      </c>
      <c r="E108" s="124">
        <f t="shared" si="7"/>
        <v>16</v>
      </c>
      <c r="F108" s="124">
        <f t="shared" si="8"/>
        <v>4</v>
      </c>
      <c r="G108" s="27"/>
      <c r="H108" s="28" t="str">
        <f ca="1">CONCATENATE(SUMIF($E$6:$E108,$E108,$K108)," / ",SUMIF($E$6:$E$370,$E108,$K108))</f>
        <v>0 / 0</v>
      </c>
      <c r="I108" s="28" t="str">
        <f ca="1">CONCATENATE(SUMIF($F$6:$F108,$F108,$K108)," / ",SUMIF($F$6:$F$370,$F108,$K108))</f>
        <v>0 / 0</v>
      </c>
      <c r="J108" s="28" t="str">
        <f>CONCATENATE(SUM($K$6:$K108)," / ",SUM($K$6:$K$370))</f>
        <v>130,195 / 130,195</v>
      </c>
      <c r="K108" s="245">
        <v>0</v>
      </c>
      <c r="L108" s="28"/>
      <c r="M108" s="28" t="str">
        <f>CONCATENATE(SUMIF($E$6:$E108,$E108,$P$6:$P$370)," / ",SUMIF($E$6:$E$370,$E108,$P$6:$P$370))</f>
        <v>0 / 0</v>
      </c>
      <c r="N108" s="28" t="str">
        <f ca="1">CONCATENATE(SUMIF($F$6:$F108,$F108,$P108)," / ",SUMIF($F$6:$F$370,$F108,$P$6:$P$370))</f>
        <v>0 / 0</v>
      </c>
      <c r="O108" s="28" t="str">
        <f t="shared" si="9"/>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0"/>
        <v>42473</v>
      </c>
      <c r="D109" s="35" t="str">
        <f t="shared" si="14"/>
        <v>Mercredi</v>
      </c>
      <c r="E109" s="124">
        <f t="shared" si="7"/>
        <v>16</v>
      </c>
      <c r="F109" s="124">
        <f t="shared" si="8"/>
        <v>4</v>
      </c>
      <c r="G109" s="27"/>
      <c r="H109" s="28" t="str">
        <f ca="1">CONCATENATE(SUMIF($E$6:$E109,$E109,$K109)," / ",SUMIF($E$6:$E$370,$E109,$K109))</f>
        <v>0 / 0</v>
      </c>
      <c r="I109" s="28" t="str">
        <f ca="1">CONCATENATE(SUMIF($F$6:$F109,$F109,$K109)," / ",SUMIF($F$6:$F$370,$F109,$K109))</f>
        <v>0 / 0</v>
      </c>
      <c r="J109" s="28" t="str">
        <f>CONCATENATE(SUM($K$6:$K109)," / ",SUM($K$6:$K$370))</f>
        <v>130,195 / 130,195</v>
      </c>
      <c r="K109" s="245">
        <v>0</v>
      </c>
      <c r="L109" s="28"/>
      <c r="M109" s="28" t="str">
        <f>CONCATENATE(SUMIF($E$6:$E109,$E109,$P$6:$P$370)," / ",SUMIF($E$6:$E$370,$E109,$P$6:$P$370))</f>
        <v>0 / 0</v>
      </c>
      <c r="N109" s="28" t="str">
        <f ca="1">CONCATENATE(SUMIF($F$6:$F109,$F109,$P109)," / ",SUMIF($F$6:$F$370,$F109,$P$6:$P$370))</f>
        <v>0 / 0</v>
      </c>
      <c r="O109" s="28" t="str">
        <f t="shared" si="9"/>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0"/>
        <v>42474</v>
      </c>
      <c r="D110" s="35" t="str">
        <f t="shared" si="14"/>
        <v>Jeudi</v>
      </c>
      <c r="E110" s="124">
        <f t="shared" si="7"/>
        <v>16</v>
      </c>
      <c r="F110" s="124">
        <f t="shared" si="8"/>
        <v>4</v>
      </c>
      <c r="G110" s="27"/>
      <c r="H110" s="28" t="str">
        <f ca="1">CONCATENATE(SUMIF($E$6:$E110,$E110,$K110)," / ",SUMIF($E$6:$E$370,$E110,$K110))</f>
        <v>0 / 0</v>
      </c>
      <c r="I110" s="28" t="str">
        <f ca="1">CONCATENATE(SUMIF($F$6:$F110,$F110,$K110)," / ",SUMIF($F$6:$F$370,$F110,$K110))</f>
        <v>0 / 0</v>
      </c>
      <c r="J110" s="28" t="str">
        <f>CONCATENATE(SUM($K$6:$K110)," / ",SUM($K$6:$K$370))</f>
        <v>130,195 / 130,195</v>
      </c>
      <c r="K110" s="245">
        <v>0</v>
      </c>
      <c r="L110" s="28"/>
      <c r="M110" s="28" t="str">
        <f>CONCATENATE(SUMIF($E$6:$E110,$E110,$P$6:$P$370)," / ",SUMIF($E$6:$E$370,$E110,$P$6:$P$370))</f>
        <v>0 / 0</v>
      </c>
      <c r="N110" s="28" t="str">
        <f ca="1">CONCATENATE(SUMIF($F$6:$F110,$F110,$P110)," / ",SUMIF($F$6:$F$370,$F110,$P$6:$P$370))</f>
        <v>0 / 0</v>
      </c>
      <c r="O110" s="28" t="str">
        <f t="shared" si="9"/>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0"/>
        <v>42475</v>
      </c>
      <c r="D111" s="35" t="str">
        <f t="shared" si="14"/>
        <v>Vendredi</v>
      </c>
      <c r="E111" s="124">
        <f t="shared" si="7"/>
        <v>16</v>
      </c>
      <c r="F111" s="124">
        <f t="shared" si="8"/>
        <v>4</v>
      </c>
      <c r="G111" s="27"/>
      <c r="H111" s="28" t="str">
        <f ca="1">CONCATENATE(SUMIF($E$6:$E111,$E111,$K111)," / ",SUMIF($E$6:$E$370,$E111,$K111))</f>
        <v>0 / 0</v>
      </c>
      <c r="I111" s="28" t="str">
        <f ca="1">CONCATENATE(SUMIF($F$6:$F111,$F111,$K111)," / ",SUMIF($F$6:$F$370,$F111,$K111))</f>
        <v>0 / 0</v>
      </c>
      <c r="J111" s="28" t="str">
        <f>CONCATENATE(SUM($K$6:$K111)," / ",SUM($K$6:$K$370))</f>
        <v>130,195 / 130,195</v>
      </c>
      <c r="K111" s="245">
        <v>0</v>
      </c>
      <c r="L111" s="28"/>
      <c r="M111" s="28" t="str">
        <f>CONCATENATE(SUMIF($E$6:$E111,$E111,$P$6:$P$370)," / ",SUMIF($E$6:$E$370,$E111,$P$6:$P$370))</f>
        <v>0 / 0</v>
      </c>
      <c r="N111" s="28" t="str">
        <f ca="1">CONCATENATE(SUMIF($F$6:$F111,$F111,$P111)," / ",SUMIF($F$6:$F$370,$F111,$P$6:$P$370))</f>
        <v>0 / 0</v>
      </c>
      <c r="O111" s="28" t="str">
        <f t="shared" si="9"/>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0"/>
        <v>42476</v>
      </c>
      <c r="D112" s="35" t="str">
        <f t="shared" si="14"/>
        <v>samedi</v>
      </c>
      <c r="E112" s="124">
        <f t="shared" si="7"/>
        <v>16</v>
      </c>
      <c r="F112" s="124">
        <f t="shared" si="8"/>
        <v>4</v>
      </c>
      <c r="G112" s="27"/>
      <c r="H112" s="28" t="str">
        <f ca="1">CONCATENATE(SUMIF($E$6:$E112,$E112,$K112)," / ",SUMIF($E$6:$E$370,$E112,$K112))</f>
        <v>0 / 0</v>
      </c>
      <c r="I112" s="28" t="str">
        <f ca="1">CONCATENATE(SUMIF($F$6:$F112,$F112,$K112)," / ",SUMIF($F$6:$F$370,$F112,$K112))</f>
        <v>0 / 0</v>
      </c>
      <c r="J112" s="28" t="str">
        <f>CONCATENATE(SUM($K$6:$K112)," / ",SUM($K$6:$K$370))</f>
        <v>130,195 / 130,195</v>
      </c>
      <c r="K112" s="245">
        <v>0</v>
      </c>
      <c r="L112" s="28"/>
      <c r="M112" s="28" t="str">
        <f>CONCATENATE(SUMIF($E$6:$E112,$E112,$P$6:$P$370)," / ",SUMIF($E$6:$E$370,$E112,$P$6:$P$370))</f>
        <v>0 / 0</v>
      </c>
      <c r="N112" s="28" t="str">
        <f ca="1">CONCATENATE(SUMIF($F$6:$F112,$F112,$P112)," / ",SUMIF($F$6:$F$370,$F112,$P$6:$P$370))</f>
        <v>0 / 0</v>
      </c>
      <c r="O112" s="28" t="str">
        <f t="shared" si="9"/>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0"/>
        <v>42477</v>
      </c>
      <c r="D113" s="35" t="str">
        <f t="shared" si="14"/>
        <v>Dimanche</v>
      </c>
      <c r="E113" s="124">
        <f t="shared" si="7"/>
        <v>17</v>
      </c>
      <c r="F113" s="124">
        <f t="shared" si="8"/>
        <v>4</v>
      </c>
      <c r="G113" s="27"/>
      <c r="H113" s="28" t="str">
        <f ca="1">CONCATENATE(SUMIF($E$6:$E113,$E113,$K113)," / ",SUMIF($E$6:$E$370,$E113,$K113))</f>
        <v>0 / 0</v>
      </c>
      <c r="I113" s="28" t="str">
        <f ca="1">CONCATENATE(SUMIF($F$6:$F113,$F113,$K113)," / ",SUMIF($F$6:$F$370,$F113,$K113))</f>
        <v>0 / 0</v>
      </c>
      <c r="J113" s="28" t="str">
        <f>CONCATENATE(SUM($K$6:$K113)," / ",SUM($K$6:$K$370))</f>
        <v>130,195 / 130,195</v>
      </c>
      <c r="K113" s="245">
        <v>0</v>
      </c>
      <c r="L113" s="28"/>
      <c r="M113" s="28" t="str">
        <f>CONCATENATE(SUMIF($E$6:$E113,$E113,$P$6:$P$370)," / ",SUMIF($E$6:$E$370,$E113,$P$6:$P$370))</f>
        <v>0 / 0</v>
      </c>
      <c r="N113" s="28" t="str">
        <f ca="1">CONCATENATE(SUMIF($F$6:$F113,$F113,$P113)," / ",SUMIF($F$6:$F$370,$F113,$P$6:$P$370))</f>
        <v>0 / 0</v>
      </c>
      <c r="O113" s="28" t="str">
        <f t="shared" si="9"/>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0"/>
        <v>42478</v>
      </c>
      <c r="D114" s="35" t="str">
        <f t="shared" si="14"/>
        <v>Lundi</v>
      </c>
      <c r="E114" s="124">
        <f t="shared" si="7"/>
        <v>17</v>
      </c>
      <c r="F114" s="124">
        <f t="shared" si="8"/>
        <v>4</v>
      </c>
      <c r="G114" s="27"/>
      <c r="H114" s="28" t="str">
        <f ca="1">CONCATENATE(SUMIF($E$6:$E114,$E114,$K114)," / ",SUMIF($E$6:$E$370,$E114,$K114))</f>
        <v>0 / 0</v>
      </c>
      <c r="I114" s="28" t="str">
        <f ca="1">CONCATENATE(SUMIF($F$6:$F114,$F114,$K114)," / ",SUMIF($F$6:$F$370,$F114,$K114))</f>
        <v>0 / 0</v>
      </c>
      <c r="J114" s="28" t="str">
        <f>CONCATENATE(SUM($K$6:$K114)," / ",SUM($K$6:$K$370))</f>
        <v>130,195 / 130,195</v>
      </c>
      <c r="K114" s="245">
        <v>0</v>
      </c>
      <c r="L114" s="28"/>
      <c r="M114" s="28" t="str">
        <f>CONCATENATE(SUMIF($E$6:$E114,$E114,$P$6:$P$370)," / ",SUMIF($E$6:$E$370,$E114,$P$6:$P$370))</f>
        <v>0 / 0</v>
      </c>
      <c r="N114" s="28" t="str">
        <f ca="1">CONCATENATE(SUMIF($F$6:$F114,$F114,$P114)," / ",SUMIF($F$6:$F$370,$F114,$P$6:$P$370))</f>
        <v>0 / 0</v>
      </c>
      <c r="O114" s="28" t="str">
        <f t="shared" si="9"/>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0"/>
        <v>42479</v>
      </c>
      <c r="D115" s="35" t="str">
        <f t="shared" si="14"/>
        <v>Mardi</v>
      </c>
      <c r="E115" s="124">
        <f t="shared" si="7"/>
        <v>17</v>
      </c>
      <c r="F115" s="124">
        <f t="shared" si="8"/>
        <v>4</v>
      </c>
      <c r="G115" s="27"/>
      <c r="H115" s="28" t="str">
        <f ca="1">CONCATENATE(SUMIF($E$6:$E115,$E115,$K115)," / ",SUMIF($E$6:$E$370,$E115,$K115))</f>
        <v>0 / 0</v>
      </c>
      <c r="I115" s="28" t="str">
        <f ca="1">CONCATENATE(SUMIF($F$6:$F115,$F115,$K115)," / ",SUMIF($F$6:$F$370,$F115,$K115))</f>
        <v>0 / 0</v>
      </c>
      <c r="J115" s="28" t="str">
        <f>CONCATENATE(SUM($K$6:$K115)," / ",SUM($K$6:$K$370))</f>
        <v>130,195 / 130,195</v>
      </c>
      <c r="K115" s="245">
        <v>0</v>
      </c>
      <c r="L115" s="28"/>
      <c r="M115" s="28" t="str">
        <f>CONCATENATE(SUMIF($E$6:$E115,$E115,$P$6:$P$370)," / ",SUMIF($E$6:$E$370,$E115,$P$6:$P$370))</f>
        <v>0 / 0</v>
      </c>
      <c r="N115" s="28" t="str">
        <f ca="1">CONCATENATE(SUMIF($F$6:$F115,$F115,$P115)," / ",SUMIF($F$6:$F$370,$F115,$P$6:$P$370))</f>
        <v>0 / 0</v>
      </c>
      <c r="O115" s="28" t="str">
        <f t="shared" si="9"/>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0"/>
        <v>42480</v>
      </c>
      <c r="D116" s="35" t="str">
        <f t="shared" si="14"/>
        <v>Mercredi</v>
      </c>
      <c r="E116" s="124">
        <f t="shared" si="7"/>
        <v>17</v>
      </c>
      <c r="F116" s="124">
        <f t="shared" si="8"/>
        <v>4</v>
      </c>
      <c r="G116" s="27"/>
      <c r="H116" s="28" t="str">
        <f ca="1">CONCATENATE(SUMIF($E$6:$E116,$E116,$K116)," / ",SUMIF($E$6:$E$370,$E116,$K116))</f>
        <v>0 / 0</v>
      </c>
      <c r="I116" s="28" t="str">
        <f ca="1">CONCATENATE(SUMIF($F$6:$F116,$F116,$K116)," / ",SUMIF($F$6:$F$370,$F116,$K116))</f>
        <v>0 / 0</v>
      </c>
      <c r="J116" s="28" t="str">
        <f>CONCATENATE(SUM($K$6:$K116)," / ",SUM($K$6:$K$370))</f>
        <v>130,195 / 130,195</v>
      </c>
      <c r="K116" s="245">
        <v>0</v>
      </c>
      <c r="L116" s="28"/>
      <c r="M116" s="28" t="str">
        <f>CONCATENATE(SUMIF($E$6:$E116,$E116,$P$6:$P$370)," / ",SUMIF($E$6:$E$370,$E116,$P$6:$P$370))</f>
        <v>0 / 0</v>
      </c>
      <c r="N116" s="28" t="str">
        <f ca="1">CONCATENATE(SUMIF($F$6:$F116,$F116,$P116)," / ",SUMIF($F$6:$F$370,$F116,$P$6:$P$370))</f>
        <v>0 / 0</v>
      </c>
      <c r="O116" s="28" t="str">
        <f t="shared" si="9"/>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0"/>
        <v>42481</v>
      </c>
      <c r="D117" s="35" t="str">
        <f t="shared" si="14"/>
        <v>Jeudi</v>
      </c>
      <c r="E117" s="124">
        <f t="shared" si="7"/>
        <v>17</v>
      </c>
      <c r="F117" s="124">
        <f t="shared" si="8"/>
        <v>4</v>
      </c>
      <c r="G117" s="27"/>
      <c r="H117" s="28" t="str">
        <f ca="1">CONCATENATE(SUMIF($E$6:$E117,$E117,$K117)," / ",SUMIF($E$6:$E$370,$E117,$K117))</f>
        <v>0 / 0</v>
      </c>
      <c r="I117" s="28" t="str">
        <f ca="1">CONCATENATE(SUMIF($F$6:$F117,$F117,$K117)," / ",SUMIF($F$6:$F$370,$F117,$K117))</f>
        <v>0 / 0</v>
      </c>
      <c r="J117" s="28" t="str">
        <f>CONCATENATE(SUM($K$6:$K117)," / ",SUM($K$6:$K$370))</f>
        <v>130,195 / 130,195</v>
      </c>
      <c r="K117" s="245">
        <v>0</v>
      </c>
      <c r="L117" s="28"/>
      <c r="M117" s="28" t="str">
        <f>CONCATENATE(SUMIF($E$6:$E117,$E117,$P$6:$P$370)," / ",SUMIF($E$6:$E$370,$E117,$P$6:$P$370))</f>
        <v>0 / 0</v>
      </c>
      <c r="N117" s="28" t="str">
        <f ca="1">CONCATENATE(SUMIF($F$6:$F117,$F117,$P117)," / ",SUMIF($F$6:$F$370,$F117,$P$6:$P$370))</f>
        <v>0 / 0</v>
      </c>
      <c r="O117" s="28" t="str">
        <f t="shared" si="9"/>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0"/>
        <v>42482</v>
      </c>
      <c r="D118" s="35" t="str">
        <f t="shared" si="14"/>
        <v>Vendredi</v>
      </c>
      <c r="E118" s="124">
        <f t="shared" si="7"/>
        <v>17</v>
      </c>
      <c r="F118" s="124">
        <f t="shared" si="8"/>
        <v>4</v>
      </c>
      <c r="G118" s="27"/>
      <c r="H118" s="28" t="str">
        <f ca="1">CONCATENATE(SUMIF($E$6:$E118,$E118,$K118)," / ",SUMIF($E$6:$E$370,$E118,$K118))</f>
        <v>0 / 0</v>
      </c>
      <c r="I118" s="28" t="str">
        <f ca="1">CONCATENATE(SUMIF($F$6:$F118,$F118,$K118)," / ",SUMIF($F$6:$F$370,$F118,$K118))</f>
        <v>0 / 0</v>
      </c>
      <c r="J118" s="28" t="str">
        <f>CONCATENATE(SUM($K$6:$K118)," / ",SUM($K$6:$K$370))</f>
        <v>130,195 / 130,195</v>
      </c>
      <c r="K118" s="245">
        <v>0</v>
      </c>
      <c r="L118" s="28"/>
      <c r="M118" s="28" t="str">
        <f>CONCATENATE(SUMIF($E$6:$E118,$E118,$P$6:$P$370)," / ",SUMIF($E$6:$E$370,$E118,$P$6:$P$370))</f>
        <v>0 / 0</v>
      </c>
      <c r="N118" s="28" t="str">
        <f ca="1">CONCATENATE(SUMIF($F$6:$F118,$F118,$P118)," / ",SUMIF($F$6:$F$370,$F118,$P$6:$P$370))</f>
        <v>0 / 0</v>
      </c>
      <c r="O118" s="28" t="str">
        <f t="shared" si="9"/>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0"/>
        <v>42483</v>
      </c>
      <c r="D119" s="35" t="str">
        <f t="shared" si="14"/>
        <v>samedi</v>
      </c>
      <c r="E119" s="124">
        <f t="shared" si="7"/>
        <v>17</v>
      </c>
      <c r="F119" s="124">
        <f t="shared" si="8"/>
        <v>4</v>
      </c>
      <c r="G119" s="27"/>
      <c r="H119" s="28" t="str">
        <f ca="1">CONCATENATE(SUMIF($E$6:$E119,$E119,$K119)," / ",SUMIF($E$6:$E$370,$E119,$K119))</f>
        <v>0 / 0</v>
      </c>
      <c r="I119" s="28" t="str">
        <f ca="1">CONCATENATE(SUMIF($F$6:$F119,$F119,$K119)," / ",SUMIF($F$6:$F$370,$F119,$K119))</f>
        <v>0 / 0</v>
      </c>
      <c r="J119" s="28" t="str">
        <f>CONCATENATE(SUM($K$6:$K119)," / ",SUM($K$6:$K$370))</f>
        <v>130,195 / 130,195</v>
      </c>
      <c r="K119" s="245">
        <v>0</v>
      </c>
      <c r="L119" s="28"/>
      <c r="M119" s="28" t="str">
        <f>CONCATENATE(SUMIF($E$6:$E119,$E119,$P$6:$P$370)," / ",SUMIF($E$6:$E$370,$E119,$P$6:$P$370))</f>
        <v>0 / 0</v>
      </c>
      <c r="N119" s="28" t="str">
        <f ca="1">CONCATENATE(SUMIF($F$6:$F119,$F119,$P119)," / ",SUMIF($F$6:$F$370,$F119,$P$6:$P$370))</f>
        <v>0 / 0</v>
      </c>
      <c r="O119" s="28" t="str">
        <f t="shared" si="9"/>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0"/>
        <v>42484</v>
      </c>
      <c r="D120" s="35" t="str">
        <f t="shared" si="14"/>
        <v>Dimanche</v>
      </c>
      <c r="E120" s="124">
        <f t="shared" si="7"/>
        <v>18</v>
      </c>
      <c r="F120" s="124">
        <f t="shared" si="8"/>
        <v>4</v>
      </c>
      <c r="G120" s="27"/>
      <c r="H120" s="28" t="str">
        <f ca="1">CONCATENATE(SUMIF($E$6:$E120,$E120,$K120)," / ",SUMIF($E$6:$E$370,$E120,$K120))</f>
        <v>0 / 0</v>
      </c>
      <c r="I120" s="28" t="str">
        <f ca="1">CONCATENATE(SUMIF($F$6:$F120,$F120,$K120)," / ",SUMIF($F$6:$F$370,$F120,$K120))</f>
        <v>0 / 0</v>
      </c>
      <c r="J120" s="28" t="str">
        <f>CONCATENATE(SUM($K$6:$K120)," / ",SUM($K$6:$K$370))</f>
        <v>130,195 / 130,195</v>
      </c>
      <c r="K120" s="245">
        <v>0</v>
      </c>
      <c r="L120" s="28"/>
      <c r="M120" s="28" t="str">
        <f>CONCATENATE(SUMIF($E$6:$E120,$E120,$P$6:$P$370)," / ",SUMIF($E$6:$E$370,$E120,$P$6:$P$370))</f>
        <v>0 / 0</v>
      </c>
      <c r="N120" s="28" t="str">
        <f ca="1">CONCATENATE(SUMIF($F$6:$F120,$F120,$P120)," / ",SUMIF($F$6:$F$370,$F120,$P$6:$P$370))</f>
        <v>0 / 0</v>
      </c>
      <c r="O120" s="28" t="str">
        <f t="shared" si="9"/>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0"/>
        <v>42485</v>
      </c>
      <c r="D121" s="35" t="str">
        <f t="shared" si="14"/>
        <v>Lundi</v>
      </c>
      <c r="E121" s="124">
        <f t="shared" si="7"/>
        <v>18</v>
      </c>
      <c r="F121" s="124">
        <f t="shared" si="8"/>
        <v>4</v>
      </c>
      <c r="G121" s="27"/>
      <c r="H121" s="28" t="str">
        <f ca="1">CONCATENATE(SUMIF($E$6:$E121,$E121,$K121)," / ",SUMIF($E$6:$E$370,$E121,$K121))</f>
        <v>0 / 0</v>
      </c>
      <c r="I121" s="28" t="str">
        <f ca="1">CONCATENATE(SUMIF($F$6:$F121,$F121,$K121)," / ",SUMIF($F$6:$F$370,$F121,$K121))</f>
        <v>0 / 0</v>
      </c>
      <c r="J121" s="28" t="str">
        <f>CONCATENATE(SUM($K$6:$K121)," / ",SUM($K$6:$K$370))</f>
        <v>130,195 / 130,195</v>
      </c>
      <c r="K121" s="245">
        <v>0</v>
      </c>
      <c r="L121" s="28"/>
      <c r="M121" s="28" t="str">
        <f>CONCATENATE(SUMIF($E$6:$E121,$E121,$P$6:$P$370)," / ",SUMIF($E$6:$E$370,$E121,$P$6:$P$370))</f>
        <v>0 / 0</v>
      </c>
      <c r="N121" s="28" t="str">
        <f ca="1">CONCATENATE(SUMIF($F$6:$F121,$F121,$P121)," / ",SUMIF($F$6:$F$370,$F121,$P$6:$P$370))</f>
        <v>0 / 0</v>
      </c>
      <c r="O121" s="28" t="str">
        <f t="shared" si="9"/>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0"/>
        <v>42486</v>
      </c>
      <c r="D122" s="35" t="str">
        <f t="shared" si="14"/>
        <v>Mardi</v>
      </c>
      <c r="E122" s="124">
        <f t="shared" si="7"/>
        <v>18</v>
      </c>
      <c r="F122" s="124">
        <f t="shared" si="8"/>
        <v>4</v>
      </c>
      <c r="G122" s="27"/>
      <c r="H122" s="28" t="str">
        <f ca="1">CONCATENATE(SUMIF($E$6:$E122,$E122,$K122)," / ",SUMIF($E$6:$E$370,$E122,$K122))</f>
        <v>0 / 0</v>
      </c>
      <c r="I122" s="28" t="str">
        <f ca="1">CONCATENATE(SUMIF($F$6:$F122,$F122,$K122)," / ",SUMIF($F$6:$F$370,$F122,$K122))</f>
        <v>0 / 0</v>
      </c>
      <c r="J122" s="28" t="str">
        <f>CONCATENATE(SUM($K$6:$K122)," / ",SUM($K$6:$K$370))</f>
        <v>130,195 / 130,195</v>
      </c>
      <c r="K122" s="245">
        <v>0</v>
      </c>
      <c r="L122" s="28"/>
      <c r="M122" s="28" t="str">
        <f>CONCATENATE(SUMIF($E$6:$E122,$E122,$P$6:$P$370)," / ",SUMIF($E$6:$E$370,$E122,$P$6:$P$370))</f>
        <v>0 / 0</v>
      </c>
      <c r="N122" s="28" t="str">
        <f ca="1">CONCATENATE(SUMIF($F$6:$F122,$F122,$P122)," / ",SUMIF($F$6:$F$370,$F122,$P$6:$P$370))</f>
        <v>0 / 0</v>
      </c>
      <c r="O122" s="28" t="str">
        <f t="shared" si="9"/>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0"/>
        <v>42487</v>
      </c>
      <c r="D123" s="35" t="str">
        <f t="shared" si="14"/>
        <v>Mercredi</v>
      </c>
      <c r="E123" s="124">
        <f t="shared" si="7"/>
        <v>18</v>
      </c>
      <c r="F123" s="124">
        <f t="shared" si="8"/>
        <v>4</v>
      </c>
      <c r="G123" s="27"/>
      <c r="H123" s="28" t="str">
        <f ca="1">CONCATENATE(SUMIF($E$6:$E123,$E123,$K123)," / ",SUMIF($E$6:$E$370,$E123,$K123))</f>
        <v>0 / 0</v>
      </c>
      <c r="I123" s="28" t="str">
        <f ca="1">CONCATENATE(SUMIF($F$6:$F123,$F123,$K123)," / ",SUMIF($F$6:$F$370,$F123,$K123))</f>
        <v>0 / 0</v>
      </c>
      <c r="J123" s="28" t="str">
        <f>CONCATENATE(SUM($K$6:$K123)," / ",SUM($K$6:$K$370))</f>
        <v>130,195 / 130,195</v>
      </c>
      <c r="K123" s="245">
        <v>0</v>
      </c>
      <c r="L123" s="28"/>
      <c r="M123" s="28" t="str">
        <f>CONCATENATE(SUMIF($E$6:$E123,$E123,$P$6:$P$370)," / ",SUMIF($E$6:$E$370,$E123,$P$6:$P$370))</f>
        <v>0 / 0</v>
      </c>
      <c r="N123" s="28" t="str">
        <f ca="1">CONCATENATE(SUMIF($F$6:$F123,$F123,$P123)," / ",SUMIF($F$6:$F$370,$F123,$P$6:$P$370))</f>
        <v>0 / 0</v>
      </c>
      <c r="O123" s="28" t="str">
        <f t="shared" si="9"/>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0"/>
        <v>42488</v>
      </c>
      <c r="D124" s="35" t="str">
        <f t="shared" si="14"/>
        <v>Jeudi</v>
      </c>
      <c r="E124" s="124">
        <f t="shared" si="7"/>
        <v>18</v>
      </c>
      <c r="F124" s="124">
        <f t="shared" si="8"/>
        <v>4</v>
      </c>
      <c r="G124" s="27"/>
      <c r="H124" s="28" t="str">
        <f ca="1">CONCATENATE(SUMIF($E$6:$E124,$E124,$K124)," / ",SUMIF($E$6:$E$370,$E124,$K124))</f>
        <v>0 / 0</v>
      </c>
      <c r="I124" s="28" t="str">
        <f ca="1">CONCATENATE(SUMIF($F$6:$F124,$F124,$K124)," / ",SUMIF($F$6:$F$370,$F124,$K124))</f>
        <v>0 / 0</v>
      </c>
      <c r="J124" s="28" t="str">
        <f>CONCATENATE(SUM($K$6:$K124)," / ",SUM($K$6:$K$370))</f>
        <v>130,195 / 130,195</v>
      </c>
      <c r="K124" s="245">
        <v>0</v>
      </c>
      <c r="L124" s="28"/>
      <c r="M124" s="28" t="str">
        <f>CONCATENATE(SUMIF($E$6:$E124,$E124,$P$6:$P$370)," / ",SUMIF($E$6:$E$370,$E124,$P$6:$P$370))</f>
        <v>0 / 0</v>
      </c>
      <c r="N124" s="28" t="str">
        <f ca="1">CONCATENATE(SUMIF($F$6:$F124,$F124,$P124)," / ",SUMIF($F$6:$F$370,$F124,$P$6:$P$370))</f>
        <v>0 / 0</v>
      </c>
      <c r="O124" s="28" t="str">
        <f t="shared" si="9"/>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0"/>
        <v>42489</v>
      </c>
      <c r="D125" s="35" t="str">
        <f t="shared" si="14"/>
        <v>Vendredi</v>
      </c>
      <c r="E125" s="124">
        <f t="shared" si="7"/>
        <v>18</v>
      </c>
      <c r="F125" s="124">
        <f t="shared" si="8"/>
        <v>4</v>
      </c>
      <c r="G125" s="27"/>
      <c r="H125" s="28" t="str">
        <f ca="1">CONCATENATE(SUMIF($E$6:$E125,$E125,$K125)," / ",SUMIF($E$6:$E$370,$E125,$K125))</f>
        <v>0 / 0</v>
      </c>
      <c r="I125" s="28" t="str">
        <f ca="1">CONCATENATE(SUMIF($F$6:$F125,$F125,$K125)," / ",SUMIF($F$6:$F$370,$F125,$K125))</f>
        <v>0 / 0</v>
      </c>
      <c r="J125" s="28" t="str">
        <f>CONCATENATE(SUM($K$6:$K125)," / ",SUM($K$6:$K$370))</f>
        <v>130,195 / 130,195</v>
      </c>
      <c r="K125" s="245">
        <v>0</v>
      </c>
      <c r="L125" s="28"/>
      <c r="M125" s="28" t="str">
        <f>CONCATENATE(SUMIF($E$6:$E125,$E125,$P$6:$P$370)," / ",SUMIF($E$6:$E$370,$E125,$P$6:$P$370))</f>
        <v>0 / 0</v>
      </c>
      <c r="N125" s="28" t="str">
        <f ca="1">CONCATENATE(SUMIF($F$6:$F125,$F125,$P125)," / ",SUMIF($F$6:$F$370,$F125,$P$6:$P$370))</f>
        <v>0 / 0</v>
      </c>
      <c r="O125" s="28" t="str">
        <f t="shared" si="9"/>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0"/>
        <v>42490</v>
      </c>
      <c r="D126" s="35" t="str">
        <f t="shared" si="14"/>
        <v>samedi</v>
      </c>
      <c r="E126" s="124">
        <f t="shared" si="7"/>
        <v>18</v>
      </c>
      <c r="F126" s="124">
        <f t="shared" si="8"/>
        <v>4</v>
      </c>
      <c r="G126" s="27"/>
      <c r="H126" s="28" t="str">
        <f ca="1">CONCATENATE(SUMIF($E$6:$E126,$E126,$K126)," / ",SUMIF($E$6:$E$370,$E126,$K126))</f>
        <v>0 / 0</v>
      </c>
      <c r="I126" s="28" t="str">
        <f ca="1">CONCATENATE(SUMIF($F$6:$F126,$F126,$K126)," / ",SUMIF($F$6:$F$370,$F126,$K126))</f>
        <v>0 / 0</v>
      </c>
      <c r="J126" s="28" t="str">
        <f>CONCATENATE(SUM($K$6:$K126)," / ",SUM($K$6:$K$370))</f>
        <v>130,195 / 130,195</v>
      </c>
      <c r="K126" s="245">
        <v>0</v>
      </c>
      <c r="L126" s="28"/>
      <c r="M126" s="28" t="str">
        <f>CONCATENATE(SUMIF($E$6:$E126,$E126,$P$6:$P$370)," / ",SUMIF($E$6:$E$370,$E126,$P$6:$P$370))</f>
        <v>0 / 0</v>
      </c>
      <c r="N126" s="28" t="str">
        <f ca="1">CONCATENATE(SUMIF($F$6:$F126,$F126,$P126)," / ",SUMIF($F$6:$F$370,$F126,$P$6:$P$370))</f>
        <v>0 / 0</v>
      </c>
      <c r="O126" s="28" t="str">
        <f t="shared" si="9"/>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0"/>
        <v>42491</v>
      </c>
      <c r="D127" s="35" t="str">
        <f t="shared" si="14"/>
        <v>Dimanche</v>
      </c>
      <c r="E127" s="124">
        <f t="shared" si="7"/>
        <v>19</v>
      </c>
      <c r="F127" s="124">
        <f t="shared" si="8"/>
        <v>5</v>
      </c>
      <c r="G127" s="27"/>
      <c r="H127" s="28" t="str">
        <f ca="1">CONCATENATE(SUMIF($E$6:$E127,$E127,$K127)," / ",SUMIF($E$6:$E$370,$E127,$K127))</f>
        <v>0 / 0</v>
      </c>
      <c r="I127" s="28" t="str">
        <f ca="1">CONCATENATE(SUMIF($F$6:$F127,$F127,$K127)," / ",SUMIF($F$6:$F$370,$F127,$K127))</f>
        <v>0 / 0</v>
      </c>
      <c r="J127" s="28" t="str">
        <f>CONCATENATE(SUM($K$6:$K127)," / ",SUM($K$6:$K$370))</f>
        <v>130,195 / 130,195</v>
      </c>
      <c r="K127" s="245">
        <v>0</v>
      </c>
      <c r="L127" s="28"/>
      <c r="M127" s="28" t="str">
        <f>CONCATENATE(SUMIF($E$6:$E127,$E127,$P$6:$P$370)," / ",SUMIF($E$6:$E$370,$E127,$P$6:$P$370))</f>
        <v>0 / 0</v>
      </c>
      <c r="N127" s="28" t="str">
        <f ca="1">CONCATENATE(SUMIF($F$6:$F127,$F127,$P127)," / ",SUMIF($F$6:$F$370,$F127,$P$6:$P$370))</f>
        <v>0 / 0</v>
      </c>
      <c r="O127" s="28" t="str">
        <f t="shared" si="9"/>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0"/>
        <v>42492</v>
      </c>
      <c r="D128" s="35" t="str">
        <f t="shared" si="14"/>
        <v>Lundi</v>
      </c>
      <c r="E128" s="124">
        <f t="shared" si="7"/>
        <v>19</v>
      </c>
      <c r="F128" s="124">
        <f t="shared" si="8"/>
        <v>5</v>
      </c>
      <c r="G128" s="27"/>
      <c r="H128" s="28" t="str">
        <f ca="1">CONCATENATE(SUMIF($E$6:$E128,$E128,$K128)," / ",SUMIF($E$6:$E$370,$E128,$K128))</f>
        <v>0 / 0</v>
      </c>
      <c r="I128" s="28" t="str">
        <f ca="1">CONCATENATE(SUMIF($F$6:$F128,$F128,$K128)," / ",SUMIF($F$6:$F$370,$F128,$K128))</f>
        <v>0 / 0</v>
      </c>
      <c r="J128" s="28" t="str">
        <f>CONCATENATE(SUM($K$6:$K128)," / ",SUM($K$6:$K$370))</f>
        <v>130,195 / 130,195</v>
      </c>
      <c r="K128" s="245">
        <v>0</v>
      </c>
      <c r="L128" s="28"/>
      <c r="M128" s="28" t="str">
        <f>CONCATENATE(SUMIF($E$6:$E128,$E128,$P$6:$P$370)," / ",SUMIF($E$6:$E$370,$E128,$P$6:$P$370))</f>
        <v>0 / 0</v>
      </c>
      <c r="N128" s="28" t="str">
        <f ca="1">CONCATENATE(SUMIF($F$6:$F128,$F128,$P128)," / ",SUMIF($F$6:$F$370,$F128,$P$6:$P$370))</f>
        <v>0 / 0</v>
      </c>
      <c r="O128" s="28" t="str">
        <f t="shared" si="9"/>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0"/>
        <v>42493</v>
      </c>
      <c r="D129" s="35" t="str">
        <f t="shared" si="14"/>
        <v>Mardi</v>
      </c>
      <c r="E129" s="124">
        <f t="shared" si="7"/>
        <v>19</v>
      </c>
      <c r="F129" s="124">
        <f t="shared" si="8"/>
        <v>5</v>
      </c>
      <c r="G129" s="27"/>
      <c r="H129" s="28" t="str">
        <f ca="1">CONCATENATE(SUMIF($E$6:$E129,$E129,$K129)," / ",SUMIF($E$6:$E$370,$E129,$K129))</f>
        <v>0 / 0</v>
      </c>
      <c r="I129" s="28" t="str">
        <f ca="1">CONCATENATE(SUMIF($F$6:$F129,$F129,$K129)," / ",SUMIF($F$6:$F$370,$F129,$K129))</f>
        <v>0 / 0</v>
      </c>
      <c r="J129" s="28" t="str">
        <f>CONCATENATE(SUM($K$6:$K129)," / ",SUM($K$6:$K$370))</f>
        <v>130,195 / 130,195</v>
      </c>
      <c r="K129" s="245">
        <v>0</v>
      </c>
      <c r="L129" s="28"/>
      <c r="M129" s="28" t="str">
        <f>CONCATENATE(SUMIF($E$6:$E129,$E129,$P$6:$P$370)," / ",SUMIF($E$6:$E$370,$E129,$P$6:$P$370))</f>
        <v>0 / 0</v>
      </c>
      <c r="N129" s="28" t="str">
        <f ca="1">CONCATENATE(SUMIF($F$6:$F129,$F129,$P129)," / ",SUMIF($F$6:$F$370,$F129,$P$6:$P$370))</f>
        <v>0 / 0</v>
      </c>
      <c r="O129" s="28" t="str">
        <f t="shared" si="9"/>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0"/>
        <v>42494</v>
      </c>
      <c r="D130" s="35" t="str">
        <f t="shared" si="14"/>
        <v>Mercredi</v>
      </c>
      <c r="E130" s="124">
        <f t="shared" si="7"/>
        <v>19</v>
      </c>
      <c r="F130" s="124">
        <f t="shared" si="8"/>
        <v>5</v>
      </c>
      <c r="G130" s="27"/>
      <c r="H130" s="28" t="str">
        <f ca="1">CONCATENATE(SUMIF($E$6:$E130,$E130,$K130)," / ",SUMIF($E$6:$E$370,$E130,$K130))</f>
        <v>0 / 0</v>
      </c>
      <c r="I130" s="28" t="str">
        <f ca="1">CONCATENATE(SUMIF($F$6:$F130,$F130,$K130)," / ",SUMIF($F$6:$F$370,$F130,$K130))</f>
        <v>0 / 0</v>
      </c>
      <c r="J130" s="28" t="str">
        <f>CONCATENATE(SUM($K$6:$K130)," / ",SUM($K$6:$K$370))</f>
        <v>130,195 / 130,195</v>
      </c>
      <c r="K130" s="245">
        <v>0</v>
      </c>
      <c r="L130" s="28"/>
      <c r="M130" s="28" t="str">
        <f>CONCATENATE(SUMIF($E$6:$E130,$E130,$P$6:$P$370)," / ",SUMIF($E$6:$E$370,$E130,$P$6:$P$370))</f>
        <v>0 / 0</v>
      </c>
      <c r="N130" s="28" t="str">
        <f ca="1">CONCATENATE(SUMIF($F$6:$F130,$F130,$P130)," / ",SUMIF($F$6:$F$370,$F130,$P$6:$P$370))</f>
        <v>0 / 0</v>
      </c>
      <c r="O130" s="28" t="str">
        <f t="shared" si="9"/>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0"/>
        <v>42495</v>
      </c>
      <c r="D131" s="35" t="str">
        <f t="shared" si="14"/>
        <v>Jeudi</v>
      </c>
      <c r="E131" s="124">
        <f t="shared" si="7"/>
        <v>19</v>
      </c>
      <c r="F131" s="124">
        <f t="shared" si="8"/>
        <v>5</v>
      </c>
      <c r="G131" s="27"/>
      <c r="H131" s="28" t="str">
        <f ca="1">CONCATENATE(SUMIF($E$6:$E131,$E131,$K131)," / ",SUMIF($E$6:$E$370,$E131,$K131))</f>
        <v>0 / 0</v>
      </c>
      <c r="I131" s="28" t="str">
        <f ca="1">CONCATENATE(SUMIF($F$6:$F131,$F131,$K131)," / ",SUMIF($F$6:$F$370,$F131,$K131))</f>
        <v>0 / 0</v>
      </c>
      <c r="J131" s="28" t="str">
        <f>CONCATENATE(SUM($K$6:$K131)," / ",SUM($K$6:$K$370))</f>
        <v>130,195 / 130,195</v>
      </c>
      <c r="K131" s="245">
        <v>0</v>
      </c>
      <c r="L131" s="28"/>
      <c r="M131" s="28" t="str">
        <f>CONCATENATE(SUMIF($E$6:$E131,$E131,$P$6:$P$370)," / ",SUMIF($E$6:$E$370,$E131,$P$6:$P$370))</f>
        <v>0 / 0</v>
      </c>
      <c r="N131" s="28" t="str">
        <f ca="1">CONCATENATE(SUMIF($F$6:$F131,$F131,$P131)," / ",SUMIF($F$6:$F$370,$F131,$P$6:$P$370))</f>
        <v>0 / 0</v>
      </c>
      <c r="O131" s="28" t="str">
        <f t="shared" si="9"/>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0"/>
        <v>42496</v>
      </c>
      <c r="D132" s="35" t="str">
        <f t="shared" si="14"/>
        <v>Vendredi</v>
      </c>
      <c r="E132" s="124">
        <f t="shared" si="7"/>
        <v>19</v>
      </c>
      <c r="F132" s="124">
        <f t="shared" si="8"/>
        <v>5</v>
      </c>
      <c r="G132" s="27"/>
      <c r="H132" s="28" t="str">
        <f ca="1">CONCATENATE(SUMIF($E$6:$E132,$E132,$K132)," / ",SUMIF($E$6:$E$370,$E132,$K132))</f>
        <v>0 / 0</v>
      </c>
      <c r="I132" s="28" t="str">
        <f ca="1">CONCATENATE(SUMIF($F$6:$F132,$F132,$K132)," / ",SUMIF($F$6:$F$370,$F132,$K132))</f>
        <v>0 / 0</v>
      </c>
      <c r="J132" s="28" t="str">
        <f>CONCATENATE(SUM($K$6:$K132)," / ",SUM($K$6:$K$370))</f>
        <v>130,195 / 130,195</v>
      </c>
      <c r="K132" s="245">
        <v>0</v>
      </c>
      <c r="L132" s="28"/>
      <c r="M132" s="28" t="str">
        <f>CONCATENATE(SUMIF($E$6:$E132,$E132,$P$6:$P$370)," / ",SUMIF($E$6:$E$370,$E132,$P$6:$P$370))</f>
        <v>0 / 0</v>
      </c>
      <c r="N132" s="28" t="str">
        <f ca="1">CONCATENATE(SUMIF($F$6:$F132,$F132,$P132)," / ",SUMIF($F$6:$F$370,$F132,$P$6:$P$370))</f>
        <v>0 / 0</v>
      </c>
      <c r="O132" s="28" t="str">
        <f t="shared" si="9"/>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0"/>
        <v>42497</v>
      </c>
      <c r="D133" s="35" t="str">
        <f t="shared" si="14"/>
        <v>samedi</v>
      </c>
      <c r="E133" s="124">
        <f t="shared" si="7"/>
        <v>19</v>
      </c>
      <c r="F133" s="124">
        <f t="shared" si="8"/>
        <v>5</v>
      </c>
      <c r="G133" s="27"/>
      <c r="H133" s="28" t="str">
        <f ca="1">CONCATENATE(SUMIF($E$6:$E133,$E133,$K133)," / ",SUMIF($E$6:$E$370,$E133,$K133))</f>
        <v>0 / 0</v>
      </c>
      <c r="I133" s="28" t="str">
        <f ca="1">CONCATENATE(SUMIF($F$6:$F133,$F133,$K133)," / ",SUMIF($F$6:$F$370,$F133,$K133))</f>
        <v>0 / 0</v>
      </c>
      <c r="J133" s="28" t="str">
        <f>CONCATENATE(SUM($K$6:$K133)," / ",SUM($K$6:$K$370))</f>
        <v>130,195 / 130,195</v>
      </c>
      <c r="K133" s="245">
        <v>0</v>
      </c>
      <c r="L133" s="28"/>
      <c r="M133" s="28" t="str">
        <f>CONCATENATE(SUMIF($E$6:$E133,$E133,$P$6:$P$370)," / ",SUMIF($E$6:$E$370,$E133,$P$6:$P$370))</f>
        <v>0 / 0</v>
      </c>
      <c r="N133" s="28" t="str">
        <f ca="1">CONCATENATE(SUMIF($F$6:$F133,$F133,$P133)," / ",SUMIF($F$6:$F$370,$F133,$P$6:$P$370))</f>
        <v>0 / 0</v>
      </c>
      <c r="O133" s="28" t="str">
        <f t="shared" si="9"/>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0"/>
        <v>42498</v>
      </c>
      <c r="D134" s="35" t="str">
        <f t="shared" si="14"/>
        <v>Dimanche</v>
      </c>
      <c r="E134" s="124">
        <f t="shared" si="7"/>
        <v>20</v>
      </c>
      <c r="F134" s="124">
        <f t="shared" si="8"/>
        <v>5</v>
      </c>
      <c r="G134" s="27"/>
      <c r="H134" s="28" t="str">
        <f ca="1">CONCATENATE(SUMIF($E$6:$E134,$E134,$K134)," / ",SUMIF($E$6:$E$370,$E134,$K134))</f>
        <v>0 / 0</v>
      </c>
      <c r="I134" s="28" t="str">
        <f ca="1">CONCATENATE(SUMIF($F$6:$F134,$F134,$K134)," / ",SUMIF($F$6:$F$370,$F134,$K134))</f>
        <v>0 / 0</v>
      </c>
      <c r="J134" s="28" t="str">
        <f>CONCATENATE(SUM($K$6:$K134)," / ",SUM($K$6:$K$370))</f>
        <v>130,195 / 130,195</v>
      </c>
      <c r="K134" s="245">
        <v>0</v>
      </c>
      <c r="L134" s="28"/>
      <c r="M134" s="28" t="str">
        <f>CONCATENATE(SUMIF($E$6:$E134,$E134,$P$6:$P$370)," / ",SUMIF($E$6:$E$370,$E134,$P$6:$P$370))</f>
        <v>0 / 0</v>
      </c>
      <c r="N134" s="28" t="str">
        <f ca="1">CONCATENATE(SUMIF($F$6:$F134,$F134,$P134)," / ",SUMIF($F$6:$F$370,$F134,$P$6:$P$370))</f>
        <v>0 / 0</v>
      </c>
      <c r="O134" s="28" t="str">
        <f t="shared" si="9"/>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0"/>
        <v>42499</v>
      </c>
      <c r="D135" s="35" t="str">
        <f t="shared" si="14"/>
        <v>Lundi</v>
      </c>
      <c r="E135" s="124">
        <f t="shared" ref="E135:E198" si="15">WEEKNUM($C135)</f>
        <v>20</v>
      </c>
      <c r="F135" s="124">
        <f t="shared" ref="F135:F198" si="16">MONTH(C135)</f>
        <v>5</v>
      </c>
      <c r="G135" s="27"/>
      <c r="H135" s="28" t="str">
        <f ca="1">CONCATENATE(SUMIF($E$6:$E135,$E135,$K135)," / ",SUMIF($E$6:$E$370,$E135,$K135))</f>
        <v>0 / 0</v>
      </c>
      <c r="I135" s="28" t="str">
        <f ca="1">CONCATENATE(SUMIF($F$6:$F135,$F135,$K135)," / ",SUMIF($F$6:$F$370,$F135,$K135))</f>
        <v>0 / 0</v>
      </c>
      <c r="J135" s="28" t="str">
        <f>CONCATENATE(SUM($K$6:$K135)," / ",SUM($K$6:$K$370))</f>
        <v>130,195 / 130,195</v>
      </c>
      <c r="K135" s="245">
        <v>0</v>
      </c>
      <c r="L135" s="28"/>
      <c r="M135" s="28" t="str">
        <f>CONCATENATE(SUMIF($E$6:$E135,$E135,$P$6:$P$370)," / ",SUMIF($E$6:$E$370,$E135,$P$6:$P$370))</f>
        <v>0 / 0</v>
      </c>
      <c r="N135" s="28" t="str">
        <f ca="1">CONCATENATE(SUMIF($F$6:$F135,$F135,$P135)," / ",SUMIF($F$6:$F$370,$F135,$P$6:$P$370))</f>
        <v>0 / 0</v>
      </c>
      <c r="O135" s="28" t="str">
        <f t="shared" ref="O135:O198" si="17">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18">C135+1</f>
        <v>42500</v>
      </c>
      <c r="D136" s="35" t="str">
        <f t="shared" si="14"/>
        <v>Mardi</v>
      </c>
      <c r="E136" s="124">
        <f t="shared" si="15"/>
        <v>20</v>
      </c>
      <c r="F136" s="124">
        <f t="shared" si="16"/>
        <v>5</v>
      </c>
      <c r="G136" s="27"/>
      <c r="H136" s="28" t="str">
        <f ca="1">CONCATENATE(SUMIF($E$6:$E136,$E136,$K136)," / ",SUMIF($E$6:$E$370,$E136,$K136))</f>
        <v>0 / 0</v>
      </c>
      <c r="I136" s="28" t="str">
        <f ca="1">CONCATENATE(SUMIF($F$6:$F136,$F136,$K136)," / ",SUMIF($F$6:$F$370,$F136,$K136))</f>
        <v>0 / 0</v>
      </c>
      <c r="J136" s="28" t="str">
        <f>CONCATENATE(SUM($K$6:$K136)," / ",SUM($K$6:$K$370))</f>
        <v>130,195 / 130,195</v>
      </c>
      <c r="K136" s="245">
        <v>0</v>
      </c>
      <c r="L136" s="28"/>
      <c r="M136" s="28" t="str">
        <f>CONCATENATE(SUMIF($E$6:$E136,$E136,$P$6:$P$370)," / ",SUMIF($E$6:$E$370,$E136,$P$6:$P$370))</f>
        <v>0 / 0</v>
      </c>
      <c r="N136" s="28" t="str">
        <f ca="1">CONCATENATE(SUMIF($F$6:$F136,$F136,$P136)," / ",SUMIF($F$6:$F$370,$F136,$P$6:$P$370))</f>
        <v>0 / 0</v>
      </c>
      <c r="O136" s="28" t="str">
        <f t="shared" si="17"/>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18"/>
        <v>42501</v>
      </c>
      <c r="D137" s="35" t="str">
        <f t="shared" si="14"/>
        <v>Mercredi</v>
      </c>
      <c r="E137" s="124">
        <f t="shared" si="15"/>
        <v>20</v>
      </c>
      <c r="F137" s="124">
        <f t="shared" si="16"/>
        <v>5</v>
      </c>
      <c r="G137" s="27"/>
      <c r="H137" s="28" t="str">
        <f ca="1">CONCATENATE(SUMIF($E$6:$E137,$E137,$K137)," / ",SUMIF($E$6:$E$370,$E137,$K137))</f>
        <v>0 / 0</v>
      </c>
      <c r="I137" s="28" t="str">
        <f ca="1">CONCATENATE(SUMIF($F$6:$F137,$F137,$K137)," / ",SUMIF($F$6:$F$370,$F137,$K137))</f>
        <v>0 / 0</v>
      </c>
      <c r="J137" s="28" t="str">
        <f>CONCATENATE(SUM($K$6:$K137)," / ",SUM($K$6:$K$370))</f>
        <v>130,195 / 130,195</v>
      </c>
      <c r="K137" s="245">
        <v>0</v>
      </c>
      <c r="L137" s="28"/>
      <c r="M137" s="28" t="str">
        <f>CONCATENATE(SUMIF($E$6:$E137,$E137,$P$6:$P$370)," / ",SUMIF($E$6:$E$370,$E137,$P$6:$P$370))</f>
        <v>0 / 0</v>
      </c>
      <c r="N137" s="28" t="str">
        <f ca="1">CONCATENATE(SUMIF($F$6:$F137,$F137,$P137)," / ",SUMIF($F$6:$F$370,$F137,$P$6:$P$370))</f>
        <v>0 / 0</v>
      </c>
      <c r="O137" s="28" t="str">
        <f t="shared" si="17"/>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18"/>
        <v>42502</v>
      </c>
      <c r="D138" s="35" t="str">
        <f t="shared" si="14"/>
        <v>Jeudi</v>
      </c>
      <c r="E138" s="124">
        <f t="shared" si="15"/>
        <v>20</v>
      </c>
      <c r="F138" s="124">
        <f t="shared" si="16"/>
        <v>5</v>
      </c>
      <c r="G138" s="27"/>
      <c r="H138" s="28" t="str">
        <f ca="1">CONCATENATE(SUMIF($E$6:$E138,$E138,$K138)," / ",SUMIF($E$6:$E$370,$E138,$K138))</f>
        <v>0 / 0</v>
      </c>
      <c r="I138" s="28" t="str">
        <f ca="1">CONCATENATE(SUMIF($F$6:$F138,$F138,$K138)," / ",SUMIF($F$6:$F$370,$F138,$K138))</f>
        <v>0 / 0</v>
      </c>
      <c r="J138" s="28" t="str">
        <f>CONCATENATE(SUM($K$6:$K138)," / ",SUM($K$6:$K$370))</f>
        <v>130,195 / 130,195</v>
      </c>
      <c r="K138" s="245">
        <v>0</v>
      </c>
      <c r="L138" s="28"/>
      <c r="M138" s="28" t="str">
        <f>CONCATENATE(SUMIF($E$6:$E138,$E138,$P$6:$P$370)," / ",SUMIF($E$6:$E$370,$E138,$P$6:$P$370))</f>
        <v>0 / 0</v>
      </c>
      <c r="N138" s="28" t="str">
        <f ca="1">CONCATENATE(SUMIF($F$6:$F138,$F138,$P138)," / ",SUMIF($F$6:$F$370,$F138,$P$6:$P$370))</f>
        <v>0 / 0</v>
      </c>
      <c r="O138" s="28" t="str">
        <f t="shared" si="17"/>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18"/>
        <v>42503</v>
      </c>
      <c r="D139" s="35" t="str">
        <f t="shared" si="14"/>
        <v>Vendredi</v>
      </c>
      <c r="E139" s="124">
        <f t="shared" si="15"/>
        <v>20</v>
      </c>
      <c r="F139" s="124">
        <f t="shared" si="16"/>
        <v>5</v>
      </c>
      <c r="G139" s="27"/>
      <c r="H139" s="28" t="str">
        <f ca="1">CONCATENATE(SUMIF($E$6:$E139,$E139,$K139)," / ",SUMIF($E$6:$E$370,$E139,$K139))</f>
        <v>0 / 0</v>
      </c>
      <c r="I139" s="28" t="str">
        <f ca="1">CONCATENATE(SUMIF($F$6:$F139,$F139,$K139)," / ",SUMIF($F$6:$F$370,$F139,$K139))</f>
        <v>0 / 0</v>
      </c>
      <c r="J139" s="28" t="str">
        <f>CONCATENATE(SUM($K$6:$K139)," / ",SUM($K$6:$K$370))</f>
        <v>130,195 / 130,195</v>
      </c>
      <c r="K139" s="245">
        <v>0</v>
      </c>
      <c r="L139" s="28"/>
      <c r="M139" s="28" t="str">
        <f>CONCATENATE(SUMIF($E$6:$E139,$E139,$P$6:$P$370)," / ",SUMIF($E$6:$E$370,$E139,$P$6:$P$370))</f>
        <v>0 / 0</v>
      </c>
      <c r="N139" s="28" t="str">
        <f ca="1">CONCATENATE(SUMIF($F$6:$F139,$F139,$P139)," / ",SUMIF($F$6:$F$370,$F139,$P$6:$P$370))</f>
        <v>0 / 0</v>
      </c>
      <c r="O139" s="28" t="str">
        <f t="shared" si="17"/>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18"/>
        <v>42504</v>
      </c>
      <c r="D140" s="35" t="str">
        <f t="shared" si="14"/>
        <v>samedi</v>
      </c>
      <c r="E140" s="124">
        <f t="shared" si="15"/>
        <v>20</v>
      </c>
      <c r="F140" s="124">
        <f t="shared" si="16"/>
        <v>5</v>
      </c>
      <c r="G140" s="27"/>
      <c r="H140" s="28" t="str">
        <f ca="1">CONCATENATE(SUMIF($E$6:$E140,$E140,$K140)," / ",SUMIF($E$6:$E$370,$E140,$K140))</f>
        <v>0 / 0</v>
      </c>
      <c r="I140" s="28" t="str">
        <f ca="1">CONCATENATE(SUMIF($F$6:$F140,$F140,$K140)," / ",SUMIF($F$6:$F$370,$F140,$K140))</f>
        <v>0 / 0</v>
      </c>
      <c r="J140" s="28" t="str">
        <f>CONCATENATE(SUM($K$6:$K140)," / ",SUM($K$6:$K$370))</f>
        <v>130,195 / 130,195</v>
      </c>
      <c r="K140" s="245">
        <v>0</v>
      </c>
      <c r="L140" s="28"/>
      <c r="M140" s="28" t="str">
        <f>CONCATENATE(SUMIF($E$6:$E140,$E140,$P$6:$P$370)," / ",SUMIF($E$6:$E$370,$E140,$P$6:$P$370))</f>
        <v>0 / 0</v>
      </c>
      <c r="N140" s="28" t="str">
        <f ca="1">CONCATENATE(SUMIF($F$6:$F140,$F140,$P140)," / ",SUMIF($F$6:$F$370,$F140,$P$6:$P$370))</f>
        <v>0 / 0</v>
      </c>
      <c r="O140" s="28" t="str">
        <f t="shared" si="17"/>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18"/>
        <v>42505</v>
      </c>
      <c r="D141" s="35" t="str">
        <f t="shared" si="14"/>
        <v>Dimanche</v>
      </c>
      <c r="E141" s="124">
        <f t="shared" si="15"/>
        <v>21</v>
      </c>
      <c r="F141" s="124">
        <f t="shared" si="16"/>
        <v>5</v>
      </c>
      <c r="G141" s="27"/>
      <c r="H141" s="28" t="str">
        <f ca="1">CONCATENATE(SUMIF($E$6:$E141,$E141,$K141)," / ",SUMIF($E$6:$E$370,$E141,$K141))</f>
        <v>0 / 0</v>
      </c>
      <c r="I141" s="28" t="str">
        <f ca="1">CONCATENATE(SUMIF($F$6:$F141,$F141,$K141)," / ",SUMIF($F$6:$F$370,$F141,$K141))</f>
        <v>0 / 0</v>
      </c>
      <c r="J141" s="28" t="str">
        <f>CONCATENATE(SUM($K$6:$K141)," / ",SUM($K$6:$K$370))</f>
        <v>130,195 / 130,195</v>
      </c>
      <c r="K141" s="245">
        <v>0</v>
      </c>
      <c r="L141" s="28"/>
      <c r="M141" s="28" t="str">
        <f>CONCATENATE(SUMIF($E$6:$E141,$E141,$P$6:$P$370)," / ",SUMIF($E$6:$E$370,$E141,$P$6:$P$370))</f>
        <v>0 / 0</v>
      </c>
      <c r="N141" s="28" t="str">
        <f ca="1">CONCATENATE(SUMIF($F$6:$F141,$F141,$P141)," / ",SUMIF($F$6:$F$370,$F141,$P$6:$P$370))</f>
        <v>0 / 0</v>
      </c>
      <c r="O141" s="28" t="str">
        <f t="shared" si="17"/>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18"/>
        <v>42506</v>
      </c>
      <c r="D142" s="35" t="str">
        <f t="shared" si="14"/>
        <v>Lundi</v>
      </c>
      <c r="E142" s="124">
        <f t="shared" si="15"/>
        <v>21</v>
      </c>
      <c r="F142" s="124">
        <f t="shared" si="16"/>
        <v>5</v>
      </c>
      <c r="G142" s="27"/>
      <c r="H142" s="28" t="str">
        <f ca="1">CONCATENATE(SUMIF($E$6:$E142,$E142,$K142)," / ",SUMIF($E$6:$E$370,$E142,$K142))</f>
        <v>0 / 0</v>
      </c>
      <c r="I142" s="28" t="str">
        <f ca="1">CONCATENATE(SUMIF($F$6:$F142,$F142,$K142)," / ",SUMIF($F$6:$F$370,$F142,$K142))</f>
        <v>0 / 0</v>
      </c>
      <c r="J142" s="28" t="str">
        <f>CONCATENATE(SUM($K$6:$K142)," / ",SUM($K$6:$K$370))</f>
        <v>130,195 / 130,195</v>
      </c>
      <c r="K142" s="245">
        <v>0</v>
      </c>
      <c r="L142" s="28"/>
      <c r="M142" s="28" t="str">
        <f>CONCATENATE(SUMIF($E$6:$E142,$E142,$P$6:$P$370)," / ",SUMIF($E$6:$E$370,$E142,$P$6:$P$370))</f>
        <v>0 / 0</v>
      </c>
      <c r="N142" s="28" t="str">
        <f ca="1">CONCATENATE(SUMIF($F$6:$F142,$F142,$P142)," / ",SUMIF($F$6:$F$370,$F142,$P$6:$P$370))</f>
        <v>0 / 0</v>
      </c>
      <c r="O142" s="28" t="str">
        <f t="shared" si="17"/>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18"/>
        <v>42507</v>
      </c>
      <c r="D143" s="35" t="str">
        <f t="shared" si="14"/>
        <v>Mardi</v>
      </c>
      <c r="E143" s="124">
        <f t="shared" si="15"/>
        <v>21</v>
      </c>
      <c r="F143" s="124">
        <f t="shared" si="16"/>
        <v>5</v>
      </c>
      <c r="G143" s="27"/>
      <c r="H143" s="28" t="str">
        <f ca="1">CONCATENATE(SUMIF($E$6:$E143,$E143,$K143)," / ",SUMIF($E$6:$E$370,$E143,$K143))</f>
        <v>0 / 0</v>
      </c>
      <c r="I143" s="28" t="str">
        <f ca="1">CONCATENATE(SUMIF($F$6:$F143,$F143,$K143)," / ",SUMIF($F$6:$F$370,$F143,$K143))</f>
        <v>0 / 0</v>
      </c>
      <c r="J143" s="28" t="str">
        <f>CONCATENATE(SUM($K$6:$K143)," / ",SUM($K$6:$K$370))</f>
        <v>130,195 / 130,195</v>
      </c>
      <c r="K143" s="245">
        <v>0</v>
      </c>
      <c r="L143" s="28"/>
      <c r="M143" s="28" t="str">
        <f>CONCATENATE(SUMIF($E$6:$E143,$E143,$P$6:$P$370)," / ",SUMIF($E$6:$E$370,$E143,$P$6:$P$370))</f>
        <v>0 / 0</v>
      </c>
      <c r="N143" s="28" t="str">
        <f ca="1">CONCATENATE(SUMIF($F$6:$F143,$F143,$P143)," / ",SUMIF($F$6:$F$370,$F143,$P$6:$P$370))</f>
        <v>0 / 0</v>
      </c>
      <c r="O143" s="28" t="str">
        <f t="shared" si="17"/>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18"/>
        <v>42508</v>
      </c>
      <c r="D144" s="35" t="str">
        <f t="shared" si="14"/>
        <v>Mercredi</v>
      </c>
      <c r="E144" s="124">
        <f t="shared" si="15"/>
        <v>21</v>
      </c>
      <c r="F144" s="124">
        <f t="shared" si="16"/>
        <v>5</v>
      </c>
      <c r="G144" s="27"/>
      <c r="H144" s="28" t="str">
        <f ca="1">CONCATENATE(SUMIF($E$6:$E144,$E144,$K144)," / ",SUMIF($E$6:$E$370,$E144,$K144))</f>
        <v>0 / 0</v>
      </c>
      <c r="I144" s="28" t="str">
        <f ca="1">CONCATENATE(SUMIF($F$6:$F144,$F144,$K144)," / ",SUMIF($F$6:$F$370,$F144,$K144))</f>
        <v>0 / 0</v>
      </c>
      <c r="J144" s="28" t="str">
        <f>CONCATENATE(SUM($K$6:$K144)," / ",SUM($K$6:$K$370))</f>
        <v>130,195 / 130,195</v>
      </c>
      <c r="K144" s="245">
        <v>0</v>
      </c>
      <c r="L144" s="28"/>
      <c r="M144" s="28" t="str">
        <f>CONCATENATE(SUMIF($E$6:$E144,$E144,$P$6:$P$370)," / ",SUMIF($E$6:$E$370,$E144,$P$6:$P$370))</f>
        <v>0 / 0</v>
      </c>
      <c r="N144" s="28" t="str">
        <f ca="1">CONCATENATE(SUMIF($F$6:$F144,$F144,$P144)," / ",SUMIF($F$6:$F$370,$F144,$P$6:$P$370))</f>
        <v>0 / 0</v>
      </c>
      <c r="O144" s="28" t="str">
        <f t="shared" si="17"/>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18"/>
        <v>42509</v>
      </c>
      <c r="D145" s="35" t="str">
        <f t="shared" si="14"/>
        <v>Jeudi</v>
      </c>
      <c r="E145" s="124">
        <f t="shared" si="15"/>
        <v>21</v>
      </c>
      <c r="F145" s="124">
        <f t="shared" si="16"/>
        <v>5</v>
      </c>
      <c r="G145" s="27"/>
      <c r="H145" s="28" t="str">
        <f ca="1">CONCATENATE(SUMIF($E$6:$E145,$E145,$K145)," / ",SUMIF($E$6:$E$370,$E145,$K145))</f>
        <v>0 / 0</v>
      </c>
      <c r="I145" s="28" t="str">
        <f ca="1">CONCATENATE(SUMIF($F$6:$F145,$F145,$K145)," / ",SUMIF($F$6:$F$370,$F145,$K145))</f>
        <v>0 / 0</v>
      </c>
      <c r="J145" s="28" t="str">
        <f>CONCATENATE(SUM($K$6:$K145)," / ",SUM($K$6:$K$370))</f>
        <v>130,195 / 130,195</v>
      </c>
      <c r="K145" s="245">
        <v>0</v>
      </c>
      <c r="L145" s="28"/>
      <c r="M145" s="28" t="str">
        <f>CONCATENATE(SUMIF($E$6:$E145,$E145,$P$6:$P$370)," / ",SUMIF($E$6:$E$370,$E145,$P$6:$P$370))</f>
        <v>0 / 0</v>
      </c>
      <c r="N145" s="28" t="str">
        <f ca="1">CONCATENATE(SUMIF($F$6:$F145,$F145,$P145)," / ",SUMIF($F$6:$F$370,$F145,$P$6:$P$370))</f>
        <v>0 / 0</v>
      </c>
      <c r="O145" s="28" t="str">
        <f t="shared" si="17"/>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18"/>
        <v>42510</v>
      </c>
      <c r="D146" s="35" t="str">
        <f t="shared" si="14"/>
        <v>Vendredi</v>
      </c>
      <c r="E146" s="124">
        <f t="shared" si="15"/>
        <v>21</v>
      </c>
      <c r="F146" s="124">
        <f t="shared" si="16"/>
        <v>5</v>
      </c>
      <c r="G146" s="27"/>
      <c r="H146" s="28" t="str">
        <f ca="1">CONCATENATE(SUMIF($E$6:$E146,$E146,$K146)," / ",SUMIF($E$6:$E$370,$E146,$K146))</f>
        <v>0 / 0</v>
      </c>
      <c r="I146" s="28" t="str">
        <f ca="1">CONCATENATE(SUMIF($F$6:$F146,$F146,$K146)," / ",SUMIF($F$6:$F$370,$F146,$K146))</f>
        <v>0 / 0</v>
      </c>
      <c r="J146" s="28" t="str">
        <f>CONCATENATE(SUM($K$6:$K146)," / ",SUM($K$6:$K$370))</f>
        <v>130,195 / 130,195</v>
      </c>
      <c r="K146" s="245">
        <v>0</v>
      </c>
      <c r="L146" s="28"/>
      <c r="M146" s="28" t="str">
        <f>CONCATENATE(SUMIF($E$6:$E146,$E146,$P$6:$P$370)," / ",SUMIF($E$6:$E$370,$E146,$P$6:$P$370))</f>
        <v>0 / 0</v>
      </c>
      <c r="N146" s="28" t="str">
        <f ca="1">CONCATENATE(SUMIF($F$6:$F146,$F146,$P146)," / ",SUMIF($F$6:$F$370,$F146,$P$6:$P$370))</f>
        <v>0 / 0</v>
      </c>
      <c r="O146" s="28" t="str">
        <f t="shared" si="17"/>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18"/>
        <v>42511</v>
      </c>
      <c r="D147" s="35" t="str">
        <f t="shared" si="14"/>
        <v>samedi</v>
      </c>
      <c r="E147" s="124">
        <f t="shared" si="15"/>
        <v>21</v>
      </c>
      <c r="F147" s="124">
        <f t="shared" si="16"/>
        <v>5</v>
      </c>
      <c r="G147" s="27"/>
      <c r="H147" s="28" t="str">
        <f ca="1">CONCATENATE(SUMIF($E$6:$E147,$E147,$K147)," / ",SUMIF($E$6:$E$370,$E147,$K147))</f>
        <v>0 / 0</v>
      </c>
      <c r="I147" s="28" t="str">
        <f ca="1">CONCATENATE(SUMIF($F$6:$F147,$F147,$K147)," / ",SUMIF($F$6:$F$370,$F147,$K147))</f>
        <v>0 / 0</v>
      </c>
      <c r="J147" s="28" t="str">
        <f>CONCATENATE(SUM($K$6:$K147)," / ",SUM($K$6:$K$370))</f>
        <v>130,195 / 130,195</v>
      </c>
      <c r="K147" s="245">
        <v>0</v>
      </c>
      <c r="L147" s="28"/>
      <c r="M147" s="28" t="str">
        <f>CONCATENATE(SUMIF($E$6:$E147,$E147,$P$6:$P$370)," / ",SUMIF($E$6:$E$370,$E147,$P$6:$P$370))</f>
        <v>0 / 0</v>
      </c>
      <c r="N147" s="28" t="str">
        <f ca="1">CONCATENATE(SUMIF($F$6:$F147,$F147,$P147)," / ",SUMIF($F$6:$F$370,$F147,$P$6:$P$370))</f>
        <v>0 / 0</v>
      </c>
      <c r="O147" s="28" t="str">
        <f t="shared" si="17"/>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18"/>
        <v>42512</v>
      </c>
      <c r="D148" s="35" t="str">
        <f t="shared" si="14"/>
        <v>Dimanche</v>
      </c>
      <c r="E148" s="124">
        <f t="shared" si="15"/>
        <v>22</v>
      </c>
      <c r="F148" s="124">
        <f t="shared" si="16"/>
        <v>5</v>
      </c>
      <c r="G148" s="27"/>
      <c r="H148" s="28" t="str">
        <f ca="1">CONCATENATE(SUMIF($E$6:$E148,$E148,$K148)," / ",SUMIF($E$6:$E$370,$E148,$K148))</f>
        <v>0 / 0</v>
      </c>
      <c r="I148" s="28" t="str">
        <f ca="1">CONCATENATE(SUMIF($F$6:$F148,$F148,$K148)," / ",SUMIF($F$6:$F$370,$F148,$K148))</f>
        <v>0 / 0</v>
      </c>
      <c r="J148" s="28" t="str">
        <f>CONCATENATE(SUM($K$6:$K148)," / ",SUM($K$6:$K$370))</f>
        <v>130,195 / 130,195</v>
      </c>
      <c r="K148" s="245">
        <v>0</v>
      </c>
      <c r="L148" s="28"/>
      <c r="M148" s="28" t="str">
        <f>CONCATENATE(SUMIF($E$6:$E148,$E148,$P$6:$P$370)," / ",SUMIF($E$6:$E$370,$E148,$P$6:$P$370))</f>
        <v>0 / 0</v>
      </c>
      <c r="N148" s="28" t="str">
        <f ca="1">CONCATENATE(SUMIF($F$6:$F148,$F148,$P148)," / ",SUMIF($F$6:$F$370,$F148,$P$6:$P$370))</f>
        <v>0 / 0</v>
      </c>
      <c r="O148" s="28" t="str">
        <f t="shared" si="17"/>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18"/>
        <v>42513</v>
      </c>
      <c r="D149" s="35" t="str">
        <f t="shared" si="14"/>
        <v>Lundi</v>
      </c>
      <c r="E149" s="124">
        <f t="shared" si="15"/>
        <v>22</v>
      </c>
      <c r="F149" s="124">
        <f t="shared" si="16"/>
        <v>5</v>
      </c>
      <c r="G149" s="27"/>
      <c r="H149" s="28" t="str">
        <f ca="1">CONCATENATE(SUMIF($E$6:$E149,$E149,$K149)," / ",SUMIF($E$6:$E$370,$E149,$K149))</f>
        <v>0 / 0</v>
      </c>
      <c r="I149" s="28" t="str">
        <f ca="1">CONCATENATE(SUMIF($F$6:$F149,$F149,$K149)," / ",SUMIF($F$6:$F$370,$F149,$K149))</f>
        <v>0 / 0</v>
      </c>
      <c r="J149" s="28" t="str">
        <f>CONCATENATE(SUM($K$6:$K149)," / ",SUM($K$6:$K$370))</f>
        <v>130,195 / 130,195</v>
      </c>
      <c r="K149" s="245">
        <v>0</v>
      </c>
      <c r="L149" s="28"/>
      <c r="M149" s="28" t="str">
        <f>CONCATENATE(SUMIF($E$6:$E149,$E149,$P$6:$P$370)," / ",SUMIF($E$6:$E$370,$E149,$P$6:$P$370))</f>
        <v>0 / 0</v>
      </c>
      <c r="N149" s="28" t="str">
        <f ca="1">CONCATENATE(SUMIF($F$6:$F149,$F149,$P149)," / ",SUMIF($F$6:$F$370,$F149,$P$6:$P$370))</f>
        <v>0 / 0</v>
      </c>
      <c r="O149" s="28" t="str">
        <f t="shared" si="17"/>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18"/>
        <v>42514</v>
      </c>
      <c r="D150" s="35" t="str">
        <f t="shared" si="14"/>
        <v>Mardi</v>
      </c>
      <c r="E150" s="124">
        <f t="shared" si="15"/>
        <v>22</v>
      </c>
      <c r="F150" s="124">
        <f t="shared" si="16"/>
        <v>5</v>
      </c>
      <c r="G150" s="27"/>
      <c r="H150" s="28" t="str">
        <f ca="1">CONCATENATE(SUMIF($E$6:$E150,$E150,$K150)," / ",SUMIF($E$6:$E$370,$E150,$K150))</f>
        <v>0 / 0</v>
      </c>
      <c r="I150" s="28" t="str">
        <f ca="1">CONCATENATE(SUMIF($F$6:$F150,$F150,$K150)," / ",SUMIF($F$6:$F$370,$F150,$K150))</f>
        <v>0 / 0</v>
      </c>
      <c r="J150" s="28" t="str">
        <f>CONCATENATE(SUM($K$6:$K150)," / ",SUM($K$6:$K$370))</f>
        <v>130,195 / 130,195</v>
      </c>
      <c r="K150" s="245">
        <v>0</v>
      </c>
      <c r="L150" s="28"/>
      <c r="M150" s="28" t="str">
        <f>CONCATENATE(SUMIF($E$6:$E150,$E150,$P$6:$P$370)," / ",SUMIF($E$6:$E$370,$E150,$P$6:$P$370))</f>
        <v>0 / 0</v>
      </c>
      <c r="N150" s="28" t="str">
        <f ca="1">CONCATENATE(SUMIF($F$6:$F150,$F150,$P150)," / ",SUMIF($F$6:$F$370,$F150,$P$6:$P$370))</f>
        <v>0 / 0</v>
      </c>
      <c r="O150" s="28" t="str">
        <f t="shared" si="17"/>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18"/>
        <v>42515</v>
      </c>
      <c r="D151" s="35" t="str">
        <f t="shared" si="14"/>
        <v>Mercredi</v>
      </c>
      <c r="E151" s="124">
        <f t="shared" si="15"/>
        <v>22</v>
      </c>
      <c r="F151" s="124">
        <f t="shared" si="16"/>
        <v>5</v>
      </c>
      <c r="G151" s="27"/>
      <c r="H151" s="28" t="str">
        <f ca="1">CONCATENATE(SUMIF($E$6:$E151,$E151,$K151)," / ",SUMIF($E$6:$E$370,$E151,$K151))</f>
        <v>0 / 0</v>
      </c>
      <c r="I151" s="28" t="str">
        <f ca="1">CONCATENATE(SUMIF($F$6:$F151,$F151,$K151)," / ",SUMIF($F$6:$F$370,$F151,$K151))</f>
        <v>0 / 0</v>
      </c>
      <c r="J151" s="28" t="str">
        <f>CONCATENATE(SUM($K$6:$K151)," / ",SUM($K$6:$K$370))</f>
        <v>130,195 / 130,195</v>
      </c>
      <c r="K151" s="245">
        <v>0</v>
      </c>
      <c r="L151" s="28"/>
      <c r="M151" s="28" t="str">
        <f>CONCATENATE(SUMIF($E$6:$E151,$E151,$P$6:$P$370)," / ",SUMIF($E$6:$E$370,$E151,$P$6:$P$370))</f>
        <v>0 / 0</v>
      </c>
      <c r="N151" s="28" t="str">
        <f ca="1">CONCATENATE(SUMIF($F$6:$F151,$F151,$P151)," / ",SUMIF($F$6:$F$370,$F151,$P$6:$P$370))</f>
        <v>0 / 0</v>
      </c>
      <c r="O151" s="28" t="str">
        <f t="shared" si="17"/>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18"/>
        <v>42516</v>
      </c>
      <c r="D152" s="35" t="str">
        <f t="shared" si="14"/>
        <v>Jeudi</v>
      </c>
      <c r="E152" s="124">
        <f t="shared" si="15"/>
        <v>22</v>
      </c>
      <c r="F152" s="124">
        <f t="shared" si="16"/>
        <v>5</v>
      </c>
      <c r="G152" s="27"/>
      <c r="H152" s="28" t="str">
        <f ca="1">CONCATENATE(SUMIF($E$6:$E152,$E152,$K152)," / ",SUMIF($E$6:$E$370,$E152,$K152))</f>
        <v>0 / 0</v>
      </c>
      <c r="I152" s="28" t="str">
        <f ca="1">CONCATENATE(SUMIF($F$6:$F152,$F152,$K152)," / ",SUMIF($F$6:$F$370,$F152,$K152))</f>
        <v>0 / 0</v>
      </c>
      <c r="J152" s="28" t="str">
        <f>CONCATENATE(SUM($K$6:$K152)," / ",SUM($K$6:$K$370))</f>
        <v>130,195 / 130,195</v>
      </c>
      <c r="K152" s="245">
        <v>0</v>
      </c>
      <c r="L152" s="28"/>
      <c r="M152" s="28" t="str">
        <f>CONCATENATE(SUMIF($E$6:$E152,$E152,$P$6:$P$370)," / ",SUMIF($E$6:$E$370,$E152,$P$6:$P$370))</f>
        <v>0 / 0</v>
      </c>
      <c r="N152" s="28" t="str">
        <f ca="1">CONCATENATE(SUMIF($F$6:$F152,$F152,$P152)," / ",SUMIF($F$6:$F$370,$F152,$P$6:$P$370))</f>
        <v>0 / 0</v>
      </c>
      <c r="O152" s="28" t="str">
        <f t="shared" si="17"/>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18"/>
        <v>42517</v>
      </c>
      <c r="D153" s="35" t="str">
        <f t="shared" si="14"/>
        <v>Vendredi</v>
      </c>
      <c r="E153" s="124">
        <f t="shared" si="15"/>
        <v>22</v>
      </c>
      <c r="F153" s="124">
        <f t="shared" si="16"/>
        <v>5</v>
      </c>
      <c r="G153" s="27"/>
      <c r="H153" s="28" t="str">
        <f ca="1">CONCATENATE(SUMIF($E$6:$E153,$E153,$K153)," / ",SUMIF($E$6:$E$370,$E153,$K153))</f>
        <v>0 / 0</v>
      </c>
      <c r="I153" s="28" t="str">
        <f ca="1">CONCATENATE(SUMIF($F$6:$F153,$F153,$K153)," / ",SUMIF($F$6:$F$370,$F153,$K153))</f>
        <v>0 / 0</v>
      </c>
      <c r="J153" s="28" t="str">
        <f>CONCATENATE(SUM($K$6:$K153)," / ",SUM($K$6:$K$370))</f>
        <v>130,195 / 130,195</v>
      </c>
      <c r="K153" s="245">
        <v>0</v>
      </c>
      <c r="L153" s="28"/>
      <c r="M153" s="28" t="str">
        <f>CONCATENATE(SUMIF($E$6:$E153,$E153,$P$6:$P$370)," / ",SUMIF($E$6:$E$370,$E153,$P$6:$P$370))</f>
        <v>0 / 0</v>
      </c>
      <c r="N153" s="28" t="str">
        <f ca="1">CONCATENATE(SUMIF($F$6:$F153,$F153,$P153)," / ",SUMIF($F$6:$F$370,$F153,$P$6:$P$370))</f>
        <v>0 / 0</v>
      </c>
      <c r="O153" s="28" t="str">
        <f t="shared" si="17"/>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18"/>
        <v>42518</v>
      </c>
      <c r="D154" s="35" t="str">
        <f t="shared" si="14"/>
        <v>samedi</v>
      </c>
      <c r="E154" s="124">
        <f t="shared" si="15"/>
        <v>22</v>
      </c>
      <c r="F154" s="124">
        <f t="shared" si="16"/>
        <v>5</v>
      </c>
      <c r="G154" s="27" t="s">
        <v>600</v>
      </c>
      <c r="H154" s="28" t="str">
        <f ca="1">CONCATENATE(SUMIF($E$6:$E154,$E154,$K154)," / ",SUMIF($E$6:$E$370,$E154,$K154))</f>
        <v>0 / 0</v>
      </c>
      <c r="I154" s="28" t="str">
        <f ca="1">CONCATENATE(SUMIF($F$6:$F154,$F154,$K154)," / ",SUMIF($F$6:$F$370,$F154,$K154))</f>
        <v>0 / 0</v>
      </c>
      <c r="J154" s="28" t="str">
        <f>CONCATENATE(SUM($K$6:$K154)," / ",SUM($K$6:$K$370))</f>
        <v>130,195 / 130,195</v>
      </c>
      <c r="K154" s="245">
        <v>0</v>
      </c>
      <c r="L154" s="28"/>
      <c r="M154" s="28" t="str">
        <f>CONCATENATE(SUMIF($E$6:$E154,$E154,$P$6:$P$370)," / ",SUMIF($E$6:$E$370,$E154,$P$6:$P$370))</f>
        <v>0 / 0</v>
      </c>
      <c r="N154" s="28" t="str">
        <f ca="1">CONCATENATE(SUMIF($F$6:$F154,$F154,$P154)," / ",SUMIF($F$6:$F$370,$F154,$P$6:$P$370))</f>
        <v>0 / 0</v>
      </c>
      <c r="O154" s="28" t="str">
        <f t="shared" si="17"/>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18"/>
        <v>42519</v>
      </c>
      <c r="D155" s="35" t="str">
        <f t="shared" si="14"/>
        <v>Dimanche</v>
      </c>
      <c r="E155" s="124">
        <f t="shared" si="15"/>
        <v>23</v>
      </c>
      <c r="F155" s="124">
        <f t="shared" si="16"/>
        <v>5</v>
      </c>
      <c r="G155" s="27"/>
      <c r="H155" s="28" t="str">
        <f ca="1">CONCATENATE(SUMIF($E$6:$E155,$E155,$K155)," / ",SUMIF($E$6:$E$370,$E155,$K155))</f>
        <v>0 / 0</v>
      </c>
      <c r="I155" s="28" t="str">
        <f ca="1">CONCATENATE(SUMIF($F$6:$F155,$F155,$K155)," / ",SUMIF($F$6:$F$370,$F155,$K155))</f>
        <v>0 / 0</v>
      </c>
      <c r="J155" s="28" t="str">
        <f>CONCATENATE(SUM($K$6:$K155)," / ",SUM($K$6:$K$370))</f>
        <v>130,195 / 130,195</v>
      </c>
      <c r="K155" s="245">
        <v>0</v>
      </c>
      <c r="L155" s="28"/>
      <c r="M155" s="28" t="str">
        <f>CONCATENATE(SUMIF($E$6:$E155,$E155,$P$6:$P$370)," / ",SUMIF($E$6:$E$370,$E155,$P$6:$P$370))</f>
        <v>0 / 0</v>
      </c>
      <c r="N155" s="28" t="str">
        <f ca="1">CONCATENATE(SUMIF($F$6:$F155,$F155,$P155)," / ",SUMIF($F$6:$F$370,$F155,$P$6:$P$370))</f>
        <v>0 / 0</v>
      </c>
      <c r="O155" s="28" t="str">
        <f t="shared" si="17"/>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18"/>
        <v>42520</v>
      </c>
      <c r="D156" s="35" t="str">
        <f t="shared" si="14"/>
        <v>Lundi</v>
      </c>
      <c r="E156" s="124">
        <f t="shared" si="15"/>
        <v>23</v>
      </c>
      <c r="F156" s="124">
        <f t="shared" si="16"/>
        <v>5</v>
      </c>
      <c r="G156" s="27"/>
      <c r="H156" s="28" t="str">
        <f ca="1">CONCATENATE(SUMIF($E$6:$E156,$E156,$K156)," / ",SUMIF($E$6:$E$370,$E156,$K156))</f>
        <v>0 / 0</v>
      </c>
      <c r="I156" s="28" t="str">
        <f ca="1">CONCATENATE(SUMIF($F$6:$F156,$F156,$K156)," / ",SUMIF($F$6:$F$370,$F156,$K156))</f>
        <v>0 / 0</v>
      </c>
      <c r="J156" s="28" t="str">
        <f>CONCATENATE(SUM($K$6:$K156)," / ",SUM($K$6:$K$370))</f>
        <v>130,195 / 130,195</v>
      </c>
      <c r="K156" s="245">
        <v>0</v>
      </c>
      <c r="L156" s="28"/>
      <c r="M156" s="28" t="str">
        <f>CONCATENATE(SUMIF($E$6:$E156,$E156,$P$6:$P$370)," / ",SUMIF($E$6:$E$370,$E156,$P$6:$P$370))</f>
        <v>0 / 0</v>
      </c>
      <c r="N156" s="28" t="str">
        <f ca="1">CONCATENATE(SUMIF($F$6:$F156,$F156,$P156)," / ",SUMIF($F$6:$F$370,$F156,$P$6:$P$370))</f>
        <v>0 / 0</v>
      </c>
      <c r="O156" s="28" t="str">
        <f t="shared" si="17"/>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18"/>
        <v>42521</v>
      </c>
      <c r="D157" s="35" t="str">
        <f t="shared" si="14"/>
        <v>Mardi</v>
      </c>
      <c r="E157" s="124">
        <f t="shared" si="15"/>
        <v>23</v>
      </c>
      <c r="F157" s="124">
        <f t="shared" si="16"/>
        <v>5</v>
      </c>
      <c r="G157" s="27"/>
      <c r="H157" s="28" t="str">
        <f ca="1">CONCATENATE(SUMIF($E$6:$E157,$E157,$K157)," / ",SUMIF($E$6:$E$370,$E157,$K157))</f>
        <v>0 / 0</v>
      </c>
      <c r="I157" s="28" t="str">
        <f ca="1">CONCATENATE(SUMIF($F$6:$F157,$F157,$K157)," / ",SUMIF($F$6:$F$370,$F157,$K157))</f>
        <v>0 / 0</v>
      </c>
      <c r="J157" s="28" t="str">
        <f>CONCATENATE(SUM($K$6:$K157)," / ",SUM($K$6:$K$370))</f>
        <v>130,195 / 130,195</v>
      </c>
      <c r="K157" s="245">
        <v>0</v>
      </c>
      <c r="L157" s="28"/>
      <c r="M157" s="28" t="str">
        <f>CONCATENATE(SUMIF($E$6:$E157,$E157,$P$6:$P$370)," / ",SUMIF($E$6:$E$370,$E157,$P$6:$P$370))</f>
        <v>0 / 0</v>
      </c>
      <c r="N157" s="28" t="str">
        <f ca="1">CONCATENATE(SUMIF($F$6:$F157,$F157,$P157)," / ",SUMIF($F$6:$F$370,$F157,$P$6:$P$370))</f>
        <v>0 / 0</v>
      </c>
      <c r="O157" s="28" t="str">
        <f t="shared" si="17"/>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18"/>
        <v>42522</v>
      </c>
      <c r="D158" s="35" t="str">
        <f t="shared" si="14"/>
        <v>Mercredi</v>
      </c>
      <c r="E158" s="124">
        <f t="shared" si="15"/>
        <v>23</v>
      </c>
      <c r="F158" s="124">
        <f t="shared" si="16"/>
        <v>6</v>
      </c>
      <c r="G158" s="27"/>
      <c r="H158" s="28" t="str">
        <f ca="1">CONCATENATE(SUMIF($E$6:$E158,$E158,$K158)," / ",SUMIF($E$6:$E$370,$E158,$K158))</f>
        <v>0 / 0</v>
      </c>
      <c r="I158" s="28" t="str">
        <f ca="1">CONCATENATE(SUMIF($F$6:$F158,$F158,$K158)," / ",SUMIF($F$6:$F$370,$F158,$K158))</f>
        <v>0 / 0</v>
      </c>
      <c r="J158" s="28" t="str">
        <f>CONCATENATE(SUM($K$6:$K158)," / ",SUM($K$6:$K$370))</f>
        <v>130,195 / 130,195</v>
      </c>
      <c r="K158" s="245">
        <v>0</v>
      </c>
      <c r="L158" s="28"/>
      <c r="M158" s="28" t="str">
        <f>CONCATENATE(SUMIF($E$6:$E158,$E158,$P$6:$P$370)," / ",SUMIF($E$6:$E$370,$E158,$P$6:$P$370))</f>
        <v>0 / 0</v>
      </c>
      <c r="N158" s="28" t="str">
        <f ca="1">CONCATENATE(SUMIF($F$6:$F158,$F158,$P158)," / ",SUMIF($F$6:$F$370,$F158,$P$6:$P$370))</f>
        <v>0 / 0</v>
      </c>
      <c r="O158" s="28" t="str">
        <f t="shared" si="17"/>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18"/>
        <v>42523</v>
      </c>
      <c r="D159" s="35" t="str">
        <f t="shared" si="14"/>
        <v>Jeudi</v>
      </c>
      <c r="E159" s="124">
        <f t="shared" si="15"/>
        <v>23</v>
      </c>
      <c r="F159" s="124">
        <f t="shared" si="16"/>
        <v>6</v>
      </c>
      <c r="G159" s="27"/>
      <c r="H159" s="28" t="str">
        <f ca="1">CONCATENATE(SUMIF($E$6:$E159,$E159,$K159)," / ",SUMIF($E$6:$E$370,$E159,$K159))</f>
        <v>0 / 0</v>
      </c>
      <c r="I159" s="28" t="str">
        <f ca="1">CONCATENATE(SUMIF($F$6:$F159,$F159,$K159)," / ",SUMIF($F$6:$F$370,$F159,$K159))</f>
        <v>0 / 0</v>
      </c>
      <c r="J159" s="28" t="str">
        <f>CONCATENATE(SUM($K$6:$K159)," / ",SUM($K$6:$K$370))</f>
        <v>130,195 / 130,195</v>
      </c>
      <c r="K159" s="245">
        <v>0</v>
      </c>
      <c r="L159" s="28"/>
      <c r="M159" s="28" t="str">
        <f>CONCATENATE(SUMIF($E$6:$E159,$E159,$P$6:$P$370)," / ",SUMIF($E$6:$E$370,$E159,$P$6:$P$370))</f>
        <v>0 / 0</v>
      </c>
      <c r="N159" s="28" t="str">
        <f ca="1">CONCATENATE(SUMIF($F$6:$F159,$F159,$P159)," / ",SUMIF($F$6:$F$370,$F159,$P$6:$P$370))</f>
        <v>0 / 0</v>
      </c>
      <c r="O159" s="28" t="str">
        <f t="shared" si="17"/>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18"/>
        <v>42524</v>
      </c>
      <c r="D160" s="35" t="str">
        <f t="shared" ref="D160:D223" si="19">IF(EXACT(WEEKDAY(C160),1),"Dimanche",IF(EXACT(WEEKDAY(C160),2),"Lundi",IF(EXACT(WEEKDAY(C160),3),"Mardi",IF(EXACT(WEEKDAY(C160),4),"Mercredi",IF(EXACT(WEEKDAY(C160),5),"Jeudi",IF(EXACT(WEEKDAY(C160),6),"Vendredi",IF(EXACT(WEEKDAY(C160),7),"samedi","Erreur de date")))))))</f>
        <v>Vendredi</v>
      </c>
      <c r="E160" s="124">
        <f t="shared" si="15"/>
        <v>23</v>
      </c>
      <c r="F160" s="124">
        <f t="shared" si="16"/>
        <v>6</v>
      </c>
      <c r="G160" s="27"/>
      <c r="H160" s="28" t="str">
        <f ca="1">CONCATENATE(SUMIF($E$6:$E160,$E160,$K160)," / ",SUMIF($E$6:$E$370,$E160,$K160))</f>
        <v>0 / 0</v>
      </c>
      <c r="I160" s="28" t="str">
        <f ca="1">CONCATENATE(SUMIF($F$6:$F160,$F160,$K160)," / ",SUMIF($F$6:$F$370,$F160,$K160))</f>
        <v>0 / 0</v>
      </c>
      <c r="J160" s="28" t="str">
        <f>CONCATENATE(SUM($K$6:$K160)," / ",SUM($K$6:$K$370))</f>
        <v>130,195 / 130,195</v>
      </c>
      <c r="K160" s="245">
        <v>0</v>
      </c>
      <c r="L160" s="28"/>
      <c r="M160" s="28" t="str">
        <f>CONCATENATE(SUMIF($E$6:$E160,$E160,$P$6:$P$370)," / ",SUMIF($E$6:$E$370,$E160,$P$6:$P$370))</f>
        <v>0 / 0</v>
      </c>
      <c r="N160" s="28" t="str">
        <f ca="1">CONCATENATE(SUMIF($F$6:$F160,$F160,$P160)," / ",SUMIF($F$6:$F$370,$F160,$P$6:$P$370))</f>
        <v>0 / 0</v>
      </c>
      <c r="O160" s="28" t="str">
        <f t="shared" si="17"/>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18"/>
        <v>42525</v>
      </c>
      <c r="D161" s="35" t="str">
        <f t="shared" si="19"/>
        <v>samedi</v>
      </c>
      <c r="E161" s="124">
        <f t="shared" si="15"/>
        <v>23</v>
      </c>
      <c r="F161" s="124">
        <f t="shared" si="16"/>
        <v>6</v>
      </c>
      <c r="G161" s="27"/>
      <c r="H161" s="28" t="str">
        <f ca="1">CONCATENATE(SUMIF($E$6:$E161,$E161,$K161)," / ",SUMIF($E$6:$E$370,$E161,$K161))</f>
        <v>0 / 0</v>
      </c>
      <c r="I161" s="28" t="str">
        <f ca="1">CONCATENATE(SUMIF($F$6:$F161,$F161,$K161)," / ",SUMIF($F$6:$F$370,$F161,$K161))</f>
        <v>0 / 0</v>
      </c>
      <c r="J161" s="28" t="str">
        <f>CONCATENATE(SUM($K$6:$K161)," / ",SUM($K$6:$K$370))</f>
        <v>130,195 / 130,195</v>
      </c>
      <c r="K161" s="245">
        <v>0</v>
      </c>
      <c r="L161" s="28"/>
      <c r="M161" s="28" t="str">
        <f>CONCATENATE(SUMIF($E$6:$E161,$E161,$P$6:$P$370)," / ",SUMIF($E$6:$E$370,$E161,$P$6:$P$370))</f>
        <v>0 / 0</v>
      </c>
      <c r="N161" s="28" t="str">
        <f ca="1">CONCATENATE(SUMIF($F$6:$F161,$F161,$P161)," / ",SUMIF($F$6:$F$370,$F161,$P$6:$P$370))</f>
        <v>0 / 0</v>
      </c>
      <c r="O161" s="28" t="str">
        <f t="shared" si="17"/>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18"/>
        <v>42526</v>
      </c>
      <c r="D162" s="35" t="str">
        <f t="shared" si="19"/>
        <v>Dimanche</v>
      </c>
      <c r="E162" s="124">
        <f t="shared" si="15"/>
        <v>24</v>
      </c>
      <c r="F162" s="124">
        <f t="shared" si="16"/>
        <v>6</v>
      </c>
      <c r="G162" s="27"/>
      <c r="H162" s="28" t="str">
        <f ca="1">CONCATENATE(SUMIF($E$6:$E162,$E162,$K162)," / ",SUMIF($E$6:$E$370,$E162,$K162))</f>
        <v>0 / 0</v>
      </c>
      <c r="I162" s="28" t="str">
        <f ca="1">CONCATENATE(SUMIF($F$6:$F162,$F162,$K162)," / ",SUMIF($F$6:$F$370,$F162,$K162))</f>
        <v>0 / 0</v>
      </c>
      <c r="J162" s="28" t="str">
        <f>CONCATENATE(SUM($K$6:$K162)," / ",SUM($K$6:$K$370))</f>
        <v>130,195 / 130,195</v>
      </c>
      <c r="K162" s="245">
        <v>0</v>
      </c>
      <c r="L162" s="28"/>
      <c r="M162" s="28" t="str">
        <f>CONCATENATE(SUMIF($E$6:$E162,$E162,$P$6:$P$370)," / ",SUMIF($E$6:$E$370,$E162,$P$6:$P$370))</f>
        <v>0 / 0</v>
      </c>
      <c r="N162" s="28" t="str">
        <f ca="1">CONCATENATE(SUMIF($F$6:$F162,$F162,$P162)," / ",SUMIF($F$6:$F$370,$F162,$P$6:$P$370))</f>
        <v>0 / 0</v>
      </c>
      <c r="O162" s="28" t="str">
        <f t="shared" si="17"/>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18"/>
        <v>42527</v>
      </c>
      <c r="D163" s="35" t="str">
        <f t="shared" si="19"/>
        <v>Lundi</v>
      </c>
      <c r="E163" s="124">
        <f t="shared" si="15"/>
        <v>24</v>
      </c>
      <c r="F163" s="124">
        <f t="shared" si="16"/>
        <v>6</v>
      </c>
      <c r="G163" s="27"/>
      <c r="H163" s="28" t="str">
        <f ca="1">CONCATENATE(SUMIF($E$6:$E163,$E163,$K163)," / ",SUMIF($E$6:$E$370,$E163,$K163))</f>
        <v>0 / 0</v>
      </c>
      <c r="I163" s="28" t="str">
        <f ca="1">CONCATENATE(SUMIF($F$6:$F163,$F163,$K163)," / ",SUMIF($F$6:$F$370,$F163,$K163))</f>
        <v>0 / 0</v>
      </c>
      <c r="J163" s="28" t="str">
        <f>CONCATENATE(SUM($K$6:$K163)," / ",SUM($K$6:$K$370))</f>
        <v>130,195 / 130,195</v>
      </c>
      <c r="K163" s="245">
        <v>0</v>
      </c>
      <c r="L163" s="28"/>
      <c r="M163" s="28" t="str">
        <f>CONCATENATE(SUMIF($E$6:$E163,$E163,$P$6:$P$370)," / ",SUMIF($E$6:$E$370,$E163,$P$6:$P$370))</f>
        <v>0 / 0</v>
      </c>
      <c r="N163" s="28" t="str">
        <f ca="1">CONCATENATE(SUMIF($F$6:$F163,$F163,$P163)," / ",SUMIF($F$6:$F$370,$F163,$P$6:$P$370))</f>
        <v>0 / 0</v>
      </c>
      <c r="O163" s="28" t="str">
        <f t="shared" si="17"/>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18"/>
        <v>42528</v>
      </c>
      <c r="D164" s="35" t="str">
        <f t="shared" si="19"/>
        <v>Mardi</v>
      </c>
      <c r="E164" s="124">
        <f t="shared" si="15"/>
        <v>24</v>
      </c>
      <c r="F164" s="124">
        <f t="shared" si="16"/>
        <v>6</v>
      </c>
      <c r="G164" s="27"/>
      <c r="H164" s="28" t="str">
        <f ca="1">CONCATENATE(SUMIF($E$6:$E164,$E164,$K164)," / ",SUMIF($E$6:$E$370,$E164,$K164))</f>
        <v>0 / 0</v>
      </c>
      <c r="I164" s="28" t="str">
        <f ca="1">CONCATENATE(SUMIF($F$6:$F164,$F164,$K164)," / ",SUMIF($F$6:$F$370,$F164,$K164))</f>
        <v>0 / 0</v>
      </c>
      <c r="J164" s="28" t="str">
        <f>CONCATENATE(SUM($K$6:$K164)," / ",SUM($K$6:$K$370))</f>
        <v>130,195 / 130,195</v>
      </c>
      <c r="K164" s="245">
        <v>0</v>
      </c>
      <c r="L164" s="28"/>
      <c r="M164" s="28" t="str">
        <f>CONCATENATE(SUMIF($E$6:$E164,$E164,$P$6:$P$370)," / ",SUMIF($E$6:$E$370,$E164,$P$6:$P$370))</f>
        <v>0 / 0</v>
      </c>
      <c r="N164" s="28" t="str">
        <f ca="1">CONCATENATE(SUMIF($F$6:$F164,$F164,$P164)," / ",SUMIF($F$6:$F$370,$F164,$P$6:$P$370))</f>
        <v>0 / 0</v>
      </c>
      <c r="O164" s="28" t="str">
        <f t="shared" si="17"/>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18"/>
        <v>42529</v>
      </c>
      <c r="D165" s="35" t="str">
        <f t="shared" si="19"/>
        <v>Mercredi</v>
      </c>
      <c r="E165" s="124">
        <f t="shared" si="15"/>
        <v>24</v>
      </c>
      <c r="F165" s="124">
        <f t="shared" si="16"/>
        <v>6</v>
      </c>
      <c r="G165" s="27"/>
      <c r="H165" s="28" t="str">
        <f ca="1">CONCATENATE(SUMIF($E$6:$E165,$E165,$K165)," / ",SUMIF($E$6:$E$370,$E165,$K165))</f>
        <v>0 / 0</v>
      </c>
      <c r="I165" s="28" t="str">
        <f ca="1">CONCATENATE(SUMIF($F$6:$F165,$F165,$K165)," / ",SUMIF($F$6:$F$370,$F165,$K165))</f>
        <v>0 / 0</v>
      </c>
      <c r="J165" s="28" t="str">
        <f>CONCATENATE(SUM($K$6:$K165)," / ",SUM($K$6:$K$370))</f>
        <v>130,195 / 130,195</v>
      </c>
      <c r="K165" s="245">
        <v>0</v>
      </c>
      <c r="L165" s="28"/>
      <c r="M165" s="28" t="str">
        <f>CONCATENATE(SUMIF($E$6:$E165,$E165,$P$6:$P$370)," / ",SUMIF($E$6:$E$370,$E165,$P$6:$P$370))</f>
        <v>0 / 0</v>
      </c>
      <c r="N165" s="28" t="str">
        <f ca="1">CONCATENATE(SUMIF($F$6:$F165,$F165,$P165)," / ",SUMIF($F$6:$F$370,$F165,$P$6:$P$370))</f>
        <v>0 / 0</v>
      </c>
      <c r="O165" s="28" t="str">
        <f t="shared" si="17"/>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18"/>
        <v>42530</v>
      </c>
      <c r="D166" s="35" t="str">
        <f t="shared" si="19"/>
        <v>Jeudi</v>
      </c>
      <c r="E166" s="124">
        <f t="shared" si="15"/>
        <v>24</v>
      </c>
      <c r="F166" s="124">
        <f t="shared" si="16"/>
        <v>6</v>
      </c>
      <c r="G166" s="27"/>
      <c r="H166" s="28" t="str">
        <f ca="1">CONCATENATE(SUMIF($E$6:$E166,$E166,$K166)," / ",SUMIF($E$6:$E$370,$E166,$K166))</f>
        <v>0 / 0</v>
      </c>
      <c r="I166" s="28" t="str">
        <f ca="1">CONCATENATE(SUMIF($F$6:$F166,$F166,$K166)," / ",SUMIF($F$6:$F$370,$F166,$K166))</f>
        <v>0 / 0</v>
      </c>
      <c r="J166" s="28" t="str">
        <f>CONCATENATE(SUM($K$6:$K166)," / ",SUM($K$6:$K$370))</f>
        <v>130,195 / 130,195</v>
      </c>
      <c r="K166" s="245">
        <v>0</v>
      </c>
      <c r="L166" s="28"/>
      <c r="M166" s="28" t="str">
        <f>CONCATENATE(SUMIF($E$6:$E166,$E166,$P$6:$P$370)," / ",SUMIF($E$6:$E$370,$E166,$P$6:$P$370))</f>
        <v>0 / 0</v>
      </c>
      <c r="N166" s="28" t="str">
        <f ca="1">CONCATENATE(SUMIF($F$6:$F166,$F166,$P166)," / ",SUMIF($F$6:$F$370,$F166,$P$6:$P$370))</f>
        <v>0 / 0</v>
      </c>
      <c r="O166" s="28" t="str">
        <f t="shared" si="17"/>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18"/>
        <v>42531</v>
      </c>
      <c r="D167" s="35" t="str">
        <f t="shared" si="19"/>
        <v>Vendredi</v>
      </c>
      <c r="E167" s="124">
        <f t="shared" si="15"/>
        <v>24</v>
      </c>
      <c r="F167" s="124">
        <f t="shared" si="16"/>
        <v>6</v>
      </c>
      <c r="G167" s="27"/>
      <c r="H167" s="28" t="str">
        <f ca="1">CONCATENATE(SUMIF($E$6:$E167,$E167,$K167)," / ",SUMIF($E$6:$E$370,$E167,$K167))</f>
        <v>0 / 0</v>
      </c>
      <c r="I167" s="28" t="str">
        <f ca="1">CONCATENATE(SUMIF($F$6:$F167,$F167,$K167)," / ",SUMIF($F$6:$F$370,$F167,$K167))</f>
        <v>0 / 0</v>
      </c>
      <c r="J167" s="28" t="str">
        <f>CONCATENATE(SUM($K$6:$K167)," / ",SUM($K$6:$K$370))</f>
        <v>130,195 / 130,195</v>
      </c>
      <c r="K167" s="245">
        <v>0</v>
      </c>
      <c r="L167" s="28"/>
      <c r="M167" s="28" t="str">
        <f>CONCATENATE(SUMIF($E$6:$E167,$E167,$P$6:$P$370)," / ",SUMIF($E$6:$E$370,$E167,$P$6:$P$370))</f>
        <v>0 / 0</v>
      </c>
      <c r="N167" s="28" t="str">
        <f ca="1">CONCATENATE(SUMIF($F$6:$F167,$F167,$P167)," / ",SUMIF($F$6:$F$370,$F167,$P$6:$P$370))</f>
        <v>0 / 0</v>
      </c>
      <c r="O167" s="28" t="str">
        <f t="shared" si="17"/>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18"/>
        <v>42532</v>
      </c>
      <c r="D168" s="35" t="str">
        <f t="shared" si="19"/>
        <v>samedi</v>
      </c>
      <c r="E168" s="124">
        <f t="shared" si="15"/>
        <v>24</v>
      </c>
      <c r="F168" s="124">
        <f t="shared" si="16"/>
        <v>6</v>
      </c>
      <c r="G168" s="27"/>
      <c r="H168" s="28" t="str">
        <f ca="1">CONCATENATE(SUMIF($E$6:$E168,$E168,$K168)," / ",SUMIF($E$6:$E$370,$E168,$K168))</f>
        <v>0 / 0</v>
      </c>
      <c r="I168" s="28" t="str">
        <f ca="1">CONCATENATE(SUMIF($F$6:$F168,$F168,$K168)," / ",SUMIF($F$6:$F$370,$F168,$K168))</f>
        <v>0 / 0</v>
      </c>
      <c r="J168" s="28" t="str">
        <f>CONCATENATE(SUM($K$6:$K168)," / ",SUM($K$6:$K$370))</f>
        <v>130,195 / 130,195</v>
      </c>
      <c r="K168" s="245">
        <v>0</v>
      </c>
      <c r="L168" s="28"/>
      <c r="M168" s="28" t="str">
        <f>CONCATENATE(SUMIF($E$6:$E168,$E168,$P$6:$P$370)," / ",SUMIF($E$6:$E$370,$E168,$P$6:$P$370))</f>
        <v>0 / 0</v>
      </c>
      <c r="N168" s="28" t="str">
        <f ca="1">CONCATENATE(SUMIF($F$6:$F168,$F168,$P168)," / ",SUMIF($F$6:$F$370,$F168,$P$6:$P$370))</f>
        <v>0 / 0</v>
      </c>
      <c r="O168" s="28" t="str">
        <f t="shared" si="17"/>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18"/>
        <v>42533</v>
      </c>
      <c r="D169" s="35" t="str">
        <f t="shared" si="19"/>
        <v>Dimanche</v>
      </c>
      <c r="E169" s="124">
        <f t="shared" si="15"/>
        <v>25</v>
      </c>
      <c r="F169" s="124">
        <f t="shared" si="16"/>
        <v>6</v>
      </c>
      <c r="G169" s="27"/>
      <c r="H169" s="28" t="str">
        <f ca="1">CONCATENATE(SUMIF($E$6:$E169,$E169,$K169)," / ",SUMIF($E$6:$E$370,$E169,$K169))</f>
        <v>0 / 0</v>
      </c>
      <c r="I169" s="28" t="str">
        <f ca="1">CONCATENATE(SUMIF($F$6:$F169,$F169,$K169)," / ",SUMIF($F$6:$F$370,$F169,$K169))</f>
        <v>0 / 0</v>
      </c>
      <c r="J169" s="28" t="str">
        <f>CONCATENATE(SUM($K$6:$K169)," / ",SUM($K$6:$K$370))</f>
        <v>130,195 / 130,195</v>
      </c>
      <c r="K169" s="245">
        <v>0</v>
      </c>
      <c r="L169" s="28"/>
      <c r="M169" s="28" t="str">
        <f>CONCATENATE(SUMIF($E$6:$E169,$E169,$P$6:$P$370)," / ",SUMIF($E$6:$E$370,$E169,$P$6:$P$370))</f>
        <v>0 / 0</v>
      </c>
      <c r="N169" s="28" t="str">
        <f ca="1">CONCATENATE(SUMIF($F$6:$F169,$F169,$P169)," / ",SUMIF($F$6:$F$370,$F169,$P$6:$P$370))</f>
        <v>0 / 0</v>
      </c>
      <c r="O169" s="28" t="str">
        <f t="shared" si="17"/>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18"/>
        <v>42534</v>
      </c>
      <c r="D170" s="35" t="str">
        <f t="shared" si="19"/>
        <v>Lundi</v>
      </c>
      <c r="E170" s="124">
        <f t="shared" si="15"/>
        <v>25</v>
      </c>
      <c r="F170" s="124">
        <f t="shared" si="16"/>
        <v>6</v>
      </c>
      <c r="G170" s="27"/>
      <c r="H170" s="28" t="str">
        <f ca="1">CONCATENATE(SUMIF($E$6:$E170,$E170,$K170)," / ",SUMIF($E$6:$E$370,$E170,$K170))</f>
        <v>0 / 0</v>
      </c>
      <c r="I170" s="28" t="str">
        <f ca="1">CONCATENATE(SUMIF($F$6:$F170,$F170,$K170)," / ",SUMIF($F$6:$F$370,$F170,$K170))</f>
        <v>0 / 0</v>
      </c>
      <c r="J170" s="28" t="str">
        <f>CONCATENATE(SUM($K$6:$K170)," / ",SUM($K$6:$K$370))</f>
        <v>130,195 / 130,195</v>
      </c>
      <c r="K170" s="245">
        <v>0</v>
      </c>
      <c r="L170" s="28"/>
      <c r="M170" s="28" t="str">
        <f>CONCATENATE(SUMIF($E$6:$E170,$E170,$P$6:$P$370)," / ",SUMIF($E$6:$E$370,$E170,$P$6:$P$370))</f>
        <v>0 / 0</v>
      </c>
      <c r="N170" s="28" t="str">
        <f ca="1">CONCATENATE(SUMIF($F$6:$F170,$F170,$P170)," / ",SUMIF($F$6:$F$370,$F170,$P$6:$P$370))</f>
        <v>0 / 0</v>
      </c>
      <c r="O170" s="28" t="str">
        <f t="shared" si="17"/>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18"/>
        <v>42535</v>
      </c>
      <c r="D171" s="35" t="str">
        <f t="shared" si="19"/>
        <v>Mardi</v>
      </c>
      <c r="E171" s="124">
        <f t="shared" si="15"/>
        <v>25</v>
      </c>
      <c r="F171" s="124">
        <f t="shared" si="16"/>
        <v>6</v>
      </c>
      <c r="G171" s="27"/>
      <c r="H171" s="28" t="str">
        <f ca="1">CONCATENATE(SUMIF($E$6:$E171,$E171,$K171)," / ",SUMIF($E$6:$E$370,$E171,$K171))</f>
        <v>0 / 0</v>
      </c>
      <c r="I171" s="28" t="str">
        <f ca="1">CONCATENATE(SUMIF($F$6:$F171,$F171,$K171)," / ",SUMIF($F$6:$F$370,$F171,$K171))</f>
        <v>0 / 0</v>
      </c>
      <c r="J171" s="28" t="str">
        <f>CONCATENATE(SUM($K$6:$K171)," / ",SUM($K$6:$K$370))</f>
        <v>130,195 / 130,195</v>
      </c>
      <c r="K171" s="245">
        <v>0</v>
      </c>
      <c r="L171" s="28"/>
      <c r="M171" s="28" t="str">
        <f>CONCATENATE(SUMIF($E$6:$E171,$E171,$P$6:$P$370)," / ",SUMIF($E$6:$E$370,$E171,$P$6:$P$370))</f>
        <v>0 / 0</v>
      </c>
      <c r="N171" s="28" t="str">
        <f ca="1">CONCATENATE(SUMIF($F$6:$F171,$F171,$P171)," / ",SUMIF($F$6:$F$370,$F171,$P$6:$P$370))</f>
        <v>0 / 0</v>
      </c>
      <c r="O171" s="28" t="str">
        <f t="shared" si="17"/>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18"/>
        <v>42536</v>
      </c>
      <c r="D172" s="35" t="str">
        <f t="shared" si="19"/>
        <v>Mercredi</v>
      </c>
      <c r="E172" s="124">
        <f t="shared" si="15"/>
        <v>25</v>
      </c>
      <c r="F172" s="124">
        <f t="shared" si="16"/>
        <v>6</v>
      </c>
      <c r="G172" s="27"/>
      <c r="H172" s="28" t="str">
        <f ca="1">CONCATENATE(SUMIF($E$6:$E172,$E172,$K172)," / ",SUMIF($E$6:$E$370,$E172,$K172))</f>
        <v>0 / 0</v>
      </c>
      <c r="I172" s="28" t="str">
        <f ca="1">CONCATENATE(SUMIF($F$6:$F172,$F172,$K172)," / ",SUMIF($F$6:$F$370,$F172,$K172))</f>
        <v>0 / 0</v>
      </c>
      <c r="J172" s="28" t="str">
        <f>CONCATENATE(SUM($K$6:$K172)," / ",SUM($K$6:$K$370))</f>
        <v>130,195 / 130,195</v>
      </c>
      <c r="K172" s="245">
        <v>0</v>
      </c>
      <c r="L172" s="28"/>
      <c r="M172" s="28" t="str">
        <f>CONCATENATE(SUMIF($E$6:$E172,$E172,$P$6:$P$370)," / ",SUMIF($E$6:$E$370,$E172,$P$6:$P$370))</f>
        <v>0 / 0</v>
      </c>
      <c r="N172" s="28" t="str">
        <f ca="1">CONCATENATE(SUMIF($F$6:$F172,$F172,$P172)," / ",SUMIF($F$6:$F$370,$F172,$P$6:$P$370))</f>
        <v>0 / 0</v>
      </c>
      <c r="O172" s="28" t="str">
        <f t="shared" si="17"/>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18"/>
        <v>42537</v>
      </c>
      <c r="D173" s="35" t="str">
        <f t="shared" si="19"/>
        <v>Jeudi</v>
      </c>
      <c r="E173" s="124">
        <f t="shared" si="15"/>
        <v>25</v>
      </c>
      <c r="F173" s="124">
        <f t="shared" si="16"/>
        <v>6</v>
      </c>
      <c r="G173" s="27"/>
      <c r="H173" s="28" t="str">
        <f ca="1">CONCATENATE(SUMIF($E$6:$E173,$E173,$K173)," / ",SUMIF($E$6:$E$370,$E173,$K173))</f>
        <v>0 / 0</v>
      </c>
      <c r="I173" s="28" t="str">
        <f ca="1">CONCATENATE(SUMIF($F$6:$F173,$F173,$K173)," / ",SUMIF($F$6:$F$370,$F173,$K173))</f>
        <v>0 / 0</v>
      </c>
      <c r="J173" s="28" t="str">
        <f>CONCATENATE(SUM($K$6:$K173)," / ",SUM($K$6:$K$370))</f>
        <v>130,195 / 130,195</v>
      </c>
      <c r="K173" s="245">
        <v>0</v>
      </c>
      <c r="L173" s="28"/>
      <c r="M173" s="28" t="str">
        <f>CONCATENATE(SUMIF($E$6:$E173,$E173,$P$6:$P$370)," / ",SUMIF($E$6:$E$370,$E173,$P$6:$P$370))</f>
        <v>0 / 0</v>
      </c>
      <c r="N173" s="28" t="str">
        <f ca="1">CONCATENATE(SUMIF($F$6:$F173,$F173,$P173)," / ",SUMIF($F$6:$F$370,$F173,$P$6:$P$370))</f>
        <v>0 / 0</v>
      </c>
      <c r="O173" s="28" t="str">
        <f t="shared" si="17"/>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18"/>
        <v>42538</v>
      </c>
      <c r="D174" s="35" t="str">
        <f t="shared" si="19"/>
        <v>Vendredi</v>
      </c>
      <c r="E174" s="124">
        <f t="shared" si="15"/>
        <v>25</v>
      </c>
      <c r="F174" s="124">
        <f t="shared" si="16"/>
        <v>6</v>
      </c>
      <c r="G174" s="27"/>
      <c r="H174" s="28" t="str">
        <f ca="1">CONCATENATE(SUMIF($E$6:$E174,$E174,$K174)," / ",SUMIF($E$6:$E$370,$E174,$K174))</f>
        <v>0 / 0</v>
      </c>
      <c r="I174" s="28" t="str">
        <f ca="1">CONCATENATE(SUMIF($F$6:$F174,$F174,$K174)," / ",SUMIF($F$6:$F$370,$F174,$K174))</f>
        <v>0 / 0</v>
      </c>
      <c r="J174" s="28" t="str">
        <f>CONCATENATE(SUM($K$6:$K174)," / ",SUM($K$6:$K$370))</f>
        <v>130,195 / 130,195</v>
      </c>
      <c r="K174" s="245">
        <v>0</v>
      </c>
      <c r="L174" s="28"/>
      <c r="M174" s="28" t="str">
        <f>CONCATENATE(SUMIF($E$6:$E174,$E174,$P$6:$P$370)," / ",SUMIF($E$6:$E$370,$E174,$P$6:$P$370))</f>
        <v>0 / 0</v>
      </c>
      <c r="N174" s="28" t="str">
        <f ca="1">CONCATENATE(SUMIF($F$6:$F174,$F174,$P174)," / ",SUMIF($F$6:$F$370,$F174,$P$6:$P$370))</f>
        <v>0 / 0</v>
      </c>
      <c r="O174" s="28" t="str">
        <f t="shared" si="17"/>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18"/>
        <v>42539</v>
      </c>
      <c r="D175" s="35" t="str">
        <f t="shared" si="19"/>
        <v>samedi</v>
      </c>
      <c r="E175" s="124">
        <f t="shared" si="15"/>
        <v>25</v>
      </c>
      <c r="F175" s="124">
        <f t="shared" si="16"/>
        <v>6</v>
      </c>
      <c r="G175" s="27"/>
      <c r="H175" s="28" t="str">
        <f ca="1">CONCATENATE(SUMIF($E$6:$E175,$E175,$K175)," / ",SUMIF($E$6:$E$370,$E175,$K175))</f>
        <v>0 / 0</v>
      </c>
      <c r="I175" s="28" t="str">
        <f ca="1">CONCATENATE(SUMIF($F$6:$F175,$F175,$K175)," / ",SUMIF($F$6:$F$370,$F175,$K175))</f>
        <v>0 / 0</v>
      </c>
      <c r="J175" s="28" t="str">
        <f>CONCATENATE(SUM($K$6:$K175)," / ",SUM($K$6:$K$370))</f>
        <v>130,195 / 130,195</v>
      </c>
      <c r="K175" s="245">
        <v>0</v>
      </c>
      <c r="L175" s="28"/>
      <c r="M175" s="28" t="str">
        <f>CONCATENATE(SUMIF($E$6:$E175,$E175,$P$6:$P$370)," / ",SUMIF($E$6:$E$370,$E175,$P$6:$P$370))</f>
        <v>0 / 0</v>
      </c>
      <c r="N175" s="28" t="str">
        <f ca="1">CONCATENATE(SUMIF($F$6:$F175,$F175,$P175)," / ",SUMIF($F$6:$F$370,$F175,$P$6:$P$370))</f>
        <v>0 / 0</v>
      </c>
      <c r="O175" s="28" t="str">
        <f t="shared" si="17"/>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18"/>
        <v>42540</v>
      </c>
      <c r="D176" s="35" t="str">
        <f t="shared" si="19"/>
        <v>Dimanche</v>
      </c>
      <c r="E176" s="124">
        <f t="shared" si="15"/>
        <v>26</v>
      </c>
      <c r="F176" s="124">
        <f t="shared" si="16"/>
        <v>6</v>
      </c>
      <c r="G176" s="27"/>
      <c r="H176" s="28" t="str">
        <f ca="1">CONCATENATE(SUMIF($E$6:$E176,$E176,$K176)," / ",SUMIF($E$6:$E$370,$E176,$K176))</f>
        <v>0 / 0</v>
      </c>
      <c r="I176" s="28" t="str">
        <f ca="1">CONCATENATE(SUMIF($F$6:$F176,$F176,$K176)," / ",SUMIF($F$6:$F$370,$F176,$K176))</f>
        <v>0 / 0</v>
      </c>
      <c r="J176" s="28" t="str">
        <f>CONCATENATE(SUM($K$6:$K176)," / ",SUM($K$6:$K$370))</f>
        <v>130,195 / 130,195</v>
      </c>
      <c r="K176" s="245">
        <v>0</v>
      </c>
      <c r="L176" s="28"/>
      <c r="M176" s="28" t="str">
        <f>CONCATENATE(SUMIF($E$6:$E176,$E176,$P$6:$P$370)," / ",SUMIF($E$6:$E$370,$E176,$P$6:$P$370))</f>
        <v>0 / 0</v>
      </c>
      <c r="N176" s="28" t="str">
        <f ca="1">CONCATENATE(SUMIF($F$6:$F176,$F176,$P176)," / ",SUMIF($F$6:$F$370,$F176,$P$6:$P$370))</f>
        <v>0 / 0</v>
      </c>
      <c r="O176" s="28" t="str">
        <f t="shared" si="17"/>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18"/>
        <v>42541</v>
      </c>
      <c r="D177" s="35" t="str">
        <f t="shared" si="19"/>
        <v>Lundi</v>
      </c>
      <c r="E177" s="124">
        <f t="shared" si="15"/>
        <v>26</v>
      </c>
      <c r="F177" s="124">
        <f t="shared" si="16"/>
        <v>6</v>
      </c>
      <c r="G177" s="27"/>
      <c r="H177" s="28" t="str">
        <f ca="1">CONCATENATE(SUMIF($E$6:$E177,$E177,$K177)," / ",SUMIF($E$6:$E$370,$E177,$K177))</f>
        <v>0 / 0</v>
      </c>
      <c r="I177" s="28" t="str">
        <f ca="1">CONCATENATE(SUMIF($F$6:$F177,$F177,$K177)," / ",SUMIF($F$6:$F$370,$F177,$K177))</f>
        <v>0 / 0</v>
      </c>
      <c r="J177" s="28" t="str">
        <f>CONCATENATE(SUM($K$6:$K177)," / ",SUM($K$6:$K$370))</f>
        <v>130,195 / 130,195</v>
      </c>
      <c r="K177" s="245">
        <v>0</v>
      </c>
      <c r="L177" s="28"/>
      <c r="M177" s="28" t="str">
        <f>CONCATENATE(SUMIF($E$6:$E177,$E177,$P$6:$P$370)," / ",SUMIF($E$6:$E$370,$E177,$P$6:$P$370))</f>
        <v>0 / 0</v>
      </c>
      <c r="N177" s="28" t="str">
        <f ca="1">CONCATENATE(SUMIF($F$6:$F177,$F177,$P177)," / ",SUMIF($F$6:$F$370,$F177,$P$6:$P$370))</f>
        <v>0 / 0</v>
      </c>
      <c r="O177" s="28" t="str">
        <f t="shared" si="17"/>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18"/>
        <v>42542</v>
      </c>
      <c r="D178" s="35" t="str">
        <f t="shared" si="19"/>
        <v>Mardi</v>
      </c>
      <c r="E178" s="124">
        <f t="shared" si="15"/>
        <v>26</v>
      </c>
      <c r="F178" s="124">
        <f t="shared" si="16"/>
        <v>6</v>
      </c>
      <c r="G178" s="27"/>
      <c r="H178" s="28" t="str">
        <f ca="1">CONCATENATE(SUMIF($E$6:$E178,$E178,$K178)," / ",SUMIF($E$6:$E$370,$E178,$K178))</f>
        <v>0 / 0</v>
      </c>
      <c r="I178" s="28" t="str">
        <f ca="1">CONCATENATE(SUMIF($F$6:$F178,$F178,$K178)," / ",SUMIF($F$6:$F$370,$F178,$K178))</f>
        <v>0 / 0</v>
      </c>
      <c r="J178" s="28" t="str">
        <f>CONCATENATE(SUM($K$6:$K178)," / ",SUM($K$6:$K$370))</f>
        <v>130,195 / 130,195</v>
      </c>
      <c r="K178" s="245">
        <v>0</v>
      </c>
      <c r="L178" s="28"/>
      <c r="M178" s="28" t="str">
        <f>CONCATENATE(SUMIF($E$6:$E178,$E178,$P$6:$P$370)," / ",SUMIF($E$6:$E$370,$E178,$P$6:$P$370))</f>
        <v>0 / 0</v>
      </c>
      <c r="N178" s="28" t="str">
        <f ca="1">CONCATENATE(SUMIF($F$6:$F178,$F178,$P178)," / ",SUMIF($F$6:$F$370,$F178,$P$6:$P$370))</f>
        <v>0 / 0</v>
      </c>
      <c r="O178" s="28" t="str">
        <f t="shared" si="17"/>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18"/>
        <v>42543</v>
      </c>
      <c r="D179" s="35" t="str">
        <f t="shared" si="19"/>
        <v>Mercredi</v>
      </c>
      <c r="E179" s="124">
        <f t="shared" si="15"/>
        <v>26</v>
      </c>
      <c r="F179" s="124">
        <f t="shared" si="16"/>
        <v>6</v>
      </c>
      <c r="G179" s="27"/>
      <c r="H179" s="28" t="str">
        <f ca="1">CONCATENATE(SUMIF($E$6:$E179,$E179,$K179)," / ",SUMIF($E$6:$E$370,$E179,$K179))</f>
        <v>0 / 0</v>
      </c>
      <c r="I179" s="28" t="str">
        <f ca="1">CONCATENATE(SUMIF($F$6:$F179,$F179,$K179)," / ",SUMIF($F$6:$F$370,$F179,$K179))</f>
        <v>0 / 0</v>
      </c>
      <c r="J179" s="28" t="str">
        <f>CONCATENATE(SUM($K$6:$K179)," / ",SUM($K$6:$K$370))</f>
        <v>130,195 / 130,195</v>
      </c>
      <c r="K179" s="245">
        <v>0</v>
      </c>
      <c r="L179" s="28"/>
      <c r="M179" s="28" t="str">
        <f>CONCATENATE(SUMIF($E$6:$E179,$E179,$P$6:$P$370)," / ",SUMIF($E$6:$E$370,$E179,$P$6:$P$370))</f>
        <v>0 / 0</v>
      </c>
      <c r="N179" s="28" t="str">
        <f ca="1">CONCATENATE(SUMIF($F$6:$F179,$F179,$P179)," / ",SUMIF($F$6:$F$370,$F179,$P$6:$P$370))</f>
        <v>0 / 0</v>
      </c>
      <c r="O179" s="28" t="str">
        <f t="shared" si="17"/>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18"/>
        <v>42544</v>
      </c>
      <c r="D180" s="35" t="str">
        <f t="shared" si="19"/>
        <v>Jeudi</v>
      </c>
      <c r="E180" s="124">
        <f t="shared" si="15"/>
        <v>26</v>
      </c>
      <c r="F180" s="124">
        <f t="shared" si="16"/>
        <v>6</v>
      </c>
      <c r="G180" s="27"/>
      <c r="H180" s="28" t="str">
        <f ca="1">CONCATENATE(SUMIF($E$6:$E180,$E180,$K180)," / ",SUMIF($E$6:$E$370,$E180,$K180))</f>
        <v>0 / 0</v>
      </c>
      <c r="I180" s="28" t="str">
        <f ca="1">CONCATENATE(SUMIF($F$6:$F180,$F180,$K180)," / ",SUMIF($F$6:$F$370,$F180,$K180))</f>
        <v>0 / 0</v>
      </c>
      <c r="J180" s="28" t="str">
        <f>CONCATENATE(SUM($K$6:$K180)," / ",SUM($K$6:$K$370))</f>
        <v>130,195 / 130,195</v>
      </c>
      <c r="K180" s="245">
        <v>0</v>
      </c>
      <c r="L180" s="28"/>
      <c r="M180" s="28" t="str">
        <f>CONCATENATE(SUMIF($E$6:$E180,$E180,$P$6:$P$370)," / ",SUMIF($E$6:$E$370,$E180,$P$6:$P$370))</f>
        <v>0 / 0</v>
      </c>
      <c r="N180" s="28" t="str">
        <f ca="1">CONCATENATE(SUMIF($F$6:$F180,$F180,$P180)," / ",SUMIF($F$6:$F$370,$F180,$P$6:$P$370))</f>
        <v>0 / 0</v>
      </c>
      <c r="O180" s="28" t="str">
        <f t="shared" si="17"/>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18"/>
        <v>42545</v>
      </c>
      <c r="D181" s="35" t="str">
        <f t="shared" si="19"/>
        <v>Vendredi</v>
      </c>
      <c r="E181" s="124">
        <f t="shared" si="15"/>
        <v>26</v>
      </c>
      <c r="F181" s="124">
        <f t="shared" si="16"/>
        <v>6</v>
      </c>
      <c r="G181" s="27"/>
      <c r="H181" s="28" t="str">
        <f ca="1">CONCATENATE(SUMIF($E$6:$E181,$E181,$K181)," / ",SUMIF($E$6:$E$370,$E181,$K181))</f>
        <v>0 / 0</v>
      </c>
      <c r="I181" s="28" t="str">
        <f ca="1">CONCATENATE(SUMIF($F$6:$F181,$F181,$K181)," / ",SUMIF($F$6:$F$370,$F181,$K181))</f>
        <v>0 / 0</v>
      </c>
      <c r="J181" s="28" t="str">
        <f>CONCATENATE(SUM($K$6:$K181)," / ",SUM($K$6:$K$370))</f>
        <v>130,195 / 130,195</v>
      </c>
      <c r="K181" s="245">
        <v>0</v>
      </c>
      <c r="L181" s="28"/>
      <c r="M181" s="28" t="str">
        <f>CONCATENATE(SUMIF($E$6:$E181,$E181,$P$6:$P$370)," / ",SUMIF($E$6:$E$370,$E181,$P$6:$P$370))</f>
        <v>0 / 0</v>
      </c>
      <c r="N181" s="28" t="str">
        <f ca="1">CONCATENATE(SUMIF($F$6:$F181,$F181,$P181)," / ",SUMIF($F$6:$F$370,$F181,$P$6:$P$370))</f>
        <v>0 / 0</v>
      </c>
      <c r="O181" s="28" t="str">
        <f t="shared" si="17"/>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18"/>
        <v>42546</v>
      </c>
      <c r="D182" s="35" t="str">
        <f t="shared" si="19"/>
        <v>samedi</v>
      </c>
      <c r="E182" s="124">
        <f t="shared" si="15"/>
        <v>26</v>
      </c>
      <c r="F182" s="124">
        <f t="shared" si="16"/>
        <v>6</v>
      </c>
      <c r="G182" s="27"/>
      <c r="H182" s="28" t="str">
        <f ca="1">CONCATENATE(SUMIF($E$6:$E182,$E182,$K182)," / ",SUMIF($E$6:$E$370,$E182,$K182))</f>
        <v>0 / 0</v>
      </c>
      <c r="I182" s="28" t="str">
        <f ca="1">CONCATENATE(SUMIF($F$6:$F182,$F182,$K182)," / ",SUMIF($F$6:$F$370,$F182,$K182))</f>
        <v>0 / 0</v>
      </c>
      <c r="J182" s="28" t="str">
        <f>CONCATENATE(SUM($K$6:$K182)," / ",SUM($K$6:$K$370))</f>
        <v>130,195 / 130,195</v>
      </c>
      <c r="K182" s="245">
        <v>0</v>
      </c>
      <c r="L182" s="28"/>
      <c r="M182" s="28" t="str">
        <f>CONCATENATE(SUMIF($E$6:$E182,$E182,$P$6:$P$370)," / ",SUMIF($E$6:$E$370,$E182,$P$6:$P$370))</f>
        <v>0 / 0</v>
      </c>
      <c r="N182" s="28" t="str">
        <f ca="1">CONCATENATE(SUMIF($F$6:$F182,$F182,$P182)," / ",SUMIF($F$6:$F$370,$F182,$P$6:$P$370))</f>
        <v>0 / 0</v>
      </c>
      <c r="O182" s="28" t="str">
        <f t="shared" si="17"/>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18"/>
        <v>42547</v>
      </c>
      <c r="D183" s="35" t="str">
        <f t="shared" si="19"/>
        <v>Dimanche</v>
      </c>
      <c r="E183" s="124">
        <f t="shared" si="15"/>
        <v>27</v>
      </c>
      <c r="F183" s="124">
        <f t="shared" si="16"/>
        <v>6</v>
      </c>
      <c r="G183" s="27"/>
      <c r="H183" s="28" t="str">
        <f ca="1">CONCATENATE(SUMIF($E$6:$E183,$E183,$K183)," / ",SUMIF($E$6:$E$370,$E183,$K183))</f>
        <v>0 / 0</v>
      </c>
      <c r="I183" s="28" t="str">
        <f ca="1">CONCATENATE(SUMIF($F$6:$F183,$F183,$K183)," / ",SUMIF($F$6:$F$370,$F183,$K183))</f>
        <v>0 / 0</v>
      </c>
      <c r="J183" s="28" t="str">
        <f>CONCATENATE(SUM($K$6:$K183)," / ",SUM($K$6:$K$370))</f>
        <v>130,195 / 130,195</v>
      </c>
      <c r="K183" s="245">
        <v>0</v>
      </c>
      <c r="L183" s="28"/>
      <c r="M183" s="28" t="str">
        <f>CONCATENATE(SUMIF($E$6:$E183,$E183,$P$6:$P$370)," / ",SUMIF($E$6:$E$370,$E183,$P$6:$P$370))</f>
        <v>0 / 0</v>
      </c>
      <c r="N183" s="28" t="str">
        <f ca="1">CONCATENATE(SUMIF($F$6:$F183,$F183,$P183)," / ",SUMIF($F$6:$F$370,$F183,$P$6:$P$370))</f>
        <v>0 / 0</v>
      </c>
      <c r="O183" s="28" t="str">
        <f t="shared" si="17"/>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18"/>
        <v>42548</v>
      </c>
      <c r="D184" s="35" t="str">
        <f t="shared" si="19"/>
        <v>Lundi</v>
      </c>
      <c r="E184" s="124">
        <f t="shared" si="15"/>
        <v>27</v>
      </c>
      <c r="F184" s="124">
        <f t="shared" si="16"/>
        <v>6</v>
      </c>
      <c r="G184" s="27"/>
      <c r="H184" s="28" t="str">
        <f ca="1">CONCATENATE(SUMIF($E$6:$E184,$E184,$K184)," / ",SUMIF($E$6:$E$370,$E184,$K184))</f>
        <v>0 / 0</v>
      </c>
      <c r="I184" s="28" t="str">
        <f ca="1">CONCATENATE(SUMIF($F$6:$F184,$F184,$K184)," / ",SUMIF($F$6:$F$370,$F184,$K184))</f>
        <v>0 / 0</v>
      </c>
      <c r="J184" s="28" t="str">
        <f>CONCATENATE(SUM($K$6:$K184)," / ",SUM($K$6:$K$370))</f>
        <v>130,195 / 130,195</v>
      </c>
      <c r="K184" s="245">
        <v>0</v>
      </c>
      <c r="L184" s="28"/>
      <c r="M184" s="28" t="str">
        <f>CONCATENATE(SUMIF($E$6:$E184,$E184,$P$6:$P$370)," / ",SUMIF($E$6:$E$370,$E184,$P$6:$P$370))</f>
        <v>0 / 0</v>
      </c>
      <c r="N184" s="28" t="str">
        <f ca="1">CONCATENATE(SUMIF($F$6:$F184,$F184,$P184)," / ",SUMIF($F$6:$F$370,$F184,$P$6:$P$370))</f>
        <v>0 / 0</v>
      </c>
      <c r="O184" s="28" t="str">
        <f t="shared" si="17"/>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18"/>
        <v>42549</v>
      </c>
      <c r="D185" s="35" t="str">
        <f t="shared" si="19"/>
        <v>Mardi</v>
      </c>
      <c r="E185" s="124">
        <f t="shared" si="15"/>
        <v>27</v>
      </c>
      <c r="F185" s="124">
        <f t="shared" si="16"/>
        <v>6</v>
      </c>
      <c r="G185" s="27"/>
      <c r="H185" s="28" t="str">
        <f ca="1">CONCATENATE(SUMIF($E$6:$E185,$E185,$K185)," / ",SUMIF($E$6:$E$370,$E185,$K185))</f>
        <v>0 / 0</v>
      </c>
      <c r="I185" s="28" t="str">
        <f ca="1">CONCATENATE(SUMIF($F$6:$F185,$F185,$K185)," / ",SUMIF($F$6:$F$370,$F185,$K185))</f>
        <v>0 / 0</v>
      </c>
      <c r="J185" s="28" t="str">
        <f>CONCATENATE(SUM($K$6:$K185)," / ",SUM($K$6:$K$370))</f>
        <v>130,195 / 130,195</v>
      </c>
      <c r="K185" s="245">
        <v>0</v>
      </c>
      <c r="L185" s="28"/>
      <c r="M185" s="28" t="str">
        <f>CONCATENATE(SUMIF($E$6:$E185,$E185,$P$6:$P$370)," / ",SUMIF($E$6:$E$370,$E185,$P$6:$P$370))</f>
        <v>0 / 0</v>
      </c>
      <c r="N185" s="28" t="str">
        <f ca="1">CONCATENATE(SUMIF($F$6:$F185,$F185,$P185)," / ",SUMIF($F$6:$F$370,$F185,$P$6:$P$370))</f>
        <v>0 / 0</v>
      </c>
      <c r="O185" s="28" t="str">
        <f t="shared" si="17"/>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18"/>
        <v>42550</v>
      </c>
      <c r="D186" s="35" t="str">
        <f t="shared" si="19"/>
        <v>Mercredi</v>
      </c>
      <c r="E186" s="124">
        <f t="shared" si="15"/>
        <v>27</v>
      </c>
      <c r="F186" s="124">
        <f t="shared" si="16"/>
        <v>6</v>
      </c>
      <c r="G186" s="27"/>
      <c r="H186" s="28" t="str">
        <f ca="1">CONCATENATE(SUMIF($E$6:$E186,$E186,$K186)," / ",SUMIF($E$6:$E$370,$E186,$K186))</f>
        <v>0 / 0</v>
      </c>
      <c r="I186" s="28" t="str">
        <f ca="1">CONCATENATE(SUMIF($F$6:$F186,$F186,$K186)," / ",SUMIF($F$6:$F$370,$F186,$K186))</f>
        <v>0 / 0</v>
      </c>
      <c r="J186" s="28" t="str">
        <f>CONCATENATE(SUM($K$6:$K186)," / ",SUM($K$6:$K$370))</f>
        <v>130,195 / 130,195</v>
      </c>
      <c r="K186" s="245">
        <v>0</v>
      </c>
      <c r="L186" s="28"/>
      <c r="M186" s="28" t="str">
        <f>CONCATENATE(SUMIF($E$6:$E186,$E186,$P$6:$P$370)," / ",SUMIF($E$6:$E$370,$E186,$P$6:$P$370))</f>
        <v>0 / 0</v>
      </c>
      <c r="N186" s="28" t="str">
        <f ca="1">CONCATENATE(SUMIF($F$6:$F186,$F186,$P186)," / ",SUMIF($F$6:$F$370,$F186,$P$6:$P$370))</f>
        <v>0 / 0</v>
      </c>
      <c r="O186" s="28" t="str">
        <f t="shared" si="17"/>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18"/>
        <v>42551</v>
      </c>
      <c r="D187" s="35" t="str">
        <f t="shared" si="19"/>
        <v>Jeudi</v>
      </c>
      <c r="E187" s="124">
        <f t="shared" si="15"/>
        <v>27</v>
      </c>
      <c r="F187" s="124">
        <f t="shared" si="16"/>
        <v>6</v>
      </c>
      <c r="G187" s="27"/>
      <c r="H187" s="28" t="str">
        <f ca="1">CONCATENATE(SUMIF($E$6:$E187,$E187,$K187)," / ",SUMIF($E$6:$E$370,$E187,$K187))</f>
        <v>0 / 0</v>
      </c>
      <c r="I187" s="28" t="str">
        <f ca="1">CONCATENATE(SUMIF($F$6:$F187,$F187,$K187)," / ",SUMIF($F$6:$F$370,$F187,$K187))</f>
        <v>0 / 0</v>
      </c>
      <c r="J187" s="28" t="str">
        <f>CONCATENATE(SUM($K$6:$K187)," / ",SUM($K$6:$K$370))</f>
        <v>130,195 / 130,195</v>
      </c>
      <c r="K187" s="245">
        <v>0</v>
      </c>
      <c r="L187" s="28"/>
      <c r="M187" s="28" t="str">
        <f>CONCATENATE(SUMIF($E$6:$E187,$E187,$P$6:$P$370)," / ",SUMIF($E$6:$E$370,$E187,$P$6:$P$370))</f>
        <v>0 / 0</v>
      </c>
      <c r="N187" s="28" t="str">
        <f ca="1">CONCATENATE(SUMIF($F$6:$F187,$F187,$P187)," / ",SUMIF($F$6:$F$370,$F187,$P$6:$P$370))</f>
        <v>0 / 0</v>
      </c>
      <c r="O187" s="28" t="str">
        <f t="shared" si="17"/>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18"/>
        <v>42552</v>
      </c>
      <c r="D188" s="35" t="str">
        <f t="shared" si="19"/>
        <v>Vendredi</v>
      </c>
      <c r="E188" s="124">
        <f t="shared" si="15"/>
        <v>27</v>
      </c>
      <c r="F188" s="124">
        <f t="shared" si="16"/>
        <v>7</v>
      </c>
      <c r="G188" s="27"/>
      <c r="H188" s="28" t="str">
        <f ca="1">CONCATENATE(SUMIF($E$6:$E188,$E188,$K188)," / ",SUMIF($E$6:$E$370,$E188,$K188))</f>
        <v>0 / 0</v>
      </c>
      <c r="I188" s="28" t="str">
        <f ca="1">CONCATENATE(SUMIF($F$6:$F188,$F188,$K188)," / ",SUMIF($F$6:$F$370,$F188,$K188))</f>
        <v>0 / 0</v>
      </c>
      <c r="J188" s="28" t="str">
        <f>CONCATENATE(SUM($K$6:$K188)," / ",SUM($K$6:$K$370))</f>
        <v>130,195 / 130,195</v>
      </c>
      <c r="K188" s="245">
        <v>0</v>
      </c>
      <c r="L188" s="28"/>
      <c r="M188" s="28" t="str">
        <f>CONCATENATE(SUMIF($E$6:$E188,$E188,$P$6:$P$370)," / ",SUMIF($E$6:$E$370,$E188,$P$6:$P$370))</f>
        <v>0 / 0</v>
      </c>
      <c r="N188" s="28" t="str">
        <f ca="1">CONCATENATE(SUMIF($F$6:$F188,$F188,$P188)," / ",SUMIF($F$6:$F$370,$F188,$P$6:$P$370))</f>
        <v>0 / 0</v>
      </c>
      <c r="O188" s="28" t="str">
        <f t="shared" si="17"/>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18"/>
        <v>42553</v>
      </c>
      <c r="D189" s="35" t="str">
        <f t="shared" si="19"/>
        <v>samedi</v>
      </c>
      <c r="E189" s="124">
        <f t="shared" si="15"/>
        <v>27</v>
      </c>
      <c r="F189" s="124">
        <f t="shared" si="16"/>
        <v>7</v>
      </c>
      <c r="G189" s="27"/>
      <c r="H189" s="28" t="str">
        <f ca="1">CONCATENATE(SUMIF($E$6:$E189,$E189,$K189)," / ",SUMIF($E$6:$E$370,$E189,$K189))</f>
        <v>0 / 0</v>
      </c>
      <c r="I189" s="28" t="str">
        <f ca="1">CONCATENATE(SUMIF($F$6:$F189,$F189,$K189)," / ",SUMIF($F$6:$F$370,$F189,$K189))</f>
        <v>0 / 0</v>
      </c>
      <c r="J189" s="28" t="str">
        <f>CONCATENATE(SUM($K$6:$K189)," / ",SUM($K$6:$K$370))</f>
        <v>130,195 / 130,195</v>
      </c>
      <c r="K189" s="245">
        <v>0</v>
      </c>
      <c r="L189" s="28"/>
      <c r="M189" s="28" t="str">
        <f>CONCATENATE(SUMIF($E$6:$E189,$E189,$P$6:$P$370)," / ",SUMIF($E$6:$E$370,$E189,$P$6:$P$370))</f>
        <v>0 / 0</v>
      </c>
      <c r="N189" s="28" t="str">
        <f ca="1">CONCATENATE(SUMIF($F$6:$F189,$F189,$P189)," / ",SUMIF($F$6:$F$370,$F189,$P$6:$P$370))</f>
        <v>0 / 0</v>
      </c>
      <c r="O189" s="28" t="str">
        <f t="shared" si="17"/>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18"/>
        <v>42554</v>
      </c>
      <c r="D190" s="35" t="str">
        <f t="shared" si="19"/>
        <v>Dimanche</v>
      </c>
      <c r="E190" s="124">
        <f t="shared" si="15"/>
        <v>28</v>
      </c>
      <c r="F190" s="124">
        <f t="shared" si="16"/>
        <v>7</v>
      </c>
      <c r="G190" s="27"/>
      <c r="H190" s="28" t="str">
        <f ca="1">CONCATENATE(SUMIF($E$6:$E190,$E190,$K190)," / ",SUMIF($E$6:$E$370,$E190,$K190))</f>
        <v>0 / 0</v>
      </c>
      <c r="I190" s="28" t="str">
        <f ca="1">CONCATENATE(SUMIF($F$6:$F190,$F190,$K190)," / ",SUMIF($F$6:$F$370,$F190,$K190))</f>
        <v>0 / 0</v>
      </c>
      <c r="J190" s="28" t="str">
        <f>CONCATENATE(SUM($K$6:$K190)," / ",SUM($K$6:$K$370))</f>
        <v>130,195 / 130,195</v>
      </c>
      <c r="K190" s="245">
        <v>0</v>
      </c>
      <c r="L190" s="28"/>
      <c r="M190" s="28" t="str">
        <f>CONCATENATE(SUMIF($E$6:$E190,$E190,$P$6:$P$370)," / ",SUMIF($E$6:$E$370,$E190,$P$6:$P$370))</f>
        <v>0 / 0</v>
      </c>
      <c r="N190" s="28" t="str">
        <f ca="1">CONCATENATE(SUMIF($F$6:$F190,$F190,$P190)," / ",SUMIF($F$6:$F$370,$F190,$P$6:$P$370))</f>
        <v>0 / 0</v>
      </c>
      <c r="O190" s="28" t="str">
        <f t="shared" si="17"/>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18"/>
        <v>42555</v>
      </c>
      <c r="D191" s="35" t="str">
        <f t="shared" si="19"/>
        <v>Lundi</v>
      </c>
      <c r="E191" s="124">
        <f t="shared" si="15"/>
        <v>28</v>
      </c>
      <c r="F191" s="124">
        <f t="shared" si="16"/>
        <v>7</v>
      </c>
      <c r="G191" s="27"/>
      <c r="H191" s="28" t="str">
        <f ca="1">CONCATENATE(SUMIF($E$6:$E191,$E191,$K191)," / ",SUMIF($E$6:$E$370,$E191,$K191))</f>
        <v>0 / 0</v>
      </c>
      <c r="I191" s="28" t="str">
        <f ca="1">CONCATENATE(SUMIF($F$6:$F191,$F191,$K191)," / ",SUMIF($F$6:$F$370,$F191,$K191))</f>
        <v>0 / 0</v>
      </c>
      <c r="J191" s="28" t="str">
        <f>CONCATENATE(SUM($K$6:$K191)," / ",SUM($K$6:$K$370))</f>
        <v>130,195 / 130,195</v>
      </c>
      <c r="K191" s="245">
        <v>0</v>
      </c>
      <c r="L191" s="28"/>
      <c r="M191" s="28" t="str">
        <f>CONCATENATE(SUMIF($E$6:$E191,$E191,$P$6:$P$370)," / ",SUMIF($E$6:$E$370,$E191,$P$6:$P$370))</f>
        <v>0 / 0</v>
      </c>
      <c r="N191" s="28" t="str">
        <f ca="1">CONCATENATE(SUMIF($F$6:$F191,$F191,$P191)," / ",SUMIF($F$6:$F$370,$F191,$P$6:$P$370))</f>
        <v>0 / 0</v>
      </c>
      <c r="O191" s="28" t="str">
        <f t="shared" si="17"/>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18"/>
        <v>42556</v>
      </c>
      <c r="D192" s="35" t="str">
        <f t="shared" si="19"/>
        <v>Mardi</v>
      </c>
      <c r="E192" s="124">
        <f t="shared" si="15"/>
        <v>28</v>
      </c>
      <c r="F192" s="124">
        <f t="shared" si="16"/>
        <v>7</v>
      </c>
      <c r="G192" s="27"/>
      <c r="H192" s="28" t="str">
        <f ca="1">CONCATENATE(SUMIF($E$6:$E192,$E192,$K192)," / ",SUMIF($E$6:$E$370,$E192,$K192))</f>
        <v>0 / 0</v>
      </c>
      <c r="I192" s="28" t="str">
        <f ca="1">CONCATENATE(SUMIF($F$6:$F192,$F192,$K192)," / ",SUMIF($F$6:$F$370,$F192,$K192))</f>
        <v>0 / 0</v>
      </c>
      <c r="J192" s="28" t="str">
        <f>CONCATENATE(SUM($K$6:$K192)," / ",SUM($K$6:$K$370))</f>
        <v>130,195 / 130,195</v>
      </c>
      <c r="K192" s="245">
        <v>0</v>
      </c>
      <c r="L192" s="28"/>
      <c r="M192" s="28" t="str">
        <f>CONCATENATE(SUMIF($E$6:$E192,$E192,$P$6:$P$370)," / ",SUMIF($E$6:$E$370,$E192,$P$6:$P$370))</f>
        <v>0 / 0</v>
      </c>
      <c r="N192" s="28" t="str">
        <f ca="1">CONCATENATE(SUMIF($F$6:$F192,$F192,$P192)," / ",SUMIF($F$6:$F$370,$F192,$P$6:$P$370))</f>
        <v>0 / 0</v>
      </c>
      <c r="O192" s="28" t="str">
        <f t="shared" si="17"/>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18"/>
        <v>42557</v>
      </c>
      <c r="D193" s="35" t="str">
        <f t="shared" si="19"/>
        <v>Mercredi</v>
      </c>
      <c r="E193" s="124">
        <f t="shared" si="15"/>
        <v>28</v>
      </c>
      <c r="F193" s="124">
        <f t="shared" si="16"/>
        <v>7</v>
      </c>
      <c r="G193" s="27"/>
      <c r="H193" s="28" t="str">
        <f ca="1">CONCATENATE(SUMIF($E$6:$E193,$E193,$K193)," / ",SUMIF($E$6:$E$370,$E193,$K193))</f>
        <v>0 / 0</v>
      </c>
      <c r="I193" s="28" t="str">
        <f ca="1">CONCATENATE(SUMIF($F$6:$F193,$F193,$K193)," / ",SUMIF($F$6:$F$370,$F193,$K193))</f>
        <v>0 / 0</v>
      </c>
      <c r="J193" s="28" t="str">
        <f>CONCATENATE(SUM($K$6:$K193)," / ",SUM($K$6:$K$370))</f>
        <v>130,195 / 130,195</v>
      </c>
      <c r="K193" s="245">
        <v>0</v>
      </c>
      <c r="L193" s="28"/>
      <c r="M193" s="28" t="str">
        <f>CONCATENATE(SUMIF($E$6:$E193,$E193,$P$6:$P$370)," / ",SUMIF($E$6:$E$370,$E193,$P$6:$P$370))</f>
        <v>0 / 0</v>
      </c>
      <c r="N193" s="28" t="str">
        <f ca="1">CONCATENATE(SUMIF($F$6:$F193,$F193,$P193)," / ",SUMIF($F$6:$F$370,$F193,$P$6:$P$370))</f>
        <v>0 / 0</v>
      </c>
      <c r="O193" s="28" t="str">
        <f t="shared" si="17"/>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18"/>
        <v>42558</v>
      </c>
      <c r="D194" s="35" t="str">
        <f t="shared" si="19"/>
        <v>Jeudi</v>
      </c>
      <c r="E194" s="124">
        <f t="shared" si="15"/>
        <v>28</v>
      </c>
      <c r="F194" s="124">
        <f t="shared" si="16"/>
        <v>7</v>
      </c>
      <c r="G194" s="27"/>
      <c r="H194" s="28" t="str">
        <f ca="1">CONCATENATE(SUMIF($E$6:$E194,$E194,$K194)," / ",SUMIF($E$6:$E$370,$E194,$K194))</f>
        <v>0 / 0</v>
      </c>
      <c r="I194" s="28" t="str">
        <f ca="1">CONCATENATE(SUMIF($F$6:$F194,$F194,$K194)," / ",SUMIF($F$6:$F$370,$F194,$K194))</f>
        <v>0 / 0</v>
      </c>
      <c r="J194" s="28" t="str">
        <f>CONCATENATE(SUM($K$6:$K194)," / ",SUM($K$6:$K$370))</f>
        <v>130,195 / 130,195</v>
      </c>
      <c r="K194" s="245">
        <v>0</v>
      </c>
      <c r="L194" s="28"/>
      <c r="M194" s="28" t="str">
        <f>CONCATENATE(SUMIF($E$6:$E194,$E194,$P$6:$P$370)," / ",SUMIF($E$6:$E$370,$E194,$P$6:$P$370))</f>
        <v>0 / 0</v>
      </c>
      <c r="N194" s="28" t="str">
        <f ca="1">CONCATENATE(SUMIF($F$6:$F194,$F194,$P194)," / ",SUMIF($F$6:$F$370,$F194,$P$6:$P$370))</f>
        <v>0 / 0</v>
      </c>
      <c r="O194" s="28" t="str">
        <f t="shared" si="17"/>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18"/>
        <v>42559</v>
      </c>
      <c r="D195" s="35" t="str">
        <f t="shared" si="19"/>
        <v>Vendredi</v>
      </c>
      <c r="E195" s="124">
        <f t="shared" si="15"/>
        <v>28</v>
      </c>
      <c r="F195" s="124">
        <f t="shared" si="16"/>
        <v>7</v>
      </c>
      <c r="G195" s="27"/>
      <c r="H195" s="28" t="str">
        <f ca="1">CONCATENATE(SUMIF($E$6:$E195,$E195,$K195)," / ",SUMIF($E$6:$E$370,$E195,$K195))</f>
        <v>0 / 0</v>
      </c>
      <c r="I195" s="28" t="str">
        <f ca="1">CONCATENATE(SUMIF($F$6:$F195,$F195,$K195)," / ",SUMIF($F$6:$F$370,$F195,$K195))</f>
        <v>0 / 0</v>
      </c>
      <c r="J195" s="28" t="str">
        <f>CONCATENATE(SUM($K$6:$K195)," / ",SUM($K$6:$K$370))</f>
        <v>130,195 / 130,195</v>
      </c>
      <c r="K195" s="245">
        <v>0</v>
      </c>
      <c r="L195" s="28"/>
      <c r="M195" s="28" t="str">
        <f>CONCATENATE(SUMIF($E$6:$E195,$E195,$P$6:$P$370)," / ",SUMIF($E$6:$E$370,$E195,$P$6:$P$370))</f>
        <v>0 / 0</v>
      </c>
      <c r="N195" s="28" t="str">
        <f ca="1">CONCATENATE(SUMIF($F$6:$F195,$F195,$P195)," / ",SUMIF($F$6:$F$370,$F195,$P$6:$P$370))</f>
        <v>0 / 0</v>
      </c>
      <c r="O195" s="28" t="str">
        <f t="shared" si="17"/>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18"/>
        <v>42560</v>
      </c>
      <c r="D196" s="35" t="str">
        <f t="shared" si="19"/>
        <v>samedi</v>
      </c>
      <c r="E196" s="124">
        <f t="shared" si="15"/>
        <v>28</v>
      </c>
      <c r="F196" s="124">
        <f t="shared" si="16"/>
        <v>7</v>
      </c>
      <c r="G196" s="27"/>
      <c r="H196" s="28" t="str">
        <f ca="1">CONCATENATE(SUMIF($E$6:$E196,$E196,$K196)," / ",SUMIF($E$6:$E$370,$E196,$K196))</f>
        <v>0 / 0</v>
      </c>
      <c r="I196" s="28" t="str">
        <f ca="1">CONCATENATE(SUMIF($F$6:$F196,$F196,$K196)," / ",SUMIF($F$6:$F$370,$F196,$K196))</f>
        <v>0 / 0</v>
      </c>
      <c r="J196" s="28" t="str">
        <f>CONCATENATE(SUM($K$6:$K196)," / ",SUM($K$6:$K$370))</f>
        <v>130,195 / 130,195</v>
      </c>
      <c r="K196" s="245">
        <v>0</v>
      </c>
      <c r="L196" s="28"/>
      <c r="M196" s="28" t="str">
        <f>CONCATENATE(SUMIF($E$6:$E196,$E196,$P$6:$P$370)," / ",SUMIF($E$6:$E$370,$E196,$P$6:$P$370))</f>
        <v>0 / 0</v>
      </c>
      <c r="N196" s="28" t="str">
        <f ca="1">CONCATENATE(SUMIF($F$6:$F196,$F196,$P196)," / ",SUMIF($F$6:$F$370,$F196,$P$6:$P$370))</f>
        <v>0 / 0</v>
      </c>
      <c r="O196" s="28" t="str">
        <f t="shared" si="17"/>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18"/>
        <v>42561</v>
      </c>
      <c r="D197" s="35" t="str">
        <f t="shared" si="19"/>
        <v>Dimanche</v>
      </c>
      <c r="E197" s="124">
        <f t="shared" si="15"/>
        <v>29</v>
      </c>
      <c r="F197" s="124">
        <f t="shared" si="16"/>
        <v>7</v>
      </c>
      <c r="G197" s="27"/>
      <c r="H197" s="28" t="str">
        <f ca="1">CONCATENATE(SUMIF($E$6:$E197,$E197,$K197)," / ",SUMIF($E$6:$E$370,$E197,$K197))</f>
        <v>0 / 0</v>
      </c>
      <c r="I197" s="28" t="str">
        <f ca="1">CONCATENATE(SUMIF($F$6:$F197,$F197,$K197)," / ",SUMIF($F$6:$F$370,$F197,$K197))</f>
        <v>0 / 0</v>
      </c>
      <c r="J197" s="28" t="str">
        <f>CONCATENATE(SUM($K$6:$K197)," / ",SUM($K$6:$K$370))</f>
        <v>130,195 / 130,195</v>
      </c>
      <c r="K197" s="245">
        <v>0</v>
      </c>
      <c r="L197" s="28"/>
      <c r="M197" s="28" t="str">
        <f>CONCATENATE(SUMIF($E$6:$E197,$E197,$P$6:$P$370)," / ",SUMIF($E$6:$E$370,$E197,$P$6:$P$370))</f>
        <v>0 / 0</v>
      </c>
      <c r="N197" s="28" t="str">
        <f ca="1">CONCATENATE(SUMIF($F$6:$F197,$F197,$P197)," / ",SUMIF($F$6:$F$370,$F197,$P$6:$P$370))</f>
        <v>0 / 0</v>
      </c>
      <c r="O197" s="28" t="str">
        <f t="shared" si="17"/>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18"/>
        <v>42562</v>
      </c>
      <c r="D198" s="35" t="str">
        <f t="shared" si="19"/>
        <v>Lundi</v>
      </c>
      <c r="E198" s="124">
        <f t="shared" si="15"/>
        <v>29</v>
      </c>
      <c r="F198" s="124">
        <f t="shared" si="16"/>
        <v>7</v>
      </c>
      <c r="G198" s="27"/>
      <c r="H198" s="28" t="str">
        <f ca="1">CONCATENATE(SUMIF($E$6:$E198,$E198,$K198)," / ",SUMIF($E$6:$E$370,$E198,$K198))</f>
        <v>0 / 0</v>
      </c>
      <c r="I198" s="28" t="str">
        <f ca="1">CONCATENATE(SUMIF($F$6:$F198,$F198,$K198)," / ",SUMIF($F$6:$F$370,$F198,$K198))</f>
        <v>0 / 0</v>
      </c>
      <c r="J198" s="28" t="str">
        <f>CONCATENATE(SUM($K$6:$K198)," / ",SUM($K$6:$K$370))</f>
        <v>130,195 / 130,195</v>
      </c>
      <c r="K198" s="245">
        <v>0</v>
      </c>
      <c r="L198" s="28"/>
      <c r="M198" s="28" t="str">
        <f>CONCATENATE(SUMIF($E$6:$E198,$E198,$P$6:$P$370)," / ",SUMIF($E$6:$E$370,$E198,$P$6:$P$370))</f>
        <v>0 / 0</v>
      </c>
      <c r="N198" s="28" t="str">
        <f ca="1">CONCATENATE(SUMIF($F$6:$F198,$F198,$P198)," / ",SUMIF($F$6:$F$370,$F198,$P$6:$P$370))</f>
        <v>0 / 0</v>
      </c>
      <c r="O198" s="28" t="str">
        <f t="shared" si="17"/>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18"/>
        <v>42563</v>
      </c>
      <c r="D199" s="35" t="str">
        <f t="shared" si="19"/>
        <v>Mardi</v>
      </c>
      <c r="E199" s="124">
        <f t="shared" ref="E199:E262" si="20">WEEKNUM($C199)</f>
        <v>29</v>
      </c>
      <c r="F199" s="124">
        <f t="shared" ref="F199:F262" si="21">MONTH(C199)</f>
        <v>7</v>
      </c>
      <c r="G199" s="27"/>
      <c r="H199" s="28" t="str">
        <f ca="1">CONCATENATE(SUMIF($E$6:$E199,$E199,$K199)," / ",SUMIF($E$6:$E$370,$E199,$K199))</f>
        <v>0 / 0</v>
      </c>
      <c r="I199" s="28" t="str">
        <f ca="1">CONCATENATE(SUMIF($F$6:$F199,$F199,$K199)," / ",SUMIF($F$6:$F$370,$F199,$K199))</f>
        <v>0 / 0</v>
      </c>
      <c r="J199" s="28" t="str">
        <f>CONCATENATE(SUM($K$6:$K199)," / ",SUM($K$6:$K$370))</f>
        <v>130,195 / 130,195</v>
      </c>
      <c r="K199" s="245">
        <v>0</v>
      </c>
      <c r="L199" s="28"/>
      <c r="M199" s="28" t="str">
        <f>CONCATENATE(SUMIF($E$6:$E199,$E199,$P$6:$P$370)," / ",SUMIF($E$6:$E$370,$E199,$P$6:$P$370))</f>
        <v>0 / 0</v>
      </c>
      <c r="N199" s="28" t="str">
        <f ca="1">CONCATENATE(SUMIF($F$6:$F199,$F199,$P199)," / ",SUMIF($F$6:$F$370,$F199,$P$6:$P$370))</f>
        <v>0 / 0</v>
      </c>
      <c r="O199" s="28" t="str">
        <f t="shared" ref="O199:O262" si="22">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3">C199+1</f>
        <v>42564</v>
      </c>
      <c r="D200" s="35" t="str">
        <f t="shared" si="19"/>
        <v>Mercredi</v>
      </c>
      <c r="E200" s="124">
        <f t="shared" si="20"/>
        <v>29</v>
      </c>
      <c r="F200" s="124">
        <f t="shared" si="21"/>
        <v>7</v>
      </c>
      <c r="G200" s="27"/>
      <c r="H200" s="28" t="str">
        <f ca="1">CONCATENATE(SUMIF($E$6:$E200,$E200,$K200)," / ",SUMIF($E$6:$E$370,$E200,$K200))</f>
        <v>0 / 0</v>
      </c>
      <c r="I200" s="28" t="str">
        <f ca="1">CONCATENATE(SUMIF($F$6:$F200,$F200,$K200)," / ",SUMIF($F$6:$F$370,$F200,$K200))</f>
        <v>0 / 0</v>
      </c>
      <c r="J200" s="28" t="str">
        <f>CONCATENATE(SUM($K$6:$K200)," / ",SUM($K$6:$K$370))</f>
        <v>130,195 / 130,195</v>
      </c>
      <c r="K200" s="245">
        <v>0</v>
      </c>
      <c r="L200" s="28"/>
      <c r="M200" s="28" t="str">
        <f>CONCATENATE(SUMIF($E$6:$E200,$E200,$P$6:$P$370)," / ",SUMIF($E$6:$E$370,$E200,$P$6:$P$370))</f>
        <v>0 / 0</v>
      </c>
      <c r="N200" s="28" t="str">
        <f ca="1">CONCATENATE(SUMIF($F$6:$F200,$F200,$P200)," / ",SUMIF($F$6:$F$370,$F200,$P$6:$P$370))</f>
        <v>0 / 0</v>
      </c>
      <c r="O200" s="28" t="str">
        <f t="shared" si="22"/>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3"/>
        <v>42565</v>
      </c>
      <c r="D201" s="35" t="str">
        <f t="shared" si="19"/>
        <v>Jeudi</v>
      </c>
      <c r="E201" s="124">
        <f t="shared" si="20"/>
        <v>29</v>
      </c>
      <c r="F201" s="124">
        <f t="shared" si="21"/>
        <v>7</v>
      </c>
      <c r="G201" s="27"/>
      <c r="H201" s="28" t="str">
        <f ca="1">CONCATENATE(SUMIF($E$6:$E201,$E201,$K201)," / ",SUMIF($E$6:$E$370,$E201,$K201))</f>
        <v>0 / 0</v>
      </c>
      <c r="I201" s="28" t="str">
        <f ca="1">CONCATENATE(SUMIF($F$6:$F201,$F201,$K201)," / ",SUMIF($F$6:$F$370,$F201,$K201))</f>
        <v>0 / 0</v>
      </c>
      <c r="J201" s="28" t="str">
        <f>CONCATENATE(SUM($K$6:$K201)," / ",SUM($K$6:$K$370))</f>
        <v>130,195 / 130,195</v>
      </c>
      <c r="K201" s="245">
        <v>0</v>
      </c>
      <c r="L201" s="28"/>
      <c r="M201" s="28" t="str">
        <f>CONCATENATE(SUMIF($E$6:$E201,$E201,$P$6:$P$370)," / ",SUMIF($E$6:$E$370,$E201,$P$6:$P$370))</f>
        <v>0 / 0</v>
      </c>
      <c r="N201" s="28" t="str">
        <f ca="1">CONCATENATE(SUMIF($F$6:$F201,$F201,$P201)," / ",SUMIF($F$6:$F$370,$F201,$P$6:$P$370))</f>
        <v>0 / 0</v>
      </c>
      <c r="O201" s="28" t="str">
        <f t="shared" si="22"/>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3"/>
        <v>42566</v>
      </c>
      <c r="D202" s="35" t="str">
        <f t="shared" si="19"/>
        <v>Vendredi</v>
      </c>
      <c r="E202" s="124">
        <f t="shared" si="20"/>
        <v>29</v>
      </c>
      <c r="F202" s="124">
        <f t="shared" si="21"/>
        <v>7</v>
      </c>
      <c r="G202" s="27"/>
      <c r="H202" s="28" t="str">
        <f ca="1">CONCATENATE(SUMIF($E$6:$E202,$E202,$K202)," / ",SUMIF($E$6:$E$370,$E202,$K202))</f>
        <v>0 / 0</v>
      </c>
      <c r="I202" s="28" t="str">
        <f ca="1">CONCATENATE(SUMIF($F$6:$F202,$F202,$K202)," / ",SUMIF($F$6:$F$370,$F202,$K202))</f>
        <v>0 / 0</v>
      </c>
      <c r="J202" s="28" t="str">
        <f>CONCATENATE(SUM($K$6:$K202)," / ",SUM($K$6:$K$370))</f>
        <v>130,195 / 130,195</v>
      </c>
      <c r="K202" s="245">
        <v>0</v>
      </c>
      <c r="L202" s="28"/>
      <c r="M202" s="28" t="str">
        <f>CONCATENATE(SUMIF($E$6:$E202,$E202,$P$6:$P$370)," / ",SUMIF($E$6:$E$370,$E202,$P$6:$P$370))</f>
        <v>0 / 0</v>
      </c>
      <c r="N202" s="28" t="str">
        <f ca="1">CONCATENATE(SUMIF($F$6:$F202,$F202,$P202)," / ",SUMIF($F$6:$F$370,$F202,$P$6:$P$370))</f>
        <v>0 / 0</v>
      </c>
      <c r="O202" s="28" t="str">
        <f t="shared" si="22"/>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3"/>
        <v>42567</v>
      </c>
      <c r="D203" s="35" t="str">
        <f t="shared" si="19"/>
        <v>samedi</v>
      </c>
      <c r="E203" s="124">
        <f t="shared" si="20"/>
        <v>29</v>
      </c>
      <c r="F203" s="124">
        <f t="shared" si="21"/>
        <v>7</v>
      </c>
      <c r="G203" s="27"/>
      <c r="H203" s="28" t="str">
        <f ca="1">CONCATENATE(SUMIF($E$6:$E203,$E203,$K203)," / ",SUMIF($E$6:$E$370,$E203,$K203))</f>
        <v>0 / 0</v>
      </c>
      <c r="I203" s="28" t="str">
        <f ca="1">CONCATENATE(SUMIF($F$6:$F203,$F203,$K203)," / ",SUMIF($F$6:$F$370,$F203,$K203))</f>
        <v>0 / 0</v>
      </c>
      <c r="J203" s="28" t="str">
        <f>CONCATENATE(SUM($K$6:$K203)," / ",SUM($K$6:$K$370))</f>
        <v>130,195 / 130,195</v>
      </c>
      <c r="K203" s="245">
        <v>0</v>
      </c>
      <c r="L203" s="28"/>
      <c r="M203" s="28" t="str">
        <f>CONCATENATE(SUMIF($E$6:$E203,$E203,$P$6:$P$370)," / ",SUMIF($E$6:$E$370,$E203,$P$6:$P$370))</f>
        <v>0 / 0</v>
      </c>
      <c r="N203" s="28" t="str">
        <f ca="1">CONCATENATE(SUMIF($F$6:$F203,$F203,$P203)," / ",SUMIF($F$6:$F$370,$F203,$P$6:$P$370))</f>
        <v>0 / 0</v>
      </c>
      <c r="O203" s="28" t="str">
        <f t="shared" si="22"/>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3"/>
        <v>42568</v>
      </c>
      <c r="D204" s="35" t="str">
        <f t="shared" si="19"/>
        <v>Dimanche</v>
      </c>
      <c r="E204" s="124">
        <f t="shared" si="20"/>
        <v>30</v>
      </c>
      <c r="F204" s="124">
        <f t="shared" si="21"/>
        <v>7</v>
      </c>
      <c r="G204" s="27"/>
      <c r="H204" s="28" t="str">
        <f ca="1">CONCATENATE(SUMIF($E$6:$E204,$E204,$K204)," / ",SUMIF($E$6:$E$370,$E204,$K204))</f>
        <v>0 / 0</v>
      </c>
      <c r="I204" s="28" t="str">
        <f ca="1">CONCATENATE(SUMIF($F$6:$F204,$F204,$K204)," / ",SUMIF($F$6:$F$370,$F204,$K204))</f>
        <v>0 / 0</v>
      </c>
      <c r="J204" s="28" t="str">
        <f>CONCATENATE(SUM($K$6:$K204)," / ",SUM($K$6:$K$370))</f>
        <v>130,195 / 130,195</v>
      </c>
      <c r="K204" s="245">
        <v>0</v>
      </c>
      <c r="L204" s="28"/>
      <c r="M204" s="28" t="str">
        <f>CONCATENATE(SUMIF($E$6:$E204,$E204,$P$6:$P$370)," / ",SUMIF($E$6:$E$370,$E204,$P$6:$P$370))</f>
        <v>0 / 0</v>
      </c>
      <c r="N204" s="28" t="str">
        <f ca="1">CONCATENATE(SUMIF($F$6:$F204,$F204,$P204)," / ",SUMIF($F$6:$F$370,$F204,$P$6:$P$370))</f>
        <v>0 / 0</v>
      </c>
      <c r="O204" s="28" t="str">
        <f t="shared" si="22"/>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3"/>
        <v>42569</v>
      </c>
      <c r="D205" s="35" t="str">
        <f t="shared" si="19"/>
        <v>Lundi</v>
      </c>
      <c r="E205" s="124">
        <f t="shared" si="20"/>
        <v>30</v>
      </c>
      <c r="F205" s="124">
        <f t="shared" si="21"/>
        <v>7</v>
      </c>
      <c r="G205" s="27"/>
      <c r="H205" s="28" t="str">
        <f ca="1">CONCATENATE(SUMIF($E$6:$E205,$E205,$K205)," / ",SUMIF($E$6:$E$370,$E205,$K205))</f>
        <v>0 / 0</v>
      </c>
      <c r="I205" s="28" t="str">
        <f ca="1">CONCATENATE(SUMIF($F$6:$F205,$F205,$K205)," / ",SUMIF($F$6:$F$370,$F205,$K205))</f>
        <v>0 / 0</v>
      </c>
      <c r="J205" s="28" t="str">
        <f>CONCATENATE(SUM($K$6:$K205)," / ",SUM($K$6:$K$370))</f>
        <v>130,195 / 130,195</v>
      </c>
      <c r="K205" s="245">
        <v>0</v>
      </c>
      <c r="L205" s="28"/>
      <c r="M205" s="28" t="str">
        <f>CONCATENATE(SUMIF($E$6:$E205,$E205,$P$6:$P$370)," / ",SUMIF($E$6:$E$370,$E205,$P$6:$P$370))</f>
        <v>0 / 0</v>
      </c>
      <c r="N205" s="28" t="str">
        <f ca="1">CONCATENATE(SUMIF($F$6:$F205,$F205,$P205)," / ",SUMIF($F$6:$F$370,$F205,$P$6:$P$370))</f>
        <v>0 / 0</v>
      </c>
      <c r="O205" s="28" t="str">
        <f t="shared" si="22"/>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3"/>
        <v>42570</v>
      </c>
      <c r="D206" s="35" t="str">
        <f t="shared" si="19"/>
        <v>Mardi</v>
      </c>
      <c r="E206" s="124">
        <f t="shared" si="20"/>
        <v>30</v>
      </c>
      <c r="F206" s="124">
        <f t="shared" si="21"/>
        <v>7</v>
      </c>
      <c r="G206" s="27"/>
      <c r="H206" s="28" t="str">
        <f ca="1">CONCATENATE(SUMIF($E$6:$E206,$E206,$K206)," / ",SUMIF($E$6:$E$370,$E206,$K206))</f>
        <v>0 / 0</v>
      </c>
      <c r="I206" s="28" t="str">
        <f ca="1">CONCATENATE(SUMIF($F$6:$F206,$F206,$K206)," / ",SUMIF($F$6:$F$370,$F206,$K206))</f>
        <v>0 / 0</v>
      </c>
      <c r="J206" s="28" t="str">
        <f>CONCATENATE(SUM($K$6:$K206)," / ",SUM($K$6:$K$370))</f>
        <v>130,195 / 130,195</v>
      </c>
      <c r="K206" s="245">
        <v>0</v>
      </c>
      <c r="L206" s="28"/>
      <c r="M206" s="28" t="str">
        <f>CONCATENATE(SUMIF($E$6:$E206,$E206,$P$6:$P$370)," / ",SUMIF($E$6:$E$370,$E206,$P$6:$P$370))</f>
        <v>0 / 0</v>
      </c>
      <c r="N206" s="28" t="str">
        <f ca="1">CONCATENATE(SUMIF($F$6:$F206,$F206,$P206)," / ",SUMIF($F$6:$F$370,$F206,$P$6:$P$370))</f>
        <v>0 / 0</v>
      </c>
      <c r="O206" s="28" t="str">
        <f t="shared" si="22"/>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3"/>
        <v>42571</v>
      </c>
      <c r="D207" s="35" t="str">
        <f t="shared" si="19"/>
        <v>Mercredi</v>
      </c>
      <c r="E207" s="124">
        <f t="shared" si="20"/>
        <v>30</v>
      </c>
      <c r="F207" s="124">
        <f t="shared" si="21"/>
        <v>7</v>
      </c>
      <c r="G207" s="27"/>
      <c r="H207" s="28" t="str">
        <f ca="1">CONCATENATE(SUMIF($E$6:$E207,$E207,$K207)," / ",SUMIF($E$6:$E$370,$E207,$K207))</f>
        <v>0 / 0</v>
      </c>
      <c r="I207" s="28" t="str">
        <f ca="1">CONCATENATE(SUMIF($F$6:$F207,$F207,$K207)," / ",SUMIF($F$6:$F$370,$F207,$K207))</f>
        <v>0 / 0</v>
      </c>
      <c r="J207" s="28" t="str">
        <f>CONCATENATE(SUM($K$6:$K207)," / ",SUM($K$6:$K$370))</f>
        <v>130,195 / 130,195</v>
      </c>
      <c r="K207" s="245">
        <v>0</v>
      </c>
      <c r="L207" s="28"/>
      <c r="M207" s="28" t="str">
        <f>CONCATENATE(SUMIF($E$6:$E207,$E207,$P$6:$P$370)," / ",SUMIF($E$6:$E$370,$E207,$P$6:$P$370))</f>
        <v>0 / 0</v>
      </c>
      <c r="N207" s="28" t="str">
        <f ca="1">CONCATENATE(SUMIF($F$6:$F207,$F207,$P207)," / ",SUMIF($F$6:$F$370,$F207,$P$6:$P$370))</f>
        <v>0 / 0</v>
      </c>
      <c r="O207" s="28" t="str">
        <f t="shared" si="22"/>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3"/>
        <v>42572</v>
      </c>
      <c r="D208" s="35" t="str">
        <f t="shared" si="19"/>
        <v>Jeudi</v>
      </c>
      <c r="E208" s="124">
        <f t="shared" si="20"/>
        <v>30</v>
      </c>
      <c r="F208" s="124">
        <f t="shared" si="21"/>
        <v>7</v>
      </c>
      <c r="G208" s="27"/>
      <c r="H208" s="28" t="str">
        <f ca="1">CONCATENATE(SUMIF($E$6:$E208,$E208,$K208)," / ",SUMIF($E$6:$E$370,$E208,$K208))</f>
        <v>0 / 0</v>
      </c>
      <c r="I208" s="28" t="str">
        <f ca="1">CONCATENATE(SUMIF($F$6:$F208,$F208,$K208)," / ",SUMIF($F$6:$F$370,$F208,$K208))</f>
        <v>0 / 0</v>
      </c>
      <c r="J208" s="28" t="str">
        <f>CONCATENATE(SUM($K$6:$K208)," / ",SUM($K$6:$K$370))</f>
        <v>130,195 / 130,195</v>
      </c>
      <c r="K208" s="245">
        <v>0</v>
      </c>
      <c r="L208" s="28"/>
      <c r="M208" s="28" t="str">
        <f>CONCATENATE(SUMIF($E$6:$E208,$E208,$P$6:$P$370)," / ",SUMIF($E$6:$E$370,$E208,$P$6:$P$370))</f>
        <v>0 / 0</v>
      </c>
      <c r="N208" s="28" t="str">
        <f ca="1">CONCATENATE(SUMIF($F$6:$F208,$F208,$P208)," / ",SUMIF($F$6:$F$370,$F208,$P$6:$P$370))</f>
        <v>0 / 0</v>
      </c>
      <c r="O208" s="28" t="str">
        <f t="shared" si="22"/>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3"/>
        <v>42573</v>
      </c>
      <c r="D209" s="35" t="str">
        <f t="shared" si="19"/>
        <v>Vendredi</v>
      </c>
      <c r="E209" s="124">
        <f t="shared" si="20"/>
        <v>30</v>
      </c>
      <c r="F209" s="124">
        <f t="shared" si="21"/>
        <v>7</v>
      </c>
      <c r="G209" s="27"/>
      <c r="H209" s="28" t="str">
        <f ca="1">CONCATENATE(SUMIF($E$6:$E209,$E209,$K209)," / ",SUMIF($E$6:$E$370,$E209,$K209))</f>
        <v>0 / 0</v>
      </c>
      <c r="I209" s="28" t="str">
        <f ca="1">CONCATENATE(SUMIF($F$6:$F209,$F209,$K209)," / ",SUMIF($F$6:$F$370,$F209,$K209))</f>
        <v>0 / 0</v>
      </c>
      <c r="J209" s="28" t="str">
        <f>CONCATENATE(SUM($K$6:$K209)," / ",SUM($K$6:$K$370))</f>
        <v>130,195 / 130,195</v>
      </c>
      <c r="K209" s="245">
        <v>0</v>
      </c>
      <c r="L209" s="28"/>
      <c r="M209" s="28" t="str">
        <f>CONCATENATE(SUMIF($E$6:$E209,$E209,$P$6:$P$370)," / ",SUMIF($E$6:$E$370,$E209,$P$6:$P$370))</f>
        <v>0 / 0</v>
      </c>
      <c r="N209" s="28" t="str">
        <f ca="1">CONCATENATE(SUMIF($F$6:$F209,$F209,$P209)," / ",SUMIF($F$6:$F$370,$F209,$P$6:$P$370))</f>
        <v>0 / 0</v>
      </c>
      <c r="O209" s="28" t="str">
        <f t="shared" si="22"/>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3"/>
        <v>42574</v>
      </c>
      <c r="D210" s="35" t="str">
        <f t="shared" si="19"/>
        <v>samedi</v>
      </c>
      <c r="E210" s="124">
        <f t="shared" si="20"/>
        <v>30</v>
      </c>
      <c r="F210" s="124">
        <f t="shared" si="21"/>
        <v>7</v>
      </c>
      <c r="G210" s="27"/>
      <c r="H210" s="28" t="str">
        <f ca="1">CONCATENATE(SUMIF($E$6:$E210,$E210,$K210)," / ",SUMIF($E$6:$E$370,$E210,$K210))</f>
        <v>0 / 0</v>
      </c>
      <c r="I210" s="28" t="str">
        <f ca="1">CONCATENATE(SUMIF($F$6:$F210,$F210,$K210)," / ",SUMIF($F$6:$F$370,$F210,$K210))</f>
        <v>0 / 0</v>
      </c>
      <c r="J210" s="28" t="str">
        <f>CONCATENATE(SUM($K$6:$K210)," / ",SUM($K$6:$K$370))</f>
        <v>130,195 / 130,195</v>
      </c>
      <c r="K210" s="245">
        <v>0</v>
      </c>
      <c r="L210" s="28"/>
      <c r="M210" s="28" t="str">
        <f>CONCATENATE(SUMIF($E$6:$E210,$E210,$P$6:$P$370)," / ",SUMIF($E$6:$E$370,$E210,$P$6:$P$370))</f>
        <v>0 / 0</v>
      </c>
      <c r="N210" s="28" t="str">
        <f ca="1">CONCATENATE(SUMIF($F$6:$F210,$F210,$P210)," / ",SUMIF($F$6:$F$370,$F210,$P$6:$P$370))</f>
        <v>0 / 0</v>
      </c>
      <c r="O210" s="28" t="str">
        <f t="shared" si="22"/>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3"/>
        <v>42575</v>
      </c>
      <c r="D211" s="35" t="str">
        <f t="shared" si="19"/>
        <v>Dimanche</v>
      </c>
      <c r="E211" s="124">
        <f t="shared" si="20"/>
        <v>31</v>
      </c>
      <c r="F211" s="124">
        <f t="shared" si="21"/>
        <v>7</v>
      </c>
      <c r="G211" s="27"/>
      <c r="H211" s="28" t="str">
        <f ca="1">CONCATENATE(SUMIF($E$6:$E211,$E211,$K211)," / ",SUMIF($E$6:$E$370,$E211,$K211))</f>
        <v>0 / 0</v>
      </c>
      <c r="I211" s="28" t="str">
        <f ca="1">CONCATENATE(SUMIF($F$6:$F211,$F211,$K211)," / ",SUMIF($F$6:$F$370,$F211,$K211))</f>
        <v>0 / 0</v>
      </c>
      <c r="J211" s="28" t="str">
        <f>CONCATENATE(SUM($K$6:$K211)," / ",SUM($K$6:$K$370))</f>
        <v>130,195 / 130,195</v>
      </c>
      <c r="K211" s="245">
        <v>0</v>
      </c>
      <c r="L211" s="28"/>
      <c r="M211" s="28" t="str">
        <f>CONCATENATE(SUMIF($E$6:$E211,$E211,$P$6:$P$370)," / ",SUMIF($E$6:$E$370,$E211,$P$6:$P$370))</f>
        <v>0 / 0</v>
      </c>
      <c r="N211" s="28" t="str">
        <f ca="1">CONCATENATE(SUMIF($F$6:$F211,$F211,$P211)," / ",SUMIF($F$6:$F$370,$F211,$P$6:$P$370))</f>
        <v>0 / 0</v>
      </c>
      <c r="O211" s="28" t="str">
        <f t="shared" si="22"/>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3"/>
        <v>42576</v>
      </c>
      <c r="D212" s="35" t="str">
        <f t="shared" si="19"/>
        <v>Lundi</v>
      </c>
      <c r="E212" s="124">
        <f t="shared" si="20"/>
        <v>31</v>
      </c>
      <c r="F212" s="124">
        <f t="shared" si="21"/>
        <v>7</v>
      </c>
      <c r="G212" s="27"/>
      <c r="H212" s="28" t="str">
        <f ca="1">CONCATENATE(SUMIF($E$6:$E212,$E212,$K212)," / ",SUMIF($E$6:$E$370,$E212,$K212))</f>
        <v>0 / 0</v>
      </c>
      <c r="I212" s="28" t="str">
        <f ca="1">CONCATENATE(SUMIF($F$6:$F212,$F212,$K212)," / ",SUMIF($F$6:$F$370,$F212,$K212))</f>
        <v>0 / 0</v>
      </c>
      <c r="J212" s="28" t="str">
        <f>CONCATENATE(SUM($K$6:$K212)," / ",SUM($K$6:$K$370))</f>
        <v>130,195 / 130,195</v>
      </c>
      <c r="K212" s="245">
        <v>0</v>
      </c>
      <c r="L212" s="28"/>
      <c r="M212" s="28" t="str">
        <f>CONCATENATE(SUMIF($E$6:$E212,$E212,$P$6:$P$370)," / ",SUMIF($E$6:$E$370,$E212,$P$6:$P$370))</f>
        <v>0 / 0</v>
      </c>
      <c r="N212" s="28" t="str">
        <f ca="1">CONCATENATE(SUMIF($F$6:$F212,$F212,$P212)," / ",SUMIF($F$6:$F$370,$F212,$P$6:$P$370))</f>
        <v>0 / 0</v>
      </c>
      <c r="O212" s="28" t="str">
        <f t="shared" si="22"/>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3"/>
        <v>42577</v>
      </c>
      <c r="D213" s="35" t="str">
        <f t="shared" si="19"/>
        <v>Mardi</v>
      </c>
      <c r="E213" s="124">
        <f t="shared" si="20"/>
        <v>31</v>
      </c>
      <c r="F213" s="124">
        <f t="shared" si="21"/>
        <v>7</v>
      </c>
      <c r="G213" s="27"/>
      <c r="H213" s="28" t="str">
        <f ca="1">CONCATENATE(SUMIF($E$6:$E213,$E213,$K213)," / ",SUMIF($E$6:$E$370,$E213,$K213))</f>
        <v>0 / 0</v>
      </c>
      <c r="I213" s="28" t="str">
        <f ca="1">CONCATENATE(SUMIF($F$6:$F213,$F213,$K213)," / ",SUMIF($F$6:$F$370,$F213,$K213))</f>
        <v>0 / 0</v>
      </c>
      <c r="J213" s="28" t="str">
        <f>CONCATENATE(SUM($K$6:$K213)," / ",SUM($K$6:$K$370))</f>
        <v>130,195 / 130,195</v>
      </c>
      <c r="K213" s="245">
        <v>0</v>
      </c>
      <c r="L213" s="28"/>
      <c r="M213" s="28" t="str">
        <f>CONCATENATE(SUMIF($E$6:$E213,$E213,$P$6:$P$370)," / ",SUMIF($E$6:$E$370,$E213,$P$6:$P$370))</f>
        <v>0 / 0</v>
      </c>
      <c r="N213" s="28" t="str">
        <f ca="1">CONCATENATE(SUMIF($F$6:$F213,$F213,$P213)," / ",SUMIF($F$6:$F$370,$F213,$P$6:$P$370))</f>
        <v>0 / 0</v>
      </c>
      <c r="O213" s="28" t="str">
        <f t="shared" si="22"/>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3"/>
        <v>42578</v>
      </c>
      <c r="D214" s="35" t="str">
        <f t="shared" si="19"/>
        <v>Mercredi</v>
      </c>
      <c r="E214" s="124">
        <f t="shared" si="20"/>
        <v>31</v>
      </c>
      <c r="F214" s="124">
        <f t="shared" si="21"/>
        <v>7</v>
      </c>
      <c r="G214" s="27"/>
      <c r="H214" s="28" t="str">
        <f ca="1">CONCATENATE(SUMIF($E$6:$E214,$E214,$K214)," / ",SUMIF($E$6:$E$370,$E214,$K214))</f>
        <v>0 / 0</v>
      </c>
      <c r="I214" s="28" t="str">
        <f ca="1">CONCATENATE(SUMIF($F$6:$F214,$F214,$K214)," / ",SUMIF($F$6:$F$370,$F214,$K214))</f>
        <v>0 / 0</v>
      </c>
      <c r="J214" s="28" t="str">
        <f>CONCATENATE(SUM($K$6:$K214)," / ",SUM($K$6:$K$370))</f>
        <v>130,195 / 130,195</v>
      </c>
      <c r="K214" s="245">
        <v>0</v>
      </c>
      <c r="L214" s="28"/>
      <c r="M214" s="28" t="str">
        <f>CONCATENATE(SUMIF($E$6:$E214,$E214,$P$6:$P$370)," / ",SUMIF($E$6:$E$370,$E214,$P$6:$P$370))</f>
        <v>0 / 0</v>
      </c>
      <c r="N214" s="28" t="str">
        <f ca="1">CONCATENATE(SUMIF($F$6:$F214,$F214,$P214)," / ",SUMIF($F$6:$F$370,$F214,$P$6:$P$370))</f>
        <v>0 / 0</v>
      </c>
      <c r="O214" s="28" t="str">
        <f t="shared" si="22"/>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3"/>
        <v>42579</v>
      </c>
      <c r="D215" s="35" t="str">
        <f t="shared" si="19"/>
        <v>Jeudi</v>
      </c>
      <c r="E215" s="124">
        <f t="shared" si="20"/>
        <v>31</v>
      </c>
      <c r="F215" s="124">
        <f t="shared" si="21"/>
        <v>7</v>
      </c>
      <c r="G215" s="27"/>
      <c r="H215" s="28" t="str">
        <f ca="1">CONCATENATE(SUMIF($E$6:$E215,$E215,$K215)," / ",SUMIF($E$6:$E$370,$E215,$K215))</f>
        <v>0 / 0</v>
      </c>
      <c r="I215" s="28" t="str">
        <f ca="1">CONCATENATE(SUMIF($F$6:$F215,$F215,$K215)," / ",SUMIF($F$6:$F$370,$F215,$K215))</f>
        <v>0 / 0</v>
      </c>
      <c r="J215" s="28" t="str">
        <f>CONCATENATE(SUM($K$6:$K215)," / ",SUM($K$6:$K$370))</f>
        <v>130,195 / 130,195</v>
      </c>
      <c r="K215" s="245">
        <v>0</v>
      </c>
      <c r="L215" s="28"/>
      <c r="M215" s="28" t="str">
        <f>CONCATENATE(SUMIF($E$6:$E215,$E215,$P$6:$P$370)," / ",SUMIF($E$6:$E$370,$E215,$P$6:$P$370))</f>
        <v>0 / 0</v>
      </c>
      <c r="N215" s="28" t="str">
        <f ca="1">CONCATENATE(SUMIF($F$6:$F215,$F215,$P215)," / ",SUMIF($F$6:$F$370,$F215,$P$6:$P$370))</f>
        <v>0 / 0</v>
      </c>
      <c r="O215" s="28" t="str">
        <f t="shared" si="22"/>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3"/>
        <v>42580</v>
      </c>
      <c r="D216" s="35" t="str">
        <f t="shared" si="19"/>
        <v>Vendredi</v>
      </c>
      <c r="E216" s="124">
        <f t="shared" si="20"/>
        <v>31</v>
      </c>
      <c r="F216" s="124">
        <f t="shared" si="21"/>
        <v>7</v>
      </c>
      <c r="G216" s="27"/>
      <c r="H216" s="28" t="str">
        <f ca="1">CONCATENATE(SUMIF($E$6:$E216,$E216,$K216)," / ",SUMIF($E$6:$E$370,$E216,$K216))</f>
        <v>0 / 0</v>
      </c>
      <c r="I216" s="28" t="str">
        <f ca="1">CONCATENATE(SUMIF($F$6:$F216,$F216,$K216)," / ",SUMIF($F$6:$F$370,$F216,$K216))</f>
        <v>0 / 0</v>
      </c>
      <c r="J216" s="28" t="str">
        <f>CONCATENATE(SUM($K$6:$K216)," / ",SUM($K$6:$K$370))</f>
        <v>130,195 / 130,195</v>
      </c>
      <c r="K216" s="245">
        <v>0</v>
      </c>
      <c r="L216" s="28"/>
      <c r="M216" s="28" t="str">
        <f>CONCATENATE(SUMIF($E$6:$E216,$E216,$P$6:$P$370)," / ",SUMIF($E$6:$E$370,$E216,$P$6:$P$370))</f>
        <v>0 / 0</v>
      </c>
      <c r="N216" s="28" t="str">
        <f ca="1">CONCATENATE(SUMIF($F$6:$F216,$F216,$P216)," / ",SUMIF($F$6:$F$370,$F216,$P$6:$P$370))</f>
        <v>0 / 0</v>
      </c>
      <c r="O216" s="28" t="str">
        <f t="shared" si="22"/>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3"/>
        <v>42581</v>
      </c>
      <c r="D217" s="35" t="str">
        <f t="shared" si="19"/>
        <v>samedi</v>
      </c>
      <c r="E217" s="124">
        <f t="shared" si="20"/>
        <v>31</v>
      </c>
      <c r="F217" s="124">
        <f t="shared" si="21"/>
        <v>7</v>
      </c>
      <c r="G217" s="27"/>
      <c r="H217" s="28" t="str">
        <f ca="1">CONCATENATE(SUMIF($E$6:$E217,$E217,$K217)," / ",SUMIF($E$6:$E$370,$E217,$K217))</f>
        <v>0 / 0</v>
      </c>
      <c r="I217" s="28" t="str">
        <f ca="1">CONCATENATE(SUMIF($F$6:$F217,$F217,$K217)," / ",SUMIF($F$6:$F$370,$F217,$K217))</f>
        <v>0 / 0</v>
      </c>
      <c r="J217" s="28" t="str">
        <f>CONCATENATE(SUM($K$6:$K217)," / ",SUM($K$6:$K$370))</f>
        <v>130,195 / 130,195</v>
      </c>
      <c r="K217" s="245">
        <v>0</v>
      </c>
      <c r="L217" s="28"/>
      <c r="M217" s="28" t="str">
        <f>CONCATENATE(SUMIF($E$6:$E217,$E217,$P$6:$P$370)," / ",SUMIF($E$6:$E$370,$E217,$P$6:$P$370))</f>
        <v>0 / 0</v>
      </c>
      <c r="N217" s="28" t="str">
        <f ca="1">CONCATENATE(SUMIF($F$6:$F217,$F217,$P217)," / ",SUMIF($F$6:$F$370,$F217,$P$6:$P$370))</f>
        <v>0 / 0</v>
      </c>
      <c r="O217" s="28" t="str">
        <f t="shared" si="22"/>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3"/>
        <v>42582</v>
      </c>
      <c r="D218" s="35" t="str">
        <f t="shared" si="19"/>
        <v>Dimanche</v>
      </c>
      <c r="E218" s="124">
        <f t="shared" si="20"/>
        <v>32</v>
      </c>
      <c r="F218" s="124">
        <f t="shared" si="21"/>
        <v>7</v>
      </c>
      <c r="G218" s="27"/>
      <c r="H218" s="28" t="str">
        <f ca="1">CONCATENATE(SUMIF($E$6:$E218,$E218,$K218)," / ",SUMIF($E$6:$E$370,$E218,$K218))</f>
        <v>0 / 0</v>
      </c>
      <c r="I218" s="28" t="str">
        <f ca="1">CONCATENATE(SUMIF($F$6:$F218,$F218,$K218)," / ",SUMIF($F$6:$F$370,$F218,$K218))</f>
        <v>0 / 0</v>
      </c>
      <c r="J218" s="28" t="str">
        <f>CONCATENATE(SUM($K$6:$K218)," / ",SUM($K$6:$K$370))</f>
        <v>130,195 / 130,195</v>
      </c>
      <c r="K218" s="245">
        <v>0</v>
      </c>
      <c r="L218" s="28"/>
      <c r="M218" s="28" t="str">
        <f>CONCATENATE(SUMIF($E$6:$E218,$E218,$P$6:$P$370)," / ",SUMIF($E$6:$E$370,$E218,$P$6:$P$370))</f>
        <v>0 / 0</v>
      </c>
      <c r="N218" s="28" t="str">
        <f ca="1">CONCATENATE(SUMIF($F$6:$F218,$F218,$P218)," / ",SUMIF($F$6:$F$370,$F218,$P$6:$P$370))</f>
        <v>0 / 0</v>
      </c>
      <c r="O218" s="28" t="str">
        <f t="shared" si="22"/>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3"/>
        <v>42583</v>
      </c>
      <c r="D219" s="35" t="str">
        <f t="shared" si="19"/>
        <v>Lundi</v>
      </c>
      <c r="E219" s="124">
        <f t="shared" si="20"/>
        <v>32</v>
      </c>
      <c r="F219" s="124">
        <f t="shared" si="21"/>
        <v>8</v>
      </c>
      <c r="G219" s="27"/>
      <c r="H219" s="28" t="str">
        <f ca="1">CONCATENATE(SUMIF($E$6:$E219,$E219,$K219)," / ",SUMIF($E$6:$E$370,$E219,$K219))</f>
        <v>0 / 0</v>
      </c>
      <c r="I219" s="28" t="str">
        <f ca="1">CONCATENATE(SUMIF($F$6:$F219,$F219,$K219)," / ",SUMIF($F$6:$F$370,$F219,$K219))</f>
        <v>0 / 0</v>
      </c>
      <c r="J219" s="28" t="str">
        <f>CONCATENATE(SUM($K$6:$K219)," / ",SUM($K$6:$K$370))</f>
        <v>130,195 / 130,195</v>
      </c>
      <c r="K219" s="245">
        <v>0</v>
      </c>
      <c r="L219" s="28"/>
      <c r="M219" s="28" t="str">
        <f>CONCATENATE(SUMIF($E$6:$E219,$E219,$P$6:$P$370)," / ",SUMIF($E$6:$E$370,$E219,$P$6:$P$370))</f>
        <v>0 / 0</v>
      </c>
      <c r="N219" s="28" t="str">
        <f ca="1">CONCATENATE(SUMIF($F$6:$F219,$F219,$P219)," / ",SUMIF($F$6:$F$370,$F219,$P$6:$P$370))</f>
        <v>0 / 0</v>
      </c>
      <c r="O219" s="28" t="str">
        <f t="shared" si="22"/>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3"/>
        <v>42584</v>
      </c>
      <c r="D220" s="35" t="str">
        <f t="shared" si="19"/>
        <v>Mardi</v>
      </c>
      <c r="E220" s="124">
        <f t="shared" si="20"/>
        <v>32</v>
      </c>
      <c r="F220" s="124">
        <f t="shared" si="21"/>
        <v>8</v>
      </c>
      <c r="G220" s="27"/>
      <c r="H220" s="28" t="str">
        <f ca="1">CONCATENATE(SUMIF($E$6:$E220,$E220,$K220)," / ",SUMIF($E$6:$E$370,$E220,$K220))</f>
        <v>0 / 0</v>
      </c>
      <c r="I220" s="28" t="str">
        <f ca="1">CONCATENATE(SUMIF($F$6:$F220,$F220,$K220)," / ",SUMIF($F$6:$F$370,$F220,$K220))</f>
        <v>0 / 0</v>
      </c>
      <c r="J220" s="28" t="str">
        <f>CONCATENATE(SUM($K$6:$K220)," / ",SUM($K$6:$K$370))</f>
        <v>130,195 / 130,195</v>
      </c>
      <c r="K220" s="245">
        <v>0</v>
      </c>
      <c r="L220" s="28"/>
      <c r="M220" s="28" t="str">
        <f>CONCATENATE(SUMIF($E$6:$E220,$E220,$P$6:$P$370)," / ",SUMIF($E$6:$E$370,$E220,$P$6:$P$370))</f>
        <v>0 / 0</v>
      </c>
      <c r="N220" s="28" t="str">
        <f ca="1">CONCATENATE(SUMIF($F$6:$F220,$F220,$P220)," / ",SUMIF($F$6:$F$370,$F220,$P$6:$P$370))</f>
        <v>0 / 0</v>
      </c>
      <c r="O220" s="28" t="str">
        <f t="shared" si="22"/>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3"/>
        <v>42585</v>
      </c>
      <c r="D221" s="35" t="str">
        <f t="shared" si="19"/>
        <v>Mercredi</v>
      </c>
      <c r="E221" s="124">
        <f t="shared" si="20"/>
        <v>32</v>
      </c>
      <c r="F221" s="124">
        <f t="shared" si="21"/>
        <v>8</v>
      </c>
      <c r="G221" s="27"/>
      <c r="H221" s="28" t="str">
        <f ca="1">CONCATENATE(SUMIF($E$6:$E221,$E221,$K221)," / ",SUMIF($E$6:$E$370,$E221,$K221))</f>
        <v>0 / 0</v>
      </c>
      <c r="I221" s="28" t="str">
        <f ca="1">CONCATENATE(SUMIF($F$6:$F221,$F221,$K221)," / ",SUMIF($F$6:$F$370,$F221,$K221))</f>
        <v>0 / 0</v>
      </c>
      <c r="J221" s="28" t="str">
        <f>CONCATENATE(SUM($K$6:$K221)," / ",SUM($K$6:$K$370))</f>
        <v>130,195 / 130,195</v>
      </c>
      <c r="K221" s="245">
        <v>0</v>
      </c>
      <c r="L221" s="28"/>
      <c r="M221" s="28" t="str">
        <f>CONCATENATE(SUMIF($E$6:$E221,$E221,$P$6:$P$370)," / ",SUMIF($E$6:$E$370,$E221,$P$6:$P$370))</f>
        <v>0 / 0</v>
      </c>
      <c r="N221" s="28" t="str">
        <f ca="1">CONCATENATE(SUMIF($F$6:$F221,$F221,$P221)," / ",SUMIF($F$6:$F$370,$F221,$P$6:$P$370))</f>
        <v>0 / 0</v>
      </c>
      <c r="O221" s="28" t="str">
        <f t="shared" si="22"/>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3"/>
        <v>42586</v>
      </c>
      <c r="D222" s="35" t="str">
        <f t="shared" si="19"/>
        <v>Jeudi</v>
      </c>
      <c r="E222" s="124">
        <f t="shared" si="20"/>
        <v>32</v>
      </c>
      <c r="F222" s="124">
        <f t="shared" si="21"/>
        <v>8</v>
      </c>
      <c r="G222" s="27"/>
      <c r="H222" s="28" t="str">
        <f ca="1">CONCATENATE(SUMIF($E$6:$E222,$E222,$K222)," / ",SUMIF($E$6:$E$370,$E222,$K222))</f>
        <v>0 / 0</v>
      </c>
      <c r="I222" s="28" t="str">
        <f ca="1">CONCATENATE(SUMIF($F$6:$F222,$F222,$K222)," / ",SUMIF($F$6:$F$370,$F222,$K222))</f>
        <v>0 / 0</v>
      </c>
      <c r="J222" s="28" t="str">
        <f>CONCATENATE(SUM($K$6:$K222)," / ",SUM($K$6:$K$370))</f>
        <v>130,195 / 130,195</v>
      </c>
      <c r="K222" s="245">
        <v>0</v>
      </c>
      <c r="L222" s="28"/>
      <c r="M222" s="28" t="str">
        <f>CONCATENATE(SUMIF($E$6:$E222,$E222,$P$6:$P$370)," / ",SUMIF($E$6:$E$370,$E222,$P$6:$P$370))</f>
        <v>0 / 0</v>
      </c>
      <c r="N222" s="28" t="str">
        <f ca="1">CONCATENATE(SUMIF($F$6:$F222,$F222,$P222)," / ",SUMIF($F$6:$F$370,$F222,$P$6:$P$370))</f>
        <v>0 / 0</v>
      </c>
      <c r="O222" s="28" t="str">
        <f t="shared" si="22"/>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3"/>
        <v>42587</v>
      </c>
      <c r="D223" s="35" t="str">
        <f t="shared" si="19"/>
        <v>Vendredi</v>
      </c>
      <c r="E223" s="124">
        <f t="shared" si="20"/>
        <v>32</v>
      </c>
      <c r="F223" s="124">
        <f t="shared" si="21"/>
        <v>8</v>
      </c>
      <c r="G223" s="27"/>
      <c r="H223" s="28" t="str">
        <f ca="1">CONCATENATE(SUMIF($E$6:$E223,$E223,$K223)," / ",SUMIF($E$6:$E$370,$E223,$K223))</f>
        <v>0 / 0</v>
      </c>
      <c r="I223" s="28" t="str">
        <f ca="1">CONCATENATE(SUMIF($F$6:$F223,$F223,$K223)," / ",SUMIF($F$6:$F$370,$F223,$K223))</f>
        <v>0 / 0</v>
      </c>
      <c r="J223" s="28" t="str">
        <f>CONCATENATE(SUM($K$6:$K223)," / ",SUM($K$6:$K$370))</f>
        <v>130,195 / 130,195</v>
      </c>
      <c r="K223" s="245">
        <v>0</v>
      </c>
      <c r="L223" s="28"/>
      <c r="M223" s="28" t="str">
        <f>CONCATENATE(SUMIF($E$6:$E223,$E223,$P$6:$P$370)," / ",SUMIF($E$6:$E$370,$E223,$P$6:$P$370))</f>
        <v>0 / 0</v>
      </c>
      <c r="N223" s="28" t="str">
        <f ca="1">CONCATENATE(SUMIF($F$6:$F223,$F223,$P223)," / ",SUMIF($F$6:$F$370,$F223,$P$6:$P$370))</f>
        <v>0 / 0</v>
      </c>
      <c r="O223" s="28" t="str">
        <f t="shared" si="22"/>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3"/>
        <v>42588</v>
      </c>
      <c r="D224" s="35" t="str">
        <f t="shared" ref="D224:D287" si="24">IF(EXACT(WEEKDAY(C224),1),"Dimanche",IF(EXACT(WEEKDAY(C224),2),"Lundi",IF(EXACT(WEEKDAY(C224),3),"Mardi",IF(EXACT(WEEKDAY(C224),4),"Mercredi",IF(EXACT(WEEKDAY(C224),5),"Jeudi",IF(EXACT(WEEKDAY(C224),6),"Vendredi",IF(EXACT(WEEKDAY(C224),7),"samedi","Erreur de date")))))))</f>
        <v>samedi</v>
      </c>
      <c r="E224" s="124">
        <f t="shared" si="20"/>
        <v>32</v>
      </c>
      <c r="F224" s="124">
        <f t="shared" si="21"/>
        <v>8</v>
      </c>
      <c r="G224" s="27"/>
      <c r="H224" s="28" t="str">
        <f ca="1">CONCATENATE(SUMIF($E$6:$E224,$E224,$K224)," / ",SUMIF($E$6:$E$370,$E224,$K224))</f>
        <v>0 / 0</v>
      </c>
      <c r="I224" s="28" t="str">
        <f ca="1">CONCATENATE(SUMIF($F$6:$F224,$F224,$K224)," / ",SUMIF($F$6:$F$370,$F224,$K224))</f>
        <v>0 / 0</v>
      </c>
      <c r="J224" s="28" t="str">
        <f>CONCATENATE(SUM($K$6:$K224)," / ",SUM($K$6:$K$370))</f>
        <v>130,195 / 130,195</v>
      </c>
      <c r="K224" s="245">
        <v>0</v>
      </c>
      <c r="L224" s="28"/>
      <c r="M224" s="28" t="str">
        <f>CONCATENATE(SUMIF($E$6:$E224,$E224,$P$6:$P$370)," / ",SUMIF($E$6:$E$370,$E224,$P$6:$P$370))</f>
        <v>0 / 0</v>
      </c>
      <c r="N224" s="28" t="str">
        <f ca="1">CONCATENATE(SUMIF($F$6:$F224,$F224,$P224)," / ",SUMIF($F$6:$F$370,$F224,$P$6:$P$370))</f>
        <v>0 / 0</v>
      </c>
      <c r="O224" s="28" t="str">
        <f t="shared" si="22"/>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3"/>
        <v>42589</v>
      </c>
      <c r="D225" s="35" t="str">
        <f t="shared" si="24"/>
        <v>Dimanche</v>
      </c>
      <c r="E225" s="124">
        <f t="shared" si="20"/>
        <v>33</v>
      </c>
      <c r="F225" s="124">
        <f t="shared" si="21"/>
        <v>8</v>
      </c>
      <c r="G225" s="27"/>
      <c r="H225" s="28" t="str">
        <f ca="1">CONCATENATE(SUMIF($E$6:$E225,$E225,$K225)," / ",SUMIF($E$6:$E$370,$E225,$K225))</f>
        <v>0 / 0</v>
      </c>
      <c r="I225" s="28" t="str">
        <f ca="1">CONCATENATE(SUMIF($F$6:$F225,$F225,$K225)," / ",SUMIF($F$6:$F$370,$F225,$K225))</f>
        <v>0 / 0</v>
      </c>
      <c r="J225" s="28" t="str">
        <f>CONCATENATE(SUM($K$6:$K225)," / ",SUM($K$6:$K$370))</f>
        <v>130,195 / 130,195</v>
      </c>
      <c r="K225" s="245">
        <v>0</v>
      </c>
      <c r="L225" s="28"/>
      <c r="M225" s="28" t="str">
        <f>CONCATENATE(SUMIF($E$6:$E225,$E225,$P$6:$P$370)," / ",SUMIF($E$6:$E$370,$E225,$P$6:$P$370))</f>
        <v>0 / 0</v>
      </c>
      <c r="N225" s="28" t="str">
        <f ca="1">CONCATENATE(SUMIF($F$6:$F225,$F225,$P225)," / ",SUMIF($F$6:$F$370,$F225,$P$6:$P$370))</f>
        <v>0 / 0</v>
      </c>
      <c r="O225" s="28" t="str">
        <f t="shared" si="22"/>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3"/>
        <v>42590</v>
      </c>
      <c r="D226" s="35" t="str">
        <f t="shared" si="24"/>
        <v>Lundi</v>
      </c>
      <c r="E226" s="124">
        <f t="shared" si="20"/>
        <v>33</v>
      </c>
      <c r="F226" s="124">
        <f t="shared" si="21"/>
        <v>8</v>
      </c>
      <c r="G226" s="27"/>
      <c r="H226" s="28" t="str">
        <f ca="1">CONCATENATE(SUMIF($E$6:$E226,$E226,$K226)," / ",SUMIF($E$6:$E$370,$E226,$K226))</f>
        <v>0 / 0</v>
      </c>
      <c r="I226" s="28" t="str">
        <f ca="1">CONCATENATE(SUMIF($F$6:$F226,$F226,$K226)," / ",SUMIF($F$6:$F$370,$F226,$K226))</f>
        <v>0 / 0</v>
      </c>
      <c r="J226" s="28" t="str">
        <f>CONCATENATE(SUM($K$6:$K226)," / ",SUM($K$6:$K$370))</f>
        <v>130,195 / 130,195</v>
      </c>
      <c r="K226" s="245">
        <v>0</v>
      </c>
      <c r="L226" s="28"/>
      <c r="M226" s="28" t="str">
        <f>CONCATENATE(SUMIF($E$6:$E226,$E226,$P$6:$P$370)," / ",SUMIF($E$6:$E$370,$E226,$P$6:$P$370))</f>
        <v>0 / 0</v>
      </c>
      <c r="N226" s="28" t="str">
        <f ca="1">CONCATENATE(SUMIF($F$6:$F226,$F226,$P226)," / ",SUMIF($F$6:$F$370,$F226,$P$6:$P$370))</f>
        <v>0 / 0</v>
      </c>
      <c r="O226" s="28" t="str">
        <f t="shared" si="22"/>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3"/>
        <v>42591</v>
      </c>
      <c r="D227" s="35" t="str">
        <f t="shared" si="24"/>
        <v>Mardi</v>
      </c>
      <c r="E227" s="124">
        <f t="shared" si="20"/>
        <v>33</v>
      </c>
      <c r="F227" s="124">
        <f t="shared" si="21"/>
        <v>8</v>
      </c>
      <c r="G227" s="27"/>
      <c r="H227" s="28" t="str">
        <f ca="1">CONCATENATE(SUMIF($E$6:$E227,$E227,$K227)," / ",SUMIF($E$6:$E$370,$E227,$K227))</f>
        <v>0 / 0</v>
      </c>
      <c r="I227" s="28" t="str">
        <f ca="1">CONCATENATE(SUMIF($F$6:$F227,$F227,$K227)," / ",SUMIF($F$6:$F$370,$F227,$K227))</f>
        <v>0 / 0</v>
      </c>
      <c r="J227" s="28" t="str">
        <f>CONCATENATE(SUM($K$6:$K227)," / ",SUM($K$6:$K$370))</f>
        <v>130,195 / 130,195</v>
      </c>
      <c r="K227" s="245">
        <v>0</v>
      </c>
      <c r="L227" s="28"/>
      <c r="M227" s="28" t="str">
        <f>CONCATENATE(SUMIF($E$6:$E227,$E227,$P$6:$P$370)," / ",SUMIF($E$6:$E$370,$E227,$P$6:$P$370))</f>
        <v>0 / 0</v>
      </c>
      <c r="N227" s="28" t="str">
        <f ca="1">CONCATENATE(SUMIF($F$6:$F227,$F227,$P227)," / ",SUMIF($F$6:$F$370,$F227,$P$6:$P$370))</f>
        <v>0 / 0</v>
      </c>
      <c r="O227" s="28" t="str">
        <f t="shared" si="22"/>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3"/>
        <v>42592</v>
      </c>
      <c r="D228" s="35" t="str">
        <f t="shared" si="24"/>
        <v>Mercredi</v>
      </c>
      <c r="E228" s="124">
        <f t="shared" si="20"/>
        <v>33</v>
      </c>
      <c r="F228" s="124">
        <f t="shared" si="21"/>
        <v>8</v>
      </c>
      <c r="G228" s="27"/>
      <c r="H228" s="28" t="str">
        <f ca="1">CONCATENATE(SUMIF($E$6:$E228,$E228,$K228)," / ",SUMIF($E$6:$E$370,$E228,$K228))</f>
        <v>0 / 0</v>
      </c>
      <c r="I228" s="28" t="str">
        <f ca="1">CONCATENATE(SUMIF($F$6:$F228,$F228,$K228)," / ",SUMIF($F$6:$F$370,$F228,$K228))</f>
        <v>0 / 0</v>
      </c>
      <c r="J228" s="28" t="str">
        <f>CONCATENATE(SUM($K$6:$K228)," / ",SUM($K$6:$K$370))</f>
        <v>130,195 / 130,195</v>
      </c>
      <c r="K228" s="245">
        <v>0</v>
      </c>
      <c r="L228" s="28"/>
      <c r="M228" s="28" t="str">
        <f>CONCATENATE(SUMIF($E$6:$E228,$E228,$P$6:$P$370)," / ",SUMIF($E$6:$E$370,$E228,$P$6:$P$370))</f>
        <v>0 / 0</v>
      </c>
      <c r="N228" s="28" t="str">
        <f ca="1">CONCATENATE(SUMIF($F$6:$F228,$F228,$P228)," / ",SUMIF($F$6:$F$370,$F228,$P$6:$P$370))</f>
        <v>0 / 0</v>
      </c>
      <c r="O228" s="28" t="str">
        <f t="shared" si="22"/>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3"/>
        <v>42593</v>
      </c>
      <c r="D229" s="35" t="str">
        <f t="shared" si="24"/>
        <v>Jeudi</v>
      </c>
      <c r="E229" s="124">
        <f t="shared" si="20"/>
        <v>33</v>
      </c>
      <c r="F229" s="124">
        <f t="shared" si="21"/>
        <v>8</v>
      </c>
      <c r="G229" s="27"/>
      <c r="H229" s="28" t="str">
        <f ca="1">CONCATENATE(SUMIF($E$6:$E229,$E229,$K229)," / ",SUMIF($E$6:$E$370,$E229,$K229))</f>
        <v>0 / 0</v>
      </c>
      <c r="I229" s="28" t="str">
        <f ca="1">CONCATENATE(SUMIF($F$6:$F229,$F229,$K229)," / ",SUMIF($F$6:$F$370,$F229,$K229))</f>
        <v>0 / 0</v>
      </c>
      <c r="J229" s="28" t="str">
        <f>CONCATENATE(SUM($K$6:$K229)," / ",SUM($K$6:$K$370))</f>
        <v>130,195 / 130,195</v>
      </c>
      <c r="K229" s="245">
        <v>0</v>
      </c>
      <c r="L229" s="28"/>
      <c r="M229" s="28" t="str">
        <f>CONCATENATE(SUMIF($E$6:$E229,$E229,$P$6:$P$370)," / ",SUMIF($E$6:$E$370,$E229,$P$6:$P$370))</f>
        <v>0 / 0</v>
      </c>
      <c r="N229" s="28" t="str">
        <f ca="1">CONCATENATE(SUMIF($F$6:$F229,$F229,$P229)," / ",SUMIF($F$6:$F$370,$F229,$P$6:$P$370))</f>
        <v>0 / 0</v>
      </c>
      <c r="O229" s="28" t="str">
        <f t="shared" si="22"/>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3"/>
        <v>42594</v>
      </c>
      <c r="D230" s="35" t="str">
        <f t="shared" si="24"/>
        <v>Vendredi</v>
      </c>
      <c r="E230" s="124">
        <f t="shared" si="20"/>
        <v>33</v>
      </c>
      <c r="F230" s="124">
        <f t="shared" si="21"/>
        <v>8</v>
      </c>
      <c r="G230" s="27"/>
      <c r="H230" s="28" t="str">
        <f ca="1">CONCATENATE(SUMIF($E$6:$E230,$E230,$K230)," / ",SUMIF($E$6:$E$370,$E230,$K230))</f>
        <v>0 / 0</v>
      </c>
      <c r="I230" s="28" t="str">
        <f ca="1">CONCATENATE(SUMIF($F$6:$F230,$F230,$K230)," / ",SUMIF($F$6:$F$370,$F230,$K230))</f>
        <v>0 / 0</v>
      </c>
      <c r="J230" s="28" t="str">
        <f>CONCATENATE(SUM($K$6:$K230)," / ",SUM($K$6:$K$370))</f>
        <v>130,195 / 130,195</v>
      </c>
      <c r="K230" s="245">
        <v>0</v>
      </c>
      <c r="L230" s="28"/>
      <c r="M230" s="28" t="str">
        <f>CONCATENATE(SUMIF($E$6:$E230,$E230,$P$6:$P$370)," / ",SUMIF($E$6:$E$370,$E230,$P$6:$P$370))</f>
        <v>0 / 0</v>
      </c>
      <c r="N230" s="28" t="str">
        <f ca="1">CONCATENATE(SUMIF($F$6:$F230,$F230,$P230)," / ",SUMIF($F$6:$F$370,$F230,$P$6:$P$370))</f>
        <v>0 / 0</v>
      </c>
      <c r="O230" s="28" t="str">
        <f t="shared" si="22"/>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3"/>
        <v>42595</v>
      </c>
      <c r="D231" s="35" t="str">
        <f t="shared" si="24"/>
        <v>samedi</v>
      </c>
      <c r="E231" s="124">
        <f t="shared" si="20"/>
        <v>33</v>
      </c>
      <c r="F231" s="124">
        <f t="shared" si="21"/>
        <v>8</v>
      </c>
      <c r="G231" s="27"/>
      <c r="H231" s="28" t="str">
        <f ca="1">CONCATENATE(SUMIF($E$6:$E231,$E231,$K231)," / ",SUMIF($E$6:$E$370,$E231,$K231))</f>
        <v>0 / 0</v>
      </c>
      <c r="I231" s="28" t="str">
        <f ca="1">CONCATENATE(SUMIF($F$6:$F231,$F231,$K231)," / ",SUMIF($F$6:$F$370,$F231,$K231))</f>
        <v>0 / 0</v>
      </c>
      <c r="J231" s="28" t="str">
        <f>CONCATENATE(SUM($K$6:$K231)," / ",SUM($K$6:$K$370))</f>
        <v>130,195 / 130,195</v>
      </c>
      <c r="K231" s="245">
        <v>0</v>
      </c>
      <c r="L231" s="28"/>
      <c r="M231" s="28" t="str">
        <f>CONCATENATE(SUMIF($E$6:$E231,$E231,$P$6:$P$370)," / ",SUMIF($E$6:$E$370,$E231,$P$6:$P$370))</f>
        <v>0 / 0</v>
      </c>
      <c r="N231" s="28" t="str">
        <f ca="1">CONCATENATE(SUMIF($F$6:$F231,$F231,$P231)," / ",SUMIF($F$6:$F$370,$F231,$P$6:$P$370))</f>
        <v>0 / 0</v>
      </c>
      <c r="O231" s="28" t="str">
        <f t="shared" si="22"/>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3"/>
        <v>42596</v>
      </c>
      <c r="D232" s="35" t="str">
        <f t="shared" si="24"/>
        <v>Dimanche</v>
      </c>
      <c r="E232" s="124">
        <f t="shared" si="20"/>
        <v>34</v>
      </c>
      <c r="F232" s="124">
        <f t="shared" si="21"/>
        <v>8</v>
      </c>
      <c r="G232" s="27"/>
      <c r="H232" s="28" t="str">
        <f ca="1">CONCATENATE(SUMIF($E$6:$E232,$E232,$K232)," / ",SUMIF($E$6:$E$370,$E232,$K232))</f>
        <v>0 / 0</v>
      </c>
      <c r="I232" s="28" t="str">
        <f ca="1">CONCATENATE(SUMIF($F$6:$F232,$F232,$K232)," / ",SUMIF($F$6:$F$370,$F232,$K232))</f>
        <v>0 / 0</v>
      </c>
      <c r="J232" s="28" t="str">
        <f>CONCATENATE(SUM($K$6:$K232)," / ",SUM($K$6:$K$370))</f>
        <v>130,195 / 130,195</v>
      </c>
      <c r="K232" s="245">
        <v>0</v>
      </c>
      <c r="L232" s="28"/>
      <c r="M232" s="28" t="str">
        <f>CONCATENATE(SUMIF($E$6:$E232,$E232,$P$6:$P$370)," / ",SUMIF($E$6:$E$370,$E232,$P$6:$P$370))</f>
        <v>0 / 0</v>
      </c>
      <c r="N232" s="28" t="str">
        <f ca="1">CONCATENATE(SUMIF($F$6:$F232,$F232,$P232)," / ",SUMIF($F$6:$F$370,$F232,$P$6:$P$370))</f>
        <v>0 / 0</v>
      </c>
      <c r="O232" s="28" t="str">
        <f t="shared" si="22"/>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3"/>
        <v>42597</v>
      </c>
      <c r="D233" s="35" t="str">
        <f t="shared" si="24"/>
        <v>Lundi</v>
      </c>
      <c r="E233" s="124">
        <f t="shared" si="20"/>
        <v>34</v>
      </c>
      <c r="F233" s="124">
        <f t="shared" si="21"/>
        <v>8</v>
      </c>
      <c r="G233" s="27"/>
      <c r="H233" s="28" t="str">
        <f ca="1">CONCATENATE(SUMIF($E$6:$E233,$E233,$K233)," / ",SUMIF($E$6:$E$370,$E233,$K233))</f>
        <v>0 / 0</v>
      </c>
      <c r="I233" s="28" t="str">
        <f ca="1">CONCATENATE(SUMIF($F$6:$F233,$F233,$K233)," / ",SUMIF($F$6:$F$370,$F233,$K233))</f>
        <v>0 / 0</v>
      </c>
      <c r="J233" s="28" t="str">
        <f>CONCATENATE(SUM($K$6:$K233)," / ",SUM($K$6:$K$370))</f>
        <v>130,195 / 130,195</v>
      </c>
      <c r="K233" s="245">
        <v>0</v>
      </c>
      <c r="L233" s="28"/>
      <c r="M233" s="28" t="str">
        <f>CONCATENATE(SUMIF($E$6:$E233,$E233,$P$6:$P$370)," / ",SUMIF($E$6:$E$370,$E233,$P$6:$P$370))</f>
        <v>0 / 0</v>
      </c>
      <c r="N233" s="28" t="str">
        <f ca="1">CONCATENATE(SUMIF($F$6:$F233,$F233,$P233)," / ",SUMIF($F$6:$F$370,$F233,$P$6:$P$370))</f>
        <v>0 / 0</v>
      </c>
      <c r="O233" s="28" t="str">
        <f t="shared" si="22"/>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3"/>
        <v>42598</v>
      </c>
      <c r="D234" s="35" t="str">
        <f t="shared" si="24"/>
        <v>Mardi</v>
      </c>
      <c r="E234" s="124">
        <f t="shared" si="20"/>
        <v>34</v>
      </c>
      <c r="F234" s="124">
        <f t="shared" si="21"/>
        <v>8</v>
      </c>
      <c r="G234" s="27"/>
      <c r="H234" s="28" t="str">
        <f ca="1">CONCATENATE(SUMIF($E$6:$E234,$E234,$K234)," / ",SUMIF($E$6:$E$370,$E234,$K234))</f>
        <v>0 / 0</v>
      </c>
      <c r="I234" s="28" t="str">
        <f ca="1">CONCATENATE(SUMIF($F$6:$F234,$F234,$K234)," / ",SUMIF($F$6:$F$370,$F234,$K234))</f>
        <v>0 / 0</v>
      </c>
      <c r="J234" s="28" t="str">
        <f>CONCATENATE(SUM($K$6:$K234)," / ",SUM($K$6:$K$370))</f>
        <v>130,195 / 130,195</v>
      </c>
      <c r="K234" s="245">
        <v>0</v>
      </c>
      <c r="L234" s="28"/>
      <c r="M234" s="28" t="str">
        <f>CONCATENATE(SUMIF($E$6:$E234,$E234,$P$6:$P$370)," / ",SUMIF($E$6:$E$370,$E234,$P$6:$P$370))</f>
        <v>0 / 0</v>
      </c>
      <c r="N234" s="28" t="str">
        <f ca="1">CONCATENATE(SUMIF($F$6:$F234,$F234,$P234)," / ",SUMIF($F$6:$F$370,$F234,$P$6:$P$370))</f>
        <v>0 / 0</v>
      </c>
      <c r="O234" s="28" t="str">
        <f t="shared" si="22"/>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3"/>
        <v>42599</v>
      </c>
      <c r="D235" s="35" t="str">
        <f t="shared" si="24"/>
        <v>Mercredi</v>
      </c>
      <c r="E235" s="124">
        <f t="shared" si="20"/>
        <v>34</v>
      </c>
      <c r="F235" s="124">
        <f t="shared" si="21"/>
        <v>8</v>
      </c>
      <c r="G235" s="27"/>
      <c r="H235" s="28" t="str">
        <f ca="1">CONCATENATE(SUMIF($E$6:$E235,$E235,$K235)," / ",SUMIF($E$6:$E$370,$E235,$K235))</f>
        <v>0 / 0</v>
      </c>
      <c r="I235" s="28" t="str">
        <f ca="1">CONCATENATE(SUMIF($F$6:$F235,$F235,$K235)," / ",SUMIF($F$6:$F$370,$F235,$K235))</f>
        <v>0 / 0</v>
      </c>
      <c r="J235" s="28" t="str">
        <f>CONCATENATE(SUM($K$6:$K235)," / ",SUM($K$6:$K$370))</f>
        <v>130,195 / 130,195</v>
      </c>
      <c r="K235" s="245">
        <v>0</v>
      </c>
      <c r="L235" s="28"/>
      <c r="M235" s="28" t="str">
        <f>CONCATENATE(SUMIF($E$6:$E235,$E235,$P$6:$P$370)," / ",SUMIF($E$6:$E$370,$E235,$P$6:$P$370))</f>
        <v>0 / 0</v>
      </c>
      <c r="N235" s="28" t="str">
        <f ca="1">CONCATENATE(SUMIF($F$6:$F235,$F235,$P235)," / ",SUMIF($F$6:$F$370,$F235,$P$6:$P$370))</f>
        <v>0 / 0</v>
      </c>
      <c r="O235" s="28" t="str">
        <f t="shared" si="22"/>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3"/>
        <v>42600</v>
      </c>
      <c r="D236" s="35" t="str">
        <f t="shared" si="24"/>
        <v>Jeudi</v>
      </c>
      <c r="E236" s="124">
        <f t="shared" si="20"/>
        <v>34</v>
      </c>
      <c r="F236" s="124">
        <f t="shared" si="21"/>
        <v>8</v>
      </c>
      <c r="G236" s="27"/>
      <c r="H236" s="28" t="str">
        <f ca="1">CONCATENATE(SUMIF($E$6:$E236,$E236,$K236)," / ",SUMIF($E$6:$E$370,$E236,$K236))</f>
        <v>0 / 0</v>
      </c>
      <c r="I236" s="28" t="str">
        <f ca="1">CONCATENATE(SUMIF($F$6:$F236,$F236,$K236)," / ",SUMIF($F$6:$F$370,$F236,$K236))</f>
        <v>0 / 0</v>
      </c>
      <c r="J236" s="28" t="str">
        <f>CONCATENATE(SUM($K$6:$K236)," / ",SUM($K$6:$K$370))</f>
        <v>130,195 / 130,195</v>
      </c>
      <c r="K236" s="245">
        <v>0</v>
      </c>
      <c r="L236" s="28"/>
      <c r="M236" s="28" t="str">
        <f>CONCATENATE(SUMIF($E$6:$E236,$E236,$P$6:$P$370)," / ",SUMIF($E$6:$E$370,$E236,$P$6:$P$370))</f>
        <v>0 / 0</v>
      </c>
      <c r="N236" s="28" t="str">
        <f ca="1">CONCATENATE(SUMIF($F$6:$F236,$F236,$P236)," / ",SUMIF($F$6:$F$370,$F236,$P$6:$P$370))</f>
        <v>0 / 0</v>
      </c>
      <c r="O236" s="28" t="str">
        <f t="shared" si="22"/>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3"/>
        <v>42601</v>
      </c>
      <c r="D237" s="35" t="str">
        <f t="shared" si="24"/>
        <v>Vendredi</v>
      </c>
      <c r="E237" s="124">
        <f t="shared" si="20"/>
        <v>34</v>
      </c>
      <c r="F237" s="124">
        <f t="shared" si="21"/>
        <v>8</v>
      </c>
      <c r="G237" s="27"/>
      <c r="H237" s="28" t="str">
        <f ca="1">CONCATENATE(SUMIF($E$6:$E237,$E237,$K237)," / ",SUMIF($E$6:$E$370,$E237,$K237))</f>
        <v>0 / 0</v>
      </c>
      <c r="I237" s="28" t="str">
        <f ca="1">CONCATENATE(SUMIF($F$6:$F237,$F237,$K237)," / ",SUMIF($F$6:$F$370,$F237,$K237))</f>
        <v>0 / 0</v>
      </c>
      <c r="J237" s="28" t="str">
        <f>CONCATENATE(SUM($K$6:$K237)," / ",SUM($K$6:$K$370))</f>
        <v>130,195 / 130,195</v>
      </c>
      <c r="K237" s="245">
        <v>0</v>
      </c>
      <c r="L237" s="28"/>
      <c r="M237" s="28" t="str">
        <f>CONCATENATE(SUMIF($E$6:$E237,$E237,$P$6:$P$370)," / ",SUMIF($E$6:$E$370,$E237,$P$6:$P$370))</f>
        <v>0 / 0</v>
      </c>
      <c r="N237" s="28" t="str">
        <f ca="1">CONCATENATE(SUMIF($F$6:$F237,$F237,$P237)," / ",SUMIF($F$6:$F$370,$F237,$P$6:$P$370))</f>
        <v>0 / 0</v>
      </c>
      <c r="O237" s="28" t="str">
        <f t="shared" si="22"/>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3"/>
        <v>42602</v>
      </c>
      <c r="D238" s="35" t="str">
        <f t="shared" si="24"/>
        <v>samedi</v>
      </c>
      <c r="E238" s="124">
        <f t="shared" si="20"/>
        <v>34</v>
      </c>
      <c r="F238" s="124">
        <f t="shared" si="21"/>
        <v>8</v>
      </c>
      <c r="G238" s="27"/>
      <c r="H238" s="28" t="str">
        <f ca="1">CONCATENATE(SUMIF($E$6:$E238,$E238,$K238)," / ",SUMIF($E$6:$E$370,$E238,$K238))</f>
        <v>0 / 0</v>
      </c>
      <c r="I238" s="28" t="str">
        <f ca="1">CONCATENATE(SUMIF($F$6:$F238,$F238,$K238)," / ",SUMIF($F$6:$F$370,$F238,$K238))</f>
        <v>0 / 0</v>
      </c>
      <c r="J238" s="28" t="str">
        <f>CONCATENATE(SUM($K$6:$K238)," / ",SUM($K$6:$K$370))</f>
        <v>130,195 / 130,195</v>
      </c>
      <c r="K238" s="245">
        <v>0</v>
      </c>
      <c r="L238" s="28"/>
      <c r="M238" s="28" t="str">
        <f>CONCATENATE(SUMIF($E$6:$E238,$E238,$P$6:$P$370)," / ",SUMIF($E$6:$E$370,$E238,$P$6:$P$370))</f>
        <v>0 / 0</v>
      </c>
      <c r="N238" s="28" t="str">
        <f ca="1">CONCATENATE(SUMIF($F$6:$F238,$F238,$P238)," / ",SUMIF($F$6:$F$370,$F238,$P$6:$P$370))</f>
        <v>0 / 0</v>
      </c>
      <c r="O238" s="28" t="str">
        <f t="shared" si="22"/>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3"/>
        <v>42603</v>
      </c>
      <c r="D239" s="35" t="str">
        <f t="shared" si="24"/>
        <v>Dimanche</v>
      </c>
      <c r="E239" s="124">
        <f t="shared" si="20"/>
        <v>35</v>
      </c>
      <c r="F239" s="124">
        <f t="shared" si="21"/>
        <v>8</v>
      </c>
      <c r="G239" s="27"/>
      <c r="H239" s="28" t="str">
        <f ca="1">CONCATENATE(SUMIF($E$6:$E239,$E239,$K239)," / ",SUMIF($E$6:$E$370,$E239,$K239))</f>
        <v>0 / 0</v>
      </c>
      <c r="I239" s="28" t="str">
        <f ca="1">CONCATENATE(SUMIF($F$6:$F239,$F239,$K239)," / ",SUMIF($F$6:$F$370,$F239,$K239))</f>
        <v>0 / 0</v>
      </c>
      <c r="J239" s="28" t="str">
        <f>CONCATENATE(SUM($K$6:$K239)," / ",SUM($K$6:$K$370))</f>
        <v>130,195 / 130,195</v>
      </c>
      <c r="K239" s="245">
        <v>0</v>
      </c>
      <c r="L239" s="28"/>
      <c r="M239" s="28" t="str">
        <f>CONCATENATE(SUMIF($E$6:$E239,$E239,$P$6:$P$370)," / ",SUMIF($E$6:$E$370,$E239,$P$6:$P$370))</f>
        <v>0 / 0</v>
      </c>
      <c r="N239" s="28" t="str">
        <f ca="1">CONCATENATE(SUMIF($F$6:$F239,$F239,$P239)," / ",SUMIF($F$6:$F$370,$F239,$P$6:$P$370))</f>
        <v>0 / 0</v>
      </c>
      <c r="O239" s="28" t="str">
        <f t="shared" si="22"/>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3"/>
        <v>42604</v>
      </c>
      <c r="D240" s="35" t="str">
        <f t="shared" si="24"/>
        <v>Lundi</v>
      </c>
      <c r="E240" s="124">
        <f t="shared" si="20"/>
        <v>35</v>
      </c>
      <c r="F240" s="124">
        <f t="shared" si="21"/>
        <v>8</v>
      </c>
      <c r="G240" s="27"/>
      <c r="H240" s="28" t="str">
        <f ca="1">CONCATENATE(SUMIF($E$6:$E240,$E240,$K240)," / ",SUMIF($E$6:$E$370,$E240,$K240))</f>
        <v>0 / 0</v>
      </c>
      <c r="I240" s="28" t="str">
        <f ca="1">CONCATENATE(SUMIF($F$6:$F240,$F240,$K240)," / ",SUMIF($F$6:$F$370,$F240,$K240))</f>
        <v>0 / 0</v>
      </c>
      <c r="J240" s="28" t="str">
        <f>CONCATENATE(SUM($K$6:$K240)," / ",SUM($K$6:$K$370))</f>
        <v>130,195 / 130,195</v>
      </c>
      <c r="K240" s="245">
        <v>0</v>
      </c>
      <c r="L240" s="28"/>
      <c r="M240" s="28" t="str">
        <f>CONCATENATE(SUMIF($E$6:$E240,$E240,$P$6:$P$370)," / ",SUMIF($E$6:$E$370,$E240,$P$6:$P$370))</f>
        <v>0 / 0</v>
      </c>
      <c r="N240" s="28" t="str">
        <f ca="1">CONCATENATE(SUMIF($F$6:$F240,$F240,$P240)," / ",SUMIF($F$6:$F$370,$F240,$P$6:$P$370))</f>
        <v>0 / 0</v>
      </c>
      <c r="O240" s="28" t="str">
        <f t="shared" si="22"/>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3"/>
        <v>42605</v>
      </c>
      <c r="D241" s="35" t="str">
        <f t="shared" si="24"/>
        <v>Mardi</v>
      </c>
      <c r="E241" s="124">
        <f t="shared" si="20"/>
        <v>35</v>
      </c>
      <c r="F241" s="124">
        <f t="shared" si="21"/>
        <v>8</v>
      </c>
      <c r="G241" s="27"/>
      <c r="H241" s="28" t="str">
        <f ca="1">CONCATENATE(SUMIF($E$6:$E241,$E241,$K241)," / ",SUMIF($E$6:$E$370,$E241,$K241))</f>
        <v>0 / 0</v>
      </c>
      <c r="I241" s="28" t="str">
        <f ca="1">CONCATENATE(SUMIF($F$6:$F241,$F241,$K241)," / ",SUMIF($F$6:$F$370,$F241,$K241))</f>
        <v>0 / 0</v>
      </c>
      <c r="J241" s="28" t="str">
        <f>CONCATENATE(SUM($K$6:$K241)," / ",SUM($K$6:$K$370))</f>
        <v>130,195 / 130,195</v>
      </c>
      <c r="K241" s="245">
        <v>0</v>
      </c>
      <c r="L241" s="28"/>
      <c r="M241" s="28" t="str">
        <f>CONCATENATE(SUMIF($E$6:$E241,$E241,$P$6:$P$370)," / ",SUMIF($E$6:$E$370,$E241,$P$6:$P$370))</f>
        <v>0 / 0</v>
      </c>
      <c r="N241" s="28" t="str">
        <f ca="1">CONCATENATE(SUMIF($F$6:$F241,$F241,$P241)," / ",SUMIF($F$6:$F$370,$F241,$P$6:$P$370))</f>
        <v>0 / 0</v>
      </c>
      <c r="O241" s="28" t="str">
        <f t="shared" si="22"/>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3"/>
        <v>42606</v>
      </c>
      <c r="D242" s="35" t="str">
        <f t="shared" si="24"/>
        <v>Mercredi</v>
      </c>
      <c r="E242" s="124">
        <f t="shared" si="20"/>
        <v>35</v>
      </c>
      <c r="F242" s="124">
        <f t="shared" si="21"/>
        <v>8</v>
      </c>
      <c r="G242" s="27"/>
      <c r="H242" s="28" t="str">
        <f ca="1">CONCATENATE(SUMIF($E$6:$E242,$E242,$K242)," / ",SUMIF($E$6:$E$370,$E242,$K242))</f>
        <v>0 / 0</v>
      </c>
      <c r="I242" s="28" t="str">
        <f ca="1">CONCATENATE(SUMIF($F$6:$F242,$F242,$K242)," / ",SUMIF($F$6:$F$370,$F242,$K242))</f>
        <v>0 / 0</v>
      </c>
      <c r="J242" s="28" t="str">
        <f>CONCATENATE(SUM($K$6:$K242)," / ",SUM($K$6:$K$370))</f>
        <v>130,195 / 130,195</v>
      </c>
      <c r="K242" s="245">
        <v>0</v>
      </c>
      <c r="L242" s="28"/>
      <c r="M242" s="28" t="str">
        <f>CONCATENATE(SUMIF($E$6:$E242,$E242,$P$6:$P$370)," / ",SUMIF($E$6:$E$370,$E242,$P$6:$P$370))</f>
        <v>0 / 0</v>
      </c>
      <c r="N242" s="28" t="str">
        <f ca="1">CONCATENATE(SUMIF($F$6:$F242,$F242,$P242)," / ",SUMIF($F$6:$F$370,$F242,$P$6:$P$370))</f>
        <v>0 / 0</v>
      </c>
      <c r="O242" s="28" t="str">
        <f t="shared" si="22"/>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3"/>
        <v>42607</v>
      </c>
      <c r="D243" s="35" t="str">
        <f t="shared" si="24"/>
        <v>Jeudi</v>
      </c>
      <c r="E243" s="124">
        <f t="shared" si="20"/>
        <v>35</v>
      </c>
      <c r="F243" s="124">
        <f t="shared" si="21"/>
        <v>8</v>
      </c>
      <c r="G243" s="27"/>
      <c r="H243" s="28" t="str">
        <f ca="1">CONCATENATE(SUMIF($E$6:$E243,$E243,$K243)," / ",SUMIF($E$6:$E$370,$E243,$K243))</f>
        <v>0 / 0</v>
      </c>
      <c r="I243" s="28" t="str">
        <f ca="1">CONCATENATE(SUMIF($F$6:$F243,$F243,$K243)," / ",SUMIF($F$6:$F$370,$F243,$K243))</f>
        <v>0 / 0</v>
      </c>
      <c r="J243" s="28" t="str">
        <f>CONCATENATE(SUM($K$6:$K243)," / ",SUM($K$6:$K$370))</f>
        <v>130,195 / 130,195</v>
      </c>
      <c r="K243" s="245">
        <v>0</v>
      </c>
      <c r="L243" s="28"/>
      <c r="M243" s="28" t="str">
        <f>CONCATENATE(SUMIF($E$6:$E243,$E243,$P$6:$P$370)," / ",SUMIF($E$6:$E$370,$E243,$P$6:$P$370))</f>
        <v>0 / 0</v>
      </c>
      <c r="N243" s="28" t="str">
        <f ca="1">CONCATENATE(SUMIF($F$6:$F243,$F243,$P243)," / ",SUMIF($F$6:$F$370,$F243,$P$6:$P$370))</f>
        <v>0 / 0</v>
      </c>
      <c r="O243" s="28" t="str">
        <f t="shared" si="22"/>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3"/>
        <v>42608</v>
      </c>
      <c r="D244" s="35" t="str">
        <f t="shared" si="24"/>
        <v>Vendredi</v>
      </c>
      <c r="E244" s="124">
        <f t="shared" si="20"/>
        <v>35</v>
      </c>
      <c r="F244" s="124">
        <f t="shared" si="21"/>
        <v>8</v>
      </c>
      <c r="G244" s="27"/>
      <c r="H244" s="28" t="str">
        <f ca="1">CONCATENATE(SUMIF($E$6:$E244,$E244,$K244)," / ",SUMIF($E$6:$E$370,$E244,$K244))</f>
        <v>0 / 0</v>
      </c>
      <c r="I244" s="28" t="str">
        <f ca="1">CONCATENATE(SUMIF($F$6:$F244,$F244,$K244)," / ",SUMIF($F$6:$F$370,$F244,$K244))</f>
        <v>0 / 0</v>
      </c>
      <c r="J244" s="28" t="str">
        <f>CONCATENATE(SUM($K$6:$K244)," / ",SUM($K$6:$K$370))</f>
        <v>130,195 / 130,195</v>
      </c>
      <c r="K244" s="245">
        <v>0</v>
      </c>
      <c r="L244" s="28"/>
      <c r="M244" s="28" t="str">
        <f>CONCATENATE(SUMIF($E$6:$E244,$E244,$P$6:$P$370)," / ",SUMIF($E$6:$E$370,$E244,$P$6:$P$370))</f>
        <v>0 / 0</v>
      </c>
      <c r="N244" s="28" t="str">
        <f ca="1">CONCATENATE(SUMIF($F$6:$F244,$F244,$P244)," / ",SUMIF($F$6:$F$370,$F244,$P$6:$P$370))</f>
        <v>0 / 0</v>
      </c>
      <c r="O244" s="28" t="str">
        <f t="shared" si="22"/>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3"/>
        <v>42609</v>
      </c>
      <c r="D245" s="35" t="str">
        <f t="shared" si="24"/>
        <v>samedi</v>
      </c>
      <c r="E245" s="124">
        <f t="shared" si="20"/>
        <v>35</v>
      </c>
      <c r="F245" s="124">
        <f t="shared" si="21"/>
        <v>8</v>
      </c>
      <c r="G245" s="27"/>
      <c r="H245" s="28" t="str">
        <f ca="1">CONCATENATE(SUMIF($E$6:$E245,$E245,$K245)," / ",SUMIF($E$6:$E$370,$E245,$K245))</f>
        <v>0 / 0</v>
      </c>
      <c r="I245" s="28" t="str">
        <f ca="1">CONCATENATE(SUMIF($F$6:$F245,$F245,$K245)," / ",SUMIF($F$6:$F$370,$F245,$K245))</f>
        <v>0 / 0</v>
      </c>
      <c r="J245" s="28" t="str">
        <f>CONCATENATE(SUM($K$6:$K245)," / ",SUM($K$6:$K$370))</f>
        <v>130,195 / 130,195</v>
      </c>
      <c r="K245" s="245">
        <v>0</v>
      </c>
      <c r="L245" s="28"/>
      <c r="M245" s="28" t="str">
        <f>CONCATENATE(SUMIF($E$6:$E245,$E245,$P$6:$P$370)," / ",SUMIF($E$6:$E$370,$E245,$P$6:$P$370))</f>
        <v>0 / 0</v>
      </c>
      <c r="N245" s="28" t="str">
        <f ca="1">CONCATENATE(SUMIF($F$6:$F245,$F245,$P245)," / ",SUMIF($F$6:$F$370,$F245,$P$6:$P$370))</f>
        <v>0 / 0</v>
      </c>
      <c r="O245" s="28" t="str">
        <f t="shared" si="22"/>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3"/>
        <v>42610</v>
      </c>
      <c r="D246" s="35" t="str">
        <f t="shared" si="24"/>
        <v>Dimanche</v>
      </c>
      <c r="E246" s="124">
        <f t="shared" si="20"/>
        <v>36</v>
      </c>
      <c r="F246" s="124">
        <f t="shared" si="21"/>
        <v>8</v>
      </c>
      <c r="G246" s="27"/>
      <c r="H246" s="28" t="str">
        <f ca="1">CONCATENATE(SUMIF($E$6:$E246,$E246,$K246)," / ",SUMIF($E$6:$E$370,$E246,$K246))</f>
        <v>0 / 0</v>
      </c>
      <c r="I246" s="28" t="str">
        <f ca="1">CONCATENATE(SUMIF($F$6:$F246,$F246,$K246)," / ",SUMIF($F$6:$F$370,$F246,$K246))</f>
        <v>0 / 0</v>
      </c>
      <c r="J246" s="28" t="str">
        <f>CONCATENATE(SUM($K$6:$K246)," / ",SUM($K$6:$K$370))</f>
        <v>130,195 / 130,195</v>
      </c>
      <c r="K246" s="245">
        <v>0</v>
      </c>
      <c r="L246" s="28"/>
      <c r="M246" s="28" t="str">
        <f>CONCATENATE(SUMIF($E$6:$E246,$E246,$P$6:$P$370)," / ",SUMIF($E$6:$E$370,$E246,$P$6:$P$370))</f>
        <v>0 / 0</v>
      </c>
      <c r="N246" s="28" t="str">
        <f ca="1">CONCATENATE(SUMIF($F$6:$F246,$F246,$P246)," / ",SUMIF($F$6:$F$370,$F246,$P$6:$P$370))</f>
        <v>0 / 0</v>
      </c>
      <c r="O246" s="28" t="str">
        <f t="shared" si="22"/>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3"/>
        <v>42611</v>
      </c>
      <c r="D247" s="35" t="str">
        <f t="shared" si="24"/>
        <v>Lundi</v>
      </c>
      <c r="E247" s="124">
        <f t="shared" si="20"/>
        <v>36</v>
      </c>
      <c r="F247" s="124">
        <f t="shared" si="21"/>
        <v>8</v>
      </c>
      <c r="G247" s="27"/>
      <c r="H247" s="28" t="str">
        <f ca="1">CONCATENATE(SUMIF($E$6:$E247,$E247,$K247)," / ",SUMIF($E$6:$E$370,$E247,$K247))</f>
        <v>0 / 0</v>
      </c>
      <c r="I247" s="28" t="str">
        <f ca="1">CONCATENATE(SUMIF($F$6:$F247,$F247,$K247)," / ",SUMIF($F$6:$F$370,$F247,$K247))</f>
        <v>0 / 0</v>
      </c>
      <c r="J247" s="28" t="str">
        <f>CONCATENATE(SUM($K$6:$K247)," / ",SUM($K$6:$K$370))</f>
        <v>130,195 / 130,195</v>
      </c>
      <c r="K247" s="245">
        <v>0</v>
      </c>
      <c r="L247" s="28"/>
      <c r="M247" s="28" t="str">
        <f>CONCATENATE(SUMIF($E$6:$E247,$E247,$P$6:$P$370)," / ",SUMIF($E$6:$E$370,$E247,$P$6:$P$370))</f>
        <v>0 / 0</v>
      </c>
      <c r="N247" s="28" t="str">
        <f ca="1">CONCATENATE(SUMIF($F$6:$F247,$F247,$P247)," / ",SUMIF($F$6:$F$370,$F247,$P$6:$P$370))</f>
        <v>0 / 0</v>
      </c>
      <c r="O247" s="28" t="str">
        <f t="shared" si="22"/>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3"/>
        <v>42612</v>
      </c>
      <c r="D248" s="35" t="str">
        <f t="shared" si="24"/>
        <v>Mardi</v>
      </c>
      <c r="E248" s="124">
        <f t="shared" si="20"/>
        <v>36</v>
      </c>
      <c r="F248" s="124">
        <f t="shared" si="21"/>
        <v>8</v>
      </c>
      <c r="G248" s="27"/>
      <c r="H248" s="28" t="str">
        <f ca="1">CONCATENATE(SUMIF($E$6:$E248,$E248,$K248)," / ",SUMIF($E$6:$E$370,$E248,$K248))</f>
        <v>0 / 0</v>
      </c>
      <c r="I248" s="28" t="str">
        <f ca="1">CONCATENATE(SUMIF($F$6:$F248,$F248,$K248)," / ",SUMIF($F$6:$F$370,$F248,$K248))</f>
        <v>0 / 0</v>
      </c>
      <c r="J248" s="28" t="str">
        <f>CONCATENATE(SUM($K$6:$K248)," / ",SUM($K$6:$K$370))</f>
        <v>130,195 / 130,195</v>
      </c>
      <c r="K248" s="245">
        <v>0</v>
      </c>
      <c r="L248" s="28"/>
      <c r="M248" s="28" t="str">
        <f>CONCATENATE(SUMIF($E$6:$E248,$E248,$P$6:$P$370)," / ",SUMIF($E$6:$E$370,$E248,$P$6:$P$370))</f>
        <v>0 / 0</v>
      </c>
      <c r="N248" s="28" t="str">
        <f ca="1">CONCATENATE(SUMIF($F$6:$F248,$F248,$P248)," / ",SUMIF($F$6:$F$370,$F248,$P$6:$P$370))</f>
        <v>0 / 0</v>
      </c>
      <c r="O248" s="28" t="str">
        <f t="shared" si="22"/>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3"/>
        <v>42613</v>
      </c>
      <c r="D249" s="35" t="str">
        <f t="shared" si="24"/>
        <v>Mercredi</v>
      </c>
      <c r="E249" s="124">
        <f t="shared" si="20"/>
        <v>36</v>
      </c>
      <c r="F249" s="124">
        <f t="shared" si="21"/>
        <v>8</v>
      </c>
      <c r="G249" s="27"/>
      <c r="H249" s="28" t="str">
        <f ca="1">CONCATENATE(SUMIF($E$6:$E249,$E249,$K249)," / ",SUMIF($E$6:$E$370,$E249,$K249))</f>
        <v>0 / 0</v>
      </c>
      <c r="I249" s="28" t="str">
        <f ca="1">CONCATENATE(SUMIF($F$6:$F249,$F249,$K249)," / ",SUMIF($F$6:$F$370,$F249,$K249))</f>
        <v>0 / 0</v>
      </c>
      <c r="J249" s="28" t="str">
        <f>CONCATENATE(SUM($K$6:$K249)," / ",SUM($K$6:$K$370))</f>
        <v>130,195 / 130,195</v>
      </c>
      <c r="K249" s="245">
        <v>0</v>
      </c>
      <c r="L249" s="28"/>
      <c r="M249" s="28" t="str">
        <f>CONCATENATE(SUMIF($E$6:$E249,$E249,$P$6:$P$370)," / ",SUMIF($E$6:$E$370,$E249,$P$6:$P$370))</f>
        <v>0 / 0</v>
      </c>
      <c r="N249" s="28" t="str">
        <f ca="1">CONCATENATE(SUMIF($F$6:$F249,$F249,$P249)," / ",SUMIF($F$6:$F$370,$F249,$P$6:$P$370))</f>
        <v>0 / 0</v>
      </c>
      <c r="O249" s="28" t="str">
        <f t="shared" si="22"/>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3"/>
        <v>42614</v>
      </c>
      <c r="D250" s="35" t="str">
        <f t="shared" si="24"/>
        <v>Jeudi</v>
      </c>
      <c r="E250" s="124">
        <f t="shared" si="20"/>
        <v>36</v>
      </c>
      <c r="F250" s="124">
        <f t="shared" si="21"/>
        <v>9</v>
      </c>
      <c r="G250" s="27"/>
      <c r="H250" s="28" t="str">
        <f ca="1">CONCATENATE(SUMIF($E$6:$E250,$E250,$K250)," / ",SUMIF($E$6:$E$370,$E250,$K250))</f>
        <v>0 / 0</v>
      </c>
      <c r="I250" s="28" t="str">
        <f ca="1">CONCATENATE(SUMIF($F$6:$F250,$F250,$K250)," / ",SUMIF($F$6:$F$370,$F250,$K250))</f>
        <v>0 / 0</v>
      </c>
      <c r="J250" s="28" t="str">
        <f>CONCATENATE(SUM($K$6:$K250)," / ",SUM($K$6:$K$370))</f>
        <v>130,195 / 130,195</v>
      </c>
      <c r="K250" s="245">
        <v>0</v>
      </c>
      <c r="L250" s="28"/>
      <c r="M250" s="28" t="str">
        <f>CONCATENATE(SUMIF($E$6:$E250,$E250,$P$6:$P$370)," / ",SUMIF($E$6:$E$370,$E250,$P$6:$P$370))</f>
        <v>0 / 0</v>
      </c>
      <c r="N250" s="28" t="str">
        <f ca="1">CONCATENATE(SUMIF($F$6:$F250,$F250,$P250)," / ",SUMIF($F$6:$F$370,$F250,$P$6:$P$370))</f>
        <v>0 / 0</v>
      </c>
      <c r="O250" s="28" t="str">
        <f t="shared" si="22"/>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3"/>
        <v>42615</v>
      </c>
      <c r="D251" s="35" t="str">
        <f t="shared" si="24"/>
        <v>Vendredi</v>
      </c>
      <c r="E251" s="124">
        <f t="shared" si="20"/>
        <v>36</v>
      </c>
      <c r="F251" s="124">
        <f t="shared" si="21"/>
        <v>9</v>
      </c>
      <c r="G251" s="27"/>
      <c r="H251" s="28" t="str">
        <f ca="1">CONCATENATE(SUMIF($E$6:$E251,$E251,$K251)," / ",SUMIF($E$6:$E$370,$E251,$K251))</f>
        <v>0 / 0</v>
      </c>
      <c r="I251" s="28" t="str">
        <f ca="1">CONCATENATE(SUMIF($F$6:$F251,$F251,$K251)," / ",SUMIF($F$6:$F$370,$F251,$K251))</f>
        <v>0 / 0</v>
      </c>
      <c r="J251" s="28" t="str">
        <f>CONCATENATE(SUM($K$6:$K251)," / ",SUM($K$6:$K$370))</f>
        <v>130,195 / 130,195</v>
      </c>
      <c r="K251" s="245">
        <v>0</v>
      </c>
      <c r="L251" s="28"/>
      <c r="M251" s="28" t="str">
        <f>CONCATENATE(SUMIF($E$6:$E251,$E251,$P$6:$P$370)," / ",SUMIF($E$6:$E$370,$E251,$P$6:$P$370))</f>
        <v>0 / 0</v>
      </c>
      <c r="N251" s="28" t="str">
        <f ca="1">CONCATENATE(SUMIF($F$6:$F251,$F251,$P251)," / ",SUMIF($F$6:$F$370,$F251,$P$6:$P$370))</f>
        <v>0 / 0</v>
      </c>
      <c r="O251" s="28" t="str">
        <f t="shared" si="22"/>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3"/>
        <v>42616</v>
      </c>
      <c r="D252" s="35" t="str">
        <f t="shared" si="24"/>
        <v>samedi</v>
      </c>
      <c r="E252" s="124">
        <f t="shared" si="20"/>
        <v>36</v>
      </c>
      <c r="F252" s="124">
        <f t="shared" si="21"/>
        <v>9</v>
      </c>
      <c r="G252" s="27"/>
      <c r="H252" s="28" t="str">
        <f ca="1">CONCATENATE(SUMIF($E$6:$E252,$E252,$K252)," / ",SUMIF($E$6:$E$370,$E252,$K252))</f>
        <v>0 / 0</v>
      </c>
      <c r="I252" s="28" t="str">
        <f ca="1">CONCATENATE(SUMIF($F$6:$F252,$F252,$K252)," / ",SUMIF($F$6:$F$370,$F252,$K252))</f>
        <v>0 / 0</v>
      </c>
      <c r="J252" s="28" t="str">
        <f>CONCATENATE(SUM($K$6:$K252)," / ",SUM($K$6:$K$370))</f>
        <v>130,195 / 130,195</v>
      </c>
      <c r="K252" s="245">
        <v>0</v>
      </c>
      <c r="L252" s="28"/>
      <c r="M252" s="28" t="str">
        <f>CONCATENATE(SUMIF($E$6:$E252,$E252,$P$6:$P$370)," / ",SUMIF($E$6:$E$370,$E252,$P$6:$P$370))</f>
        <v>0 / 0</v>
      </c>
      <c r="N252" s="28" t="str">
        <f ca="1">CONCATENATE(SUMIF($F$6:$F252,$F252,$P252)," / ",SUMIF($F$6:$F$370,$F252,$P$6:$P$370))</f>
        <v>0 / 0</v>
      </c>
      <c r="O252" s="28" t="str">
        <f t="shared" si="22"/>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3"/>
        <v>42617</v>
      </c>
      <c r="D253" s="35" t="str">
        <f t="shared" si="24"/>
        <v>Dimanche</v>
      </c>
      <c r="E253" s="124">
        <f t="shared" si="20"/>
        <v>37</v>
      </c>
      <c r="F253" s="124">
        <f t="shared" si="21"/>
        <v>9</v>
      </c>
      <c r="G253" s="27"/>
      <c r="H253" s="28" t="str">
        <f ca="1">CONCATENATE(SUMIF($E$6:$E253,$E253,$K253)," / ",SUMIF($E$6:$E$370,$E253,$K253))</f>
        <v>0 / 0</v>
      </c>
      <c r="I253" s="28" t="str">
        <f ca="1">CONCATENATE(SUMIF($F$6:$F253,$F253,$K253)," / ",SUMIF($F$6:$F$370,$F253,$K253))</f>
        <v>0 / 0</v>
      </c>
      <c r="J253" s="28" t="str">
        <f>CONCATENATE(SUM($K$6:$K253)," / ",SUM($K$6:$K$370))</f>
        <v>130,195 / 130,195</v>
      </c>
      <c r="K253" s="245">
        <v>0</v>
      </c>
      <c r="L253" s="28"/>
      <c r="M253" s="28" t="str">
        <f>CONCATENATE(SUMIF($E$6:$E253,$E253,$P$6:$P$370)," / ",SUMIF($E$6:$E$370,$E253,$P$6:$P$370))</f>
        <v>0 / 0</v>
      </c>
      <c r="N253" s="28" t="str">
        <f ca="1">CONCATENATE(SUMIF($F$6:$F253,$F253,$P253)," / ",SUMIF($F$6:$F$370,$F253,$P$6:$P$370))</f>
        <v>0 / 0</v>
      </c>
      <c r="O253" s="28" t="str">
        <f t="shared" si="22"/>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3"/>
        <v>42618</v>
      </c>
      <c r="D254" s="35" t="str">
        <f t="shared" si="24"/>
        <v>Lundi</v>
      </c>
      <c r="E254" s="124">
        <f t="shared" si="20"/>
        <v>37</v>
      </c>
      <c r="F254" s="124">
        <f t="shared" si="21"/>
        <v>9</v>
      </c>
      <c r="G254" s="27"/>
      <c r="H254" s="28" t="str">
        <f ca="1">CONCATENATE(SUMIF($E$6:$E254,$E254,$K254)," / ",SUMIF($E$6:$E$370,$E254,$K254))</f>
        <v>0 / 0</v>
      </c>
      <c r="I254" s="28" t="str">
        <f ca="1">CONCATENATE(SUMIF($F$6:$F254,$F254,$K254)," / ",SUMIF($F$6:$F$370,$F254,$K254))</f>
        <v>0 / 0</v>
      </c>
      <c r="J254" s="28" t="str">
        <f>CONCATENATE(SUM($K$6:$K254)," / ",SUM($K$6:$K$370))</f>
        <v>130,195 / 130,195</v>
      </c>
      <c r="K254" s="245">
        <v>0</v>
      </c>
      <c r="L254" s="28"/>
      <c r="M254" s="28" t="str">
        <f>CONCATENATE(SUMIF($E$6:$E254,$E254,$P$6:$P$370)," / ",SUMIF($E$6:$E$370,$E254,$P$6:$P$370))</f>
        <v>0 / 0</v>
      </c>
      <c r="N254" s="28" t="str">
        <f ca="1">CONCATENATE(SUMIF($F$6:$F254,$F254,$P254)," / ",SUMIF($F$6:$F$370,$F254,$P$6:$P$370))</f>
        <v>0 / 0</v>
      </c>
      <c r="O254" s="28" t="str">
        <f t="shared" si="22"/>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3"/>
        <v>42619</v>
      </c>
      <c r="D255" s="35" t="str">
        <f t="shared" si="24"/>
        <v>Mardi</v>
      </c>
      <c r="E255" s="124">
        <f t="shared" si="20"/>
        <v>37</v>
      </c>
      <c r="F255" s="124">
        <f t="shared" si="21"/>
        <v>9</v>
      </c>
      <c r="G255" s="27"/>
      <c r="H255" s="28" t="str">
        <f ca="1">CONCATENATE(SUMIF($E$6:$E255,$E255,$K255)," / ",SUMIF($E$6:$E$370,$E255,$K255))</f>
        <v>0 / 0</v>
      </c>
      <c r="I255" s="28" t="str">
        <f ca="1">CONCATENATE(SUMIF($F$6:$F255,$F255,$K255)," / ",SUMIF($F$6:$F$370,$F255,$K255))</f>
        <v>0 / 0</v>
      </c>
      <c r="J255" s="28" t="str">
        <f>CONCATENATE(SUM($K$6:$K255)," / ",SUM($K$6:$K$370))</f>
        <v>130,195 / 130,195</v>
      </c>
      <c r="K255" s="245">
        <v>0</v>
      </c>
      <c r="L255" s="28"/>
      <c r="M255" s="28" t="str">
        <f>CONCATENATE(SUMIF($E$6:$E255,$E255,$P$6:$P$370)," / ",SUMIF($E$6:$E$370,$E255,$P$6:$P$370))</f>
        <v>0 / 0</v>
      </c>
      <c r="N255" s="28" t="str">
        <f ca="1">CONCATENATE(SUMIF($F$6:$F255,$F255,$P255)," / ",SUMIF($F$6:$F$370,$F255,$P$6:$P$370))</f>
        <v>0 / 0</v>
      </c>
      <c r="O255" s="28" t="str">
        <f t="shared" si="22"/>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3"/>
        <v>42620</v>
      </c>
      <c r="D256" s="35" t="str">
        <f t="shared" si="24"/>
        <v>Mercredi</v>
      </c>
      <c r="E256" s="124">
        <f t="shared" si="20"/>
        <v>37</v>
      </c>
      <c r="F256" s="124">
        <f t="shared" si="21"/>
        <v>9</v>
      </c>
      <c r="G256" s="27"/>
      <c r="H256" s="28" t="str">
        <f ca="1">CONCATENATE(SUMIF($E$6:$E256,$E256,$K256)," / ",SUMIF($E$6:$E$370,$E256,$K256))</f>
        <v>0 / 0</v>
      </c>
      <c r="I256" s="28" t="str">
        <f ca="1">CONCATENATE(SUMIF($F$6:$F256,$F256,$K256)," / ",SUMIF($F$6:$F$370,$F256,$K256))</f>
        <v>0 / 0</v>
      </c>
      <c r="J256" s="28" t="str">
        <f>CONCATENATE(SUM($K$6:$K256)," / ",SUM($K$6:$K$370))</f>
        <v>130,195 / 130,195</v>
      </c>
      <c r="K256" s="245">
        <v>0</v>
      </c>
      <c r="L256" s="28"/>
      <c r="M256" s="28" t="str">
        <f>CONCATENATE(SUMIF($E$6:$E256,$E256,$P$6:$P$370)," / ",SUMIF($E$6:$E$370,$E256,$P$6:$P$370))</f>
        <v>0 / 0</v>
      </c>
      <c r="N256" s="28" t="str">
        <f ca="1">CONCATENATE(SUMIF($F$6:$F256,$F256,$P256)," / ",SUMIF($F$6:$F$370,$F256,$P$6:$P$370))</f>
        <v>0 / 0</v>
      </c>
      <c r="O256" s="28" t="str">
        <f t="shared" si="22"/>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3"/>
        <v>42621</v>
      </c>
      <c r="D257" s="35" t="str">
        <f t="shared" si="24"/>
        <v>Jeudi</v>
      </c>
      <c r="E257" s="124">
        <f t="shared" si="20"/>
        <v>37</v>
      </c>
      <c r="F257" s="124">
        <f t="shared" si="21"/>
        <v>9</v>
      </c>
      <c r="G257" s="27"/>
      <c r="H257" s="28" t="str">
        <f ca="1">CONCATENATE(SUMIF($E$6:$E257,$E257,$K257)," / ",SUMIF($E$6:$E$370,$E257,$K257))</f>
        <v>0 / 0</v>
      </c>
      <c r="I257" s="28" t="str">
        <f ca="1">CONCATENATE(SUMIF($F$6:$F257,$F257,$K257)," / ",SUMIF($F$6:$F$370,$F257,$K257))</f>
        <v>0 / 0</v>
      </c>
      <c r="J257" s="28" t="str">
        <f>CONCATENATE(SUM($K$6:$K257)," / ",SUM($K$6:$K$370))</f>
        <v>130,195 / 130,195</v>
      </c>
      <c r="K257" s="245">
        <v>0</v>
      </c>
      <c r="L257" s="28"/>
      <c r="M257" s="28" t="str">
        <f>CONCATENATE(SUMIF($E$6:$E257,$E257,$P$6:$P$370)," / ",SUMIF($E$6:$E$370,$E257,$P$6:$P$370))</f>
        <v>0 / 0</v>
      </c>
      <c r="N257" s="28" t="str">
        <f ca="1">CONCATENATE(SUMIF($F$6:$F257,$F257,$P257)," / ",SUMIF($F$6:$F$370,$F257,$P$6:$P$370))</f>
        <v>0 / 0</v>
      </c>
      <c r="O257" s="28" t="str">
        <f t="shared" si="22"/>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3"/>
        <v>42622</v>
      </c>
      <c r="D258" s="35" t="str">
        <f t="shared" si="24"/>
        <v>Vendredi</v>
      </c>
      <c r="E258" s="124">
        <f t="shared" si="20"/>
        <v>37</v>
      </c>
      <c r="F258" s="124">
        <f t="shared" si="21"/>
        <v>9</v>
      </c>
      <c r="G258" s="27"/>
      <c r="H258" s="28" t="str">
        <f ca="1">CONCATENATE(SUMIF($E$6:$E258,$E258,$K258)," / ",SUMIF($E$6:$E$370,$E258,$K258))</f>
        <v>0 / 0</v>
      </c>
      <c r="I258" s="28" t="str">
        <f ca="1">CONCATENATE(SUMIF($F$6:$F258,$F258,$K258)," / ",SUMIF($F$6:$F$370,$F258,$K258))</f>
        <v>0 / 0</v>
      </c>
      <c r="J258" s="28" t="str">
        <f>CONCATENATE(SUM($K$6:$K258)," / ",SUM($K$6:$K$370))</f>
        <v>130,195 / 130,195</v>
      </c>
      <c r="K258" s="245">
        <v>0</v>
      </c>
      <c r="L258" s="28"/>
      <c r="M258" s="28" t="str">
        <f>CONCATENATE(SUMIF($E$6:$E258,$E258,$P$6:$P$370)," / ",SUMIF($E$6:$E$370,$E258,$P$6:$P$370))</f>
        <v>0 / 0</v>
      </c>
      <c r="N258" s="28" t="str">
        <f ca="1">CONCATENATE(SUMIF($F$6:$F258,$F258,$P258)," / ",SUMIF($F$6:$F$370,$F258,$P$6:$P$370))</f>
        <v>0 / 0</v>
      </c>
      <c r="O258" s="28" t="str">
        <f t="shared" si="22"/>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3"/>
        <v>42623</v>
      </c>
      <c r="D259" s="35" t="str">
        <f t="shared" si="24"/>
        <v>samedi</v>
      </c>
      <c r="E259" s="124">
        <f t="shared" si="20"/>
        <v>37</v>
      </c>
      <c r="F259" s="124">
        <f t="shared" si="21"/>
        <v>9</v>
      </c>
      <c r="G259" s="27"/>
      <c r="H259" s="28" t="str">
        <f ca="1">CONCATENATE(SUMIF($E$6:$E259,$E259,$K259)," / ",SUMIF($E$6:$E$370,$E259,$K259))</f>
        <v>0 / 0</v>
      </c>
      <c r="I259" s="28" t="str">
        <f ca="1">CONCATENATE(SUMIF($F$6:$F259,$F259,$K259)," / ",SUMIF($F$6:$F$370,$F259,$K259))</f>
        <v>0 / 0</v>
      </c>
      <c r="J259" s="28" t="str">
        <f>CONCATENATE(SUM($K$6:$K259)," / ",SUM($K$6:$K$370))</f>
        <v>130,195 / 130,195</v>
      </c>
      <c r="K259" s="245">
        <v>0</v>
      </c>
      <c r="L259" s="28"/>
      <c r="M259" s="28" t="str">
        <f>CONCATENATE(SUMIF($E$6:$E259,$E259,$P$6:$P$370)," / ",SUMIF($E$6:$E$370,$E259,$P$6:$P$370))</f>
        <v>0 / 0</v>
      </c>
      <c r="N259" s="28" t="str">
        <f ca="1">CONCATENATE(SUMIF($F$6:$F259,$F259,$P259)," / ",SUMIF($F$6:$F$370,$F259,$P$6:$P$370))</f>
        <v>0 / 0</v>
      </c>
      <c r="O259" s="28" t="str">
        <f t="shared" si="22"/>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3"/>
        <v>42624</v>
      </c>
      <c r="D260" s="35" t="str">
        <f t="shared" si="24"/>
        <v>Dimanche</v>
      </c>
      <c r="E260" s="124">
        <f t="shared" si="20"/>
        <v>38</v>
      </c>
      <c r="F260" s="124">
        <f t="shared" si="21"/>
        <v>9</v>
      </c>
      <c r="G260" s="27"/>
      <c r="H260" s="28" t="str">
        <f ca="1">CONCATENATE(SUMIF($E$6:$E260,$E260,$K260)," / ",SUMIF($E$6:$E$370,$E260,$K260))</f>
        <v>0 / 0</v>
      </c>
      <c r="I260" s="28" t="str">
        <f ca="1">CONCATENATE(SUMIF($F$6:$F260,$F260,$K260)," / ",SUMIF($F$6:$F$370,$F260,$K260))</f>
        <v>0 / 0</v>
      </c>
      <c r="J260" s="28" t="str">
        <f>CONCATENATE(SUM($K$6:$K260)," / ",SUM($K$6:$K$370))</f>
        <v>130,195 / 130,195</v>
      </c>
      <c r="K260" s="245">
        <v>0</v>
      </c>
      <c r="L260" s="28"/>
      <c r="M260" s="28" t="str">
        <f>CONCATENATE(SUMIF($E$6:$E260,$E260,$P$6:$P$370)," / ",SUMIF($E$6:$E$370,$E260,$P$6:$P$370))</f>
        <v>0 / 0</v>
      </c>
      <c r="N260" s="28" t="str">
        <f ca="1">CONCATENATE(SUMIF($F$6:$F260,$F260,$P260)," / ",SUMIF($F$6:$F$370,$F260,$P$6:$P$370))</f>
        <v>0 / 0</v>
      </c>
      <c r="O260" s="28" t="str">
        <f t="shared" si="22"/>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3"/>
        <v>42625</v>
      </c>
      <c r="D261" s="35" t="str">
        <f t="shared" si="24"/>
        <v>Lundi</v>
      </c>
      <c r="E261" s="124">
        <f t="shared" si="20"/>
        <v>38</v>
      </c>
      <c r="F261" s="124">
        <f t="shared" si="21"/>
        <v>9</v>
      </c>
      <c r="G261" s="27"/>
      <c r="H261" s="28" t="str">
        <f ca="1">CONCATENATE(SUMIF($E$6:$E261,$E261,$K261)," / ",SUMIF($E$6:$E$370,$E261,$K261))</f>
        <v>0 / 0</v>
      </c>
      <c r="I261" s="28" t="str">
        <f ca="1">CONCATENATE(SUMIF($F$6:$F261,$F261,$K261)," / ",SUMIF($F$6:$F$370,$F261,$K261))</f>
        <v>0 / 0</v>
      </c>
      <c r="J261" s="28" t="str">
        <f>CONCATENATE(SUM($K$6:$K261)," / ",SUM($K$6:$K$370))</f>
        <v>130,195 / 130,195</v>
      </c>
      <c r="K261" s="245">
        <v>0</v>
      </c>
      <c r="L261" s="28"/>
      <c r="M261" s="28" t="str">
        <f>CONCATENATE(SUMIF($E$6:$E261,$E261,$P$6:$P$370)," / ",SUMIF($E$6:$E$370,$E261,$P$6:$P$370))</f>
        <v>0 / 0</v>
      </c>
      <c r="N261" s="28" t="str">
        <f ca="1">CONCATENATE(SUMIF($F$6:$F261,$F261,$P261)," / ",SUMIF($F$6:$F$370,$F261,$P$6:$P$370))</f>
        <v>0 / 0</v>
      </c>
      <c r="O261" s="28" t="str">
        <f t="shared" si="22"/>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3"/>
        <v>42626</v>
      </c>
      <c r="D262" s="35" t="str">
        <f t="shared" si="24"/>
        <v>Mardi</v>
      </c>
      <c r="E262" s="124">
        <f t="shared" si="20"/>
        <v>38</v>
      </c>
      <c r="F262" s="124">
        <f t="shared" si="21"/>
        <v>9</v>
      </c>
      <c r="G262" s="27"/>
      <c r="H262" s="28" t="str">
        <f ca="1">CONCATENATE(SUMIF($E$6:$E262,$E262,$K262)," / ",SUMIF($E$6:$E$370,$E262,$K262))</f>
        <v>0 / 0</v>
      </c>
      <c r="I262" s="28" t="str">
        <f ca="1">CONCATENATE(SUMIF($F$6:$F262,$F262,$K262)," / ",SUMIF($F$6:$F$370,$F262,$K262))</f>
        <v>0 / 0</v>
      </c>
      <c r="J262" s="28" t="str">
        <f>CONCATENATE(SUM($K$6:$K262)," / ",SUM($K$6:$K$370))</f>
        <v>130,195 / 130,195</v>
      </c>
      <c r="K262" s="245">
        <v>0</v>
      </c>
      <c r="L262" s="28"/>
      <c r="M262" s="28" t="str">
        <f>CONCATENATE(SUMIF($E$6:$E262,$E262,$P$6:$P$370)," / ",SUMIF($E$6:$E$370,$E262,$P$6:$P$370))</f>
        <v>0 / 0</v>
      </c>
      <c r="N262" s="28" t="str">
        <f ca="1">CONCATENATE(SUMIF($F$6:$F262,$F262,$P262)," / ",SUMIF($F$6:$F$370,$F262,$P$6:$P$370))</f>
        <v>0 / 0</v>
      </c>
      <c r="O262" s="28" t="str">
        <f t="shared" si="22"/>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3"/>
        <v>42627</v>
      </c>
      <c r="D263" s="35" t="str">
        <f t="shared" si="24"/>
        <v>Mercredi</v>
      </c>
      <c r="E263" s="124">
        <f t="shared" ref="E263:E326" si="25">WEEKNUM($C263)</f>
        <v>38</v>
      </c>
      <c r="F263" s="124">
        <f t="shared" ref="F263:F326" si="26">MONTH(C263)</f>
        <v>9</v>
      </c>
      <c r="G263" s="27"/>
      <c r="H263" s="28" t="str">
        <f ca="1">CONCATENATE(SUMIF($E$6:$E263,$E263,$K263)," / ",SUMIF($E$6:$E$370,$E263,$K263))</f>
        <v>0 / 0</v>
      </c>
      <c r="I263" s="28" t="str">
        <f ca="1">CONCATENATE(SUMIF($F$6:$F263,$F263,$K263)," / ",SUMIF($F$6:$F$370,$F263,$K263))</f>
        <v>0 / 0</v>
      </c>
      <c r="J263" s="28" t="str">
        <f>CONCATENATE(SUM($K$6:$K263)," / ",SUM($K$6:$K$370))</f>
        <v>130,195 / 130,195</v>
      </c>
      <c r="K263" s="245">
        <v>0</v>
      </c>
      <c r="L263" s="28"/>
      <c r="M263" s="28" t="str">
        <f>CONCATENATE(SUMIF($E$6:$E263,$E263,$P$6:$P$370)," / ",SUMIF($E$6:$E$370,$E263,$P$6:$P$370))</f>
        <v>0 / 0</v>
      </c>
      <c r="N263" s="28" t="str">
        <f ca="1">CONCATENATE(SUMIF($F$6:$F263,$F263,$P263)," / ",SUMIF($F$6:$F$370,$F263,$P$6:$P$370))</f>
        <v>0 / 0</v>
      </c>
      <c r="O263" s="28" t="str">
        <f t="shared" ref="O263:O326" si="27">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28">C263+1</f>
        <v>42628</v>
      </c>
      <c r="D264" s="35" t="str">
        <f t="shared" si="24"/>
        <v>Jeudi</v>
      </c>
      <c r="E264" s="124">
        <f t="shared" si="25"/>
        <v>38</v>
      </c>
      <c r="F264" s="124">
        <f t="shared" si="26"/>
        <v>9</v>
      </c>
      <c r="G264" s="27"/>
      <c r="H264" s="28" t="str">
        <f ca="1">CONCATENATE(SUMIF($E$6:$E264,$E264,$K264)," / ",SUMIF($E$6:$E$370,$E264,$K264))</f>
        <v>0 / 0</v>
      </c>
      <c r="I264" s="28" t="str">
        <f ca="1">CONCATENATE(SUMIF($F$6:$F264,$F264,$K264)," / ",SUMIF($F$6:$F$370,$F264,$K264))</f>
        <v>0 / 0</v>
      </c>
      <c r="J264" s="28" t="str">
        <f>CONCATENATE(SUM($K$6:$K264)," / ",SUM($K$6:$K$370))</f>
        <v>130,195 / 130,195</v>
      </c>
      <c r="K264" s="245">
        <v>0</v>
      </c>
      <c r="L264" s="28"/>
      <c r="M264" s="28" t="str">
        <f>CONCATENATE(SUMIF($E$6:$E264,$E264,$P$6:$P$370)," / ",SUMIF($E$6:$E$370,$E264,$P$6:$P$370))</f>
        <v>0 / 0</v>
      </c>
      <c r="N264" s="28" t="str">
        <f ca="1">CONCATENATE(SUMIF($F$6:$F264,$F264,$P264)," / ",SUMIF($F$6:$F$370,$F264,$P$6:$P$370))</f>
        <v>0 / 0</v>
      </c>
      <c r="O264" s="28" t="str">
        <f t="shared" si="27"/>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28"/>
        <v>42629</v>
      </c>
      <c r="D265" s="35" t="str">
        <f t="shared" si="24"/>
        <v>Vendredi</v>
      </c>
      <c r="E265" s="124">
        <f t="shared" si="25"/>
        <v>38</v>
      </c>
      <c r="F265" s="124">
        <f t="shared" si="26"/>
        <v>9</v>
      </c>
      <c r="G265" s="27"/>
      <c r="H265" s="28" t="str">
        <f ca="1">CONCATENATE(SUMIF($E$6:$E265,$E265,$K265)," / ",SUMIF($E$6:$E$370,$E265,$K265))</f>
        <v>0 / 0</v>
      </c>
      <c r="I265" s="28" t="str">
        <f ca="1">CONCATENATE(SUMIF($F$6:$F265,$F265,$K265)," / ",SUMIF($F$6:$F$370,$F265,$K265))</f>
        <v>0 / 0</v>
      </c>
      <c r="J265" s="28" t="str">
        <f>CONCATENATE(SUM($K$6:$K265)," / ",SUM($K$6:$K$370))</f>
        <v>130,195 / 130,195</v>
      </c>
      <c r="K265" s="245">
        <v>0</v>
      </c>
      <c r="L265" s="28"/>
      <c r="M265" s="28" t="str">
        <f>CONCATENATE(SUMIF($E$6:$E265,$E265,$P$6:$P$370)," / ",SUMIF($E$6:$E$370,$E265,$P$6:$P$370))</f>
        <v>0 / 0</v>
      </c>
      <c r="N265" s="28" t="str">
        <f ca="1">CONCATENATE(SUMIF($F$6:$F265,$F265,$P265)," / ",SUMIF($F$6:$F$370,$F265,$P$6:$P$370))</f>
        <v>0 / 0</v>
      </c>
      <c r="O265" s="28" t="str">
        <f t="shared" si="27"/>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28"/>
        <v>42630</v>
      </c>
      <c r="D266" s="35" t="str">
        <f t="shared" si="24"/>
        <v>samedi</v>
      </c>
      <c r="E266" s="124">
        <f t="shared" si="25"/>
        <v>38</v>
      </c>
      <c r="F266" s="124">
        <f t="shared" si="26"/>
        <v>9</v>
      </c>
      <c r="G266" s="27"/>
      <c r="H266" s="28" t="str">
        <f ca="1">CONCATENATE(SUMIF($E$6:$E266,$E266,$K266)," / ",SUMIF($E$6:$E$370,$E266,$K266))</f>
        <v>0 / 0</v>
      </c>
      <c r="I266" s="28" t="str">
        <f ca="1">CONCATENATE(SUMIF($F$6:$F266,$F266,$K266)," / ",SUMIF($F$6:$F$370,$F266,$K266))</f>
        <v>0 / 0</v>
      </c>
      <c r="J266" s="28" t="str">
        <f>CONCATENATE(SUM($K$6:$K266)," / ",SUM($K$6:$K$370))</f>
        <v>130,195 / 130,195</v>
      </c>
      <c r="K266" s="245">
        <v>0</v>
      </c>
      <c r="L266" s="28"/>
      <c r="M266" s="28" t="str">
        <f>CONCATENATE(SUMIF($E$6:$E266,$E266,$P$6:$P$370)," / ",SUMIF($E$6:$E$370,$E266,$P$6:$P$370))</f>
        <v>0 / 0</v>
      </c>
      <c r="N266" s="28" t="str">
        <f ca="1">CONCATENATE(SUMIF($F$6:$F266,$F266,$P266)," / ",SUMIF($F$6:$F$370,$F266,$P$6:$P$370))</f>
        <v>0 / 0</v>
      </c>
      <c r="O266" s="28" t="str">
        <f t="shared" si="27"/>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28"/>
        <v>42631</v>
      </c>
      <c r="D267" s="35" t="str">
        <f t="shared" si="24"/>
        <v>Dimanche</v>
      </c>
      <c r="E267" s="124">
        <f t="shared" si="25"/>
        <v>39</v>
      </c>
      <c r="F267" s="124">
        <f t="shared" si="26"/>
        <v>9</v>
      </c>
      <c r="G267" s="27"/>
      <c r="H267" s="28" t="str">
        <f ca="1">CONCATENATE(SUMIF($E$6:$E267,$E267,$K267)," / ",SUMIF($E$6:$E$370,$E267,$K267))</f>
        <v>0 / 0</v>
      </c>
      <c r="I267" s="28" t="str">
        <f ca="1">CONCATENATE(SUMIF($F$6:$F267,$F267,$K267)," / ",SUMIF($F$6:$F$370,$F267,$K267))</f>
        <v>0 / 0</v>
      </c>
      <c r="J267" s="28" t="str">
        <f>CONCATENATE(SUM($K$6:$K267)," / ",SUM($K$6:$K$370))</f>
        <v>130,195 / 130,195</v>
      </c>
      <c r="K267" s="245">
        <v>0</v>
      </c>
      <c r="L267" s="28"/>
      <c r="M267" s="28" t="str">
        <f>CONCATENATE(SUMIF($E$6:$E267,$E267,$P$6:$P$370)," / ",SUMIF($E$6:$E$370,$E267,$P$6:$P$370))</f>
        <v>0 / 0</v>
      </c>
      <c r="N267" s="28" t="str">
        <f ca="1">CONCATENATE(SUMIF($F$6:$F267,$F267,$P267)," / ",SUMIF($F$6:$F$370,$F267,$P$6:$P$370))</f>
        <v>0 / 0</v>
      </c>
      <c r="O267" s="28" t="str">
        <f t="shared" si="27"/>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28"/>
        <v>42632</v>
      </c>
      <c r="D268" s="35" t="str">
        <f t="shared" si="24"/>
        <v>Lundi</v>
      </c>
      <c r="E268" s="124">
        <f t="shared" si="25"/>
        <v>39</v>
      </c>
      <c r="F268" s="124">
        <f t="shared" si="26"/>
        <v>9</v>
      </c>
      <c r="G268" s="27"/>
      <c r="H268" s="28" t="str">
        <f ca="1">CONCATENATE(SUMIF($E$6:$E268,$E268,$K268)," / ",SUMIF($E$6:$E$370,$E268,$K268))</f>
        <v>0 / 0</v>
      </c>
      <c r="I268" s="28" t="str">
        <f ca="1">CONCATENATE(SUMIF($F$6:$F268,$F268,$K268)," / ",SUMIF($F$6:$F$370,$F268,$K268))</f>
        <v>0 / 0</v>
      </c>
      <c r="J268" s="28" t="str">
        <f>CONCATENATE(SUM($K$6:$K268)," / ",SUM($K$6:$K$370))</f>
        <v>130,195 / 130,195</v>
      </c>
      <c r="K268" s="245">
        <v>0</v>
      </c>
      <c r="L268" s="28"/>
      <c r="M268" s="28" t="str">
        <f>CONCATENATE(SUMIF($E$6:$E268,$E268,$P$6:$P$370)," / ",SUMIF($E$6:$E$370,$E268,$P$6:$P$370))</f>
        <v>0 / 0</v>
      </c>
      <c r="N268" s="28" t="str">
        <f ca="1">CONCATENATE(SUMIF($F$6:$F268,$F268,$P268)," / ",SUMIF($F$6:$F$370,$F268,$P$6:$P$370))</f>
        <v>0 / 0</v>
      </c>
      <c r="O268" s="28" t="str">
        <f t="shared" si="27"/>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28"/>
        <v>42633</v>
      </c>
      <c r="D269" s="35" t="str">
        <f t="shared" si="24"/>
        <v>Mardi</v>
      </c>
      <c r="E269" s="124">
        <f t="shared" si="25"/>
        <v>39</v>
      </c>
      <c r="F269" s="124">
        <f t="shared" si="26"/>
        <v>9</v>
      </c>
      <c r="G269" s="27"/>
      <c r="H269" s="28" t="str">
        <f ca="1">CONCATENATE(SUMIF($E$6:$E269,$E269,$K269)," / ",SUMIF($E$6:$E$370,$E269,$K269))</f>
        <v>0 / 0</v>
      </c>
      <c r="I269" s="28" t="str">
        <f ca="1">CONCATENATE(SUMIF($F$6:$F269,$F269,$K269)," / ",SUMIF($F$6:$F$370,$F269,$K269))</f>
        <v>0 / 0</v>
      </c>
      <c r="J269" s="28" t="str">
        <f>CONCATENATE(SUM($K$6:$K269)," / ",SUM($K$6:$K$370))</f>
        <v>130,195 / 130,195</v>
      </c>
      <c r="K269" s="245">
        <v>0</v>
      </c>
      <c r="L269" s="28"/>
      <c r="M269" s="28" t="str">
        <f>CONCATENATE(SUMIF($E$6:$E269,$E269,$P$6:$P$370)," / ",SUMIF($E$6:$E$370,$E269,$P$6:$P$370))</f>
        <v>0 / 0</v>
      </c>
      <c r="N269" s="28" t="str">
        <f ca="1">CONCATENATE(SUMIF($F$6:$F269,$F269,$P269)," / ",SUMIF($F$6:$F$370,$F269,$P$6:$P$370))</f>
        <v>0 / 0</v>
      </c>
      <c r="O269" s="28" t="str">
        <f t="shared" si="27"/>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28"/>
        <v>42634</v>
      </c>
      <c r="D270" s="35" t="str">
        <f t="shared" si="24"/>
        <v>Mercredi</v>
      </c>
      <c r="E270" s="124">
        <f t="shared" si="25"/>
        <v>39</v>
      </c>
      <c r="F270" s="124">
        <f t="shared" si="26"/>
        <v>9</v>
      </c>
      <c r="G270" s="27"/>
      <c r="H270" s="28" t="str">
        <f ca="1">CONCATENATE(SUMIF($E$6:$E270,$E270,$K270)," / ",SUMIF($E$6:$E$370,$E270,$K270))</f>
        <v>0 / 0</v>
      </c>
      <c r="I270" s="28" t="str">
        <f ca="1">CONCATENATE(SUMIF($F$6:$F270,$F270,$K270)," / ",SUMIF($F$6:$F$370,$F270,$K270))</f>
        <v>0 / 0</v>
      </c>
      <c r="J270" s="28" t="str">
        <f>CONCATENATE(SUM($K$6:$K270)," / ",SUM($K$6:$K$370))</f>
        <v>130,195 / 130,195</v>
      </c>
      <c r="K270" s="245">
        <v>0</v>
      </c>
      <c r="L270" s="28"/>
      <c r="M270" s="28" t="str">
        <f>CONCATENATE(SUMIF($E$6:$E270,$E270,$P$6:$P$370)," / ",SUMIF($E$6:$E$370,$E270,$P$6:$P$370))</f>
        <v>0 / 0</v>
      </c>
      <c r="N270" s="28" t="str">
        <f ca="1">CONCATENATE(SUMIF($F$6:$F270,$F270,$P270)," / ",SUMIF($F$6:$F$370,$F270,$P$6:$P$370))</f>
        <v>0 / 0</v>
      </c>
      <c r="O270" s="28" t="str">
        <f t="shared" si="27"/>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28"/>
        <v>42635</v>
      </c>
      <c r="D271" s="35" t="str">
        <f t="shared" si="24"/>
        <v>Jeudi</v>
      </c>
      <c r="E271" s="124">
        <f t="shared" si="25"/>
        <v>39</v>
      </c>
      <c r="F271" s="124">
        <f t="shared" si="26"/>
        <v>9</v>
      </c>
      <c r="G271" s="27"/>
      <c r="H271" s="28" t="str">
        <f ca="1">CONCATENATE(SUMIF($E$6:$E271,$E271,$K271)," / ",SUMIF($E$6:$E$370,$E271,$K271))</f>
        <v>0 / 0</v>
      </c>
      <c r="I271" s="28" t="str">
        <f ca="1">CONCATENATE(SUMIF($F$6:$F271,$F271,$K271)," / ",SUMIF($F$6:$F$370,$F271,$K271))</f>
        <v>0 / 0</v>
      </c>
      <c r="J271" s="28" t="str">
        <f>CONCATENATE(SUM($K$6:$K271)," / ",SUM($K$6:$K$370))</f>
        <v>130,195 / 130,195</v>
      </c>
      <c r="K271" s="245">
        <v>0</v>
      </c>
      <c r="L271" s="28"/>
      <c r="M271" s="28" t="str">
        <f>CONCATENATE(SUMIF($E$6:$E271,$E271,$P$6:$P$370)," / ",SUMIF($E$6:$E$370,$E271,$P$6:$P$370))</f>
        <v>0 / 0</v>
      </c>
      <c r="N271" s="28" t="str">
        <f ca="1">CONCATENATE(SUMIF($F$6:$F271,$F271,$P271)," / ",SUMIF($F$6:$F$370,$F271,$P$6:$P$370))</f>
        <v>0 / 0</v>
      </c>
      <c r="O271" s="28" t="str">
        <f t="shared" si="27"/>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28"/>
        <v>42636</v>
      </c>
      <c r="D272" s="35" t="str">
        <f t="shared" si="24"/>
        <v>Vendredi</v>
      </c>
      <c r="E272" s="124">
        <f t="shared" si="25"/>
        <v>39</v>
      </c>
      <c r="F272" s="124">
        <f t="shared" si="26"/>
        <v>9</v>
      </c>
      <c r="G272" s="27"/>
      <c r="H272" s="28" t="str">
        <f ca="1">CONCATENATE(SUMIF($E$6:$E272,$E272,$K272)," / ",SUMIF($E$6:$E$370,$E272,$K272))</f>
        <v>0 / 0</v>
      </c>
      <c r="I272" s="28" t="str">
        <f ca="1">CONCATENATE(SUMIF($F$6:$F272,$F272,$K272)," / ",SUMIF($F$6:$F$370,$F272,$K272))</f>
        <v>0 / 0</v>
      </c>
      <c r="J272" s="28" t="str">
        <f>CONCATENATE(SUM($K$6:$K272)," / ",SUM($K$6:$K$370))</f>
        <v>130,195 / 130,195</v>
      </c>
      <c r="K272" s="245">
        <v>0</v>
      </c>
      <c r="L272" s="28"/>
      <c r="M272" s="28" t="str">
        <f>CONCATENATE(SUMIF($E$6:$E272,$E272,$P$6:$P$370)," / ",SUMIF($E$6:$E$370,$E272,$P$6:$P$370))</f>
        <v>0 / 0</v>
      </c>
      <c r="N272" s="28" t="str">
        <f ca="1">CONCATENATE(SUMIF($F$6:$F272,$F272,$P272)," / ",SUMIF($F$6:$F$370,$F272,$P$6:$P$370))</f>
        <v>0 / 0</v>
      </c>
      <c r="O272" s="28" t="str">
        <f t="shared" si="27"/>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28"/>
        <v>42637</v>
      </c>
      <c r="D273" s="35" t="str">
        <f t="shared" si="24"/>
        <v>samedi</v>
      </c>
      <c r="E273" s="124">
        <f t="shared" si="25"/>
        <v>39</v>
      </c>
      <c r="F273" s="124">
        <f t="shared" si="26"/>
        <v>9</v>
      </c>
      <c r="G273" s="27"/>
      <c r="H273" s="28" t="str">
        <f ca="1">CONCATENATE(SUMIF($E$6:$E273,$E273,$K273)," / ",SUMIF($E$6:$E$370,$E273,$K273))</f>
        <v>0 / 0</v>
      </c>
      <c r="I273" s="28" t="str">
        <f ca="1">CONCATENATE(SUMIF($F$6:$F273,$F273,$K273)," / ",SUMIF($F$6:$F$370,$F273,$K273))</f>
        <v>0 / 0</v>
      </c>
      <c r="J273" s="28" t="str">
        <f>CONCATENATE(SUM($K$6:$K273)," / ",SUM($K$6:$K$370))</f>
        <v>130,195 / 130,195</v>
      </c>
      <c r="K273" s="245">
        <v>0</v>
      </c>
      <c r="L273" s="28"/>
      <c r="M273" s="28" t="str">
        <f>CONCATENATE(SUMIF($E$6:$E273,$E273,$P$6:$P$370)," / ",SUMIF($E$6:$E$370,$E273,$P$6:$P$370))</f>
        <v>0 / 0</v>
      </c>
      <c r="N273" s="28" t="str">
        <f ca="1">CONCATENATE(SUMIF($F$6:$F273,$F273,$P273)," / ",SUMIF($F$6:$F$370,$F273,$P$6:$P$370))</f>
        <v>0 / 0</v>
      </c>
      <c r="O273" s="28" t="str">
        <f t="shared" si="27"/>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28"/>
        <v>42638</v>
      </c>
      <c r="D274" s="35" t="str">
        <f t="shared" si="24"/>
        <v>Dimanche</v>
      </c>
      <c r="E274" s="124">
        <f t="shared" si="25"/>
        <v>40</v>
      </c>
      <c r="F274" s="124">
        <f t="shared" si="26"/>
        <v>9</v>
      </c>
      <c r="G274" s="27"/>
      <c r="H274" s="28" t="str">
        <f ca="1">CONCATENATE(SUMIF($E$6:$E274,$E274,$K274)," / ",SUMIF($E$6:$E$370,$E274,$K274))</f>
        <v>0 / 0</v>
      </c>
      <c r="I274" s="28" t="str">
        <f ca="1">CONCATENATE(SUMIF($F$6:$F274,$F274,$K274)," / ",SUMIF($F$6:$F$370,$F274,$K274))</f>
        <v>0 / 0</v>
      </c>
      <c r="J274" s="28" t="str">
        <f>CONCATENATE(SUM($K$6:$K274)," / ",SUM($K$6:$K$370))</f>
        <v>130,195 / 130,195</v>
      </c>
      <c r="K274" s="245">
        <v>0</v>
      </c>
      <c r="L274" s="28"/>
      <c r="M274" s="28" t="str">
        <f>CONCATENATE(SUMIF($E$6:$E274,$E274,$P$6:$P$370)," / ",SUMIF($E$6:$E$370,$E274,$P$6:$P$370))</f>
        <v>0 / 0</v>
      </c>
      <c r="N274" s="28" t="str">
        <f ca="1">CONCATENATE(SUMIF($F$6:$F274,$F274,$P274)," / ",SUMIF($F$6:$F$370,$F274,$P$6:$P$370))</f>
        <v>0 / 0</v>
      </c>
      <c r="O274" s="28" t="str">
        <f t="shared" si="27"/>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28"/>
        <v>42639</v>
      </c>
      <c r="D275" s="35" t="str">
        <f t="shared" si="24"/>
        <v>Lundi</v>
      </c>
      <c r="E275" s="124">
        <f t="shared" si="25"/>
        <v>40</v>
      </c>
      <c r="F275" s="124">
        <f t="shared" si="26"/>
        <v>9</v>
      </c>
      <c r="G275" s="27"/>
      <c r="H275" s="28" t="str">
        <f ca="1">CONCATENATE(SUMIF($E$6:$E275,$E275,$K275)," / ",SUMIF($E$6:$E$370,$E275,$K275))</f>
        <v>0 / 0</v>
      </c>
      <c r="I275" s="28" t="str">
        <f ca="1">CONCATENATE(SUMIF($F$6:$F275,$F275,$K275)," / ",SUMIF($F$6:$F$370,$F275,$K275))</f>
        <v>0 / 0</v>
      </c>
      <c r="J275" s="28" t="str">
        <f>CONCATENATE(SUM($K$6:$K275)," / ",SUM($K$6:$K$370))</f>
        <v>130,195 / 130,195</v>
      </c>
      <c r="K275" s="245">
        <v>0</v>
      </c>
      <c r="L275" s="28"/>
      <c r="M275" s="28" t="str">
        <f>CONCATENATE(SUMIF($E$6:$E275,$E275,$P$6:$P$370)," / ",SUMIF($E$6:$E$370,$E275,$P$6:$P$370))</f>
        <v>0 / 0</v>
      </c>
      <c r="N275" s="28" t="str">
        <f ca="1">CONCATENATE(SUMIF($F$6:$F275,$F275,$P275)," / ",SUMIF($F$6:$F$370,$F275,$P$6:$P$370))</f>
        <v>0 / 0</v>
      </c>
      <c r="O275" s="28" t="str">
        <f t="shared" si="27"/>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28"/>
        <v>42640</v>
      </c>
      <c r="D276" s="35" t="str">
        <f t="shared" si="24"/>
        <v>Mardi</v>
      </c>
      <c r="E276" s="124">
        <f t="shared" si="25"/>
        <v>40</v>
      </c>
      <c r="F276" s="124">
        <f t="shared" si="26"/>
        <v>9</v>
      </c>
      <c r="G276" s="27"/>
      <c r="H276" s="28" t="str">
        <f ca="1">CONCATENATE(SUMIF($E$6:$E276,$E276,$K276)," / ",SUMIF($E$6:$E$370,$E276,$K276))</f>
        <v>0 / 0</v>
      </c>
      <c r="I276" s="28" t="str">
        <f ca="1">CONCATENATE(SUMIF($F$6:$F276,$F276,$K276)," / ",SUMIF($F$6:$F$370,$F276,$K276))</f>
        <v>0 / 0</v>
      </c>
      <c r="J276" s="28" t="str">
        <f>CONCATENATE(SUM($K$6:$K276)," / ",SUM($K$6:$K$370))</f>
        <v>130,195 / 130,195</v>
      </c>
      <c r="K276" s="245">
        <v>0</v>
      </c>
      <c r="L276" s="28"/>
      <c r="M276" s="28" t="str">
        <f>CONCATENATE(SUMIF($E$6:$E276,$E276,$P$6:$P$370)," / ",SUMIF($E$6:$E$370,$E276,$P$6:$P$370))</f>
        <v>0 / 0</v>
      </c>
      <c r="N276" s="28" t="str">
        <f ca="1">CONCATENATE(SUMIF($F$6:$F276,$F276,$P276)," / ",SUMIF($F$6:$F$370,$F276,$P$6:$P$370))</f>
        <v>0 / 0</v>
      </c>
      <c r="O276" s="28" t="str">
        <f t="shared" si="27"/>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28"/>
        <v>42641</v>
      </c>
      <c r="D277" s="35" t="str">
        <f t="shared" si="24"/>
        <v>Mercredi</v>
      </c>
      <c r="E277" s="124">
        <f t="shared" si="25"/>
        <v>40</v>
      </c>
      <c r="F277" s="124">
        <f t="shared" si="26"/>
        <v>9</v>
      </c>
      <c r="G277" s="27"/>
      <c r="H277" s="28" t="str">
        <f ca="1">CONCATENATE(SUMIF($E$6:$E277,$E277,$K277)," / ",SUMIF($E$6:$E$370,$E277,$K277))</f>
        <v>0 / 0</v>
      </c>
      <c r="I277" s="28" t="str">
        <f ca="1">CONCATENATE(SUMIF($F$6:$F277,$F277,$K277)," / ",SUMIF($F$6:$F$370,$F277,$K277))</f>
        <v>0 / 0</v>
      </c>
      <c r="J277" s="28" t="str">
        <f>CONCATENATE(SUM($K$6:$K277)," / ",SUM($K$6:$K$370))</f>
        <v>130,195 / 130,195</v>
      </c>
      <c r="K277" s="245">
        <v>0</v>
      </c>
      <c r="L277" s="28"/>
      <c r="M277" s="28" t="str">
        <f>CONCATENATE(SUMIF($E$6:$E277,$E277,$P$6:$P$370)," / ",SUMIF($E$6:$E$370,$E277,$P$6:$P$370))</f>
        <v>0 / 0</v>
      </c>
      <c r="N277" s="28" t="str">
        <f ca="1">CONCATENATE(SUMIF($F$6:$F277,$F277,$P277)," / ",SUMIF($F$6:$F$370,$F277,$P$6:$P$370))</f>
        <v>0 / 0</v>
      </c>
      <c r="O277" s="28" t="str">
        <f t="shared" si="27"/>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28"/>
        <v>42642</v>
      </c>
      <c r="D278" s="35" t="str">
        <f t="shared" si="24"/>
        <v>Jeudi</v>
      </c>
      <c r="E278" s="124">
        <f t="shared" si="25"/>
        <v>40</v>
      </c>
      <c r="F278" s="124">
        <f t="shared" si="26"/>
        <v>9</v>
      </c>
      <c r="G278" s="27"/>
      <c r="H278" s="28" t="str">
        <f ca="1">CONCATENATE(SUMIF($E$6:$E278,$E278,$K278)," / ",SUMIF($E$6:$E$370,$E278,$K278))</f>
        <v>0 / 0</v>
      </c>
      <c r="I278" s="28" t="str">
        <f ca="1">CONCATENATE(SUMIF($F$6:$F278,$F278,$K278)," / ",SUMIF($F$6:$F$370,$F278,$K278))</f>
        <v>0 / 0</v>
      </c>
      <c r="J278" s="28" t="str">
        <f>CONCATENATE(SUM($K$6:$K278)," / ",SUM($K$6:$K$370))</f>
        <v>130,195 / 130,195</v>
      </c>
      <c r="K278" s="245">
        <v>0</v>
      </c>
      <c r="L278" s="28"/>
      <c r="M278" s="28" t="str">
        <f>CONCATENATE(SUMIF($E$6:$E278,$E278,$P$6:$P$370)," / ",SUMIF($E$6:$E$370,$E278,$P$6:$P$370))</f>
        <v>0 / 0</v>
      </c>
      <c r="N278" s="28" t="str">
        <f ca="1">CONCATENATE(SUMIF($F$6:$F278,$F278,$P278)," / ",SUMIF($F$6:$F$370,$F278,$P$6:$P$370))</f>
        <v>0 / 0</v>
      </c>
      <c r="O278" s="28" t="str">
        <f t="shared" si="27"/>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28"/>
        <v>42643</v>
      </c>
      <c r="D279" s="35" t="str">
        <f t="shared" si="24"/>
        <v>Vendredi</v>
      </c>
      <c r="E279" s="124">
        <f t="shared" si="25"/>
        <v>40</v>
      </c>
      <c r="F279" s="124">
        <f t="shared" si="26"/>
        <v>9</v>
      </c>
      <c r="G279" s="27"/>
      <c r="H279" s="28" t="str">
        <f ca="1">CONCATENATE(SUMIF($E$6:$E279,$E279,$K279)," / ",SUMIF($E$6:$E$370,$E279,$K279))</f>
        <v>0 / 0</v>
      </c>
      <c r="I279" s="28" t="str">
        <f ca="1">CONCATENATE(SUMIF($F$6:$F279,$F279,$K279)," / ",SUMIF($F$6:$F$370,$F279,$K279))</f>
        <v>0 / 0</v>
      </c>
      <c r="J279" s="28" t="str">
        <f>CONCATENATE(SUM($K$6:$K279)," / ",SUM($K$6:$K$370))</f>
        <v>130,195 / 130,195</v>
      </c>
      <c r="K279" s="245">
        <v>0</v>
      </c>
      <c r="L279" s="28"/>
      <c r="M279" s="28" t="str">
        <f>CONCATENATE(SUMIF($E$6:$E279,$E279,$P$6:$P$370)," / ",SUMIF($E$6:$E$370,$E279,$P$6:$P$370))</f>
        <v>0 / 0</v>
      </c>
      <c r="N279" s="28" t="str">
        <f ca="1">CONCATENATE(SUMIF($F$6:$F279,$F279,$P279)," / ",SUMIF($F$6:$F$370,$F279,$P$6:$P$370))</f>
        <v>0 / 0</v>
      </c>
      <c r="O279" s="28" t="str">
        <f t="shared" si="27"/>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28"/>
        <v>42644</v>
      </c>
      <c r="D280" s="35" t="str">
        <f t="shared" si="24"/>
        <v>samedi</v>
      </c>
      <c r="E280" s="124">
        <f t="shared" si="25"/>
        <v>40</v>
      </c>
      <c r="F280" s="124">
        <f t="shared" si="26"/>
        <v>10</v>
      </c>
      <c r="G280" s="27"/>
      <c r="H280" s="28" t="str">
        <f ca="1">CONCATENATE(SUMIF($E$6:$E280,$E280,$K280)," / ",SUMIF($E$6:$E$370,$E280,$K280))</f>
        <v>0 / 0</v>
      </c>
      <c r="I280" s="28" t="str">
        <f ca="1">CONCATENATE(SUMIF($F$6:$F280,$F280,$K280)," / ",SUMIF($F$6:$F$370,$F280,$K280))</f>
        <v>0 / 0</v>
      </c>
      <c r="J280" s="28" t="str">
        <f>CONCATENATE(SUM($K$6:$K280)," / ",SUM($K$6:$K$370))</f>
        <v>130,195 / 130,195</v>
      </c>
      <c r="K280" s="245">
        <v>0</v>
      </c>
      <c r="L280" s="28"/>
      <c r="M280" s="28" t="str">
        <f>CONCATENATE(SUMIF($E$6:$E280,$E280,$P$6:$P$370)," / ",SUMIF($E$6:$E$370,$E280,$P$6:$P$370))</f>
        <v>0 / 0</v>
      </c>
      <c r="N280" s="28" t="str">
        <f ca="1">CONCATENATE(SUMIF($F$6:$F280,$F280,$P280)," / ",SUMIF($F$6:$F$370,$F280,$P$6:$P$370))</f>
        <v>0 / 0</v>
      </c>
      <c r="O280" s="28" t="str">
        <f t="shared" si="27"/>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28"/>
        <v>42645</v>
      </c>
      <c r="D281" s="35" t="str">
        <f t="shared" si="24"/>
        <v>Dimanche</v>
      </c>
      <c r="E281" s="124">
        <f t="shared" si="25"/>
        <v>41</v>
      </c>
      <c r="F281" s="124">
        <f t="shared" si="26"/>
        <v>10</v>
      </c>
      <c r="G281" s="27"/>
      <c r="H281" s="28" t="str">
        <f ca="1">CONCATENATE(SUMIF($E$6:$E281,$E281,$K281)," / ",SUMIF($E$6:$E$370,$E281,$K281))</f>
        <v>0 / 0</v>
      </c>
      <c r="I281" s="28" t="str">
        <f ca="1">CONCATENATE(SUMIF($F$6:$F281,$F281,$K281)," / ",SUMIF($F$6:$F$370,$F281,$K281))</f>
        <v>0 / 0</v>
      </c>
      <c r="J281" s="28" t="str">
        <f>CONCATENATE(SUM($K$6:$K281)," / ",SUM($K$6:$K$370))</f>
        <v>130,195 / 130,195</v>
      </c>
      <c r="K281" s="245">
        <v>0</v>
      </c>
      <c r="L281" s="28"/>
      <c r="M281" s="28" t="str">
        <f>CONCATENATE(SUMIF($E$6:$E281,$E281,$P$6:$P$370)," / ",SUMIF($E$6:$E$370,$E281,$P$6:$P$370))</f>
        <v>0 / 0</v>
      </c>
      <c r="N281" s="28" t="str">
        <f ca="1">CONCATENATE(SUMIF($F$6:$F281,$F281,$P281)," / ",SUMIF($F$6:$F$370,$F281,$P$6:$P$370))</f>
        <v>0 / 0</v>
      </c>
      <c r="O281" s="28" t="str">
        <f t="shared" si="27"/>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28"/>
        <v>42646</v>
      </c>
      <c r="D282" s="35" t="str">
        <f t="shared" si="24"/>
        <v>Lundi</v>
      </c>
      <c r="E282" s="124">
        <f t="shared" si="25"/>
        <v>41</v>
      </c>
      <c r="F282" s="124">
        <f t="shared" si="26"/>
        <v>10</v>
      </c>
      <c r="G282" s="27"/>
      <c r="H282" s="28" t="str">
        <f ca="1">CONCATENATE(SUMIF($E$6:$E282,$E282,$K282)," / ",SUMIF($E$6:$E$370,$E282,$K282))</f>
        <v>0 / 0</v>
      </c>
      <c r="I282" s="28" t="str">
        <f ca="1">CONCATENATE(SUMIF($F$6:$F282,$F282,$K282)," / ",SUMIF($F$6:$F$370,$F282,$K282))</f>
        <v>0 / 0</v>
      </c>
      <c r="J282" s="28" t="str">
        <f>CONCATENATE(SUM($K$6:$K282)," / ",SUM($K$6:$K$370))</f>
        <v>130,195 / 130,195</v>
      </c>
      <c r="K282" s="245">
        <v>0</v>
      </c>
      <c r="L282" s="28"/>
      <c r="M282" s="28" t="str">
        <f>CONCATENATE(SUMIF($E$6:$E282,$E282,$P$6:$P$370)," / ",SUMIF($E$6:$E$370,$E282,$P$6:$P$370))</f>
        <v>0 / 0</v>
      </c>
      <c r="N282" s="28" t="str">
        <f ca="1">CONCATENATE(SUMIF($F$6:$F282,$F282,$P282)," / ",SUMIF($F$6:$F$370,$F282,$P$6:$P$370))</f>
        <v>0 / 0</v>
      </c>
      <c r="O282" s="28" t="str">
        <f t="shared" si="27"/>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28"/>
        <v>42647</v>
      </c>
      <c r="D283" s="35" t="str">
        <f t="shared" si="24"/>
        <v>Mardi</v>
      </c>
      <c r="E283" s="124">
        <f t="shared" si="25"/>
        <v>41</v>
      </c>
      <c r="F283" s="124">
        <f t="shared" si="26"/>
        <v>10</v>
      </c>
      <c r="G283" s="27"/>
      <c r="H283" s="28" t="str">
        <f ca="1">CONCATENATE(SUMIF($E$6:$E283,$E283,$K283)," / ",SUMIF($E$6:$E$370,$E283,$K283))</f>
        <v>0 / 0</v>
      </c>
      <c r="I283" s="28" t="str">
        <f ca="1">CONCATENATE(SUMIF($F$6:$F283,$F283,$K283)," / ",SUMIF($F$6:$F$370,$F283,$K283))</f>
        <v>0 / 0</v>
      </c>
      <c r="J283" s="28" t="str">
        <f>CONCATENATE(SUM($K$6:$K283)," / ",SUM($K$6:$K$370))</f>
        <v>130,195 / 130,195</v>
      </c>
      <c r="K283" s="245">
        <v>0</v>
      </c>
      <c r="L283" s="28"/>
      <c r="M283" s="28" t="str">
        <f>CONCATENATE(SUMIF($E$6:$E283,$E283,$P$6:$P$370)," / ",SUMIF($E$6:$E$370,$E283,$P$6:$P$370))</f>
        <v>0 / 0</v>
      </c>
      <c r="N283" s="28" t="str">
        <f ca="1">CONCATENATE(SUMIF($F$6:$F283,$F283,$P283)," / ",SUMIF($F$6:$F$370,$F283,$P$6:$P$370))</f>
        <v>0 / 0</v>
      </c>
      <c r="O283" s="28" t="str">
        <f t="shared" si="27"/>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28"/>
        <v>42648</v>
      </c>
      <c r="D284" s="35" t="str">
        <f t="shared" si="24"/>
        <v>Mercredi</v>
      </c>
      <c r="E284" s="124">
        <f t="shared" si="25"/>
        <v>41</v>
      </c>
      <c r="F284" s="124">
        <f t="shared" si="26"/>
        <v>10</v>
      </c>
      <c r="G284" s="27"/>
      <c r="H284" s="28" t="str">
        <f ca="1">CONCATENATE(SUMIF($E$6:$E284,$E284,$K284)," / ",SUMIF($E$6:$E$370,$E284,$K284))</f>
        <v>0 / 0</v>
      </c>
      <c r="I284" s="28" t="str">
        <f ca="1">CONCATENATE(SUMIF($F$6:$F284,$F284,$K284)," / ",SUMIF($F$6:$F$370,$F284,$K284))</f>
        <v>0 / 0</v>
      </c>
      <c r="J284" s="28" t="str">
        <f>CONCATENATE(SUM($K$6:$K284)," / ",SUM($K$6:$K$370))</f>
        <v>130,195 / 130,195</v>
      </c>
      <c r="K284" s="245">
        <v>0</v>
      </c>
      <c r="L284" s="28"/>
      <c r="M284" s="28" t="str">
        <f>CONCATENATE(SUMIF($E$6:$E284,$E284,$P$6:$P$370)," / ",SUMIF($E$6:$E$370,$E284,$P$6:$P$370))</f>
        <v>0 / 0</v>
      </c>
      <c r="N284" s="28" t="str">
        <f ca="1">CONCATENATE(SUMIF($F$6:$F284,$F284,$P284)," / ",SUMIF($F$6:$F$370,$F284,$P$6:$P$370))</f>
        <v>0 / 0</v>
      </c>
      <c r="O284" s="28" t="str">
        <f t="shared" si="27"/>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28"/>
        <v>42649</v>
      </c>
      <c r="D285" s="35" t="str">
        <f t="shared" si="24"/>
        <v>Jeudi</v>
      </c>
      <c r="E285" s="124">
        <f t="shared" si="25"/>
        <v>41</v>
      </c>
      <c r="F285" s="124">
        <f t="shared" si="26"/>
        <v>10</v>
      </c>
      <c r="G285" s="27"/>
      <c r="H285" s="28" t="str">
        <f ca="1">CONCATENATE(SUMIF($E$6:$E285,$E285,$K285)," / ",SUMIF($E$6:$E$370,$E285,$K285))</f>
        <v>0 / 0</v>
      </c>
      <c r="I285" s="28" t="str">
        <f ca="1">CONCATENATE(SUMIF($F$6:$F285,$F285,$K285)," / ",SUMIF($F$6:$F$370,$F285,$K285))</f>
        <v>0 / 0</v>
      </c>
      <c r="J285" s="28" t="str">
        <f>CONCATENATE(SUM($K$6:$K285)," / ",SUM($K$6:$K$370))</f>
        <v>130,195 / 130,195</v>
      </c>
      <c r="K285" s="245">
        <v>0</v>
      </c>
      <c r="L285" s="28"/>
      <c r="M285" s="28" t="str">
        <f>CONCATENATE(SUMIF($E$6:$E285,$E285,$P$6:$P$370)," / ",SUMIF($E$6:$E$370,$E285,$P$6:$P$370))</f>
        <v>0 / 0</v>
      </c>
      <c r="N285" s="28" t="str">
        <f ca="1">CONCATENATE(SUMIF($F$6:$F285,$F285,$P285)," / ",SUMIF($F$6:$F$370,$F285,$P$6:$P$370))</f>
        <v>0 / 0</v>
      </c>
      <c r="O285" s="28" t="str">
        <f t="shared" si="27"/>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28"/>
        <v>42650</v>
      </c>
      <c r="D286" s="35" t="str">
        <f t="shared" si="24"/>
        <v>Vendredi</v>
      </c>
      <c r="E286" s="124">
        <f t="shared" si="25"/>
        <v>41</v>
      </c>
      <c r="F286" s="124">
        <f t="shared" si="26"/>
        <v>10</v>
      </c>
      <c r="G286" s="27"/>
      <c r="H286" s="28" t="str">
        <f ca="1">CONCATENATE(SUMIF($E$6:$E286,$E286,$K286)," / ",SUMIF($E$6:$E$370,$E286,$K286))</f>
        <v>0 / 0</v>
      </c>
      <c r="I286" s="28" t="str">
        <f ca="1">CONCATENATE(SUMIF($F$6:$F286,$F286,$K286)," / ",SUMIF($F$6:$F$370,$F286,$K286))</f>
        <v>0 / 0</v>
      </c>
      <c r="J286" s="28" t="str">
        <f>CONCATENATE(SUM($K$6:$K286)," / ",SUM($K$6:$K$370))</f>
        <v>130,195 / 130,195</v>
      </c>
      <c r="K286" s="245">
        <v>0</v>
      </c>
      <c r="L286" s="28"/>
      <c r="M286" s="28" t="str">
        <f>CONCATENATE(SUMIF($E$6:$E286,$E286,$P$6:$P$370)," / ",SUMIF($E$6:$E$370,$E286,$P$6:$P$370))</f>
        <v>0 / 0</v>
      </c>
      <c r="N286" s="28" t="str">
        <f ca="1">CONCATENATE(SUMIF($F$6:$F286,$F286,$P286)," / ",SUMIF($F$6:$F$370,$F286,$P$6:$P$370))</f>
        <v>0 / 0</v>
      </c>
      <c r="O286" s="28" t="str">
        <f t="shared" si="27"/>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28"/>
        <v>42651</v>
      </c>
      <c r="D287" s="35" t="str">
        <f t="shared" si="24"/>
        <v>samedi</v>
      </c>
      <c r="E287" s="124">
        <f t="shared" si="25"/>
        <v>41</v>
      </c>
      <c r="F287" s="124">
        <f t="shared" si="26"/>
        <v>10</v>
      </c>
      <c r="G287" s="27"/>
      <c r="H287" s="28" t="str">
        <f ca="1">CONCATENATE(SUMIF($E$6:$E287,$E287,$K287)," / ",SUMIF($E$6:$E$370,$E287,$K287))</f>
        <v>0 / 0</v>
      </c>
      <c r="I287" s="28" t="str">
        <f ca="1">CONCATENATE(SUMIF($F$6:$F287,$F287,$K287)," / ",SUMIF($F$6:$F$370,$F287,$K287))</f>
        <v>0 / 0</v>
      </c>
      <c r="J287" s="28" t="str">
        <f>CONCATENATE(SUM($K$6:$K287)," / ",SUM($K$6:$K$370))</f>
        <v>130,195 / 130,195</v>
      </c>
      <c r="K287" s="245">
        <v>0</v>
      </c>
      <c r="L287" s="28"/>
      <c r="M287" s="28" t="str">
        <f>CONCATENATE(SUMIF($E$6:$E287,$E287,$P$6:$P$370)," / ",SUMIF($E$6:$E$370,$E287,$P$6:$P$370))</f>
        <v>0 / 0</v>
      </c>
      <c r="N287" s="28" t="str">
        <f ca="1">CONCATENATE(SUMIF($F$6:$F287,$F287,$P287)," / ",SUMIF($F$6:$F$370,$F287,$P$6:$P$370))</f>
        <v>0 / 0</v>
      </c>
      <c r="O287" s="28" t="str">
        <f t="shared" si="27"/>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28"/>
        <v>42652</v>
      </c>
      <c r="D288" s="35" t="str">
        <f t="shared" ref="D288:D351" si="29">IF(EXACT(WEEKDAY(C288),1),"Dimanche",IF(EXACT(WEEKDAY(C288),2),"Lundi",IF(EXACT(WEEKDAY(C288),3),"Mardi",IF(EXACT(WEEKDAY(C288),4),"Mercredi",IF(EXACT(WEEKDAY(C288),5),"Jeudi",IF(EXACT(WEEKDAY(C288),6),"Vendredi",IF(EXACT(WEEKDAY(C288),7),"samedi","Erreur de date")))))))</f>
        <v>Dimanche</v>
      </c>
      <c r="E288" s="124">
        <f t="shared" si="25"/>
        <v>42</v>
      </c>
      <c r="F288" s="124">
        <f t="shared" si="26"/>
        <v>10</v>
      </c>
      <c r="G288" s="27"/>
      <c r="H288" s="28" t="str">
        <f ca="1">CONCATENATE(SUMIF($E$6:$E288,$E288,$K288)," / ",SUMIF($E$6:$E$370,$E288,$K288))</f>
        <v>0 / 0</v>
      </c>
      <c r="I288" s="28" t="str">
        <f ca="1">CONCATENATE(SUMIF($F$6:$F288,$F288,$K288)," / ",SUMIF($F$6:$F$370,$F288,$K288))</f>
        <v>0 / 0</v>
      </c>
      <c r="J288" s="28" t="str">
        <f>CONCATENATE(SUM($K$6:$K288)," / ",SUM($K$6:$K$370))</f>
        <v>130,195 / 130,195</v>
      </c>
      <c r="K288" s="245">
        <v>0</v>
      </c>
      <c r="L288" s="28"/>
      <c r="M288" s="28" t="str">
        <f>CONCATENATE(SUMIF($E$6:$E288,$E288,$P$6:$P$370)," / ",SUMIF($E$6:$E$370,$E288,$P$6:$P$370))</f>
        <v>0 / 0</v>
      </c>
      <c r="N288" s="28" t="str">
        <f ca="1">CONCATENATE(SUMIF($F$6:$F288,$F288,$P288)," / ",SUMIF($F$6:$F$370,$F288,$P$6:$P$370))</f>
        <v>0 / 0</v>
      </c>
      <c r="O288" s="28" t="str">
        <f t="shared" si="27"/>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28"/>
        <v>42653</v>
      </c>
      <c r="D289" s="35" t="str">
        <f t="shared" si="29"/>
        <v>Lundi</v>
      </c>
      <c r="E289" s="124">
        <f t="shared" si="25"/>
        <v>42</v>
      </c>
      <c r="F289" s="124">
        <f t="shared" si="26"/>
        <v>10</v>
      </c>
      <c r="G289" s="27"/>
      <c r="H289" s="28" t="str">
        <f ca="1">CONCATENATE(SUMIF($E$6:$E289,$E289,$K289)," / ",SUMIF($E$6:$E$370,$E289,$K289))</f>
        <v>0 / 0</v>
      </c>
      <c r="I289" s="28" t="str">
        <f ca="1">CONCATENATE(SUMIF($F$6:$F289,$F289,$K289)," / ",SUMIF($F$6:$F$370,$F289,$K289))</f>
        <v>0 / 0</v>
      </c>
      <c r="J289" s="28" t="str">
        <f>CONCATENATE(SUM($K$6:$K289)," / ",SUM($K$6:$K$370))</f>
        <v>130,195 / 130,195</v>
      </c>
      <c r="K289" s="245">
        <v>0</v>
      </c>
      <c r="L289" s="28"/>
      <c r="M289" s="28" t="str">
        <f>CONCATENATE(SUMIF($E$6:$E289,$E289,$P$6:$P$370)," / ",SUMIF($E$6:$E$370,$E289,$P$6:$P$370))</f>
        <v>0 / 0</v>
      </c>
      <c r="N289" s="28" t="str">
        <f ca="1">CONCATENATE(SUMIF($F$6:$F289,$F289,$P289)," / ",SUMIF($F$6:$F$370,$F289,$P$6:$P$370))</f>
        <v>0 / 0</v>
      </c>
      <c r="O289" s="28" t="str">
        <f t="shared" si="27"/>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28"/>
        <v>42654</v>
      </c>
      <c r="D290" s="35" t="str">
        <f t="shared" si="29"/>
        <v>Mardi</v>
      </c>
      <c r="E290" s="124">
        <f t="shared" si="25"/>
        <v>42</v>
      </c>
      <c r="F290" s="124">
        <f t="shared" si="26"/>
        <v>10</v>
      </c>
      <c r="G290" s="27"/>
      <c r="H290" s="28" t="str">
        <f ca="1">CONCATENATE(SUMIF($E$6:$E290,$E290,$K290)," / ",SUMIF($E$6:$E$370,$E290,$K290))</f>
        <v>0 / 0</v>
      </c>
      <c r="I290" s="28" t="str">
        <f ca="1">CONCATENATE(SUMIF($F$6:$F290,$F290,$K290)," / ",SUMIF($F$6:$F$370,$F290,$K290))</f>
        <v>0 / 0</v>
      </c>
      <c r="J290" s="28" t="str">
        <f>CONCATENATE(SUM($K$6:$K290)," / ",SUM($K$6:$K$370))</f>
        <v>130,195 / 130,195</v>
      </c>
      <c r="K290" s="245">
        <v>0</v>
      </c>
      <c r="L290" s="28"/>
      <c r="M290" s="28" t="str">
        <f>CONCATENATE(SUMIF($E$6:$E290,$E290,$P$6:$P$370)," / ",SUMIF($E$6:$E$370,$E290,$P$6:$P$370))</f>
        <v>0 / 0</v>
      </c>
      <c r="N290" s="28" t="str">
        <f ca="1">CONCATENATE(SUMIF($F$6:$F290,$F290,$P290)," / ",SUMIF($F$6:$F$370,$F290,$P$6:$P$370))</f>
        <v>0 / 0</v>
      </c>
      <c r="O290" s="28" t="str">
        <f t="shared" si="27"/>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28"/>
        <v>42655</v>
      </c>
      <c r="D291" s="35" t="str">
        <f t="shared" si="29"/>
        <v>Mercredi</v>
      </c>
      <c r="E291" s="124">
        <f t="shared" si="25"/>
        <v>42</v>
      </c>
      <c r="F291" s="124">
        <f t="shared" si="26"/>
        <v>10</v>
      </c>
      <c r="G291" s="27"/>
      <c r="H291" s="28" t="str">
        <f ca="1">CONCATENATE(SUMIF($E$6:$E291,$E291,$K291)," / ",SUMIF($E$6:$E$370,$E291,$K291))</f>
        <v>0 / 0</v>
      </c>
      <c r="I291" s="28" t="str">
        <f ca="1">CONCATENATE(SUMIF($F$6:$F291,$F291,$K291)," / ",SUMIF($F$6:$F$370,$F291,$K291))</f>
        <v>0 / 0</v>
      </c>
      <c r="J291" s="28" t="str">
        <f>CONCATENATE(SUM($K$6:$K291)," / ",SUM($K$6:$K$370))</f>
        <v>130,195 / 130,195</v>
      </c>
      <c r="K291" s="245">
        <v>0</v>
      </c>
      <c r="L291" s="28"/>
      <c r="M291" s="28" t="str">
        <f>CONCATENATE(SUMIF($E$6:$E291,$E291,$P$6:$P$370)," / ",SUMIF($E$6:$E$370,$E291,$P$6:$P$370))</f>
        <v>0 / 0</v>
      </c>
      <c r="N291" s="28" t="str">
        <f ca="1">CONCATENATE(SUMIF($F$6:$F291,$F291,$P291)," / ",SUMIF($F$6:$F$370,$F291,$P$6:$P$370))</f>
        <v>0 / 0</v>
      </c>
      <c r="O291" s="28" t="str">
        <f t="shared" si="27"/>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28"/>
        <v>42656</v>
      </c>
      <c r="D292" s="35" t="str">
        <f t="shared" si="29"/>
        <v>Jeudi</v>
      </c>
      <c r="E292" s="124">
        <f t="shared" si="25"/>
        <v>42</v>
      </c>
      <c r="F292" s="124">
        <f t="shared" si="26"/>
        <v>10</v>
      </c>
      <c r="G292" s="27"/>
      <c r="H292" s="28" t="str">
        <f ca="1">CONCATENATE(SUMIF($E$6:$E292,$E292,$K292)," / ",SUMIF($E$6:$E$370,$E292,$K292))</f>
        <v>0 / 0</v>
      </c>
      <c r="I292" s="28" t="str">
        <f ca="1">CONCATENATE(SUMIF($F$6:$F292,$F292,$K292)," / ",SUMIF($F$6:$F$370,$F292,$K292))</f>
        <v>0 / 0</v>
      </c>
      <c r="J292" s="28" t="str">
        <f>CONCATENATE(SUM($K$6:$K292)," / ",SUM($K$6:$K$370))</f>
        <v>130,195 / 130,195</v>
      </c>
      <c r="K292" s="245">
        <v>0</v>
      </c>
      <c r="L292" s="28"/>
      <c r="M292" s="28" t="str">
        <f>CONCATENATE(SUMIF($E$6:$E292,$E292,$P$6:$P$370)," / ",SUMIF($E$6:$E$370,$E292,$P$6:$P$370))</f>
        <v>0 / 0</v>
      </c>
      <c r="N292" s="28" t="str">
        <f ca="1">CONCATENATE(SUMIF($F$6:$F292,$F292,$P292)," / ",SUMIF($F$6:$F$370,$F292,$P$6:$P$370))</f>
        <v>0 / 0</v>
      </c>
      <c r="O292" s="28" t="str">
        <f t="shared" si="27"/>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28"/>
        <v>42657</v>
      </c>
      <c r="D293" s="35" t="str">
        <f t="shared" si="29"/>
        <v>Vendredi</v>
      </c>
      <c r="E293" s="124">
        <f t="shared" si="25"/>
        <v>42</v>
      </c>
      <c r="F293" s="124">
        <f t="shared" si="26"/>
        <v>10</v>
      </c>
      <c r="G293" s="27"/>
      <c r="H293" s="28" t="str">
        <f ca="1">CONCATENATE(SUMIF($E$6:$E293,$E293,$K293)," / ",SUMIF($E$6:$E$370,$E293,$K293))</f>
        <v>0 / 0</v>
      </c>
      <c r="I293" s="28" t="str">
        <f ca="1">CONCATENATE(SUMIF($F$6:$F293,$F293,$K293)," / ",SUMIF($F$6:$F$370,$F293,$K293))</f>
        <v>0 / 0</v>
      </c>
      <c r="J293" s="28" t="str">
        <f>CONCATENATE(SUM($K$6:$K293)," / ",SUM($K$6:$K$370))</f>
        <v>130,195 / 130,195</v>
      </c>
      <c r="K293" s="245">
        <v>0</v>
      </c>
      <c r="L293" s="28"/>
      <c r="M293" s="28" t="str">
        <f>CONCATENATE(SUMIF($E$6:$E293,$E293,$P$6:$P$370)," / ",SUMIF($E$6:$E$370,$E293,$P$6:$P$370))</f>
        <v>0 / 0</v>
      </c>
      <c r="N293" s="28" t="str">
        <f ca="1">CONCATENATE(SUMIF($F$6:$F293,$F293,$P293)," / ",SUMIF($F$6:$F$370,$F293,$P$6:$P$370))</f>
        <v>0 / 0</v>
      </c>
      <c r="O293" s="28" t="str">
        <f t="shared" si="27"/>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28"/>
        <v>42658</v>
      </c>
      <c r="D294" s="35" t="str">
        <f t="shared" si="29"/>
        <v>samedi</v>
      </c>
      <c r="E294" s="124">
        <f t="shared" si="25"/>
        <v>42</v>
      </c>
      <c r="F294" s="124">
        <f t="shared" si="26"/>
        <v>10</v>
      </c>
      <c r="G294" s="27"/>
      <c r="H294" s="28" t="str">
        <f ca="1">CONCATENATE(SUMIF($E$6:$E294,$E294,$K294)," / ",SUMIF($E$6:$E$370,$E294,$K294))</f>
        <v>0 / 0</v>
      </c>
      <c r="I294" s="28" t="str">
        <f ca="1">CONCATENATE(SUMIF($F$6:$F294,$F294,$K294)," / ",SUMIF($F$6:$F$370,$F294,$K294))</f>
        <v>0 / 0</v>
      </c>
      <c r="J294" s="28" t="str">
        <f>CONCATENATE(SUM($K$6:$K294)," / ",SUM($K$6:$K$370))</f>
        <v>130,195 / 130,195</v>
      </c>
      <c r="K294" s="245">
        <v>0</v>
      </c>
      <c r="L294" s="28"/>
      <c r="M294" s="28" t="str">
        <f>CONCATENATE(SUMIF($E$6:$E294,$E294,$P$6:$P$370)," / ",SUMIF($E$6:$E$370,$E294,$P$6:$P$370))</f>
        <v>0 / 0</v>
      </c>
      <c r="N294" s="28" t="str">
        <f ca="1">CONCATENATE(SUMIF($F$6:$F294,$F294,$P294)," / ",SUMIF($F$6:$F$370,$F294,$P$6:$P$370))</f>
        <v>0 / 0</v>
      </c>
      <c r="O294" s="28" t="str">
        <f t="shared" si="27"/>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28"/>
        <v>42659</v>
      </c>
      <c r="D295" s="35" t="str">
        <f t="shared" si="29"/>
        <v>Dimanche</v>
      </c>
      <c r="E295" s="124">
        <f t="shared" si="25"/>
        <v>43</v>
      </c>
      <c r="F295" s="124">
        <f t="shared" si="26"/>
        <v>10</v>
      </c>
      <c r="G295" s="27"/>
      <c r="H295" s="28" t="str">
        <f ca="1">CONCATENATE(SUMIF($E$6:$E295,$E295,$K295)," / ",SUMIF($E$6:$E$370,$E295,$K295))</f>
        <v>0 / 0</v>
      </c>
      <c r="I295" s="28" t="str">
        <f ca="1">CONCATENATE(SUMIF($F$6:$F295,$F295,$K295)," / ",SUMIF($F$6:$F$370,$F295,$K295))</f>
        <v>0 / 0</v>
      </c>
      <c r="J295" s="28" t="str">
        <f>CONCATENATE(SUM($K$6:$K295)," / ",SUM($K$6:$K$370))</f>
        <v>130,195 / 130,195</v>
      </c>
      <c r="K295" s="245">
        <v>0</v>
      </c>
      <c r="L295" s="28"/>
      <c r="M295" s="28" t="str">
        <f>CONCATENATE(SUMIF($E$6:$E295,$E295,$P$6:$P$370)," / ",SUMIF($E$6:$E$370,$E295,$P$6:$P$370))</f>
        <v>0 / 0</v>
      </c>
      <c r="N295" s="28" t="str">
        <f ca="1">CONCATENATE(SUMIF($F$6:$F295,$F295,$P295)," / ",SUMIF($F$6:$F$370,$F295,$P$6:$P$370))</f>
        <v>0 / 0</v>
      </c>
      <c r="O295" s="28" t="str">
        <f t="shared" si="27"/>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28"/>
        <v>42660</v>
      </c>
      <c r="D296" s="35" t="str">
        <f t="shared" si="29"/>
        <v>Lundi</v>
      </c>
      <c r="E296" s="124">
        <f t="shared" si="25"/>
        <v>43</v>
      </c>
      <c r="F296" s="124">
        <f t="shared" si="26"/>
        <v>10</v>
      </c>
      <c r="G296" s="27"/>
      <c r="H296" s="28" t="str">
        <f ca="1">CONCATENATE(SUMIF($E$6:$E296,$E296,$K296)," / ",SUMIF($E$6:$E$370,$E296,$K296))</f>
        <v>0 / 0</v>
      </c>
      <c r="I296" s="28" t="str">
        <f ca="1">CONCATENATE(SUMIF($F$6:$F296,$F296,$K296)," / ",SUMIF($F$6:$F$370,$F296,$K296))</f>
        <v>0 / 0</v>
      </c>
      <c r="J296" s="28" t="str">
        <f>CONCATENATE(SUM($K$6:$K296)," / ",SUM($K$6:$K$370))</f>
        <v>130,195 / 130,195</v>
      </c>
      <c r="K296" s="245">
        <v>0</v>
      </c>
      <c r="L296" s="28"/>
      <c r="M296" s="28" t="str">
        <f>CONCATENATE(SUMIF($E$6:$E296,$E296,$P$6:$P$370)," / ",SUMIF($E$6:$E$370,$E296,$P$6:$P$370))</f>
        <v>0 / 0</v>
      </c>
      <c r="N296" s="28" t="str">
        <f ca="1">CONCATENATE(SUMIF($F$6:$F296,$F296,$P296)," / ",SUMIF($F$6:$F$370,$F296,$P$6:$P$370))</f>
        <v>0 / 0</v>
      </c>
      <c r="O296" s="28" t="str">
        <f t="shared" si="27"/>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28"/>
        <v>42661</v>
      </c>
      <c r="D297" s="35" t="str">
        <f t="shared" si="29"/>
        <v>Mardi</v>
      </c>
      <c r="E297" s="124">
        <f t="shared" si="25"/>
        <v>43</v>
      </c>
      <c r="F297" s="124">
        <f t="shared" si="26"/>
        <v>10</v>
      </c>
      <c r="G297" s="27"/>
      <c r="H297" s="28" t="str">
        <f ca="1">CONCATENATE(SUMIF($E$6:$E297,$E297,$K297)," / ",SUMIF($E$6:$E$370,$E297,$K297))</f>
        <v>0 / 0</v>
      </c>
      <c r="I297" s="28" t="str">
        <f ca="1">CONCATENATE(SUMIF($F$6:$F297,$F297,$K297)," / ",SUMIF($F$6:$F$370,$F297,$K297))</f>
        <v>0 / 0</v>
      </c>
      <c r="J297" s="28" t="str">
        <f>CONCATENATE(SUM($K$6:$K297)," / ",SUM($K$6:$K$370))</f>
        <v>130,195 / 130,195</v>
      </c>
      <c r="K297" s="245">
        <v>0</v>
      </c>
      <c r="L297" s="28"/>
      <c r="M297" s="28" t="str">
        <f>CONCATENATE(SUMIF($E$6:$E297,$E297,$P$6:$P$370)," / ",SUMIF($E$6:$E$370,$E297,$P$6:$P$370))</f>
        <v>0 / 0</v>
      </c>
      <c r="N297" s="28" t="str">
        <f ca="1">CONCATENATE(SUMIF($F$6:$F297,$F297,$P297)," / ",SUMIF($F$6:$F$370,$F297,$P$6:$P$370))</f>
        <v>0 / 0</v>
      </c>
      <c r="O297" s="28" t="str">
        <f t="shared" si="27"/>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28"/>
        <v>42662</v>
      </c>
      <c r="D298" s="35" t="str">
        <f t="shared" si="29"/>
        <v>Mercredi</v>
      </c>
      <c r="E298" s="124">
        <f t="shared" si="25"/>
        <v>43</v>
      </c>
      <c r="F298" s="124">
        <f t="shared" si="26"/>
        <v>10</v>
      </c>
      <c r="G298" s="27"/>
      <c r="H298" s="28" t="str">
        <f ca="1">CONCATENATE(SUMIF($E$6:$E298,$E298,$K298)," / ",SUMIF($E$6:$E$370,$E298,$K298))</f>
        <v>0 / 0</v>
      </c>
      <c r="I298" s="28" t="str">
        <f ca="1">CONCATENATE(SUMIF($F$6:$F298,$F298,$K298)," / ",SUMIF($F$6:$F$370,$F298,$K298))</f>
        <v>0 / 0</v>
      </c>
      <c r="J298" s="28" t="str">
        <f>CONCATENATE(SUM($K$6:$K298)," / ",SUM($K$6:$K$370))</f>
        <v>130,195 / 130,195</v>
      </c>
      <c r="K298" s="245">
        <v>0</v>
      </c>
      <c r="L298" s="28"/>
      <c r="M298" s="28" t="str">
        <f>CONCATENATE(SUMIF($E$6:$E298,$E298,$P$6:$P$370)," / ",SUMIF($E$6:$E$370,$E298,$P$6:$P$370))</f>
        <v>0 / 0</v>
      </c>
      <c r="N298" s="28" t="str">
        <f ca="1">CONCATENATE(SUMIF($F$6:$F298,$F298,$P298)," / ",SUMIF($F$6:$F$370,$F298,$P$6:$P$370))</f>
        <v>0 / 0</v>
      </c>
      <c r="O298" s="28" t="str">
        <f t="shared" si="27"/>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28"/>
        <v>42663</v>
      </c>
      <c r="D299" s="35" t="str">
        <f t="shared" si="29"/>
        <v>Jeudi</v>
      </c>
      <c r="E299" s="124">
        <f t="shared" si="25"/>
        <v>43</v>
      </c>
      <c r="F299" s="124">
        <f t="shared" si="26"/>
        <v>10</v>
      </c>
      <c r="G299" s="27"/>
      <c r="H299" s="28" t="str">
        <f ca="1">CONCATENATE(SUMIF($E$6:$E299,$E299,$K299)," / ",SUMIF($E$6:$E$370,$E299,$K299))</f>
        <v>0 / 0</v>
      </c>
      <c r="I299" s="28" t="str">
        <f ca="1">CONCATENATE(SUMIF($F$6:$F299,$F299,$K299)," / ",SUMIF($F$6:$F$370,$F299,$K299))</f>
        <v>0 / 0</v>
      </c>
      <c r="J299" s="28" t="str">
        <f>CONCATENATE(SUM($K$6:$K299)," / ",SUM($K$6:$K$370))</f>
        <v>130,195 / 130,195</v>
      </c>
      <c r="K299" s="245">
        <v>0</v>
      </c>
      <c r="L299" s="28"/>
      <c r="M299" s="28" t="str">
        <f>CONCATENATE(SUMIF($E$6:$E299,$E299,$P$6:$P$370)," / ",SUMIF($E$6:$E$370,$E299,$P$6:$P$370))</f>
        <v>0 / 0</v>
      </c>
      <c r="N299" s="28" t="str">
        <f ca="1">CONCATENATE(SUMIF($F$6:$F299,$F299,$P299)," / ",SUMIF($F$6:$F$370,$F299,$P$6:$P$370))</f>
        <v>0 / 0</v>
      </c>
      <c r="O299" s="28" t="str">
        <f t="shared" si="27"/>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28"/>
        <v>42664</v>
      </c>
      <c r="D300" s="35" t="str">
        <f t="shared" si="29"/>
        <v>Vendredi</v>
      </c>
      <c r="E300" s="124">
        <f t="shared" si="25"/>
        <v>43</v>
      </c>
      <c r="F300" s="124">
        <f t="shared" si="26"/>
        <v>10</v>
      </c>
      <c r="G300" s="27"/>
      <c r="H300" s="28" t="str">
        <f ca="1">CONCATENATE(SUMIF($E$6:$E300,$E300,$K300)," / ",SUMIF($E$6:$E$370,$E300,$K300))</f>
        <v>0 / 0</v>
      </c>
      <c r="I300" s="28" t="str">
        <f ca="1">CONCATENATE(SUMIF($F$6:$F300,$F300,$K300)," / ",SUMIF($F$6:$F$370,$F300,$K300))</f>
        <v>0 / 0</v>
      </c>
      <c r="J300" s="28" t="str">
        <f>CONCATENATE(SUM($K$6:$K300)," / ",SUM($K$6:$K$370))</f>
        <v>130,195 / 130,195</v>
      </c>
      <c r="K300" s="245">
        <v>0</v>
      </c>
      <c r="L300" s="28"/>
      <c r="M300" s="28" t="str">
        <f>CONCATENATE(SUMIF($E$6:$E300,$E300,$P$6:$P$370)," / ",SUMIF($E$6:$E$370,$E300,$P$6:$P$370))</f>
        <v>0 / 0</v>
      </c>
      <c r="N300" s="28" t="str">
        <f ca="1">CONCATENATE(SUMIF($F$6:$F300,$F300,$P300)," / ",SUMIF($F$6:$F$370,$F300,$P$6:$P$370))</f>
        <v>0 / 0</v>
      </c>
      <c r="O300" s="28" t="str">
        <f t="shared" si="27"/>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28"/>
        <v>42665</v>
      </c>
      <c r="D301" s="35" t="str">
        <f t="shared" si="29"/>
        <v>samedi</v>
      </c>
      <c r="E301" s="124">
        <f t="shared" si="25"/>
        <v>43</v>
      </c>
      <c r="F301" s="124">
        <f t="shared" si="26"/>
        <v>10</v>
      </c>
      <c r="G301" s="27"/>
      <c r="H301" s="28" t="str">
        <f ca="1">CONCATENATE(SUMIF($E$6:$E301,$E301,$K301)," / ",SUMIF($E$6:$E$370,$E301,$K301))</f>
        <v>0 / 0</v>
      </c>
      <c r="I301" s="28" t="str">
        <f ca="1">CONCATENATE(SUMIF($F$6:$F301,$F301,$K301)," / ",SUMIF($F$6:$F$370,$F301,$K301))</f>
        <v>0 / 0</v>
      </c>
      <c r="J301" s="28" t="str">
        <f>CONCATENATE(SUM($K$6:$K301)," / ",SUM($K$6:$K$370))</f>
        <v>130,195 / 130,195</v>
      </c>
      <c r="K301" s="245">
        <v>0</v>
      </c>
      <c r="L301" s="28"/>
      <c r="M301" s="28" t="str">
        <f>CONCATENATE(SUMIF($E$6:$E301,$E301,$P$6:$P$370)," / ",SUMIF($E$6:$E$370,$E301,$P$6:$P$370))</f>
        <v>0 / 0</v>
      </c>
      <c r="N301" s="28" t="str">
        <f ca="1">CONCATENATE(SUMIF($F$6:$F301,$F301,$P301)," / ",SUMIF($F$6:$F$370,$F301,$P$6:$P$370))</f>
        <v>0 / 0</v>
      </c>
      <c r="O301" s="28" t="str">
        <f t="shared" si="27"/>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28"/>
        <v>42666</v>
      </c>
      <c r="D302" s="35" t="str">
        <f t="shared" si="29"/>
        <v>Dimanche</v>
      </c>
      <c r="E302" s="124">
        <f t="shared" si="25"/>
        <v>44</v>
      </c>
      <c r="F302" s="124">
        <f t="shared" si="26"/>
        <v>10</v>
      </c>
      <c r="G302" s="27"/>
      <c r="H302" s="28" t="str">
        <f ca="1">CONCATENATE(SUMIF($E$6:$E302,$E302,$K302)," / ",SUMIF($E$6:$E$370,$E302,$K302))</f>
        <v>0 / 0</v>
      </c>
      <c r="I302" s="28" t="str">
        <f ca="1">CONCATENATE(SUMIF($F$6:$F302,$F302,$K302)," / ",SUMIF($F$6:$F$370,$F302,$K302))</f>
        <v>0 / 0</v>
      </c>
      <c r="J302" s="28" t="str">
        <f>CONCATENATE(SUM($K$6:$K302)," / ",SUM($K$6:$K$370))</f>
        <v>130,195 / 130,195</v>
      </c>
      <c r="K302" s="245">
        <v>0</v>
      </c>
      <c r="L302" s="28"/>
      <c r="M302" s="28" t="str">
        <f>CONCATENATE(SUMIF($E$6:$E302,$E302,$P$6:$P$370)," / ",SUMIF($E$6:$E$370,$E302,$P$6:$P$370))</f>
        <v>0 / 0</v>
      </c>
      <c r="N302" s="28" t="str">
        <f ca="1">CONCATENATE(SUMIF($F$6:$F302,$F302,$P302)," / ",SUMIF($F$6:$F$370,$F302,$P$6:$P$370))</f>
        <v>0 / 0</v>
      </c>
      <c r="O302" s="28" t="str">
        <f t="shared" si="27"/>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28"/>
        <v>42667</v>
      </c>
      <c r="D303" s="35" t="str">
        <f t="shared" si="29"/>
        <v>Lundi</v>
      </c>
      <c r="E303" s="124">
        <f t="shared" si="25"/>
        <v>44</v>
      </c>
      <c r="F303" s="124">
        <f t="shared" si="26"/>
        <v>10</v>
      </c>
      <c r="G303" s="27"/>
      <c r="H303" s="28" t="str">
        <f ca="1">CONCATENATE(SUMIF($E$6:$E303,$E303,$K303)," / ",SUMIF($E$6:$E$370,$E303,$K303))</f>
        <v>0 / 0</v>
      </c>
      <c r="I303" s="28" t="str">
        <f ca="1">CONCATENATE(SUMIF($F$6:$F303,$F303,$K303)," / ",SUMIF($F$6:$F$370,$F303,$K303))</f>
        <v>0 / 0</v>
      </c>
      <c r="J303" s="28" t="str">
        <f>CONCATENATE(SUM($K$6:$K303)," / ",SUM($K$6:$K$370))</f>
        <v>130,195 / 130,195</v>
      </c>
      <c r="K303" s="245">
        <v>0</v>
      </c>
      <c r="L303" s="28"/>
      <c r="M303" s="28" t="str">
        <f>CONCATENATE(SUMIF($E$6:$E303,$E303,$P$6:$P$370)," / ",SUMIF($E$6:$E$370,$E303,$P$6:$P$370))</f>
        <v>0 / 0</v>
      </c>
      <c r="N303" s="28" t="str">
        <f ca="1">CONCATENATE(SUMIF($F$6:$F303,$F303,$P303)," / ",SUMIF($F$6:$F$370,$F303,$P$6:$P$370))</f>
        <v>0 / 0</v>
      </c>
      <c r="O303" s="28" t="str">
        <f t="shared" si="27"/>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28"/>
        <v>42668</v>
      </c>
      <c r="D304" s="35" t="str">
        <f t="shared" si="29"/>
        <v>Mardi</v>
      </c>
      <c r="E304" s="124">
        <f t="shared" si="25"/>
        <v>44</v>
      </c>
      <c r="F304" s="124">
        <f t="shared" si="26"/>
        <v>10</v>
      </c>
      <c r="G304" s="27"/>
      <c r="H304" s="28" t="str">
        <f ca="1">CONCATENATE(SUMIF($E$6:$E304,$E304,$K304)," / ",SUMIF($E$6:$E$370,$E304,$K304))</f>
        <v>0 / 0</v>
      </c>
      <c r="I304" s="28" t="str">
        <f ca="1">CONCATENATE(SUMIF($F$6:$F304,$F304,$K304)," / ",SUMIF($F$6:$F$370,$F304,$K304))</f>
        <v>0 / 0</v>
      </c>
      <c r="J304" s="28" t="str">
        <f>CONCATENATE(SUM($K$6:$K304)," / ",SUM($K$6:$K$370))</f>
        <v>130,195 / 130,195</v>
      </c>
      <c r="K304" s="245">
        <v>0</v>
      </c>
      <c r="L304" s="28"/>
      <c r="M304" s="28" t="str">
        <f>CONCATENATE(SUMIF($E$6:$E304,$E304,$P$6:$P$370)," / ",SUMIF($E$6:$E$370,$E304,$P$6:$P$370))</f>
        <v>0 / 0</v>
      </c>
      <c r="N304" s="28" t="str">
        <f ca="1">CONCATENATE(SUMIF($F$6:$F304,$F304,$P304)," / ",SUMIF($F$6:$F$370,$F304,$P$6:$P$370))</f>
        <v>0 / 0</v>
      </c>
      <c r="O304" s="28" t="str">
        <f t="shared" si="27"/>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28"/>
        <v>42669</v>
      </c>
      <c r="D305" s="35" t="str">
        <f t="shared" si="29"/>
        <v>Mercredi</v>
      </c>
      <c r="E305" s="124">
        <f t="shared" si="25"/>
        <v>44</v>
      </c>
      <c r="F305" s="124">
        <f t="shared" si="26"/>
        <v>10</v>
      </c>
      <c r="G305" s="27"/>
      <c r="H305" s="28" t="str">
        <f ca="1">CONCATENATE(SUMIF($E$6:$E305,$E305,$K305)," / ",SUMIF($E$6:$E$370,$E305,$K305))</f>
        <v>0 / 0</v>
      </c>
      <c r="I305" s="28" t="str">
        <f ca="1">CONCATENATE(SUMIF($F$6:$F305,$F305,$K305)," / ",SUMIF($F$6:$F$370,$F305,$K305))</f>
        <v>0 / 0</v>
      </c>
      <c r="J305" s="28" t="str">
        <f>CONCATENATE(SUM($K$6:$K305)," / ",SUM($K$6:$K$370))</f>
        <v>130,195 / 130,195</v>
      </c>
      <c r="K305" s="245">
        <v>0</v>
      </c>
      <c r="L305" s="28"/>
      <c r="M305" s="28" t="str">
        <f>CONCATENATE(SUMIF($E$6:$E305,$E305,$P$6:$P$370)," / ",SUMIF($E$6:$E$370,$E305,$P$6:$P$370))</f>
        <v>0 / 0</v>
      </c>
      <c r="N305" s="28" t="str">
        <f ca="1">CONCATENATE(SUMIF($F$6:$F305,$F305,$P305)," / ",SUMIF($F$6:$F$370,$F305,$P$6:$P$370))</f>
        <v>0 / 0</v>
      </c>
      <c r="O305" s="28" t="str">
        <f t="shared" si="27"/>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28"/>
        <v>42670</v>
      </c>
      <c r="D306" s="35" t="str">
        <f t="shared" si="29"/>
        <v>Jeudi</v>
      </c>
      <c r="E306" s="124">
        <f t="shared" si="25"/>
        <v>44</v>
      </c>
      <c r="F306" s="124">
        <f t="shared" si="26"/>
        <v>10</v>
      </c>
      <c r="G306" s="27"/>
      <c r="H306" s="28" t="str">
        <f ca="1">CONCATENATE(SUMIF($E$6:$E306,$E306,$K306)," / ",SUMIF($E$6:$E$370,$E306,$K306))</f>
        <v>0 / 0</v>
      </c>
      <c r="I306" s="28" t="str">
        <f ca="1">CONCATENATE(SUMIF($F$6:$F306,$F306,$K306)," / ",SUMIF($F$6:$F$370,$F306,$K306))</f>
        <v>0 / 0</v>
      </c>
      <c r="J306" s="28" t="str">
        <f>CONCATENATE(SUM($K$6:$K306)," / ",SUM($K$6:$K$370))</f>
        <v>130,195 / 130,195</v>
      </c>
      <c r="K306" s="245">
        <v>0</v>
      </c>
      <c r="L306" s="28"/>
      <c r="M306" s="28" t="str">
        <f>CONCATENATE(SUMIF($E$6:$E306,$E306,$P$6:$P$370)," / ",SUMIF($E$6:$E$370,$E306,$P$6:$P$370))</f>
        <v>0 / 0</v>
      </c>
      <c r="N306" s="28" t="str">
        <f ca="1">CONCATENATE(SUMIF($F$6:$F306,$F306,$P306)," / ",SUMIF($F$6:$F$370,$F306,$P$6:$P$370))</f>
        <v>0 / 0</v>
      </c>
      <c r="O306" s="28" t="str">
        <f t="shared" si="27"/>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28"/>
        <v>42671</v>
      </c>
      <c r="D307" s="35" t="str">
        <f t="shared" si="29"/>
        <v>Vendredi</v>
      </c>
      <c r="E307" s="124">
        <f t="shared" si="25"/>
        <v>44</v>
      </c>
      <c r="F307" s="124">
        <f t="shared" si="26"/>
        <v>10</v>
      </c>
      <c r="G307" s="27"/>
      <c r="H307" s="28" t="str">
        <f ca="1">CONCATENATE(SUMIF($E$6:$E307,$E307,$K307)," / ",SUMIF($E$6:$E$370,$E307,$K307))</f>
        <v>0 / 0</v>
      </c>
      <c r="I307" s="28" t="str">
        <f ca="1">CONCATENATE(SUMIF($F$6:$F307,$F307,$K307)," / ",SUMIF($F$6:$F$370,$F307,$K307))</f>
        <v>0 / 0</v>
      </c>
      <c r="J307" s="28" t="str">
        <f>CONCATENATE(SUM($K$6:$K307)," / ",SUM($K$6:$K$370))</f>
        <v>130,195 / 130,195</v>
      </c>
      <c r="K307" s="245">
        <v>0</v>
      </c>
      <c r="L307" s="28"/>
      <c r="M307" s="28" t="str">
        <f>CONCATENATE(SUMIF($E$6:$E307,$E307,$P$6:$P$370)," / ",SUMIF($E$6:$E$370,$E307,$P$6:$P$370))</f>
        <v>0 / 0</v>
      </c>
      <c r="N307" s="28" t="str">
        <f ca="1">CONCATENATE(SUMIF($F$6:$F307,$F307,$P307)," / ",SUMIF($F$6:$F$370,$F307,$P$6:$P$370))</f>
        <v>0 / 0</v>
      </c>
      <c r="O307" s="28" t="str">
        <f t="shared" si="27"/>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28"/>
        <v>42672</v>
      </c>
      <c r="D308" s="35" t="str">
        <f t="shared" si="29"/>
        <v>samedi</v>
      </c>
      <c r="E308" s="124">
        <f t="shared" si="25"/>
        <v>44</v>
      </c>
      <c r="F308" s="124">
        <f t="shared" si="26"/>
        <v>10</v>
      </c>
      <c r="G308" s="27"/>
      <c r="H308" s="28" t="str">
        <f ca="1">CONCATENATE(SUMIF($E$6:$E308,$E308,$K308)," / ",SUMIF($E$6:$E$370,$E308,$K308))</f>
        <v>0 / 0</v>
      </c>
      <c r="I308" s="28" t="str">
        <f ca="1">CONCATENATE(SUMIF($F$6:$F308,$F308,$K308)," / ",SUMIF($F$6:$F$370,$F308,$K308))</f>
        <v>0 / 0</v>
      </c>
      <c r="J308" s="28" t="str">
        <f>CONCATENATE(SUM($K$6:$K308)," / ",SUM($K$6:$K$370))</f>
        <v>130,195 / 130,195</v>
      </c>
      <c r="K308" s="245">
        <v>0</v>
      </c>
      <c r="L308" s="28"/>
      <c r="M308" s="28" t="str">
        <f>CONCATENATE(SUMIF($E$6:$E308,$E308,$P$6:$P$370)," / ",SUMIF($E$6:$E$370,$E308,$P$6:$P$370))</f>
        <v>0 / 0</v>
      </c>
      <c r="N308" s="28" t="str">
        <f ca="1">CONCATENATE(SUMIF($F$6:$F308,$F308,$P308)," / ",SUMIF($F$6:$F$370,$F308,$P$6:$P$370))</f>
        <v>0 / 0</v>
      </c>
      <c r="O308" s="28" t="str">
        <f t="shared" si="27"/>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28"/>
        <v>42673</v>
      </c>
      <c r="D309" s="35" t="str">
        <f t="shared" si="29"/>
        <v>Dimanche</v>
      </c>
      <c r="E309" s="124">
        <f t="shared" si="25"/>
        <v>45</v>
      </c>
      <c r="F309" s="124">
        <f t="shared" si="26"/>
        <v>10</v>
      </c>
      <c r="G309" s="27"/>
      <c r="H309" s="28" t="str">
        <f ca="1">CONCATENATE(SUMIF($E$6:$E309,$E309,$K309)," / ",SUMIF($E$6:$E$370,$E309,$K309))</f>
        <v>0 / 0</v>
      </c>
      <c r="I309" s="28" t="str">
        <f ca="1">CONCATENATE(SUMIF($F$6:$F309,$F309,$K309)," / ",SUMIF($F$6:$F$370,$F309,$K309))</f>
        <v>0 / 0</v>
      </c>
      <c r="J309" s="28" t="str">
        <f>CONCATENATE(SUM($K$6:$K309)," / ",SUM($K$6:$K$370))</f>
        <v>130,195 / 130,195</v>
      </c>
      <c r="K309" s="245">
        <v>0</v>
      </c>
      <c r="L309" s="28"/>
      <c r="M309" s="28" t="str">
        <f>CONCATENATE(SUMIF($E$6:$E309,$E309,$P$6:$P$370)," / ",SUMIF($E$6:$E$370,$E309,$P$6:$P$370))</f>
        <v>0 / 0</v>
      </c>
      <c r="N309" s="28" t="str">
        <f ca="1">CONCATENATE(SUMIF($F$6:$F309,$F309,$P309)," / ",SUMIF($F$6:$F$370,$F309,$P$6:$P$370))</f>
        <v>0 / 0</v>
      </c>
      <c r="O309" s="28" t="str">
        <f t="shared" si="27"/>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28"/>
        <v>42674</v>
      </c>
      <c r="D310" s="35" t="str">
        <f t="shared" si="29"/>
        <v>Lundi</v>
      </c>
      <c r="E310" s="124">
        <f t="shared" si="25"/>
        <v>45</v>
      </c>
      <c r="F310" s="124">
        <f t="shared" si="26"/>
        <v>10</v>
      </c>
      <c r="G310" s="27"/>
      <c r="H310" s="28" t="str">
        <f ca="1">CONCATENATE(SUMIF($E$6:$E310,$E310,$K310)," / ",SUMIF($E$6:$E$370,$E310,$K310))</f>
        <v>0 / 0</v>
      </c>
      <c r="I310" s="28" t="str">
        <f ca="1">CONCATENATE(SUMIF($F$6:$F310,$F310,$K310)," / ",SUMIF($F$6:$F$370,$F310,$K310))</f>
        <v>0 / 0</v>
      </c>
      <c r="J310" s="28" t="str">
        <f>CONCATENATE(SUM($K$6:$K310)," / ",SUM($K$6:$K$370))</f>
        <v>130,195 / 130,195</v>
      </c>
      <c r="K310" s="245">
        <v>0</v>
      </c>
      <c r="L310" s="28"/>
      <c r="M310" s="28" t="str">
        <f>CONCATENATE(SUMIF($E$6:$E310,$E310,$P$6:$P$370)," / ",SUMIF($E$6:$E$370,$E310,$P$6:$P$370))</f>
        <v>0 / 0</v>
      </c>
      <c r="N310" s="28" t="str">
        <f ca="1">CONCATENATE(SUMIF($F$6:$F310,$F310,$P310)," / ",SUMIF($F$6:$F$370,$F310,$P$6:$P$370))</f>
        <v>0 / 0</v>
      </c>
      <c r="O310" s="28" t="str">
        <f t="shared" si="27"/>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28"/>
        <v>42675</v>
      </c>
      <c r="D311" s="35" t="str">
        <f t="shared" si="29"/>
        <v>Mardi</v>
      </c>
      <c r="E311" s="124">
        <f t="shared" si="25"/>
        <v>45</v>
      </c>
      <c r="F311" s="124">
        <f t="shared" si="26"/>
        <v>11</v>
      </c>
      <c r="G311" s="27"/>
      <c r="H311" s="28" t="str">
        <f ca="1">CONCATENATE(SUMIF($E$6:$E311,$E311,$K311)," / ",SUMIF($E$6:$E$370,$E311,$K311))</f>
        <v>0 / 0</v>
      </c>
      <c r="I311" s="28" t="str">
        <f ca="1">CONCATENATE(SUMIF($F$6:$F311,$F311,$K311)," / ",SUMIF($F$6:$F$370,$F311,$K311))</f>
        <v>0 / 0</v>
      </c>
      <c r="J311" s="28" t="str">
        <f>CONCATENATE(SUM($K$6:$K311)," / ",SUM($K$6:$K$370))</f>
        <v>130,195 / 130,195</v>
      </c>
      <c r="K311" s="245">
        <v>0</v>
      </c>
      <c r="L311" s="28"/>
      <c r="M311" s="28" t="str">
        <f>CONCATENATE(SUMIF($E$6:$E311,$E311,$P$6:$P$370)," / ",SUMIF($E$6:$E$370,$E311,$P$6:$P$370))</f>
        <v>0 / 0</v>
      </c>
      <c r="N311" s="28" t="str">
        <f ca="1">CONCATENATE(SUMIF($F$6:$F311,$F311,$P311)," / ",SUMIF($F$6:$F$370,$F311,$P$6:$P$370))</f>
        <v>0 / 0</v>
      </c>
      <c r="O311" s="28" t="str">
        <f t="shared" si="27"/>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28"/>
        <v>42676</v>
      </c>
      <c r="D312" s="35" t="str">
        <f t="shared" si="29"/>
        <v>Mercredi</v>
      </c>
      <c r="E312" s="124">
        <f t="shared" si="25"/>
        <v>45</v>
      </c>
      <c r="F312" s="124">
        <f t="shared" si="26"/>
        <v>11</v>
      </c>
      <c r="G312" s="27"/>
      <c r="H312" s="28" t="str">
        <f ca="1">CONCATENATE(SUMIF($E$6:$E312,$E312,$K312)," / ",SUMIF($E$6:$E$370,$E312,$K312))</f>
        <v>0 / 0</v>
      </c>
      <c r="I312" s="28" t="str">
        <f ca="1">CONCATENATE(SUMIF($F$6:$F312,$F312,$K312)," / ",SUMIF($F$6:$F$370,$F312,$K312))</f>
        <v>0 / 0</v>
      </c>
      <c r="J312" s="28" t="str">
        <f>CONCATENATE(SUM($K$6:$K312)," / ",SUM($K$6:$K$370))</f>
        <v>130,195 / 130,195</v>
      </c>
      <c r="K312" s="245">
        <v>0</v>
      </c>
      <c r="L312" s="28"/>
      <c r="M312" s="28" t="str">
        <f>CONCATENATE(SUMIF($E$6:$E312,$E312,$P$6:$P$370)," / ",SUMIF($E$6:$E$370,$E312,$P$6:$P$370))</f>
        <v>0 / 0</v>
      </c>
      <c r="N312" s="28" t="str">
        <f ca="1">CONCATENATE(SUMIF($F$6:$F312,$F312,$P312)," / ",SUMIF($F$6:$F$370,$F312,$P$6:$P$370))</f>
        <v>0 / 0</v>
      </c>
      <c r="O312" s="28" t="str">
        <f t="shared" si="27"/>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28"/>
        <v>42677</v>
      </c>
      <c r="D313" s="35" t="str">
        <f t="shared" si="29"/>
        <v>Jeudi</v>
      </c>
      <c r="E313" s="124">
        <f t="shared" si="25"/>
        <v>45</v>
      </c>
      <c r="F313" s="124">
        <f t="shared" si="26"/>
        <v>11</v>
      </c>
      <c r="G313" s="27"/>
      <c r="H313" s="28" t="str">
        <f ca="1">CONCATENATE(SUMIF($E$6:$E313,$E313,$K313)," / ",SUMIF($E$6:$E$370,$E313,$K313))</f>
        <v>0 / 0</v>
      </c>
      <c r="I313" s="28" t="str">
        <f ca="1">CONCATENATE(SUMIF($F$6:$F313,$F313,$K313)," / ",SUMIF($F$6:$F$370,$F313,$K313))</f>
        <v>0 / 0</v>
      </c>
      <c r="J313" s="28" t="str">
        <f>CONCATENATE(SUM($K$6:$K313)," / ",SUM($K$6:$K$370))</f>
        <v>130,195 / 130,195</v>
      </c>
      <c r="K313" s="245">
        <v>0</v>
      </c>
      <c r="L313" s="28"/>
      <c r="M313" s="28" t="str">
        <f>CONCATENATE(SUMIF($E$6:$E313,$E313,$P$6:$P$370)," / ",SUMIF($E$6:$E$370,$E313,$P$6:$P$370))</f>
        <v>0 / 0</v>
      </c>
      <c r="N313" s="28" t="str">
        <f ca="1">CONCATENATE(SUMIF($F$6:$F313,$F313,$P313)," / ",SUMIF($F$6:$F$370,$F313,$P$6:$P$370))</f>
        <v>0 / 0</v>
      </c>
      <c r="O313" s="28" t="str">
        <f t="shared" si="27"/>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28"/>
        <v>42678</v>
      </c>
      <c r="D314" s="35" t="str">
        <f t="shared" si="29"/>
        <v>Vendredi</v>
      </c>
      <c r="E314" s="124">
        <f t="shared" si="25"/>
        <v>45</v>
      </c>
      <c r="F314" s="124">
        <f t="shared" si="26"/>
        <v>11</v>
      </c>
      <c r="G314" s="27"/>
      <c r="H314" s="28" t="str">
        <f ca="1">CONCATENATE(SUMIF($E$6:$E314,$E314,$K314)," / ",SUMIF($E$6:$E$370,$E314,$K314))</f>
        <v>0 / 0</v>
      </c>
      <c r="I314" s="28" t="str">
        <f ca="1">CONCATENATE(SUMIF($F$6:$F314,$F314,$K314)," / ",SUMIF($F$6:$F$370,$F314,$K314))</f>
        <v>0 / 0</v>
      </c>
      <c r="J314" s="28" t="str">
        <f>CONCATENATE(SUM($K$6:$K314)," / ",SUM($K$6:$K$370))</f>
        <v>130,195 / 130,195</v>
      </c>
      <c r="K314" s="245">
        <v>0</v>
      </c>
      <c r="L314" s="28"/>
      <c r="M314" s="28" t="str">
        <f>CONCATENATE(SUMIF($E$6:$E314,$E314,$P$6:$P$370)," / ",SUMIF($E$6:$E$370,$E314,$P$6:$P$370))</f>
        <v>0 / 0</v>
      </c>
      <c r="N314" s="28" t="str">
        <f ca="1">CONCATENATE(SUMIF($F$6:$F314,$F314,$P314)," / ",SUMIF($F$6:$F$370,$F314,$P$6:$P$370))</f>
        <v>0 / 0</v>
      </c>
      <c r="O314" s="28" t="str">
        <f t="shared" si="27"/>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28"/>
        <v>42679</v>
      </c>
      <c r="D315" s="35" t="str">
        <f t="shared" si="29"/>
        <v>samedi</v>
      </c>
      <c r="E315" s="124">
        <f t="shared" si="25"/>
        <v>45</v>
      </c>
      <c r="F315" s="124">
        <f t="shared" si="26"/>
        <v>11</v>
      </c>
      <c r="G315" s="27"/>
      <c r="H315" s="28" t="str">
        <f ca="1">CONCATENATE(SUMIF($E$6:$E315,$E315,$K315)," / ",SUMIF($E$6:$E$370,$E315,$K315))</f>
        <v>0 / 0</v>
      </c>
      <c r="I315" s="28" t="str">
        <f ca="1">CONCATENATE(SUMIF($F$6:$F315,$F315,$K315)," / ",SUMIF($F$6:$F$370,$F315,$K315))</f>
        <v>0 / 0</v>
      </c>
      <c r="J315" s="28" t="str">
        <f>CONCATENATE(SUM($K$6:$K315)," / ",SUM($K$6:$K$370))</f>
        <v>130,195 / 130,195</v>
      </c>
      <c r="K315" s="245">
        <v>0</v>
      </c>
      <c r="L315" s="28"/>
      <c r="M315" s="28" t="str">
        <f>CONCATENATE(SUMIF($E$6:$E315,$E315,$P$6:$P$370)," / ",SUMIF($E$6:$E$370,$E315,$P$6:$P$370))</f>
        <v>0 / 0</v>
      </c>
      <c r="N315" s="28" t="str">
        <f ca="1">CONCATENATE(SUMIF($F$6:$F315,$F315,$P315)," / ",SUMIF($F$6:$F$370,$F315,$P$6:$P$370))</f>
        <v>0 / 0</v>
      </c>
      <c r="O315" s="28" t="str">
        <f t="shared" si="27"/>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28"/>
        <v>42680</v>
      </c>
      <c r="D316" s="35" t="str">
        <f t="shared" si="29"/>
        <v>Dimanche</v>
      </c>
      <c r="E316" s="124">
        <f t="shared" si="25"/>
        <v>46</v>
      </c>
      <c r="F316" s="124">
        <f t="shared" si="26"/>
        <v>11</v>
      </c>
      <c r="G316" s="27"/>
      <c r="H316" s="28" t="str">
        <f ca="1">CONCATENATE(SUMIF($E$6:$E316,$E316,$K316)," / ",SUMIF($E$6:$E$370,$E316,$K316))</f>
        <v>0 / 0</v>
      </c>
      <c r="I316" s="28" t="str">
        <f ca="1">CONCATENATE(SUMIF($F$6:$F316,$F316,$K316)," / ",SUMIF($F$6:$F$370,$F316,$K316))</f>
        <v>0 / 0</v>
      </c>
      <c r="J316" s="28" t="str">
        <f>CONCATENATE(SUM($K$6:$K316)," / ",SUM($K$6:$K$370))</f>
        <v>130,195 / 130,195</v>
      </c>
      <c r="K316" s="245">
        <v>0</v>
      </c>
      <c r="L316" s="28"/>
      <c r="M316" s="28" t="str">
        <f>CONCATENATE(SUMIF($E$6:$E316,$E316,$P$6:$P$370)," / ",SUMIF($E$6:$E$370,$E316,$P$6:$P$370))</f>
        <v>0 / 0</v>
      </c>
      <c r="N316" s="28" t="str">
        <f ca="1">CONCATENATE(SUMIF($F$6:$F316,$F316,$P316)," / ",SUMIF($F$6:$F$370,$F316,$P$6:$P$370))</f>
        <v>0 / 0</v>
      </c>
      <c r="O316" s="28" t="str">
        <f t="shared" si="27"/>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28"/>
        <v>42681</v>
      </c>
      <c r="D317" s="35" t="str">
        <f t="shared" si="29"/>
        <v>Lundi</v>
      </c>
      <c r="E317" s="124">
        <f t="shared" si="25"/>
        <v>46</v>
      </c>
      <c r="F317" s="124">
        <f t="shared" si="26"/>
        <v>11</v>
      </c>
      <c r="G317" s="27"/>
      <c r="H317" s="28" t="str">
        <f ca="1">CONCATENATE(SUMIF($E$6:$E317,$E317,$K317)," / ",SUMIF($E$6:$E$370,$E317,$K317))</f>
        <v>0 / 0</v>
      </c>
      <c r="I317" s="28" t="str">
        <f ca="1">CONCATENATE(SUMIF($F$6:$F317,$F317,$K317)," / ",SUMIF($F$6:$F$370,$F317,$K317))</f>
        <v>0 / 0</v>
      </c>
      <c r="J317" s="28" t="str">
        <f>CONCATENATE(SUM($K$6:$K317)," / ",SUM($K$6:$K$370))</f>
        <v>130,195 / 130,195</v>
      </c>
      <c r="K317" s="245">
        <v>0</v>
      </c>
      <c r="L317" s="28"/>
      <c r="M317" s="28" t="str">
        <f>CONCATENATE(SUMIF($E$6:$E317,$E317,$P$6:$P$370)," / ",SUMIF($E$6:$E$370,$E317,$P$6:$P$370))</f>
        <v>0 / 0</v>
      </c>
      <c r="N317" s="28" t="str">
        <f ca="1">CONCATENATE(SUMIF($F$6:$F317,$F317,$P317)," / ",SUMIF($F$6:$F$370,$F317,$P$6:$P$370))</f>
        <v>0 / 0</v>
      </c>
      <c r="O317" s="28" t="str">
        <f t="shared" si="27"/>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28"/>
        <v>42682</v>
      </c>
      <c r="D318" s="35" t="str">
        <f t="shared" si="29"/>
        <v>Mardi</v>
      </c>
      <c r="E318" s="124">
        <f t="shared" si="25"/>
        <v>46</v>
      </c>
      <c r="F318" s="124">
        <f t="shared" si="26"/>
        <v>11</v>
      </c>
      <c r="G318" s="27"/>
      <c r="H318" s="28" t="str">
        <f ca="1">CONCATENATE(SUMIF($E$6:$E318,$E318,$K318)," / ",SUMIF($E$6:$E$370,$E318,$K318))</f>
        <v>0 / 0</v>
      </c>
      <c r="I318" s="28" t="str">
        <f ca="1">CONCATENATE(SUMIF($F$6:$F318,$F318,$K318)," / ",SUMIF($F$6:$F$370,$F318,$K318))</f>
        <v>0 / 0</v>
      </c>
      <c r="J318" s="28" t="str">
        <f>CONCATENATE(SUM($K$6:$K318)," / ",SUM($K$6:$K$370))</f>
        <v>130,195 / 130,195</v>
      </c>
      <c r="K318" s="245">
        <v>0</v>
      </c>
      <c r="L318" s="28"/>
      <c r="M318" s="28" t="str">
        <f>CONCATENATE(SUMIF($E$6:$E318,$E318,$P$6:$P$370)," / ",SUMIF($E$6:$E$370,$E318,$P$6:$P$370))</f>
        <v>0 / 0</v>
      </c>
      <c r="N318" s="28" t="str">
        <f ca="1">CONCATENATE(SUMIF($F$6:$F318,$F318,$P318)," / ",SUMIF($F$6:$F$370,$F318,$P$6:$P$370))</f>
        <v>0 / 0</v>
      </c>
      <c r="O318" s="28" t="str">
        <f t="shared" si="27"/>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28"/>
        <v>42683</v>
      </c>
      <c r="D319" s="35" t="str">
        <f t="shared" si="29"/>
        <v>Mercredi</v>
      </c>
      <c r="E319" s="124">
        <f t="shared" si="25"/>
        <v>46</v>
      </c>
      <c r="F319" s="124">
        <f t="shared" si="26"/>
        <v>11</v>
      </c>
      <c r="G319" s="27"/>
      <c r="H319" s="28" t="str">
        <f ca="1">CONCATENATE(SUMIF($E$6:$E319,$E319,$K319)," / ",SUMIF($E$6:$E$370,$E319,$K319))</f>
        <v>0 / 0</v>
      </c>
      <c r="I319" s="28" t="str">
        <f ca="1">CONCATENATE(SUMIF($F$6:$F319,$F319,$K319)," / ",SUMIF($F$6:$F$370,$F319,$K319))</f>
        <v>0 / 0</v>
      </c>
      <c r="J319" s="28" t="str">
        <f>CONCATENATE(SUM($K$6:$K319)," / ",SUM($K$6:$K$370))</f>
        <v>130,195 / 130,195</v>
      </c>
      <c r="K319" s="245">
        <v>0</v>
      </c>
      <c r="L319" s="28"/>
      <c r="M319" s="28" t="str">
        <f>CONCATENATE(SUMIF($E$6:$E319,$E319,$P$6:$P$370)," / ",SUMIF($E$6:$E$370,$E319,$P$6:$P$370))</f>
        <v>0 / 0</v>
      </c>
      <c r="N319" s="28" t="str">
        <f ca="1">CONCATENATE(SUMIF($F$6:$F319,$F319,$P319)," / ",SUMIF($F$6:$F$370,$F319,$P$6:$P$370))</f>
        <v>0 / 0</v>
      </c>
      <c r="O319" s="28" t="str">
        <f t="shared" si="27"/>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28"/>
        <v>42684</v>
      </c>
      <c r="D320" s="35" t="str">
        <f t="shared" si="29"/>
        <v>Jeudi</v>
      </c>
      <c r="E320" s="124">
        <f t="shared" si="25"/>
        <v>46</v>
      </c>
      <c r="F320" s="124">
        <f t="shared" si="26"/>
        <v>11</v>
      </c>
      <c r="G320" s="27"/>
      <c r="H320" s="28" t="str">
        <f ca="1">CONCATENATE(SUMIF($E$6:$E320,$E320,$K320)," / ",SUMIF($E$6:$E$370,$E320,$K320))</f>
        <v>0 / 0</v>
      </c>
      <c r="I320" s="28" t="str">
        <f ca="1">CONCATENATE(SUMIF($F$6:$F320,$F320,$K320)," / ",SUMIF($F$6:$F$370,$F320,$K320))</f>
        <v>0 / 0</v>
      </c>
      <c r="J320" s="28" t="str">
        <f>CONCATENATE(SUM($K$6:$K320)," / ",SUM($K$6:$K$370))</f>
        <v>130,195 / 130,195</v>
      </c>
      <c r="K320" s="245">
        <v>0</v>
      </c>
      <c r="L320" s="28"/>
      <c r="M320" s="28" t="str">
        <f>CONCATENATE(SUMIF($E$6:$E320,$E320,$P$6:$P$370)," / ",SUMIF($E$6:$E$370,$E320,$P$6:$P$370))</f>
        <v>0 / 0</v>
      </c>
      <c r="N320" s="28" t="str">
        <f ca="1">CONCATENATE(SUMIF($F$6:$F320,$F320,$P320)," / ",SUMIF($F$6:$F$370,$F320,$P$6:$P$370))</f>
        <v>0 / 0</v>
      </c>
      <c r="O320" s="28" t="str">
        <f t="shared" si="27"/>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28"/>
        <v>42685</v>
      </c>
      <c r="D321" s="35" t="str">
        <f t="shared" si="29"/>
        <v>Vendredi</v>
      </c>
      <c r="E321" s="124">
        <f t="shared" si="25"/>
        <v>46</v>
      </c>
      <c r="F321" s="124">
        <f t="shared" si="26"/>
        <v>11</v>
      </c>
      <c r="G321" s="27"/>
      <c r="H321" s="28" t="str">
        <f ca="1">CONCATENATE(SUMIF($E$6:$E321,$E321,$K321)," / ",SUMIF($E$6:$E$370,$E321,$K321))</f>
        <v>0 / 0</v>
      </c>
      <c r="I321" s="28" t="str">
        <f ca="1">CONCATENATE(SUMIF($F$6:$F321,$F321,$K321)," / ",SUMIF($F$6:$F$370,$F321,$K321))</f>
        <v>0 / 0</v>
      </c>
      <c r="J321" s="28" t="str">
        <f>CONCATENATE(SUM($K$6:$K321)," / ",SUM($K$6:$K$370))</f>
        <v>130,195 / 130,195</v>
      </c>
      <c r="K321" s="245">
        <v>0</v>
      </c>
      <c r="L321" s="28"/>
      <c r="M321" s="28" t="str">
        <f>CONCATENATE(SUMIF($E$6:$E321,$E321,$P$6:$P$370)," / ",SUMIF($E$6:$E$370,$E321,$P$6:$P$370))</f>
        <v>0 / 0</v>
      </c>
      <c r="N321" s="28" t="str">
        <f ca="1">CONCATENATE(SUMIF($F$6:$F321,$F321,$P321)," / ",SUMIF($F$6:$F$370,$F321,$P$6:$P$370))</f>
        <v>0 / 0</v>
      </c>
      <c r="O321" s="28" t="str">
        <f t="shared" si="27"/>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28"/>
        <v>42686</v>
      </c>
      <c r="D322" s="35" t="str">
        <f t="shared" si="29"/>
        <v>samedi</v>
      </c>
      <c r="E322" s="124">
        <f t="shared" si="25"/>
        <v>46</v>
      </c>
      <c r="F322" s="124">
        <f t="shared" si="26"/>
        <v>11</v>
      </c>
      <c r="G322" s="27"/>
      <c r="H322" s="28" t="str">
        <f ca="1">CONCATENATE(SUMIF($E$6:$E322,$E322,$K322)," / ",SUMIF($E$6:$E$370,$E322,$K322))</f>
        <v>0 / 0</v>
      </c>
      <c r="I322" s="28" t="str">
        <f ca="1">CONCATENATE(SUMIF($F$6:$F322,$F322,$K322)," / ",SUMIF($F$6:$F$370,$F322,$K322))</f>
        <v>0 / 0</v>
      </c>
      <c r="J322" s="28" t="str">
        <f>CONCATENATE(SUM($K$6:$K322)," / ",SUM($K$6:$K$370))</f>
        <v>130,195 / 130,195</v>
      </c>
      <c r="K322" s="245">
        <v>0</v>
      </c>
      <c r="L322" s="28"/>
      <c r="M322" s="28" t="str">
        <f>CONCATENATE(SUMIF($E$6:$E322,$E322,$P$6:$P$370)," / ",SUMIF($E$6:$E$370,$E322,$P$6:$P$370))</f>
        <v>0 / 0</v>
      </c>
      <c r="N322" s="28" t="str">
        <f ca="1">CONCATENATE(SUMIF($F$6:$F322,$F322,$P322)," / ",SUMIF($F$6:$F$370,$F322,$P$6:$P$370))</f>
        <v>0 / 0</v>
      </c>
      <c r="O322" s="28" t="str">
        <f t="shared" si="27"/>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28"/>
        <v>42687</v>
      </c>
      <c r="D323" s="35" t="str">
        <f t="shared" si="29"/>
        <v>Dimanche</v>
      </c>
      <c r="E323" s="124">
        <f t="shared" si="25"/>
        <v>47</v>
      </c>
      <c r="F323" s="124">
        <f t="shared" si="26"/>
        <v>11</v>
      </c>
      <c r="G323" s="27"/>
      <c r="H323" s="28" t="str">
        <f ca="1">CONCATENATE(SUMIF($E$6:$E323,$E323,$K323)," / ",SUMIF($E$6:$E$370,$E323,$K323))</f>
        <v>0 / 0</v>
      </c>
      <c r="I323" s="28" t="str">
        <f ca="1">CONCATENATE(SUMIF($F$6:$F323,$F323,$K323)," / ",SUMIF($F$6:$F$370,$F323,$K323))</f>
        <v>0 / 0</v>
      </c>
      <c r="J323" s="28" t="str">
        <f>CONCATENATE(SUM($K$6:$K323)," / ",SUM($K$6:$K$370))</f>
        <v>130,195 / 130,195</v>
      </c>
      <c r="K323" s="245">
        <v>0</v>
      </c>
      <c r="L323" s="28"/>
      <c r="M323" s="28" t="str">
        <f>CONCATENATE(SUMIF($E$6:$E323,$E323,$P$6:$P$370)," / ",SUMIF($E$6:$E$370,$E323,$P$6:$P$370))</f>
        <v>0 / 0</v>
      </c>
      <c r="N323" s="28" t="str">
        <f ca="1">CONCATENATE(SUMIF($F$6:$F323,$F323,$P323)," / ",SUMIF($F$6:$F$370,$F323,$P$6:$P$370))</f>
        <v>0 / 0</v>
      </c>
      <c r="O323" s="28" t="str">
        <f t="shared" si="27"/>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28"/>
        <v>42688</v>
      </c>
      <c r="D324" s="35" t="str">
        <f t="shared" si="29"/>
        <v>Lundi</v>
      </c>
      <c r="E324" s="124">
        <f t="shared" si="25"/>
        <v>47</v>
      </c>
      <c r="F324" s="124">
        <f t="shared" si="26"/>
        <v>11</v>
      </c>
      <c r="G324" s="27"/>
      <c r="H324" s="28" t="str">
        <f ca="1">CONCATENATE(SUMIF($E$6:$E324,$E324,$K324)," / ",SUMIF($E$6:$E$370,$E324,$K324))</f>
        <v>0 / 0</v>
      </c>
      <c r="I324" s="28" t="str">
        <f ca="1">CONCATENATE(SUMIF($F$6:$F324,$F324,$K324)," / ",SUMIF($F$6:$F$370,$F324,$K324))</f>
        <v>0 / 0</v>
      </c>
      <c r="J324" s="28" t="str">
        <f>CONCATENATE(SUM($K$6:$K324)," / ",SUM($K$6:$K$370))</f>
        <v>130,195 / 130,195</v>
      </c>
      <c r="K324" s="245">
        <v>0</v>
      </c>
      <c r="L324" s="28"/>
      <c r="M324" s="28" t="str">
        <f>CONCATENATE(SUMIF($E$6:$E324,$E324,$P$6:$P$370)," / ",SUMIF($E$6:$E$370,$E324,$P$6:$P$370))</f>
        <v>0 / 0</v>
      </c>
      <c r="N324" s="28" t="str">
        <f ca="1">CONCATENATE(SUMIF($F$6:$F324,$F324,$P324)," / ",SUMIF($F$6:$F$370,$F324,$P$6:$P$370))</f>
        <v>0 / 0</v>
      </c>
      <c r="O324" s="28" t="str">
        <f t="shared" si="27"/>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28"/>
        <v>42689</v>
      </c>
      <c r="D325" s="35" t="str">
        <f t="shared" si="29"/>
        <v>Mardi</v>
      </c>
      <c r="E325" s="124">
        <f t="shared" si="25"/>
        <v>47</v>
      </c>
      <c r="F325" s="124">
        <f t="shared" si="26"/>
        <v>11</v>
      </c>
      <c r="G325" s="27"/>
      <c r="H325" s="28" t="str">
        <f ca="1">CONCATENATE(SUMIF($E$6:$E325,$E325,$K325)," / ",SUMIF($E$6:$E$370,$E325,$K325))</f>
        <v>0 / 0</v>
      </c>
      <c r="I325" s="28" t="str">
        <f ca="1">CONCATENATE(SUMIF($F$6:$F325,$F325,$K325)," / ",SUMIF($F$6:$F$370,$F325,$K325))</f>
        <v>0 / 0</v>
      </c>
      <c r="J325" s="28" t="str">
        <f>CONCATENATE(SUM($K$6:$K325)," / ",SUM($K$6:$K$370))</f>
        <v>130,195 / 130,195</v>
      </c>
      <c r="K325" s="245">
        <v>0</v>
      </c>
      <c r="L325" s="28"/>
      <c r="M325" s="28" t="str">
        <f>CONCATENATE(SUMIF($E$6:$E325,$E325,$P$6:$P$370)," / ",SUMIF($E$6:$E$370,$E325,$P$6:$P$370))</f>
        <v>0 / 0</v>
      </c>
      <c r="N325" s="28" t="str">
        <f ca="1">CONCATENATE(SUMIF($F$6:$F325,$F325,$P325)," / ",SUMIF($F$6:$F$370,$F325,$P$6:$P$370))</f>
        <v>0 / 0</v>
      </c>
      <c r="O325" s="28" t="str">
        <f t="shared" si="27"/>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28"/>
        <v>42690</v>
      </c>
      <c r="D326" s="35" t="str">
        <f t="shared" si="29"/>
        <v>Mercredi</v>
      </c>
      <c r="E326" s="124">
        <f t="shared" si="25"/>
        <v>47</v>
      </c>
      <c r="F326" s="124">
        <f t="shared" si="26"/>
        <v>11</v>
      </c>
      <c r="G326" s="27"/>
      <c r="H326" s="28" t="str">
        <f ca="1">CONCATENATE(SUMIF($E$6:$E326,$E326,$K326)," / ",SUMIF($E$6:$E$370,$E326,$K326))</f>
        <v>0 / 0</v>
      </c>
      <c r="I326" s="28" t="str">
        <f ca="1">CONCATENATE(SUMIF($F$6:$F326,$F326,$K326)," / ",SUMIF($F$6:$F$370,$F326,$K326))</f>
        <v>0 / 0</v>
      </c>
      <c r="J326" s="28" t="str">
        <f>CONCATENATE(SUM($K$6:$K326)," / ",SUM($K$6:$K$370))</f>
        <v>130,195 / 130,195</v>
      </c>
      <c r="K326" s="245">
        <v>0</v>
      </c>
      <c r="L326" s="28"/>
      <c r="M326" s="28" t="str">
        <f>CONCATENATE(SUMIF($E$6:$E326,$E326,$P$6:$P$370)," / ",SUMIF($E$6:$E$370,$E326,$P$6:$P$370))</f>
        <v>0 / 0</v>
      </c>
      <c r="N326" s="28" t="str">
        <f ca="1">CONCATENATE(SUMIF($F$6:$F326,$F326,$P326)," / ",SUMIF($F$6:$F$370,$F326,$P$6:$P$370))</f>
        <v>0 / 0</v>
      </c>
      <c r="O326" s="28" t="str">
        <f t="shared" si="27"/>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28"/>
        <v>42691</v>
      </c>
      <c r="D327" s="35" t="str">
        <f t="shared" si="29"/>
        <v>Jeudi</v>
      </c>
      <c r="E327" s="124">
        <f t="shared" ref="E327:E370" si="30">WEEKNUM($C327)</f>
        <v>47</v>
      </c>
      <c r="F327" s="124">
        <f t="shared" ref="F327:F351" si="31">MONTH(C327)</f>
        <v>11</v>
      </c>
      <c r="G327" s="27"/>
      <c r="H327" s="28" t="str">
        <f ca="1">CONCATENATE(SUMIF($E$6:$E327,$E327,$K327)," / ",SUMIF($E$6:$E$370,$E327,$K327))</f>
        <v>0 / 0</v>
      </c>
      <c r="I327" s="28" t="str">
        <f ca="1">CONCATENATE(SUMIF($F$6:$F327,$F327,$K327)," / ",SUMIF($F$6:$F$370,$F327,$K327))</f>
        <v>0 / 0</v>
      </c>
      <c r="J327" s="28" t="str">
        <f>CONCATENATE(SUM($K$6:$K327)," / ",SUM($K$6:$K$370))</f>
        <v>130,195 / 130,195</v>
      </c>
      <c r="K327" s="245">
        <v>0</v>
      </c>
      <c r="L327" s="28"/>
      <c r="M327" s="28" t="str">
        <f>CONCATENATE(SUMIF($E$6:$E327,$E327,$P$6:$P$370)," / ",SUMIF($E$6:$E$370,$E327,$P$6:$P$370))</f>
        <v>0 / 0</v>
      </c>
      <c r="N327" s="28" t="str">
        <f ca="1">CONCATENATE(SUMIF($F$6:$F327,$F327,$P327)," / ",SUMIF($F$6:$F$370,$F327,$P$6:$P$370))</f>
        <v>0 / 0</v>
      </c>
      <c r="O327" s="28" t="str">
        <f t="shared" ref="O327:O370" si="32">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3">C327+1</f>
        <v>42692</v>
      </c>
      <c r="D328" s="35" t="str">
        <f t="shared" si="29"/>
        <v>Vendredi</v>
      </c>
      <c r="E328" s="124">
        <f t="shared" si="30"/>
        <v>47</v>
      </c>
      <c r="F328" s="124">
        <f t="shared" si="31"/>
        <v>11</v>
      </c>
      <c r="G328" s="27"/>
      <c r="H328" s="28" t="str">
        <f ca="1">CONCATENATE(SUMIF($E$6:$E328,$E328,$K328)," / ",SUMIF($E$6:$E$370,$E328,$K328))</f>
        <v>0 / 0</v>
      </c>
      <c r="I328" s="28" t="str">
        <f ca="1">CONCATENATE(SUMIF($F$6:$F328,$F328,$K328)," / ",SUMIF($F$6:$F$370,$F328,$K328))</f>
        <v>0 / 0</v>
      </c>
      <c r="J328" s="28" t="str">
        <f>CONCATENATE(SUM($K$6:$K328)," / ",SUM($K$6:$K$370))</f>
        <v>130,195 / 130,195</v>
      </c>
      <c r="K328" s="245">
        <v>0</v>
      </c>
      <c r="L328" s="28"/>
      <c r="M328" s="28" t="str">
        <f>CONCATENATE(SUMIF($E$6:$E328,$E328,$P$6:$P$370)," / ",SUMIF($E$6:$E$370,$E328,$P$6:$P$370))</f>
        <v>0 / 0</v>
      </c>
      <c r="N328" s="28" t="str">
        <f ca="1">CONCATENATE(SUMIF($F$6:$F328,$F328,$P328)," / ",SUMIF($F$6:$F$370,$F328,$P$6:$P$370))</f>
        <v>0 / 0</v>
      </c>
      <c r="O328" s="28" t="str">
        <f t="shared" si="32"/>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3"/>
        <v>42693</v>
      </c>
      <c r="D329" s="35" t="str">
        <f t="shared" si="29"/>
        <v>samedi</v>
      </c>
      <c r="E329" s="124">
        <f t="shared" si="30"/>
        <v>47</v>
      </c>
      <c r="F329" s="124">
        <f t="shared" si="31"/>
        <v>11</v>
      </c>
      <c r="G329" s="27"/>
      <c r="H329" s="28" t="str">
        <f ca="1">CONCATENATE(SUMIF($E$6:$E329,$E329,$K329)," / ",SUMIF($E$6:$E$370,$E329,$K329))</f>
        <v>0 / 0</v>
      </c>
      <c r="I329" s="28" t="str">
        <f ca="1">CONCATENATE(SUMIF($F$6:$F329,$F329,$K329)," / ",SUMIF($F$6:$F$370,$F329,$K329))</f>
        <v>0 / 0</v>
      </c>
      <c r="J329" s="28" t="str">
        <f>CONCATENATE(SUM($K$6:$K329)," / ",SUM($K$6:$K$370))</f>
        <v>130,195 / 130,195</v>
      </c>
      <c r="K329" s="245">
        <v>0</v>
      </c>
      <c r="L329" s="28"/>
      <c r="M329" s="28" t="str">
        <f>CONCATENATE(SUMIF($E$6:$E329,$E329,$P$6:$P$370)," / ",SUMIF($E$6:$E$370,$E329,$P$6:$P$370))</f>
        <v>0 / 0</v>
      </c>
      <c r="N329" s="28" t="str">
        <f ca="1">CONCATENATE(SUMIF($F$6:$F329,$F329,$P329)," / ",SUMIF($F$6:$F$370,$F329,$P$6:$P$370))</f>
        <v>0 / 0</v>
      </c>
      <c r="O329" s="28" t="str">
        <f t="shared" si="32"/>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3"/>
        <v>42694</v>
      </c>
      <c r="D330" s="35" t="str">
        <f t="shared" si="29"/>
        <v>Dimanche</v>
      </c>
      <c r="E330" s="124">
        <f t="shared" si="30"/>
        <v>48</v>
      </c>
      <c r="F330" s="124">
        <f t="shared" si="31"/>
        <v>11</v>
      </c>
      <c r="G330" s="27"/>
      <c r="H330" s="28" t="str">
        <f ca="1">CONCATENATE(SUMIF($E$6:$E330,$E330,$K330)," / ",SUMIF($E$6:$E$370,$E330,$K330))</f>
        <v>0 / 0</v>
      </c>
      <c r="I330" s="28" t="str">
        <f ca="1">CONCATENATE(SUMIF($F$6:$F330,$F330,$K330)," / ",SUMIF($F$6:$F$370,$F330,$K330))</f>
        <v>0 / 0</v>
      </c>
      <c r="J330" s="28" t="str">
        <f>CONCATENATE(SUM($K$6:$K330)," / ",SUM($K$6:$K$370))</f>
        <v>130,195 / 130,195</v>
      </c>
      <c r="K330" s="245">
        <v>0</v>
      </c>
      <c r="L330" s="28"/>
      <c r="M330" s="28" t="str">
        <f>CONCATENATE(SUMIF($E$6:$E330,$E330,$P$6:$P$370)," / ",SUMIF($E$6:$E$370,$E330,$P$6:$P$370))</f>
        <v>0 / 0</v>
      </c>
      <c r="N330" s="28" t="str">
        <f ca="1">CONCATENATE(SUMIF($F$6:$F330,$F330,$P330)," / ",SUMIF($F$6:$F$370,$F330,$P$6:$P$370))</f>
        <v>0 / 0</v>
      </c>
      <c r="O330" s="28" t="str">
        <f t="shared" si="32"/>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3"/>
        <v>42695</v>
      </c>
      <c r="D331" s="35" t="str">
        <f t="shared" si="29"/>
        <v>Lundi</v>
      </c>
      <c r="E331" s="124">
        <f t="shared" si="30"/>
        <v>48</v>
      </c>
      <c r="F331" s="124">
        <f t="shared" si="31"/>
        <v>11</v>
      </c>
      <c r="G331" s="27"/>
      <c r="H331" s="28" t="str">
        <f ca="1">CONCATENATE(SUMIF($E$6:$E331,$E331,$K331)," / ",SUMIF($E$6:$E$370,$E331,$K331))</f>
        <v>0 / 0</v>
      </c>
      <c r="I331" s="28" t="str">
        <f ca="1">CONCATENATE(SUMIF($F$6:$F331,$F331,$K331)," / ",SUMIF($F$6:$F$370,$F331,$K331))</f>
        <v>0 / 0</v>
      </c>
      <c r="J331" s="28" t="str">
        <f>CONCATENATE(SUM($K$6:$K331)," / ",SUM($K$6:$K$370))</f>
        <v>130,195 / 130,195</v>
      </c>
      <c r="K331" s="245">
        <v>0</v>
      </c>
      <c r="L331" s="28"/>
      <c r="M331" s="28" t="str">
        <f>CONCATENATE(SUMIF($E$6:$E331,$E331,$P$6:$P$370)," / ",SUMIF($E$6:$E$370,$E331,$P$6:$P$370))</f>
        <v>0 / 0</v>
      </c>
      <c r="N331" s="28" t="str">
        <f ca="1">CONCATENATE(SUMIF($F$6:$F331,$F331,$P331)," / ",SUMIF($F$6:$F$370,$F331,$P$6:$P$370))</f>
        <v>0 / 0</v>
      </c>
      <c r="O331" s="28" t="str">
        <f t="shared" si="32"/>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3"/>
        <v>42696</v>
      </c>
      <c r="D332" s="35" t="str">
        <f t="shared" si="29"/>
        <v>Mardi</v>
      </c>
      <c r="E332" s="124">
        <f t="shared" si="30"/>
        <v>48</v>
      </c>
      <c r="F332" s="124">
        <f t="shared" si="31"/>
        <v>11</v>
      </c>
      <c r="G332" s="27"/>
      <c r="H332" s="28" t="str">
        <f ca="1">CONCATENATE(SUMIF($E$6:$E332,$E332,$K332)," / ",SUMIF($E$6:$E$370,$E332,$K332))</f>
        <v>0 / 0</v>
      </c>
      <c r="I332" s="28" t="str">
        <f ca="1">CONCATENATE(SUMIF($F$6:$F332,$F332,$K332)," / ",SUMIF($F$6:$F$370,$F332,$K332))</f>
        <v>0 / 0</v>
      </c>
      <c r="J332" s="28" t="str">
        <f>CONCATENATE(SUM($K$6:$K332)," / ",SUM($K$6:$K$370))</f>
        <v>130,195 / 130,195</v>
      </c>
      <c r="K332" s="245">
        <v>0</v>
      </c>
      <c r="L332" s="28"/>
      <c r="M332" s="28" t="str">
        <f>CONCATENATE(SUMIF($E$6:$E332,$E332,$P$6:$P$370)," / ",SUMIF($E$6:$E$370,$E332,$P$6:$P$370))</f>
        <v>0 / 0</v>
      </c>
      <c r="N332" s="28" t="str">
        <f ca="1">CONCATENATE(SUMIF($F$6:$F332,$F332,$P332)," / ",SUMIF($F$6:$F$370,$F332,$P$6:$P$370))</f>
        <v>0 / 0</v>
      </c>
      <c r="O332" s="28" t="str">
        <f t="shared" si="32"/>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3"/>
        <v>42697</v>
      </c>
      <c r="D333" s="35" t="str">
        <f t="shared" si="29"/>
        <v>Mercredi</v>
      </c>
      <c r="E333" s="124">
        <f t="shared" si="30"/>
        <v>48</v>
      </c>
      <c r="F333" s="124">
        <f t="shared" si="31"/>
        <v>11</v>
      </c>
      <c r="G333" s="27"/>
      <c r="H333" s="28" t="str">
        <f ca="1">CONCATENATE(SUMIF($E$6:$E333,$E333,$K333)," / ",SUMIF($E$6:$E$370,$E333,$K333))</f>
        <v>0 / 0</v>
      </c>
      <c r="I333" s="28" t="str">
        <f ca="1">CONCATENATE(SUMIF($F$6:$F333,$F333,$K333)," / ",SUMIF($F$6:$F$370,$F333,$K333))</f>
        <v>0 / 0</v>
      </c>
      <c r="J333" s="28" t="str">
        <f>CONCATENATE(SUM($K$6:$K333)," / ",SUM($K$6:$K$370))</f>
        <v>130,195 / 130,195</v>
      </c>
      <c r="K333" s="245">
        <v>0</v>
      </c>
      <c r="L333" s="28"/>
      <c r="M333" s="28" t="str">
        <f>CONCATENATE(SUMIF($E$6:$E333,$E333,$P$6:$P$370)," / ",SUMIF($E$6:$E$370,$E333,$P$6:$P$370))</f>
        <v>0 / 0</v>
      </c>
      <c r="N333" s="28" t="str">
        <f ca="1">CONCATENATE(SUMIF($F$6:$F333,$F333,$P333)," / ",SUMIF($F$6:$F$370,$F333,$P$6:$P$370))</f>
        <v>0 / 0</v>
      </c>
      <c r="O333" s="28" t="str">
        <f t="shared" si="32"/>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3"/>
        <v>42698</v>
      </c>
      <c r="D334" s="35" t="str">
        <f t="shared" si="29"/>
        <v>Jeudi</v>
      </c>
      <c r="E334" s="124">
        <f t="shared" si="30"/>
        <v>48</v>
      </c>
      <c r="F334" s="124">
        <f t="shared" si="31"/>
        <v>11</v>
      </c>
      <c r="G334" s="27"/>
      <c r="H334" s="28" t="str">
        <f ca="1">CONCATENATE(SUMIF($E$6:$E334,$E334,$K334)," / ",SUMIF($E$6:$E$370,$E334,$K334))</f>
        <v>0 / 0</v>
      </c>
      <c r="I334" s="28" t="str">
        <f ca="1">CONCATENATE(SUMIF($F$6:$F334,$F334,$K334)," / ",SUMIF($F$6:$F$370,$F334,$K334))</f>
        <v>0 / 0</v>
      </c>
      <c r="J334" s="28" t="str">
        <f>CONCATENATE(SUM($K$6:$K334)," / ",SUM($K$6:$K$370))</f>
        <v>130,195 / 130,195</v>
      </c>
      <c r="K334" s="245">
        <v>0</v>
      </c>
      <c r="L334" s="28"/>
      <c r="M334" s="28" t="str">
        <f>CONCATENATE(SUMIF($E$6:$E334,$E334,$P$6:$P$370)," / ",SUMIF($E$6:$E$370,$E334,$P$6:$P$370))</f>
        <v>0 / 0</v>
      </c>
      <c r="N334" s="28" t="str">
        <f ca="1">CONCATENATE(SUMIF($F$6:$F334,$F334,$P334)," / ",SUMIF($F$6:$F$370,$F334,$P$6:$P$370))</f>
        <v>0 / 0</v>
      </c>
      <c r="O334" s="28" t="str">
        <f t="shared" si="32"/>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3"/>
        <v>42699</v>
      </c>
      <c r="D335" s="35" t="str">
        <f t="shared" si="29"/>
        <v>Vendredi</v>
      </c>
      <c r="E335" s="124">
        <f t="shared" si="30"/>
        <v>48</v>
      </c>
      <c r="F335" s="124">
        <f t="shared" si="31"/>
        <v>11</v>
      </c>
      <c r="G335" s="27"/>
      <c r="H335" s="28" t="str">
        <f ca="1">CONCATENATE(SUMIF($E$6:$E335,$E335,$K335)," / ",SUMIF($E$6:$E$370,$E335,$K335))</f>
        <v>0 / 0</v>
      </c>
      <c r="I335" s="28" t="str">
        <f ca="1">CONCATENATE(SUMIF($F$6:$F335,$F335,$K335)," / ",SUMIF($F$6:$F$370,$F335,$K335))</f>
        <v>0 / 0</v>
      </c>
      <c r="J335" s="28" t="str">
        <f>CONCATENATE(SUM($K$6:$K335)," / ",SUM($K$6:$K$370))</f>
        <v>130,195 / 130,195</v>
      </c>
      <c r="K335" s="245">
        <v>0</v>
      </c>
      <c r="L335" s="28"/>
      <c r="M335" s="28" t="str">
        <f>CONCATENATE(SUMIF($E$6:$E335,$E335,$P$6:$P$370)," / ",SUMIF($E$6:$E$370,$E335,$P$6:$P$370))</f>
        <v>0 / 0</v>
      </c>
      <c r="N335" s="28" t="str">
        <f ca="1">CONCATENATE(SUMIF($F$6:$F335,$F335,$P335)," / ",SUMIF($F$6:$F$370,$F335,$P$6:$P$370))</f>
        <v>0 / 0</v>
      </c>
      <c r="O335" s="28" t="str">
        <f t="shared" si="32"/>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3"/>
        <v>42700</v>
      </c>
      <c r="D336" s="35" t="str">
        <f t="shared" si="29"/>
        <v>samedi</v>
      </c>
      <c r="E336" s="124">
        <f t="shared" si="30"/>
        <v>48</v>
      </c>
      <c r="F336" s="124">
        <f t="shared" si="31"/>
        <v>11</v>
      </c>
      <c r="G336" s="27"/>
      <c r="H336" s="28" t="str">
        <f ca="1">CONCATENATE(SUMIF($E$6:$E336,$E336,$K336)," / ",SUMIF($E$6:$E$370,$E336,$K336))</f>
        <v>0 / 0</v>
      </c>
      <c r="I336" s="28" t="str">
        <f ca="1">CONCATENATE(SUMIF($F$6:$F336,$F336,$K336)," / ",SUMIF($F$6:$F$370,$F336,$K336))</f>
        <v>0 / 0</v>
      </c>
      <c r="J336" s="28" t="str">
        <f>CONCATENATE(SUM($K$6:$K336)," / ",SUM($K$6:$K$370))</f>
        <v>130,195 / 130,195</v>
      </c>
      <c r="K336" s="245">
        <v>0</v>
      </c>
      <c r="L336" s="28"/>
      <c r="M336" s="28" t="str">
        <f>CONCATENATE(SUMIF($E$6:$E336,$E336,$P$6:$P$370)," / ",SUMIF($E$6:$E$370,$E336,$P$6:$P$370))</f>
        <v>0 / 0</v>
      </c>
      <c r="N336" s="28" t="str">
        <f ca="1">CONCATENATE(SUMIF($F$6:$F336,$F336,$P336)," / ",SUMIF($F$6:$F$370,$F336,$P$6:$P$370))</f>
        <v>0 / 0</v>
      </c>
      <c r="O336" s="28" t="str">
        <f t="shared" si="32"/>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3"/>
        <v>42701</v>
      </c>
      <c r="D337" s="35" t="str">
        <f t="shared" si="29"/>
        <v>Dimanche</v>
      </c>
      <c r="E337" s="124">
        <f t="shared" si="30"/>
        <v>49</v>
      </c>
      <c r="F337" s="124">
        <f t="shared" si="31"/>
        <v>11</v>
      </c>
      <c r="G337" s="27"/>
      <c r="H337" s="28" t="str">
        <f ca="1">CONCATENATE(SUMIF($E$6:$E337,$E337,$K337)," / ",SUMIF($E$6:$E$370,$E337,$K337))</f>
        <v>0 / 0</v>
      </c>
      <c r="I337" s="28" t="str">
        <f ca="1">CONCATENATE(SUMIF($F$6:$F337,$F337,$K337)," / ",SUMIF($F$6:$F$370,$F337,$K337))</f>
        <v>0 / 0</v>
      </c>
      <c r="J337" s="28" t="str">
        <f>CONCATENATE(SUM($K$6:$K337)," / ",SUM($K$6:$K$370))</f>
        <v>130,195 / 130,195</v>
      </c>
      <c r="K337" s="245">
        <v>0</v>
      </c>
      <c r="L337" s="28"/>
      <c r="M337" s="28" t="str">
        <f>CONCATENATE(SUMIF($E$6:$E337,$E337,$P$6:$P$370)," / ",SUMIF($E$6:$E$370,$E337,$P$6:$P$370))</f>
        <v>0 / 0</v>
      </c>
      <c r="N337" s="28" t="str">
        <f ca="1">CONCATENATE(SUMIF($F$6:$F337,$F337,$P337)," / ",SUMIF($F$6:$F$370,$F337,$P$6:$P$370))</f>
        <v>0 / 0</v>
      </c>
      <c r="O337" s="28" t="str">
        <f t="shared" si="32"/>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3"/>
        <v>42702</v>
      </c>
      <c r="D338" s="35" t="str">
        <f t="shared" si="29"/>
        <v>Lundi</v>
      </c>
      <c r="E338" s="124">
        <f t="shared" si="30"/>
        <v>49</v>
      </c>
      <c r="F338" s="124">
        <f t="shared" si="31"/>
        <v>11</v>
      </c>
      <c r="G338" s="27"/>
      <c r="H338" s="28" t="str">
        <f ca="1">CONCATENATE(SUMIF($E$6:$E338,$E338,$K338)," / ",SUMIF($E$6:$E$370,$E338,$K338))</f>
        <v>0 / 0</v>
      </c>
      <c r="I338" s="28" t="str">
        <f ca="1">CONCATENATE(SUMIF($F$6:$F338,$F338,$K338)," / ",SUMIF($F$6:$F$370,$F338,$K338))</f>
        <v>0 / 0</v>
      </c>
      <c r="J338" s="28" t="str">
        <f>CONCATENATE(SUM($K$6:$K338)," / ",SUM($K$6:$K$370))</f>
        <v>130,195 / 130,195</v>
      </c>
      <c r="K338" s="245">
        <v>0</v>
      </c>
      <c r="L338" s="28"/>
      <c r="M338" s="28" t="str">
        <f>CONCATENATE(SUMIF($E$6:$E338,$E338,$P$6:$P$370)," / ",SUMIF($E$6:$E$370,$E338,$P$6:$P$370))</f>
        <v>0 / 0</v>
      </c>
      <c r="N338" s="28" t="str">
        <f ca="1">CONCATENATE(SUMIF($F$6:$F338,$F338,$P338)," / ",SUMIF($F$6:$F$370,$F338,$P$6:$P$370))</f>
        <v>0 / 0</v>
      </c>
      <c r="O338" s="28" t="str">
        <f t="shared" si="32"/>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3"/>
        <v>42703</v>
      </c>
      <c r="D339" s="35" t="str">
        <f t="shared" si="29"/>
        <v>Mardi</v>
      </c>
      <c r="E339" s="124">
        <f t="shared" si="30"/>
        <v>49</v>
      </c>
      <c r="F339" s="124">
        <f t="shared" si="31"/>
        <v>11</v>
      </c>
      <c r="G339" s="27"/>
      <c r="H339" s="28" t="str">
        <f ca="1">CONCATENATE(SUMIF($E$6:$E339,$E339,$K339)," / ",SUMIF($E$6:$E$370,$E339,$K339))</f>
        <v>0 / 0</v>
      </c>
      <c r="I339" s="28" t="str">
        <f ca="1">CONCATENATE(SUMIF($F$6:$F339,$F339,$K339)," / ",SUMIF($F$6:$F$370,$F339,$K339))</f>
        <v>0 / 0</v>
      </c>
      <c r="J339" s="28" t="str">
        <f>CONCATENATE(SUM($K$6:$K339)," / ",SUM($K$6:$K$370))</f>
        <v>130,195 / 130,195</v>
      </c>
      <c r="K339" s="245">
        <v>0</v>
      </c>
      <c r="L339" s="28"/>
      <c r="M339" s="28" t="str">
        <f>CONCATENATE(SUMIF($E$6:$E339,$E339,$P$6:$P$370)," / ",SUMIF($E$6:$E$370,$E339,$P$6:$P$370))</f>
        <v>0 / 0</v>
      </c>
      <c r="N339" s="28" t="str">
        <f ca="1">CONCATENATE(SUMIF($F$6:$F339,$F339,$P339)," / ",SUMIF($F$6:$F$370,$F339,$P$6:$P$370))</f>
        <v>0 / 0</v>
      </c>
      <c r="O339" s="28" t="str">
        <f t="shared" si="32"/>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3"/>
        <v>42704</v>
      </c>
      <c r="D340" s="35" t="str">
        <f t="shared" si="29"/>
        <v>Mercredi</v>
      </c>
      <c r="E340" s="124">
        <f t="shared" si="30"/>
        <v>49</v>
      </c>
      <c r="F340" s="124">
        <f t="shared" si="31"/>
        <v>11</v>
      </c>
      <c r="G340" s="27"/>
      <c r="H340" s="28" t="str">
        <f ca="1">CONCATENATE(SUMIF($E$6:$E340,$E340,$K340)," / ",SUMIF($E$6:$E$370,$E340,$K340))</f>
        <v>0 / 0</v>
      </c>
      <c r="I340" s="28" t="str">
        <f ca="1">CONCATENATE(SUMIF($F$6:$F340,$F340,$K340)," / ",SUMIF($F$6:$F$370,$F340,$K340))</f>
        <v>0 / 0</v>
      </c>
      <c r="J340" s="28" t="str">
        <f>CONCATENATE(SUM($K$6:$K340)," / ",SUM($K$6:$K$370))</f>
        <v>130,195 / 130,195</v>
      </c>
      <c r="K340" s="245">
        <v>0</v>
      </c>
      <c r="L340" s="28"/>
      <c r="M340" s="28" t="str">
        <f>CONCATENATE(SUMIF($E$6:$E340,$E340,$P$6:$P$370)," / ",SUMIF($E$6:$E$370,$E340,$P$6:$P$370))</f>
        <v>0 / 0</v>
      </c>
      <c r="N340" s="28" t="str">
        <f ca="1">CONCATENATE(SUMIF($F$6:$F340,$F340,$P340)," / ",SUMIF($F$6:$F$370,$F340,$P$6:$P$370))</f>
        <v>0 / 0</v>
      </c>
      <c r="O340" s="28" t="str">
        <f t="shared" si="32"/>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3"/>
        <v>42705</v>
      </c>
      <c r="D341" s="35" t="str">
        <f t="shared" si="29"/>
        <v>Jeudi</v>
      </c>
      <c r="E341" s="124">
        <f t="shared" si="30"/>
        <v>49</v>
      </c>
      <c r="F341" s="124">
        <f t="shared" si="31"/>
        <v>12</v>
      </c>
      <c r="G341" s="27"/>
      <c r="H341" s="28" t="str">
        <f ca="1">CONCATENATE(SUMIF($E$6:$E341,$E341,$K341)," / ",SUMIF($E$6:$E$370,$E341,$K341))</f>
        <v>0 / 0</v>
      </c>
      <c r="I341" s="28" t="str">
        <f ca="1">CONCATENATE(SUMIF($F$6:$F341,$F341,$K341)," / ",SUMIF($F$6:$F$370,$F341,$K341))</f>
        <v>0 / 0</v>
      </c>
      <c r="J341" s="28" t="str">
        <f>CONCATENATE(SUM($K$6:$K341)," / ",SUM($K$6:$K$370))</f>
        <v>130,195 / 130,195</v>
      </c>
      <c r="K341" s="245">
        <v>0</v>
      </c>
      <c r="L341" s="28"/>
      <c r="M341" s="28" t="str">
        <f>CONCATENATE(SUMIF($E$6:$E341,$E341,$P$6:$P$370)," / ",SUMIF($E$6:$E$370,$E341,$P$6:$P$370))</f>
        <v>0 / 0</v>
      </c>
      <c r="N341" s="28" t="str">
        <f ca="1">CONCATENATE(SUMIF($F$6:$F341,$F341,$P341)," / ",SUMIF($F$6:$F$370,$F341,$P$6:$P$370))</f>
        <v>0 / 0</v>
      </c>
      <c r="O341" s="28" t="str">
        <f t="shared" si="32"/>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3"/>
        <v>42706</v>
      </c>
      <c r="D342" s="35" t="str">
        <f t="shared" si="29"/>
        <v>Vendredi</v>
      </c>
      <c r="E342" s="124">
        <f t="shared" si="30"/>
        <v>49</v>
      </c>
      <c r="F342" s="124">
        <f t="shared" si="31"/>
        <v>12</v>
      </c>
      <c r="G342" s="27"/>
      <c r="H342" s="28" t="str">
        <f ca="1">CONCATENATE(SUMIF($E$6:$E342,$E342,$K342)," / ",SUMIF($E$6:$E$370,$E342,$K342))</f>
        <v>0 / 0</v>
      </c>
      <c r="I342" s="28" t="str">
        <f ca="1">CONCATENATE(SUMIF($F$6:$F342,$F342,$K342)," / ",SUMIF($F$6:$F$370,$F342,$K342))</f>
        <v>0 / 0</v>
      </c>
      <c r="J342" s="28" t="str">
        <f>CONCATENATE(SUM($K$6:$K342)," / ",SUM($K$6:$K$370))</f>
        <v>130,195 / 130,195</v>
      </c>
      <c r="K342" s="245">
        <v>0</v>
      </c>
      <c r="L342" s="28"/>
      <c r="M342" s="28" t="str">
        <f>CONCATENATE(SUMIF($E$6:$E342,$E342,$P$6:$P$370)," / ",SUMIF($E$6:$E$370,$E342,$P$6:$P$370))</f>
        <v>0 / 0</v>
      </c>
      <c r="N342" s="28" t="str">
        <f ca="1">CONCATENATE(SUMIF($F$6:$F342,$F342,$P342)," / ",SUMIF($F$6:$F$370,$F342,$P$6:$P$370))</f>
        <v>0 / 0</v>
      </c>
      <c r="O342" s="28" t="str">
        <f t="shared" si="32"/>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3"/>
        <v>42707</v>
      </c>
      <c r="D343" s="35" t="str">
        <f t="shared" si="29"/>
        <v>samedi</v>
      </c>
      <c r="E343" s="124">
        <f t="shared" si="30"/>
        <v>49</v>
      </c>
      <c r="F343" s="124">
        <f t="shared" si="31"/>
        <v>12</v>
      </c>
      <c r="G343" s="27"/>
      <c r="H343" s="28" t="str">
        <f ca="1">CONCATENATE(SUMIF($E$6:$E343,$E343,$K343)," / ",SUMIF($E$6:$E$370,$E343,$K343))</f>
        <v>0 / 0</v>
      </c>
      <c r="I343" s="28" t="str">
        <f ca="1">CONCATENATE(SUMIF($F$6:$F343,$F343,$K343)," / ",SUMIF($F$6:$F$370,$F343,$K343))</f>
        <v>0 / 0</v>
      </c>
      <c r="J343" s="28" t="str">
        <f>CONCATENATE(SUM($K$6:$K343)," / ",SUM($K$6:$K$370))</f>
        <v>130,195 / 130,195</v>
      </c>
      <c r="K343" s="245">
        <v>0</v>
      </c>
      <c r="L343" s="28"/>
      <c r="M343" s="28" t="str">
        <f>CONCATENATE(SUMIF($E$6:$E343,$E343,$P$6:$P$370)," / ",SUMIF($E$6:$E$370,$E343,$P$6:$P$370))</f>
        <v>0 / 0</v>
      </c>
      <c r="N343" s="28" t="str">
        <f ca="1">CONCATENATE(SUMIF($F$6:$F343,$F343,$P343)," / ",SUMIF($F$6:$F$370,$F343,$P$6:$P$370))</f>
        <v>0 / 0</v>
      </c>
      <c r="O343" s="28" t="str">
        <f t="shared" si="32"/>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3"/>
        <v>42708</v>
      </c>
      <c r="D344" s="35" t="str">
        <f t="shared" si="29"/>
        <v>Dimanche</v>
      </c>
      <c r="E344" s="124">
        <f t="shared" si="30"/>
        <v>50</v>
      </c>
      <c r="F344" s="124">
        <f t="shared" si="31"/>
        <v>12</v>
      </c>
      <c r="G344" s="27"/>
      <c r="H344" s="28" t="str">
        <f ca="1">CONCATENATE(SUMIF($E$6:$E344,$E344,$K344)," / ",SUMIF($E$6:$E$370,$E344,$K344))</f>
        <v>0 / 0</v>
      </c>
      <c r="I344" s="28" t="str">
        <f ca="1">CONCATENATE(SUMIF($F$6:$F344,$F344,$K344)," / ",SUMIF($F$6:$F$370,$F344,$K344))</f>
        <v>0 / 0</v>
      </c>
      <c r="J344" s="28" t="str">
        <f>CONCATENATE(SUM($K$6:$K344)," / ",SUM($K$6:$K$370))</f>
        <v>130,195 / 130,195</v>
      </c>
      <c r="K344" s="245">
        <v>0</v>
      </c>
      <c r="L344" s="28"/>
      <c r="M344" s="28" t="str">
        <f>CONCATENATE(SUMIF($E$6:$E344,$E344,$P$6:$P$370)," / ",SUMIF($E$6:$E$370,$E344,$P$6:$P$370))</f>
        <v>0 / 0</v>
      </c>
      <c r="N344" s="28" t="str">
        <f ca="1">CONCATENATE(SUMIF($F$6:$F344,$F344,$P344)," / ",SUMIF($F$6:$F$370,$F344,$P$6:$P$370))</f>
        <v>0 / 0</v>
      </c>
      <c r="O344" s="28" t="str">
        <f t="shared" si="32"/>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3"/>
        <v>42709</v>
      </c>
      <c r="D345" s="35" t="str">
        <f t="shared" si="29"/>
        <v>Lundi</v>
      </c>
      <c r="E345" s="124">
        <f t="shared" si="30"/>
        <v>50</v>
      </c>
      <c r="F345" s="124">
        <f t="shared" si="31"/>
        <v>12</v>
      </c>
      <c r="G345" s="27"/>
      <c r="H345" s="28" t="str">
        <f ca="1">CONCATENATE(SUMIF($E$6:$E345,$E345,$K345)," / ",SUMIF($E$6:$E$370,$E345,$K345))</f>
        <v>0 / 0</v>
      </c>
      <c r="I345" s="28" t="str">
        <f ca="1">CONCATENATE(SUMIF($F$6:$F345,$F345,$K345)," / ",SUMIF($F$6:$F$370,$F345,$K345))</f>
        <v>0 / 0</v>
      </c>
      <c r="J345" s="28" t="str">
        <f>CONCATENATE(SUM($K$6:$K345)," / ",SUM($K$6:$K$370))</f>
        <v>130,195 / 130,195</v>
      </c>
      <c r="K345" s="245">
        <v>0</v>
      </c>
      <c r="L345" s="28"/>
      <c r="M345" s="28" t="str">
        <f>CONCATENATE(SUMIF($E$6:$E345,$E345,$P$6:$P$370)," / ",SUMIF($E$6:$E$370,$E345,$P$6:$P$370))</f>
        <v>0 / 0</v>
      </c>
      <c r="N345" s="28" t="str">
        <f ca="1">CONCATENATE(SUMIF($F$6:$F345,$F345,$P345)," / ",SUMIF($F$6:$F$370,$F345,$P$6:$P$370))</f>
        <v>0 / 0</v>
      </c>
      <c r="O345" s="28" t="str">
        <f t="shared" si="32"/>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3"/>
        <v>42710</v>
      </c>
      <c r="D346" s="35" t="str">
        <f t="shared" si="29"/>
        <v>Mardi</v>
      </c>
      <c r="E346" s="124">
        <f t="shared" si="30"/>
        <v>50</v>
      </c>
      <c r="F346" s="124">
        <f t="shared" si="31"/>
        <v>12</v>
      </c>
      <c r="G346" s="27"/>
      <c r="H346" s="28" t="str">
        <f ca="1">CONCATENATE(SUMIF($E$6:$E346,$E346,$K346)," / ",SUMIF($E$6:$E$370,$E346,$K346))</f>
        <v>0 / 0</v>
      </c>
      <c r="I346" s="28" t="str">
        <f ca="1">CONCATENATE(SUMIF($F$6:$F346,$F346,$K346)," / ",SUMIF($F$6:$F$370,$F346,$K346))</f>
        <v>0 / 0</v>
      </c>
      <c r="J346" s="28" t="str">
        <f>CONCATENATE(SUM($K$6:$K346)," / ",SUM($K$6:$K$370))</f>
        <v>130,195 / 130,195</v>
      </c>
      <c r="K346" s="245">
        <v>0</v>
      </c>
      <c r="L346" s="28"/>
      <c r="M346" s="28" t="str">
        <f>CONCATENATE(SUMIF($E$6:$E346,$E346,$P$6:$P$370)," / ",SUMIF($E$6:$E$370,$E346,$P$6:$P$370))</f>
        <v>0 / 0</v>
      </c>
      <c r="N346" s="28" t="str">
        <f ca="1">CONCATENATE(SUMIF($F$6:$F346,$F346,$P346)," / ",SUMIF($F$6:$F$370,$F346,$P$6:$P$370))</f>
        <v>0 / 0</v>
      </c>
      <c r="O346" s="28" t="str">
        <f t="shared" si="32"/>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3"/>
        <v>42711</v>
      </c>
      <c r="D347" s="35" t="str">
        <f t="shared" si="29"/>
        <v>Mercredi</v>
      </c>
      <c r="E347" s="124">
        <f t="shared" si="30"/>
        <v>50</v>
      </c>
      <c r="F347" s="124">
        <f t="shared" si="31"/>
        <v>12</v>
      </c>
      <c r="G347" s="27"/>
      <c r="H347" s="28" t="str">
        <f ca="1">CONCATENATE(SUMIF($E$6:$E347,$E347,$K347)," / ",SUMIF($E$6:$E$370,$E347,$K347))</f>
        <v>0 / 0</v>
      </c>
      <c r="I347" s="28" t="str">
        <f ca="1">CONCATENATE(SUMIF($F$6:$F347,$F347,$K347)," / ",SUMIF($F$6:$F$370,$F347,$K347))</f>
        <v>0 / 0</v>
      </c>
      <c r="J347" s="28" t="str">
        <f>CONCATENATE(SUM($K$6:$K347)," / ",SUM($K$6:$K$370))</f>
        <v>130,195 / 130,195</v>
      </c>
      <c r="K347" s="245">
        <v>0</v>
      </c>
      <c r="L347" s="28"/>
      <c r="M347" s="28" t="str">
        <f>CONCATENATE(SUMIF($E$6:$E347,$E347,$P$6:$P$370)," / ",SUMIF($E$6:$E$370,$E347,$P$6:$P$370))</f>
        <v>0 / 0</v>
      </c>
      <c r="N347" s="28" t="str">
        <f ca="1">CONCATENATE(SUMIF($F$6:$F347,$F347,$P347)," / ",SUMIF($F$6:$F$370,$F347,$P$6:$P$370))</f>
        <v>0 / 0</v>
      </c>
      <c r="O347" s="28" t="str">
        <f t="shared" si="32"/>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3"/>
        <v>42712</v>
      </c>
      <c r="D348" s="35" t="str">
        <f t="shared" si="29"/>
        <v>Jeudi</v>
      </c>
      <c r="E348" s="124">
        <f t="shared" si="30"/>
        <v>50</v>
      </c>
      <c r="F348" s="124">
        <f t="shared" si="31"/>
        <v>12</v>
      </c>
      <c r="G348" s="27"/>
      <c r="H348" s="28" t="str">
        <f ca="1">CONCATENATE(SUMIF($E$6:$E348,$E348,$K348)," / ",SUMIF($E$6:$E$370,$E348,$K348))</f>
        <v>0 / 0</v>
      </c>
      <c r="I348" s="28" t="str">
        <f ca="1">CONCATENATE(SUMIF($F$6:$F348,$F348,$K348)," / ",SUMIF($F$6:$F$370,$F348,$K348))</f>
        <v>0 / 0</v>
      </c>
      <c r="J348" s="28" t="str">
        <f>CONCATENATE(SUM($K$6:$K348)," / ",SUM($K$6:$K$370))</f>
        <v>130,195 / 130,195</v>
      </c>
      <c r="K348" s="245">
        <v>0</v>
      </c>
      <c r="L348" s="28"/>
      <c r="M348" s="28" t="str">
        <f>CONCATENATE(SUMIF($E$6:$E348,$E348,$P$6:$P$370)," / ",SUMIF($E$6:$E$370,$E348,$P$6:$P$370))</f>
        <v>0 / 0</v>
      </c>
      <c r="N348" s="28" t="str">
        <f ca="1">CONCATENATE(SUMIF($F$6:$F348,$F348,$P348)," / ",SUMIF($F$6:$F$370,$F348,$P$6:$P$370))</f>
        <v>0 / 0</v>
      </c>
      <c r="O348" s="28" t="str">
        <f t="shared" si="32"/>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3"/>
        <v>42713</v>
      </c>
      <c r="D349" s="35" t="str">
        <f t="shared" si="29"/>
        <v>Vendredi</v>
      </c>
      <c r="E349" s="124">
        <f t="shared" si="30"/>
        <v>50</v>
      </c>
      <c r="F349" s="124">
        <f t="shared" si="31"/>
        <v>12</v>
      </c>
      <c r="G349" s="27"/>
      <c r="H349" s="28" t="str">
        <f ca="1">CONCATENATE(SUMIF($E$6:$E349,$E349,$K349)," / ",SUMIF($E$6:$E$370,$E349,$K349))</f>
        <v>0 / 0</v>
      </c>
      <c r="I349" s="28" t="str">
        <f ca="1">CONCATENATE(SUMIF($F$6:$F349,$F349,$K349)," / ",SUMIF($F$6:$F$370,$F349,$K349))</f>
        <v>0 / 0</v>
      </c>
      <c r="J349" s="28" t="str">
        <f>CONCATENATE(SUM($K$6:$K349)," / ",SUM($K$6:$K$370))</f>
        <v>130,195 / 130,195</v>
      </c>
      <c r="K349" s="245">
        <v>0</v>
      </c>
      <c r="L349" s="28"/>
      <c r="M349" s="28" t="str">
        <f>CONCATENATE(SUMIF($E$6:$E349,$E349,$P$6:$P$370)," / ",SUMIF($E$6:$E$370,$E349,$P$6:$P$370))</f>
        <v>0 / 0</v>
      </c>
      <c r="N349" s="28" t="str">
        <f ca="1">CONCATENATE(SUMIF($F$6:$F349,$F349,$P349)," / ",SUMIF($F$6:$F$370,$F349,$P$6:$P$370))</f>
        <v>0 / 0</v>
      </c>
      <c r="O349" s="28" t="str">
        <f t="shared" si="32"/>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3"/>
        <v>42714</v>
      </c>
      <c r="D350" s="35" t="str">
        <f t="shared" si="29"/>
        <v>samedi</v>
      </c>
      <c r="E350" s="124">
        <f t="shared" si="30"/>
        <v>50</v>
      </c>
      <c r="F350" s="124">
        <f t="shared" si="31"/>
        <v>12</v>
      </c>
      <c r="G350" s="27"/>
      <c r="H350" s="28" t="str">
        <f ca="1">CONCATENATE(SUMIF($E$6:$E350,$E350,$K350)," / ",SUMIF($E$6:$E$370,$E350,$K350))</f>
        <v>0 / 0</v>
      </c>
      <c r="I350" s="28" t="str">
        <f ca="1">CONCATENATE(SUMIF($F$6:$F350,$F350,$K350)," / ",SUMIF($F$6:$F$370,$F350,$K350))</f>
        <v>0 / 0</v>
      </c>
      <c r="J350" s="28" t="str">
        <f>CONCATENATE(SUM($K$6:$K350)," / ",SUM($K$6:$K$370))</f>
        <v>130,195 / 130,195</v>
      </c>
      <c r="K350" s="245">
        <v>0</v>
      </c>
      <c r="L350" s="28"/>
      <c r="M350" s="28" t="str">
        <f>CONCATENATE(SUMIF($E$6:$E350,$E350,$P$6:$P$370)," / ",SUMIF($E$6:$E$370,$E350,$P$6:$P$370))</f>
        <v>0 / 0</v>
      </c>
      <c r="N350" s="28" t="str">
        <f ca="1">CONCATENATE(SUMIF($F$6:$F350,$F350,$P350)," / ",SUMIF($F$6:$F$370,$F350,$P$6:$P$370))</f>
        <v>0 / 0</v>
      </c>
      <c r="O350" s="28" t="str">
        <f t="shared" si="32"/>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3"/>
        <v>42715</v>
      </c>
      <c r="D351" s="35" t="str">
        <f t="shared" si="29"/>
        <v>Dimanche</v>
      </c>
      <c r="E351" s="124">
        <f t="shared" si="30"/>
        <v>51</v>
      </c>
      <c r="F351" s="124">
        <f t="shared" si="31"/>
        <v>12</v>
      </c>
      <c r="G351" s="27"/>
      <c r="H351" s="28" t="str">
        <f ca="1">CONCATENATE(SUMIF($E$6:$E351,$E351,$K351)," / ",SUMIF($E$6:$E$370,$E351,$K351))</f>
        <v>0 / 0</v>
      </c>
      <c r="I351" s="28" t="str">
        <f ca="1">CONCATENATE(SUMIF($F$6:$F351,$F351,$K351)," / ",SUMIF($F$6:$F$370,$F351,$K351))</f>
        <v>0 / 0</v>
      </c>
      <c r="J351" s="28" t="str">
        <f>CONCATENATE(SUM($K$6:$K351)," / ",SUM($K$6:$K$370))</f>
        <v>130,195 / 130,195</v>
      </c>
      <c r="K351" s="245">
        <v>0</v>
      </c>
      <c r="L351" s="28"/>
      <c r="M351" s="28" t="str">
        <f>CONCATENATE(SUMIF($E$6:$E351,$E351,$P$6:$P$370)," / ",SUMIF($E$6:$E$370,$E351,$P$6:$P$370))</f>
        <v>0 / 0</v>
      </c>
      <c r="N351" s="28" t="str">
        <f ca="1">CONCATENATE(SUMIF($F$6:$F351,$F351,$P351)," / ",SUMIF($F$6:$F$370,$F351,$P$6:$P$370))</f>
        <v>0 / 0</v>
      </c>
      <c r="O351" s="28" t="str">
        <f t="shared" si="32"/>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3"/>
        <v>42716</v>
      </c>
      <c r="D352" s="35" t="str">
        <f t="shared" ref="D352:D370" si="34">IF(EXACT(WEEKDAY(C352),1),"Dimanche",IF(EXACT(WEEKDAY(C352),2),"Lundi",IF(EXACT(WEEKDAY(C352),3),"Mardi",IF(EXACT(WEEKDAY(C352),4),"Mercredi",IF(EXACT(WEEKDAY(C352),5),"Jeudi",IF(EXACT(WEEKDAY(C352),6),"Vendredi",IF(EXACT(WEEKDAY(C352),7),"samedi","Erreur de date")))))))</f>
        <v>Lundi</v>
      </c>
      <c r="E352" s="124">
        <f t="shared" si="30"/>
        <v>51</v>
      </c>
      <c r="F352" s="124">
        <f t="shared" ref="F352:F361" si="35">MONTH(C352)</f>
        <v>12</v>
      </c>
      <c r="G352" s="27"/>
      <c r="H352" s="28" t="str">
        <f ca="1">CONCATENATE(SUMIF($E$6:$E352,$E352,$K352)," / ",SUMIF($E$6:$E$370,$E352,$K352))</f>
        <v>0 / 0</v>
      </c>
      <c r="I352" s="28" t="str">
        <f ca="1">CONCATENATE(SUMIF($F$6:$F352,$F352,$K352)," / ",SUMIF($F$6:$F$370,$F352,$K352))</f>
        <v>0 / 0</v>
      </c>
      <c r="J352" s="28" t="str">
        <f>CONCATENATE(SUM($K$6:$K352)," / ",SUM($K$6:$K$370))</f>
        <v>130,195 / 130,195</v>
      </c>
      <c r="K352" s="245">
        <v>0</v>
      </c>
      <c r="L352" s="28"/>
      <c r="M352" s="28" t="str">
        <f>CONCATENATE(SUMIF($E$6:$E352,$E352,$P$6:$P$370)," / ",SUMIF($E$6:$E$370,$E352,$P$6:$P$370))</f>
        <v>0 / 0</v>
      </c>
      <c r="N352" s="28" t="str">
        <f ca="1">CONCATENATE(SUMIF($F$6:$F352,$F352,$P352)," / ",SUMIF($F$6:$F$370,$F352,$P$6:$P$370))</f>
        <v>0 / 0</v>
      </c>
      <c r="O352" s="28" t="str">
        <f t="shared" si="32"/>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3"/>
        <v>42717</v>
      </c>
      <c r="D353" s="35" t="str">
        <f t="shared" si="34"/>
        <v>Mardi</v>
      </c>
      <c r="E353" s="124">
        <f t="shared" si="30"/>
        <v>51</v>
      </c>
      <c r="F353" s="124">
        <f t="shared" si="35"/>
        <v>12</v>
      </c>
      <c r="G353" s="27"/>
      <c r="H353" s="28" t="str">
        <f ca="1">CONCATENATE(SUMIF($E$6:$E353,$E353,$K353)," / ",SUMIF($E$6:$E$370,$E353,$K353))</f>
        <v>0 / 0</v>
      </c>
      <c r="I353" s="28" t="str">
        <f ca="1">CONCATENATE(SUMIF($F$6:$F353,$F353,$K353)," / ",SUMIF($F$6:$F$370,$F353,$K353))</f>
        <v>0 / 0</v>
      </c>
      <c r="J353" s="28" t="str">
        <f>CONCATENATE(SUM($K$6:$K353)," / ",SUM($K$6:$K$370))</f>
        <v>130,195 / 130,195</v>
      </c>
      <c r="K353" s="245">
        <v>0</v>
      </c>
      <c r="L353" s="28"/>
      <c r="M353" s="28" t="str">
        <f>CONCATENATE(SUMIF($E$6:$E353,$E353,$P$6:$P$370)," / ",SUMIF($E$6:$E$370,$E353,$P$6:$P$370))</f>
        <v>0 / 0</v>
      </c>
      <c r="N353" s="28" t="str">
        <f ca="1">CONCATENATE(SUMIF($F$6:$F353,$F353,$P353)," / ",SUMIF($F$6:$F$370,$F353,$P$6:$P$370))</f>
        <v>0 / 0</v>
      </c>
      <c r="O353" s="28" t="str">
        <f t="shared" si="32"/>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3"/>
        <v>42718</v>
      </c>
      <c r="D354" s="35" t="str">
        <f t="shared" si="34"/>
        <v>Mercredi</v>
      </c>
      <c r="E354" s="124">
        <f t="shared" si="30"/>
        <v>51</v>
      </c>
      <c r="F354" s="124">
        <f t="shared" si="35"/>
        <v>12</v>
      </c>
      <c r="G354" s="27"/>
      <c r="H354" s="28" t="str">
        <f ca="1">CONCATENATE(SUMIF($E$6:$E354,$E354,$K354)," / ",SUMIF($E$6:$E$370,$E354,$K354))</f>
        <v>0 / 0</v>
      </c>
      <c r="I354" s="28" t="str">
        <f ca="1">CONCATENATE(SUMIF($F$6:$F354,$F354,$K354)," / ",SUMIF($F$6:$F$370,$F354,$K354))</f>
        <v>0 / 0</v>
      </c>
      <c r="J354" s="28" t="str">
        <f>CONCATENATE(SUM($K$6:$K354)," / ",SUM($K$6:$K$370))</f>
        <v>130,195 / 130,195</v>
      </c>
      <c r="K354" s="245">
        <v>0</v>
      </c>
      <c r="L354" s="28"/>
      <c r="M354" s="28" t="str">
        <f>CONCATENATE(SUMIF($E$6:$E354,$E354,$P$6:$P$370)," / ",SUMIF($E$6:$E$370,$E354,$P$6:$P$370))</f>
        <v>0 / 0</v>
      </c>
      <c r="N354" s="28" t="str">
        <f ca="1">CONCATENATE(SUMIF($F$6:$F354,$F354,$P354)," / ",SUMIF($F$6:$F$370,$F354,$P$6:$P$370))</f>
        <v>0 / 0</v>
      </c>
      <c r="O354" s="28" t="str">
        <f t="shared" si="32"/>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3"/>
        <v>42719</v>
      </c>
      <c r="D355" s="35" t="str">
        <f t="shared" si="34"/>
        <v>Jeudi</v>
      </c>
      <c r="E355" s="124">
        <f t="shared" si="30"/>
        <v>51</v>
      </c>
      <c r="F355" s="124">
        <f t="shared" si="35"/>
        <v>12</v>
      </c>
      <c r="G355" s="27"/>
      <c r="H355" s="28" t="str">
        <f ca="1">CONCATENATE(SUMIF($E$6:$E355,$E355,$K355)," / ",SUMIF($E$6:$E$370,$E355,$K355))</f>
        <v>0 / 0</v>
      </c>
      <c r="I355" s="28" t="str">
        <f ca="1">CONCATENATE(SUMIF($F$6:$F355,$F355,$K355)," / ",SUMIF($F$6:$F$370,$F355,$K355))</f>
        <v>0 / 0</v>
      </c>
      <c r="J355" s="28" t="str">
        <f>CONCATENATE(SUM($K$6:$K355)," / ",SUM($K$6:$K$370))</f>
        <v>130,195 / 130,195</v>
      </c>
      <c r="K355" s="245">
        <v>0</v>
      </c>
      <c r="L355" s="28"/>
      <c r="M355" s="28" t="str">
        <f>CONCATENATE(SUMIF($E$6:$E355,$E355,$P$6:$P$370)," / ",SUMIF($E$6:$E$370,$E355,$P$6:$P$370))</f>
        <v>0 / 0</v>
      </c>
      <c r="N355" s="28" t="str">
        <f ca="1">CONCATENATE(SUMIF($F$6:$F355,$F355,$P355)," / ",SUMIF($F$6:$F$370,$F355,$P$6:$P$370))</f>
        <v>0 / 0</v>
      </c>
      <c r="O355" s="28" t="str">
        <f t="shared" si="32"/>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3"/>
        <v>42720</v>
      </c>
      <c r="D356" s="35" t="str">
        <f t="shared" si="34"/>
        <v>Vendredi</v>
      </c>
      <c r="E356" s="124">
        <f t="shared" si="30"/>
        <v>51</v>
      </c>
      <c r="F356" s="124">
        <f t="shared" si="35"/>
        <v>12</v>
      </c>
      <c r="G356" s="27"/>
      <c r="H356" s="28" t="str">
        <f ca="1">CONCATENATE(SUMIF($E$6:$E356,$E356,$K356)," / ",SUMIF($E$6:$E$370,$E356,$K356))</f>
        <v>0 / 0</v>
      </c>
      <c r="I356" s="28" t="str">
        <f ca="1">CONCATENATE(SUMIF($F$6:$F356,$F356,$K356)," / ",SUMIF($F$6:$F$370,$F356,$K356))</f>
        <v>0 / 0</v>
      </c>
      <c r="J356" s="28" t="str">
        <f>CONCATENATE(SUM($K$6:$K356)," / ",SUM($K$6:$K$370))</f>
        <v>130,195 / 130,195</v>
      </c>
      <c r="K356" s="245">
        <v>0</v>
      </c>
      <c r="L356" s="28"/>
      <c r="M356" s="28" t="str">
        <f>CONCATENATE(SUMIF($E$6:$E356,$E356,$P$6:$P$370)," / ",SUMIF($E$6:$E$370,$E356,$P$6:$P$370))</f>
        <v>0 / 0</v>
      </c>
      <c r="N356" s="28" t="str">
        <f ca="1">CONCATENATE(SUMIF($F$6:$F356,$F356,$P356)," / ",SUMIF($F$6:$F$370,$F356,$P$6:$P$370))</f>
        <v>0 / 0</v>
      </c>
      <c r="O356" s="28" t="str">
        <f t="shared" si="32"/>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3"/>
        <v>42721</v>
      </c>
      <c r="D357" s="35" t="str">
        <f t="shared" si="34"/>
        <v>samedi</v>
      </c>
      <c r="E357" s="124">
        <f t="shared" si="30"/>
        <v>51</v>
      </c>
      <c r="F357" s="124">
        <f t="shared" si="35"/>
        <v>12</v>
      </c>
      <c r="G357" s="27"/>
      <c r="H357" s="28" t="str">
        <f ca="1">CONCATENATE(SUMIF($E$6:$E357,$E357,$K357)," / ",SUMIF($E$6:$E$370,$E357,$K357))</f>
        <v>0 / 0</v>
      </c>
      <c r="I357" s="28" t="str">
        <f ca="1">CONCATENATE(SUMIF($F$6:$F357,$F357,$K357)," / ",SUMIF($F$6:$F$370,$F357,$K357))</f>
        <v>0 / 0</v>
      </c>
      <c r="J357" s="28" t="str">
        <f>CONCATENATE(SUM($K$6:$K357)," / ",SUM($K$6:$K$370))</f>
        <v>130,195 / 130,195</v>
      </c>
      <c r="K357" s="245">
        <v>0</v>
      </c>
      <c r="L357" s="28"/>
      <c r="M357" s="28" t="str">
        <f>CONCATENATE(SUMIF($E$6:$E357,$E357,$P$6:$P$370)," / ",SUMIF($E$6:$E$370,$E357,$P$6:$P$370))</f>
        <v>0 / 0</v>
      </c>
      <c r="N357" s="28" t="str">
        <f ca="1">CONCATENATE(SUMIF($F$6:$F357,$F357,$P357)," / ",SUMIF($F$6:$F$370,$F357,$P$6:$P$370))</f>
        <v>0 / 0</v>
      </c>
      <c r="O357" s="28" t="str">
        <f t="shared" si="32"/>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3"/>
        <v>42722</v>
      </c>
      <c r="D358" s="35" t="str">
        <f t="shared" si="34"/>
        <v>Dimanche</v>
      </c>
      <c r="E358" s="124">
        <f t="shared" si="30"/>
        <v>52</v>
      </c>
      <c r="F358" s="124">
        <f t="shared" si="35"/>
        <v>12</v>
      </c>
      <c r="G358" s="27"/>
      <c r="H358" s="28" t="str">
        <f ca="1">CONCATENATE(SUMIF($E$6:$E358,$E358,$K358)," / ",SUMIF($E$6:$E$370,$E358,$K358))</f>
        <v>0 / 0</v>
      </c>
      <c r="I358" s="28" t="str">
        <f ca="1">CONCATENATE(SUMIF($F$6:$F358,$F358,$K358)," / ",SUMIF($F$6:$F$370,$F358,$K358))</f>
        <v>0 / 0</v>
      </c>
      <c r="J358" s="28" t="str">
        <f>CONCATENATE(SUM($K$6:$K358)," / ",SUM($K$6:$K$370))</f>
        <v>130,195 / 130,195</v>
      </c>
      <c r="K358" s="245">
        <v>0</v>
      </c>
      <c r="L358" s="28"/>
      <c r="M358" s="28" t="str">
        <f>CONCATENATE(SUMIF($E$6:$E358,$E358,$P$6:$P$370)," / ",SUMIF($E$6:$E$370,$E358,$P$6:$P$370))</f>
        <v>0 / 0</v>
      </c>
      <c r="N358" s="28" t="str">
        <f ca="1">CONCATENATE(SUMIF($F$6:$F358,$F358,$P358)," / ",SUMIF($F$6:$F$370,$F358,$P$6:$P$370))</f>
        <v>0 / 0</v>
      </c>
      <c r="O358" s="28" t="str">
        <f t="shared" si="32"/>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3"/>
        <v>42723</v>
      </c>
      <c r="D359" s="35" t="str">
        <f t="shared" si="34"/>
        <v>Lundi</v>
      </c>
      <c r="E359" s="124">
        <f t="shared" si="30"/>
        <v>52</v>
      </c>
      <c r="F359" s="124">
        <f t="shared" si="35"/>
        <v>12</v>
      </c>
      <c r="G359" s="27"/>
      <c r="H359" s="28" t="str">
        <f ca="1">CONCATENATE(SUMIF($E$6:$E359,$E359,$K359)," / ",SUMIF($E$6:$E$370,$E359,$K359))</f>
        <v>0 / 0</v>
      </c>
      <c r="I359" s="28" t="str">
        <f ca="1">CONCATENATE(SUMIF($F$6:$F359,$F359,$K359)," / ",SUMIF($F$6:$F$370,$F359,$K359))</f>
        <v>0 / 0</v>
      </c>
      <c r="J359" s="28" t="str">
        <f>CONCATENATE(SUM($K$6:$K359)," / ",SUM($K$6:$K$370))</f>
        <v>130,195 / 130,195</v>
      </c>
      <c r="K359" s="245">
        <v>0</v>
      </c>
      <c r="L359" s="28"/>
      <c r="M359" s="28" t="str">
        <f>CONCATENATE(SUMIF($E$6:$E359,$E359,$P$6:$P$370)," / ",SUMIF($E$6:$E$370,$E359,$P$6:$P$370))</f>
        <v>0 / 0</v>
      </c>
      <c r="N359" s="28" t="str">
        <f ca="1">CONCATENATE(SUMIF($F$6:$F359,$F359,$P359)," / ",SUMIF($F$6:$F$370,$F359,$P$6:$P$370))</f>
        <v>0 / 0</v>
      </c>
      <c r="O359" s="28" t="str">
        <f t="shared" si="32"/>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3"/>
        <v>42724</v>
      </c>
      <c r="D360" s="35" t="str">
        <f t="shared" si="34"/>
        <v>Mardi</v>
      </c>
      <c r="E360" s="124">
        <f t="shared" si="30"/>
        <v>52</v>
      </c>
      <c r="F360" s="124">
        <f t="shared" si="35"/>
        <v>12</v>
      </c>
      <c r="G360" s="27"/>
      <c r="H360" s="28" t="str">
        <f ca="1">CONCATENATE(SUMIF($E$6:$E360,$E360,$K360)," / ",SUMIF($E$6:$E$370,$E360,$K360))</f>
        <v>0 / 0</v>
      </c>
      <c r="I360" s="28" t="str">
        <f ca="1">CONCATENATE(SUMIF($F$6:$F360,$F360,$K360)," / ",SUMIF($F$6:$F$370,$F360,$K360))</f>
        <v>0 / 0</v>
      </c>
      <c r="J360" s="28" t="str">
        <f>CONCATENATE(SUM($K$6:$K360)," / ",SUM($K$6:$K$370))</f>
        <v>130,195 / 130,195</v>
      </c>
      <c r="K360" s="245">
        <v>0</v>
      </c>
      <c r="L360" s="28"/>
      <c r="M360" s="28" t="str">
        <f>CONCATENATE(SUMIF($E$6:$E360,$E360,$P$6:$P$370)," / ",SUMIF($E$6:$E$370,$E360,$P$6:$P$370))</f>
        <v>0 / 0</v>
      </c>
      <c r="N360" s="28" t="str">
        <f ca="1">CONCATENATE(SUMIF($F$6:$F360,$F360,$P360)," / ",SUMIF($F$6:$F$370,$F360,$P$6:$P$370))</f>
        <v>0 / 0</v>
      </c>
      <c r="O360" s="28" t="str">
        <f t="shared" si="32"/>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3"/>
        <v>42725</v>
      </c>
      <c r="D361" s="35" t="str">
        <f t="shared" si="34"/>
        <v>Mercredi</v>
      </c>
      <c r="E361" s="124">
        <f t="shared" si="30"/>
        <v>52</v>
      </c>
      <c r="F361" s="124">
        <f t="shared" si="35"/>
        <v>12</v>
      </c>
      <c r="G361" s="27"/>
      <c r="H361" s="28" t="str">
        <f ca="1">CONCATENATE(SUMIF($E$6:$E361,$E361,$K361)," / ",SUMIF($E$6:$E$370,$E361,$K361))</f>
        <v>0 / 0</v>
      </c>
      <c r="I361" s="28" t="str">
        <f ca="1">CONCATENATE(SUMIF($F$6:$F361,$F361,$K361)," / ",SUMIF($F$6:$F$370,$F361,$K361))</f>
        <v>0 / 0</v>
      </c>
      <c r="J361" s="28" t="str">
        <f>CONCATENATE(SUM($K$6:$K361)," / ",SUM($K$6:$K$370))</f>
        <v>130,195 / 130,195</v>
      </c>
      <c r="K361" s="245">
        <v>0</v>
      </c>
      <c r="L361" s="28"/>
      <c r="M361" s="28" t="str">
        <f>CONCATENATE(SUMIF($E$6:$E361,$E361,$P$6:$P$370)," / ",SUMIF($E$6:$E$370,$E361,$P$6:$P$370))</f>
        <v>0 / 0</v>
      </c>
      <c r="N361" s="28" t="str">
        <f ca="1">CONCATENATE(SUMIF($F$6:$F361,$F361,$P361)," / ",SUMIF($F$6:$F$370,$F361,$P$6:$P$370))</f>
        <v>0 / 0</v>
      </c>
      <c r="O361" s="28" t="str">
        <f t="shared" si="32"/>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3"/>
        <v>42726</v>
      </c>
      <c r="D362" s="35" t="str">
        <f t="shared" si="34"/>
        <v>Jeudi</v>
      </c>
      <c r="E362" s="124">
        <f t="shared" si="30"/>
        <v>52</v>
      </c>
      <c r="F362" s="124">
        <f t="shared" ref="F362:F370" si="36">MONTH(C362)</f>
        <v>12</v>
      </c>
      <c r="G362" s="27"/>
      <c r="H362" s="28" t="str">
        <f ca="1">CONCATENATE(SUMIF($E$6:$E362,$E362,$K362)," / ",SUMIF($E$6:$E$370,$E362,$K362))</f>
        <v>0 / 0</v>
      </c>
      <c r="I362" s="28" t="str">
        <f ca="1">CONCATENATE(SUMIF($F$6:$F362,$F362,$K362)," / ",SUMIF($F$6:$F$370,$F362,$K362))</f>
        <v>0 / 0</v>
      </c>
      <c r="J362" s="28" t="str">
        <f>CONCATENATE(SUM($K$6:$K362)," / ",SUM($K$6:$K$370))</f>
        <v>130,195 / 130,195</v>
      </c>
      <c r="K362" s="245">
        <v>0</v>
      </c>
      <c r="L362" s="28"/>
      <c r="M362" s="28" t="str">
        <f>CONCATENATE(SUMIF($E$6:$E362,$E362,$P$6:$P$370)," / ",SUMIF($E$6:$E$370,$E362,$P$6:$P$370))</f>
        <v>0 / 0</v>
      </c>
      <c r="N362" s="28" t="str">
        <f ca="1">CONCATENATE(SUMIF($F$6:$F362,$F362,$P362)," / ",SUMIF($F$6:$F$370,$F362,$P$6:$P$370))</f>
        <v>0 / 0</v>
      </c>
      <c r="O362" s="28" t="str">
        <f t="shared" si="32"/>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3"/>
        <v>42727</v>
      </c>
      <c r="D363" s="35" t="str">
        <f t="shared" si="34"/>
        <v>Vendredi</v>
      </c>
      <c r="E363" s="124">
        <f t="shared" si="30"/>
        <v>52</v>
      </c>
      <c r="F363" s="124">
        <f t="shared" si="36"/>
        <v>12</v>
      </c>
      <c r="G363" s="27"/>
      <c r="H363" s="28" t="str">
        <f ca="1">CONCATENATE(SUMIF($E$6:$E363,$E363,$K363)," / ",SUMIF($E$6:$E$370,$E363,$K363))</f>
        <v>0 / 0</v>
      </c>
      <c r="I363" s="28" t="str">
        <f ca="1">CONCATENATE(SUMIF($F$6:$F363,$F363,$K363)," / ",SUMIF($F$6:$F$370,$F363,$K363))</f>
        <v>0 / 0</v>
      </c>
      <c r="J363" s="28" t="str">
        <f>CONCATENATE(SUM($K$6:$K363)," / ",SUM($K$6:$K$370))</f>
        <v>130,195 / 130,195</v>
      </c>
      <c r="K363" s="245">
        <v>0</v>
      </c>
      <c r="L363" s="28"/>
      <c r="M363" s="28" t="str">
        <f>CONCATENATE(SUMIF($E$6:$E363,$E363,$P$6:$P$370)," / ",SUMIF($E$6:$E$370,$E363,$P$6:$P$370))</f>
        <v>0 / 0</v>
      </c>
      <c r="N363" s="28" t="str">
        <f ca="1">CONCATENATE(SUMIF($F$6:$F363,$F363,$P363)," / ",SUMIF($F$6:$F$370,$F363,$P$6:$P$370))</f>
        <v>0 / 0</v>
      </c>
      <c r="O363" s="28" t="str">
        <f t="shared" si="32"/>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3"/>
        <v>42728</v>
      </c>
      <c r="D364" s="35" t="str">
        <f t="shared" si="34"/>
        <v>samedi</v>
      </c>
      <c r="E364" s="124">
        <f t="shared" si="30"/>
        <v>52</v>
      </c>
      <c r="F364" s="124">
        <f t="shared" si="36"/>
        <v>12</v>
      </c>
      <c r="G364" s="27"/>
      <c r="H364" s="28" t="str">
        <f ca="1">CONCATENATE(SUMIF($E$6:$E364,$E364,$K364)," / ",SUMIF($E$6:$E$370,$E364,$K364))</f>
        <v>0 / 0</v>
      </c>
      <c r="I364" s="28" t="str">
        <f ca="1">CONCATENATE(SUMIF($F$6:$F364,$F364,$K364)," / ",SUMIF($F$6:$F$370,$F364,$K364))</f>
        <v>0 / 0</v>
      </c>
      <c r="J364" s="28" t="str">
        <f>CONCATENATE(SUM($K$6:$K364)," / ",SUM($K$6:$K$370))</f>
        <v>130,195 / 130,195</v>
      </c>
      <c r="K364" s="245">
        <v>0</v>
      </c>
      <c r="L364" s="28"/>
      <c r="M364" s="28" t="str">
        <f>CONCATENATE(SUMIF($E$6:$E364,$E364,$P$6:$P$370)," / ",SUMIF($E$6:$E$370,$E364,$P$6:$P$370))</f>
        <v>0 / 0</v>
      </c>
      <c r="N364" s="28" t="str">
        <f ca="1">CONCATENATE(SUMIF($F$6:$F364,$F364,$P364)," / ",SUMIF($F$6:$F$370,$F364,$P$6:$P$370))</f>
        <v>0 / 0</v>
      </c>
      <c r="O364" s="28" t="str">
        <f t="shared" si="32"/>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3"/>
        <v>42729</v>
      </c>
      <c r="D365" s="35" t="str">
        <f t="shared" si="34"/>
        <v>Dimanche</v>
      </c>
      <c r="E365" s="124">
        <f t="shared" si="30"/>
        <v>53</v>
      </c>
      <c r="F365" s="124">
        <f t="shared" si="36"/>
        <v>12</v>
      </c>
      <c r="G365" s="27"/>
      <c r="H365" s="28" t="str">
        <f ca="1">CONCATENATE(SUMIF($E$6:$E365,$E365,$K365)," / ",SUMIF($E$6:$E$370,$E365,$K365))</f>
        <v>0 / 0</v>
      </c>
      <c r="I365" s="28" t="str">
        <f ca="1">CONCATENATE(SUMIF($F$6:$F365,$F365,$K365)," / ",SUMIF($F$6:$F$370,$F365,$K365))</f>
        <v>0 / 0</v>
      </c>
      <c r="J365" s="28" t="str">
        <f>CONCATENATE(SUM($K$6:$K365)," / ",SUM($K$6:$K$370))</f>
        <v>130,195 / 130,195</v>
      </c>
      <c r="K365" s="245">
        <v>0</v>
      </c>
      <c r="L365" s="28"/>
      <c r="M365" s="28" t="str">
        <f>CONCATENATE(SUMIF($E$6:$E365,$E365,$P$6:$P$370)," / ",SUMIF($E$6:$E$370,$E365,$P$6:$P$370))</f>
        <v>0 / 0</v>
      </c>
      <c r="N365" s="28" t="str">
        <f ca="1">CONCATENATE(SUMIF($F$6:$F365,$F365,$P365)," / ",SUMIF($F$6:$F$370,$F365,$P$6:$P$370))</f>
        <v>0 / 0</v>
      </c>
      <c r="O365" s="28" t="str">
        <f t="shared" si="32"/>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3"/>
        <v>42730</v>
      </c>
      <c r="D366" s="35" t="str">
        <f t="shared" si="34"/>
        <v>Lundi</v>
      </c>
      <c r="E366" s="124">
        <f t="shared" si="30"/>
        <v>53</v>
      </c>
      <c r="F366" s="124">
        <f t="shared" si="36"/>
        <v>12</v>
      </c>
      <c r="G366" s="27"/>
      <c r="H366" s="28" t="str">
        <f ca="1">CONCATENATE(SUMIF($E$6:$E366,$E366,$K366)," / ",SUMIF($E$6:$E$370,$E366,$K366))</f>
        <v>0 / 0</v>
      </c>
      <c r="I366" s="28" t="str">
        <f ca="1">CONCATENATE(SUMIF($F$6:$F366,$F366,$K366)," / ",SUMIF($F$6:$F$370,$F366,$K366))</f>
        <v>0 / 0</v>
      </c>
      <c r="J366" s="28" t="str">
        <f>CONCATENATE(SUM($K$6:$K366)," / ",SUM($K$6:$K$370))</f>
        <v>130,195 / 130,195</v>
      </c>
      <c r="K366" s="245">
        <v>0</v>
      </c>
      <c r="L366" s="28"/>
      <c r="M366" s="28" t="str">
        <f>CONCATENATE(SUMIF($E$6:$E366,$E366,$P$6:$P$370)," / ",SUMIF($E$6:$E$370,$E366,$P$6:$P$370))</f>
        <v>0 / 0</v>
      </c>
      <c r="N366" s="28" t="str">
        <f ca="1">CONCATENATE(SUMIF($F$6:$F366,$F366,$P366)," / ",SUMIF($F$6:$F$370,$F366,$P$6:$P$370))</f>
        <v>0 / 0</v>
      </c>
      <c r="O366" s="28" t="str">
        <f t="shared" si="32"/>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3"/>
        <v>42731</v>
      </c>
      <c r="D367" s="35" t="str">
        <f t="shared" si="34"/>
        <v>Mardi</v>
      </c>
      <c r="E367" s="124">
        <f t="shared" si="30"/>
        <v>53</v>
      </c>
      <c r="F367" s="124">
        <f t="shared" si="36"/>
        <v>12</v>
      </c>
      <c r="G367" s="27"/>
      <c r="H367" s="28" t="str">
        <f ca="1">CONCATENATE(SUMIF($E$6:$E367,$E367,$K367)," / ",SUMIF($E$6:$E$370,$E367,$K367))</f>
        <v>0 / 0</v>
      </c>
      <c r="I367" s="28" t="str">
        <f ca="1">CONCATENATE(SUMIF($F$6:$F367,$F367,$K367)," / ",SUMIF($F$6:$F$370,$F367,$K367))</f>
        <v>0 / 0</v>
      </c>
      <c r="J367" s="28" t="str">
        <f>CONCATENATE(SUM($K$6:$K367)," / ",SUM($K$6:$K$370))</f>
        <v>130,195 / 130,195</v>
      </c>
      <c r="K367" s="245">
        <v>0</v>
      </c>
      <c r="L367" s="28"/>
      <c r="M367" s="28" t="str">
        <f>CONCATENATE(SUMIF($E$6:$E367,$E367,$P$6:$P$370)," / ",SUMIF($E$6:$E$370,$E367,$P$6:$P$370))</f>
        <v>0 / 0</v>
      </c>
      <c r="N367" s="28" t="str">
        <f ca="1">CONCATENATE(SUMIF($F$6:$F367,$F367,$P367)," / ",SUMIF($F$6:$F$370,$F367,$P$6:$P$370))</f>
        <v>0 / 0</v>
      </c>
      <c r="O367" s="28" t="str">
        <f t="shared" si="32"/>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3"/>
        <v>42732</v>
      </c>
      <c r="D368" s="35" t="str">
        <f t="shared" si="34"/>
        <v>Mercredi</v>
      </c>
      <c r="E368" s="124">
        <f t="shared" si="30"/>
        <v>53</v>
      </c>
      <c r="F368" s="124">
        <f t="shared" si="36"/>
        <v>12</v>
      </c>
      <c r="G368" s="27"/>
      <c r="H368" s="28" t="str">
        <f ca="1">CONCATENATE(SUMIF($E$6:$E368,$E368,$K368)," / ",SUMIF($E$6:$E$370,$E368,$K368))</f>
        <v>0 / 0</v>
      </c>
      <c r="I368" s="28" t="str">
        <f ca="1">CONCATENATE(SUMIF($F$6:$F368,$F368,$K368)," / ",SUMIF($F$6:$F$370,$F368,$K368))</f>
        <v>0 / 0</v>
      </c>
      <c r="J368" s="28" t="str">
        <f>CONCATENATE(SUM($K$6:$K368)," / ",SUM($K$6:$K$370))</f>
        <v>130,195 / 130,195</v>
      </c>
      <c r="K368" s="245">
        <v>0</v>
      </c>
      <c r="L368" s="28"/>
      <c r="M368" s="28" t="str">
        <f>CONCATENATE(SUMIF($E$6:$E368,$E368,$P$6:$P$370)," / ",SUMIF($E$6:$E$370,$E368,$P$6:$P$370))</f>
        <v>0 / 0</v>
      </c>
      <c r="N368" s="28" t="str">
        <f ca="1">CONCATENATE(SUMIF($F$6:$F368,$F368,$P368)," / ",SUMIF($F$6:$F$370,$F368,$P$6:$P$370))</f>
        <v>0 / 0</v>
      </c>
      <c r="O368" s="28" t="str">
        <f t="shared" si="32"/>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3"/>
        <v>42733</v>
      </c>
      <c r="D369" s="35" t="str">
        <f t="shared" si="34"/>
        <v>Jeudi</v>
      </c>
      <c r="E369" s="124">
        <f t="shared" si="30"/>
        <v>53</v>
      </c>
      <c r="F369" s="124">
        <f t="shared" si="36"/>
        <v>12</v>
      </c>
      <c r="G369" s="27"/>
      <c r="H369" s="28" t="str">
        <f ca="1">CONCATENATE(SUMIF($E$6:$E369,$E369,$K369)," / ",SUMIF($E$6:$E$370,$E369,$K369))</f>
        <v>0 / 0</v>
      </c>
      <c r="I369" s="28" t="str">
        <f ca="1">CONCATENATE(SUMIF($F$6:$F369,$F369,$K369)," / ",SUMIF($F$6:$F$370,$F369,$K369))</f>
        <v>0 / 0</v>
      </c>
      <c r="J369" s="28" t="str">
        <f>CONCATENATE(SUM($K$6:$K369)," / ",SUM($K$6:$K$370))</f>
        <v>130,195 / 130,195</v>
      </c>
      <c r="K369" s="245">
        <v>0</v>
      </c>
      <c r="L369" s="28"/>
      <c r="M369" s="28" t="str">
        <f>CONCATENATE(SUMIF($E$6:$E369,$E369,$P$6:$P$370)," / ",SUMIF($E$6:$E$370,$E369,$P$6:$P$370))</f>
        <v>0 / 0</v>
      </c>
      <c r="N369" s="28" t="str">
        <f ca="1">CONCATENATE(SUMIF($F$6:$F369,$F369,$P369)," / ",SUMIF($F$6:$F$370,$F369,$P$6:$P$370))</f>
        <v>0 / 0</v>
      </c>
      <c r="O369" s="28" t="str">
        <f t="shared" si="32"/>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3"/>
        <v>42734</v>
      </c>
      <c r="D370" s="35" t="str">
        <f t="shared" si="34"/>
        <v>Vendredi</v>
      </c>
      <c r="E370" s="124">
        <f t="shared" si="30"/>
        <v>53</v>
      </c>
      <c r="F370" s="124">
        <f t="shared" si="36"/>
        <v>12</v>
      </c>
      <c r="G370" s="27"/>
      <c r="H370" s="28" t="str">
        <f ca="1">CONCATENATE(SUMIF($E$6:$E370,$E370,$K370)," / ",SUMIF($E$6:$E$370,$E370,$K370))</f>
        <v>0 / 0</v>
      </c>
      <c r="I370" s="28" t="str">
        <f ca="1">CONCATENATE(SUMIF($F$6:$F370,$F370,$K370)," / ",SUMIF($F$6:$F$370,$F370,$K370))</f>
        <v>0 / 0</v>
      </c>
      <c r="J370" s="28" t="str">
        <f>CONCATENATE(SUM($K$6:$K370)," / ",SUM($K$6:$K$370))</f>
        <v>130,195 / 130,195</v>
      </c>
      <c r="K370" s="245">
        <v>0</v>
      </c>
      <c r="L370" s="28"/>
      <c r="M370" s="28" t="str">
        <f>CONCATENATE(SUMIF($E$6:$E370,$E370,$P$6:$P$370)," / ",SUMIF($E$6:$E$370,$E370,$P$6:$P$370))</f>
        <v>0 / 0</v>
      </c>
      <c r="N370" s="28" t="str">
        <f ca="1">CONCATENATE(SUMIF($F$6:$F370,$F370,$P370)," / ",SUMIF($F$6:$F$370,$F370,$P$6:$P$370))</f>
        <v>0 / 0</v>
      </c>
      <c r="O370" s="28" t="str">
        <f t="shared" si="32"/>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7">
    <mergeCell ref="W2:W5"/>
    <mergeCell ref="H4:L4"/>
    <mergeCell ref="M4:Q4"/>
    <mergeCell ref="R4:U4"/>
    <mergeCell ref="V6:X6"/>
    <mergeCell ref="B2:U2"/>
    <mergeCell ref="C4:G4"/>
  </mergeCells>
  <conditionalFormatting sqref="B26 D113 D151 D276 D238 D363 H26:U26">
    <cfRule type="cellIs" dxfId="14" priority="2" operator="equal">
      <formula>"X"</formula>
    </cfRule>
  </conditionalFormatting>
  <conditionalFormatting sqref="G21">
    <cfRule type="cellIs" dxfId="13" priority="1"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289" t="s">
        <v>244</v>
      </c>
      <c r="C2" s="290"/>
      <c r="D2" s="290"/>
      <c r="E2" s="290"/>
      <c r="F2" s="290"/>
      <c r="G2" s="290"/>
      <c r="H2" s="290"/>
      <c r="I2" s="291"/>
    </row>
    <row r="3" spans="2:11" ht="13" thickBot="1">
      <c r="K3" s="2"/>
    </row>
    <row r="4" spans="2:11" ht="13" thickBot="1">
      <c r="B4" s="299" t="s">
        <v>227</v>
      </c>
      <c r="C4" s="301"/>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348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topLeftCell="J11" workbookViewId="0">
      <selection activeCell="W13" sqref="W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289" t="s">
        <v>244</v>
      </c>
      <c r="C2" s="290"/>
      <c r="D2" s="290"/>
      <c r="E2" s="290"/>
      <c r="F2" s="290"/>
      <c r="G2" s="290"/>
      <c r="H2" s="290"/>
      <c r="I2" s="291"/>
    </row>
    <row r="3" spans="1:22" ht="13" thickBot="1">
      <c r="K3" s="2"/>
    </row>
    <row r="4" spans="1:22" ht="13" thickBot="1">
      <c r="B4" s="299" t="s">
        <v>227</v>
      </c>
      <c r="C4" s="301"/>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348 jours.</v>
      </c>
    </row>
    <row r="12" spans="1:22" ht="15">
      <c r="A12" s="36"/>
      <c r="B12" s="66"/>
      <c r="C12" s="443" t="s">
        <v>195</v>
      </c>
      <c r="D12" s="444"/>
      <c r="E12" s="444"/>
      <c r="F12" s="445"/>
      <c r="G12" s="446" t="s">
        <v>196</v>
      </c>
      <c r="H12" s="446"/>
      <c r="I12" s="446"/>
      <c r="J12" s="447"/>
      <c r="K12" s="450" t="s">
        <v>197</v>
      </c>
      <c r="L12" s="451"/>
      <c r="M12" s="451"/>
      <c r="N12" s="451"/>
      <c r="O12" s="451"/>
      <c r="P12" s="452"/>
      <c r="Q12" s="437" t="s">
        <v>198</v>
      </c>
      <c r="R12" s="438"/>
      <c r="S12" s="439"/>
      <c r="T12" s="75"/>
      <c r="U12" s="36"/>
      <c r="V12" s="36"/>
    </row>
    <row r="13" spans="1:22" ht="15">
      <c r="A13" s="36"/>
      <c r="B13" s="36"/>
      <c r="C13" s="417" t="s">
        <v>199</v>
      </c>
      <c r="D13" s="418"/>
      <c r="E13" s="413" t="s">
        <v>200</v>
      </c>
      <c r="F13" s="414"/>
      <c r="G13" s="448"/>
      <c r="H13" s="448"/>
      <c r="I13" s="448"/>
      <c r="J13" s="449"/>
      <c r="K13" s="453"/>
      <c r="L13" s="454"/>
      <c r="M13" s="454"/>
      <c r="N13" s="454"/>
      <c r="O13" s="454"/>
      <c r="P13" s="455"/>
      <c r="Q13" s="440"/>
      <c r="R13" s="441"/>
      <c r="S13" s="442"/>
      <c r="T13" s="75"/>
      <c r="U13" s="36"/>
      <c r="V13" s="36"/>
    </row>
    <row r="14" spans="1:22" ht="16" thickBot="1">
      <c r="A14" s="36"/>
      <c r="B14" s="76"/>
      <c r="C14" s="417" t="s">
        <v>201</v>
      </c>
      <c r="D14" s="418"/>
      <c r="E14" s="413" t="s">
        <v>202</v>
      </c>
      <c r="F14" s="414"/>
      <c r="G14" s="415" t="s">
        <v>203</v>
      </c>
      <c r="H14" s="416"/>
      <c r="I14" s="416"/>
      <c r="J14" s="416"/>
      <c r="K14" s="419" t="s">
        <v>204</v>
      </c>
      <c r="L14" s="420"/>
      <c r="M14" s="420"/>
      <c r="N14" s="420"/>
      <c r="O14" s="420"/>
      <c r="P14" s="420"/>
      <c r="Q14" s="77"/>
      <c r="R14" s="78"/>
      <c r="S14" s="79"/>
      <c r="T14" s="75"/>
      <c r="U14" s="36"/>
      <c r="V14" s="36"/>
    </row>
    <row r="15" spans="1:22" ht="13" thickBot="1">
      <c r="B15" s="191" t="s">
        <v>169</v>
      </c>
      <c r="C15" s="421">
        <v>0.6</v>
      </c>
      <c r="D15" s="422"/>
      <c r="E15" s="423">
        <v>0.7</v>
      </c>
      <c r="F15" s="424"/>
      <c r="G15" s="425">
        <v>0.8</v>
      </c>
      <c r="H15" s="426"/>
      <c r="I15" s="427">
        <v>0.85</v>
      </c>
      <c r="J15" s="428"/>
      <c r="K15" s="429">
        <v>0.9</v>
      </c>
      <c r="L15" s="430"/>
      <c r="M15" s="431">
        <v>1</v>
      </c>
      <c r="N15" s="430"/>
      <c r="O15" s="432">
        <v>1.05</v>
      </c>
      <c r="P15" s="433"/>
      <c r="Q15" s="359">
        <v>1.1000000000000001</v>
      </c>
      <c r="R15" s="360"/>
      <c r="S15" s="361"/>
      <c r="T15" s="80"/>
      <c r="U15" s="36"/>
      <c r="V15" s="36"/>
    </row>
    <row r="16" spans="1:22" ht="23" thickTop="1" thickBot="1">
      <c r="B16" s="191" t="s">
        <v>205</v>
      </c>
      <c r="C16" s="362">
        <v>10.799999999999999</v>
      </c>
      <c r="D16" s="362"/>
      <c r="E16" s="363">
        <v>12.6</v>
      </c>
      <c r="F16" s="364"/>
      <c r="G16" s="434">
        <v>14.4</v>
      </c>
      <c r="H16" s="434"/>
      <c r="I16" s="435">
        <v>15.299999999999999</v>
      </c>
      <c r="J16" s="436"/>
      <c r="K16" s="373">
        <v>16.2</v>
      </c>
      <c r="L16" s="373"/>
      <c r="M16" s="374">
        <v>18</v>
      </c>
      <c r="N16" s="375"/>
      <c r="O16" s="373">
        <v>18.900000000000002</v>
      </c>
      <c r="P16" s="373"/>
      <c r="Q16" s="406">
        <v>19.8</v>
      </c>
      <c r="R16" s="407"/>
      <c r="S16" s="408"/>
      <c r="T16" s="81"/>
      <c r="U16" s="82"/>
      <c r="V16" s="82"/>
    </row>
    <row r="17" spans="2:22" ht="13" customHeight="1" thickTop="1" thickBot="1">
      <c r="B17" s="191" t="s">
        <v>206</v>
      </c>
      <c r="C17" s="343">
        <v>143.76</v>
      </c>
      <c r="D17" s="344"/>
      <c r="E17" s="347">
        <v>154.4</v>
      </c>
      <c r="F17" s="348"/>
      <c r="G17" s="351">
        <v>161.05000000000001</v>
      </c>
      <c r="H17" s="352"/>
      <c r="I17" s="355">
        <v>163.70999999999998</v>
      </c>
      <c r="J17" s="356"/>
      <c r="K17" s="401">
        <v>167.7</v>
      </c>
      <c r="L17" s="402"/>
      <c r="M17" s="394">
        <v>174.35</v>
      </c>
      <c r="N17" s="395"/>
      <c r="O17" s="398">
        <v>175.68</v>
      </c>
      <c r="P17" s="399"/>
      <c r="Q17" s="409">
        <v>177.01</v>
      </c>
      <c r="R17" s="410"/>
      <c r="S17" s="83"/>
      <c r="T17" s="84"/>
      <c r="U17" s="36"/>
      <c r="V17" s="36"/>
    </row>
    <row r="18" spans="2:22" ht="19" thickBot="1">
      <c r="B18" s="191"/>
      <c r="C18" s="345"/>
      <c r="D18" s="346"/>
      <c r="E18" s="349"/>
      <c r="F18" s="350"/>
      <c r="G18" s="353"/>
      <c r="H18" s="354"/>
      <c r="I18" s="357"/>
      <c r="J18" s="358"/>
      <c r="K18" s="403"/>
      <c r="L18" s="404"/>
      <c r="M18" s="396"/>
      <c r="N18" s="397"/>
      <c r="O18" s="396"/>
      <c r="P18" s="400"/>
      <c r="Q18" s="411"/>
      <c r="R18" s="412"/>
      <c r="S18" s="85"/>
      <c r="T18" s="84"/>
      <c r="U18" s="376" t="s">
        <v>207</v>
      </c>
      <c r="V18" s="376"/>
    </row>
    <row r="19" spans="2:22" ht="13" customHeight="1" thickBot="1">
      <c r="B19" s="191" t="s">
        <v>208</v>
      </c>
      <c r="C19" s="337" t="s">
        <v>209</v>
      </c>
      <c r="D19" s="338"/>
      <c r="E19" s="339" t="s">
        <v>210</v>
      </c>
      <c r="F19" s="340"/>
      <c r="G19" s="341" t="s">
        <v>211</v>
      </c>
      <c r="H19" s="342"/>
      <c r="I19" s="342"/>
      <c r="J19" s="342"/>
      <c r="K19" s="405"/>
      <c r="L19" s="389"/>
      <c r="M19" s="382" t="s">
        <v>212</v>
      </c>
      <c r="N19" s="389"/>
      <c r="O19" s="382"/>
      <c r="P19" s="383"/>
      <c r="Q19" s="384" t="s">
        <v>213</v>
      </c>
      <c r="R19" s="385"/>
      <c r="S19" s="386"/>
      <c r="T19" s="84"/>
      <c r="U19" s="376"/>
      <c r="V19" s="376"/>
    </row>
    <row r="20" spans="2:22" ht="13" thickBot="1">
      <c r="B20" s="191" t="s">
        <v>214</v>
      </c>
      <c r="C20" s="365" t="s">
        <v>215</v>
      </c>
      <c r="D20" s="366"/>
      <c r="E20" s="367" t="s">
        <v>216</v>
      </c>
      <c r="F20" s="368"/>
      <c r="G20" s="369" t="s">
        <v>217</v>
      </c>
      <c r="H20" s="370"/>
      <c r="I20" s="371">
        <v>15.299999999999999</v>
      </c>
      <c r="J20" s="372"/>
      <c r="K20" s="387" t="s">
        <v>218</v>
      </c>
      <c r="L20" s="388"/>
      <c r="M20" s="390">
        <v>2.7</v>
      </c>
      <c r="N20" s="391"/>
      <c r="O20" s="392">
        <v>390</v>
      </c>
      <c r="P20" s="393"/>
      <c r="Q20" s="328">
        <v>165</v>
      </c>
      <c r="R20" s="329"/>
      <c r="S20" s="330"/>
      <c r="T20" s="86"/>
      <c r="U20" s="376"/>
      <c r="V20" s="376"/>
    </row>
    <row r="21" spans="2:22" ht="13" customHeight="1" thickBot="1">
      <c r="B21" s="191" t="s">
        <v>219</v>
      </c>
      <c r="C21" s="331">
        <v>49</v>
      </c>
      <c r="D21" s="332"/>
      <c r="E21" s="332"/>
      <c r="F21" s="333"/>
      <c r="G21" s="334">
        <v>10.5</v>
      </c>
      <c r="H21" s="335"/>
      <c r="I21" s="335"/>
      <c r="J21" s="336"/>
      <c r="K21" s="377">
        <v>7</v>
      </c>
      <c r="L21" s="377"/>
      <c r="M21" s="377"/>
      <c r="N21" s="377"/>
      <c r="O21" s="377"/>
      <c r="P21" s="378"/>
      <c r="Q21" s="379">
        <v>3.5</v>
      </c>
      <c r="R21" s="380"/>
      <c r="S21" s="381"/>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326">
        <v>177.01</v>
      </c>
      <c r="R22" s="327"/>
      <c r="S22" s="94">
        <v>181</v>
      </c>
      <c r="T22" s="36"/>
      <c r="U22" s="36"/>
      <c r="V22" s="36"/>
    </row>
    <row r="23" spans="2:22" ht="13" thickBot="1">
      <c r="B23"/>
    </row>
    <row r="24" spans="2:22" ht="13" thickBot="1">
      <c r="B24" s="299" t="s">
        <v>239</v>
      </c>
      <c r="C24" s="301"/>
      <c r="E24" s="299" t="s">
        <v>242</v>
      </c>
      <c r="F24" s="300"/>
      <c r="G24" s="300"/>
      <c r="H24" s="300"/>
      <c r="I24" s="301"/>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12:S12"/>
    <mergeCell ref="Q13:S13"/>
    <mergeCell ref="C12:F12"/>
    <mergeCell ref="G12:J13"/>
    <mergeCell ref="K12:P13"/>
    <mergeCell ref="E13:F13"/>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B24:C24"/>
    <mergeCell ref="E24:I24"/>
    <mergeCell ref="C20:D20"/>
    <mergeCell ref="E20:F20"/>
    <mergeCell ref="G20:H20"/>
    <mergeCell ref="I20:J2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462" t="s">
        <v>173</v>
      </c>
      <c r="D1" s="463"/>
      <c r="E1" s="463"/>
      <c r="F1" s="463"/>
      <c r="G1" s="463"/>
      <c r="H1" s="463"/>
      <c r="I1" s="463"/>
      <c r="J1" s="463"/>
      <c r="K1" s="463"/>
      <c r="L1" s="463"/>
      <c r="M1" s="463"/>
      <c r="N1" s="463"/>
      <c r="O1" s="463"/>
      <c r="P1" s="463"/>
      <c r="Q1" s="463"/>
      <c r="R1" s="463"/>
      <c r="S1" s="463"/>
      <c r="T1" s="463"/>
      <c r="U1" s="463"/>
      <c r="V1" s="463"/>
      <c r="W1" s="464"/>
    </row>
    <row r="3" spans="1:23">
      <c r="B3" s="37" t="s">
        <v>174</v>
      </c>
    </row>
    <row r="4" spans="1:23">
      <c r="B4" s="38" t="s">
        <v>175</v>
      </c>
    </row>
    <row r="5" spans="1:23">
      <c r="B5" s="36" t="s">
        <v>176</v>
      </c>
    </row>
    <row r="6" spans="1:23" ht="13" thickBot="1"/>
    <row r="7" spans="1:23" ht="13" thickBot="1">
      <c r="A7" s="39"/>
      <c r="G7" s="465">
        <v>40491</v>
      </c>
      <c r="H7" s="466"/>
      <c r="I7" s="40"/>
      <c r="J7" s="41">
        <v>3</v>
      </c>
      <c r="K7" s="36" t="s">
        <v>177</v>
      </c>
      <c r="L7" s="42">
        <v>15</v>
      </c>
      <c r="M7" s="36" t="s">
        <v>178</v>
      </c>
      <c r="O7" s="467" t="str">
        <f>IF(Q15="","","Saisir les données du test VMA dans le tableau des résultats.")</f>
        <v>Saisir les données du test VMA dans le tableau des résultats.</v>
      </c>
      <c r="P7" s="467"/>
      <c r="Q7" s="467"/>
      <c r="R7" s="467"/>
      <c r="S7" s="467"/>
      <c r="T7" s="467"/>
      <c r="U7" s="467"/>
      <c r="V7" s="467"/>
      <c r="W7" s="467"/>
    </row>
    <row r="8" spans="1:23" ht="3" customHeight="1" thickBot="1">
      <c r="L8" s="43"/>
      <c r="O8" s="467"/>
      <c r="P8" s="467"/>
      <c r="Q8" s="467"/>
      <c r="R8" s="467"/>
      <c r="S8" s="467"/>
      <c r="T8" s="467"/>
      <c r="U8" s="467"/>
      <c r="V8" s="467"/>
      <c r="W8" s="467"/>
    </row>
    <row r="9" spans="1:23" ht="13" thickBot="1">
      <c r="G9" s="468"/>
      <c r="H9" s="468"/>
      <c r="J9" s="41">
        <v>3</v>
      </c>
      <c r="K9" s="36" t="s">
        <v>177</v>
      </c>
      <c r="L9" s="42">
        <v>24</v>
      </c>
      <c r="M9" s="36" t="s">
        <v>178</v>
      </c>
      <c r="O9" s="467"/>
      <c r="P9" s="467"/>
      <c r="Q9" s="467"/>
      <c r="R9" s="467"/>
      <c r="S9" s="467"/>
      <c r="T9" s="467"/>
      <c r="U9" s="467"/>
      <c r="V9" s="467"/>
      <c r="W9" s="467"/>
    </row>
    <row r="10" spans="1:23" ht="3" customHeight="1" thickBot="1">
      <c r="J10" s="44"/>
      <c r="L10" s="43"/>
      <c r="P10" s="469" t="str">
        <f>IF(Q15="","","TABLEAU")</f>
        <v>TABLEAU</v>
      </c>
      <c r="Q10" s="470"/>
      <c r="R10" s="471"/>
    </row>
    <row r="11" spans="1:23" ht="13" thickBot="1">
      <c r="J11" s="41">
        <v>3</v>
      </c>
      <c r="K11" s="36" t="s">
        <v>177</v>
      </c>
      <c r="L11" s="42">
        <v>28</v>
      </c>
      <c r="M11" s="36" t="s">
        <v>178</v>
      </c>
      <c r="P11" s="472"/>
      <c r="Q11" s="473"/>
      <c r="R11" s="474"/>
    </row>
    <row r="12" spans="1:23" ht="3" customHeight="1" thickBot="1">
      <c r="J12" s="44"/>
      <c r="L12" s="45"/>
      <c r="P12" s="475"/>
      <c r="Q12" s="476"/>
      <c r="R12" s="477"/>
    </row>
    <row r="13" spans="1:23" ht="13.5" customHeight="1" thickBot="1">
      <c r="J13" s="41">
        <v>3</v>
      </c>
      <c r="K13" s="36" t="s">
        <v>177</v>
      </c>
      <c r="L13" s="42">
        <v>13</v>
      </c>
      <c r="M13" s="36" t="s">
        <v>178</v>
      </c>
    </row>
    <row r="14" spans="1:23" ht="6" customHeight="1" thickBot="1">
      <c r="J14" s="44"/>
      <c r="L14" s="45"/>
    </row>
    <row r="15" spans="1:23" ht="13.5" customHeight="1" thickBot="1">
      <c r="F15" s="456" t="s">
        <v>179</v>
      </c>
      <c r="G15" s="456"/>
      <c r="H15" s="456"/>
      <c r="I15" s="457"/>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458" t="s">
        <v>180</v>
      </c>
      <c r="P15" s="458"/>
      <c r="Q15" s="459">
        <f>IF(OR(AND(J15=0,L15=0),AND(J15="",L15="")),"",1/(J15/60+L15/3600))</f>
        <v>18</v>
      </c>
      <c r="R15" s="460"/>
      <c r="S15" s="461"/>
    </row>
    <row r="16" spans="1:23" ht="6" customHeight="1" thickBot="1"/>
    <row r="17" spans="2:23" ht="13.5" customHeight="1" thickBot="1">
      <c r="J17" s="478" t="str">
        <f ca="1">IF(G7="","",IF(NOW()-G7&lt;0,"Erreur sur la date du test.","Le test VMA a été réalisé, il y a"))</f>
        <v>Le test VMA a été réalisé, il y a</v>
      </c>
      <c r="K17" s="478"/>
      <c r="L17" s="478"/>
      <c r="M17" s="478"/>
      <c r="N17" s="478"/>
      <c r="O17" s="478"/>
      <c r="P17" s="479"/>
      <c r="Q17" s="480">
        <f ca="1">IF(G7="","",IF(ROUNDDOWN(NOW()-G7,0)&lt;0,"",IF(NOW()-G7&lt;=14,ROUNDDOWN(NOW()-G7,0),ROUND((NOW()-G7)/7,0))))</f>
        <v>269</v>
      </c>
      <c r="R17" s="481"/>
      <c r="S17" s="482"/>
      <c r="U17" s="48" t="str">
        <f ca="1">IF(Q17="","",IF(OR(Q17=0,Q17=1),"jour",IF((NOW()-G7)&gt;14,"semaines","jours.")))</f>
        <v>semaines</v>
      </c>
      <c r="V17" s="48"/>
    </row>
    <row r="18" spans="2:23" ht="6" customHeight="1">
      <c r="M18" s="49"/>
      <c r="N18" s="49"/>
      <c r="O18" s="49"/>
      <c r="P18" s="50"/>
    </row>
    <row r="19" spans="2:23" ht="13.5" customHeight="1">
      <c r="J19" s="483" t="str">
        <f ca="1">IF(Q17="","",IF(INT((NOW()-G7)/7)&gt;=4,"Il est souhaitable de refaire un test VMA toutes les 4 à 6 semaines ou alors en début de cycle.",""))</f>
        <v>Il est souhaitable de refaire un test VMA toutes les 4 à 6 semaines ou alors en début de cycle.</v>
      </c>
      <c r="K19" s="483"/>
      <c r="L19" s="483"/>
      <c r="M19" s="483"/>
      <c r="N19" s="483"/>
      <c r="O19" s="483"/>
      <c r="P19" s="483"/>
      <c r="Q19" s="483"/>
      <c r="R19" s="483"/>
      <c r="S19" s="483"/>
      <c r="T19" s="483"/>
      <c r="U19" s="483"/>
      <c r="V19" s="483"/>
      <c r="W19" s="483"/>
    </row>
    <row r="20" spans="2:23" ht="6" customHeight="1">
      <c r="J20" s="483"/>
      <c r="K20" s="483"/>
      <c r="L20" s="483"/>
      <c r="M20" s="483"/>
      <c r="N20" s="483"/>
      <c r="O20" s="483"/>
      <c r="P20" s="483"/>
      <c r="Q20" s="483"/>
      <c r="R20" s="483"/>
      <c r="S20" s="483"/>
      <c r="T20" s="483"/>
      <c r="U20" s="483"/>
      <c r="V20" s="483"/>
      <c r="W20" s="483"/>
    </row>
    <row r="21" spans="2:23" ht="13.5" customHeight="1">
      <c r="B21" s="37" t="s">
        <v>181</v>
      </c>
      <c r="J21" s="483"/>
      <c r="K21" s="483"/>
      <c r="L21" s="483"/>
      <c r="M21" s="483"/>
      <c r="N21" s="483"/>
      <c r="O21" s="483"/>
      <c r="P21" s="483"/>
      <c r="Q21" s="483"/>
      <c r="R21" s="483"/>
      <c r="S21" s="483"/>
      <c r="T21" s="483"/>
      <c r="U21" s="483"/>
      <c r="V21" s="483"/>
      <c r="W21" s="483"/>
    </row>
    <row r="22" spans="2:23" ht="13.5" customHeight="1">
      <c r="B22" s="36" t="s">
        <v>182</v>
      </c>
    </row>
    <row r="23" spans="2:23" ht="3" customHeight="1"/>
    <row r="24" spans="2:23" ht="13.5" customHeight="1" thickBot="1">
      <c r="B24" s="484" t="s">
        <v>183</v>
      </c>
      <c r="C24" s="484"/>
      <c r="D24" s="484"/>
      <c r="E24" s="484"/>
      <c r="F24" s="484"/>
    </row>
    <row r="25" spans="2:23" ht="13.5" customHeight="1" thickBot="1">
      <c r="C25" s="465">
        <v>40236</v>
      </c>
      <c r="D25" s="466"/>
      <c r="E25" s="456" t="s">
        <v>184</v>
      </c>
      <c r="F25" s="456"/>
      <c r="G25" s="456"/>
      <c r="H25" s="456"/>
      <c r="I25" s="457"/>
      <c r="J25" s="41">
        <v>3</v>
      </c>
      <c r="K25" s="36" t="s">
        <v>177</v>
      </c>
      <c r="L25" s="42">
        <v>40</v>
      </c>
      <c r="M25" s="36" t="s">
        <v>178</v>
      </c>
    </row>
    <row r="26" spans="2:23" ht="13.5" customHeight="1" thickBot="1">
      <c r="C26" s="468"/>
      <c r="D26" s="468"/>
      <c r="J26" s="36" t="str">
        <f>IF(J25+L25=0,"",IF(J25*60+L25&lt;180,"temps de maintien trop court, l'estimation de la VMA est trop élevée.",IF(J25*60+L25&gt;540,"temps de maintien trop long, l'estimation de la VMA est trop basse.","")))</f>
        <v/>
      </c>
    </row>
    <row r="27" spans="2:23" ht="13.5" customHeight="1" thickBot="1">
      <c r="B27" s="485" t="str">
        <f ca="1">IF(C25="","",IF(NOW()-C25&lt;0,"Erreur sur la date du test.","Le test VMA a été réalisé, il y a"))</f>
        <v>Le test VMA a été réalisé, il y a</v>
      </c>
      <c r="C27" s="485"/>
      <c r="D27" s="485"/>
      <c r="E27" s="486"/>
      <c r="F27" s="51">
        <f ca="1">IF(C25="","",IF(ROUNDDOWN(NOW()-C25,0)&lt;0,"",IF(NOW()-C25&lt;=14,ROUNDDOWN(NOW()-C25,0),ROUND((NOW()-C25)/7,0))))</f>
        <v>306</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478" t="s">
        <v>186</v>
      </c>
      <c r="C30" s="478"/>
      <c r="D30" s="478"/>
      <c r="E30" s="479"/>
      <c r="F30" s="58">
        <v>48</v>
      </c>
      <c r="G30" s="36" t="s">
        <v>187</v>
      </c>
      <c r="J30" s="487">
        <v>42025</v>
      </c>
      <c r="K30" s="488"/>
      <c r="L30" s="489" t="s">
        <v>188</v>
      </c>
      <c r="M30" s="490"/>
      <c r="N30" s="490"/>
      <c r="O30" s="490"/>
      <c r="P30" s="490"/>
      <c r="Q30" s="490"/>
      <c r="R30" s="490"/>
      <c r="S30" s="490"/>
    </row>
    <row r="31" spans="2:23" ht="13" thickBot="1">
      <c r="B31" s="59"/>
      <c r="C31" s="59"/>
      <c r="D31" s="59"/>
    </row>
    <row r="32" spans="2:23" ht="13" thickBot="1">
      <c r="B32" s="60" t="s">
        <v>189</v>
      </c>
      <c r="C32" s="61">
        <f>IF([1]données!C5="","",[1]données!I5)</f>
        <v>48</v>
      </c>
      <c r="F32" s="478" t="s">
        <v>190</v>
      </c>
      <c r="G32" s="478"/>
      <c r="H32" s="478"/>
      <c r="I32" s="478"/>
      <c r="J32" s="479"/>
      <c r="K32" s="62">
        <f>IF(C32="","",ROUNDDOWN(SUM(208.754-([1]données!I5*0.734)),0))</f>
        <v>173</v>
      </c>
      <c r="L32" s="36" t="s">
        <v>187</v>
      </c>
    </row>
    <row r="33" spans="1:23" ht="3.75" customHeight="1" thickBot="1"/>
    <row r="34" spans="1:23" ht="13" thickBot="1">
      <c r="A34" s="485"/>
      <c r="B34" s="514" t="str">
        <f>IF([1]données!C5="","Noter votre date de naissance dans la feuille données","")</f>
        <v/>
      </c>
      <c r="C34" s="514"/>
      <c r="D34" s="514"/>
      <c r="E34" s="514"/>
      <c r="F34" s="514"/>
      <c r="G34" s="63" t="s">
        <v>191</v>
      </c>
      <c r="K34" s="62">
        <f>IF(OR(F30="",C32=""),"",IF(AND(F30="",C32=""),"",K32-F30))</f>
        <v>125</v>
      </c>
      <c r="L34" s="36" t="s">
        <v>187</v>
      </c>
      <c r="W34" s="64"/>
    </row>
    <row r="35" spans="1:23">
      <c r="A35" s="485"/>
      <c r="B35" s="514"/>
      <c r="C35" s="514"/>
      <c r="D35" s="514"/>
      <c r="E35" s="514"/>
      <c r="F35" s="514"/>
    </row>
    <row r="36" spans="1:23">
      <c r="A36" s="485"/>
      <c r="B36" s="65" t="s">
        <v>192</v>
      </c>
      <c r="D36" s="66"/>
      <c r="E36" s="66"/>
      <c r="F36" s="44"/>
    </row>
    <row r="37" spans="1:23">
      <c r="A37" s="485"/>
      <c r="B37" s="515" t="s">
        <v>193</v>
      </c>
      <c r="C37" s="515"/>
      <c r="D37" s="515"/>
      <c r="E37" s="515"/>
      <c r="F37" s="515"/>
      <c r="G37" s="515"/>
      <c r="H37" s="515"/>
      <c r="I37" s="515"/>
      <c r="J37" s="515"/>
      <c r="K37" s="515"/>
      <c r="L37" s="515"/>
      <c r="M37" s="515"/>
      <c r="N37" s="515"/>
      <c r="O37" s="515"/>
      <c r="P37" s="515"/>
      <c r="Q37" s="515"/>
      <c r="R37" s="515"/>
      <c r="S37" s="515"/>
      <c r="T37" s="67"/>
    </row>
    <row r="38" spans="1:23" ht="13" thickBot="1">
      <c r="A38" s="485"/>
      <c r="B38" s="515"/>
      <c r="C38" s="515"/>
      <c r="D38" s="515"/>
      <c r="E38" s="515"/>
      <c r="F38" s="515"/>
      <c r="G38" s="515"/>
      <c r="H38" s="515"/>
      <c r="I38" s="515"/>
      <c r="J38" s="515"/>
      <c r="K38" s="515"/>
      <c r="L38" s="515"/>
      <c r="M38" s="515"/>
      <c r="N38" s="515"/>
      <c r="O38" s="515"/>
      <c r="P38" s="515"/>
      <c r="Q38" s="515"/>
      <c r="R38" s="515"/>
      <c r="S38" s="515"/>
      <c r="T38" s="67"/>
    </row>
    <row r="39" spans="1:23" ht="13" thickBot="1">
      <c r="A39" s="485"/>
      <c r="B39" s="68" t="s">
        <v>194</v>
      </c>
      <c r="D39" s="66"/>
      <c r="E39" s="66"/>
      <c r="F39" s="66"/>
      <c r="G39" s="66"/>
      <c r="H39" s="44"/>
      <c r="I39" s="58">
        <v>181</v>
      </c>
      <c r="J39" s="36" t="s">
        <v>187</v>
      </c>
      <c r="M39" s="516">
        <v>40157</v>
      </c>
      <c r="N39" s="517"/>
      <c r="O39" s="488"/>
      <c r="P39" s="490" t="s">
        <v>188</v>
      </c>
      <c r="Q39" s="490"/>
      <c r="R39" s="490"/>
      <c r="S39" s="490"/>
      <c r="T39" s="490"/>
      <c r="U39" s="490"/>
      <c r="V39" s="490"/>
      <c r="W39" s="490"/>
    </row>
    <row r="40" spans="1:23" ht="5.25" customHeight="1" thickBot="1">
      <c r="A40" s="485"/>
      <c r="B40" s="68"/>
      <c r="D40" s="66"/>
      <c r="E40" s="66"/>
      <c r="F40" s="66"/>
      <c r="G40" s="66"/>
      <c r="H40" s="44"/>
      <c r="I40" s="69"/>
      <c r="M40" s="70"/>
      <c r="N40" s="71"/>
      <c r="O40" s="71"/>
      <c r="P40" s="72"/>
      <c r="Q40" s="72"/>
      <c r="R40" s="72"/>
      <c r="S40" s="72"/>
      <c r="T40" s="72"/>
      <c r="U40" s="72"/>
      <c r="V40" s="72"/>
      <c r="W40" s="72"/>
    </row>
    <row r="41" spans="1:23" ht="13" thickBot="1">
      <c r="A41" s="485"/>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485"/>
      <c r="B42" s="74"/>
      <c r="D42" s="66"/>
      <c r="E42" s="66"/>
      <c r="F42" s="44"/>
    </row>
    <row r="43" spans="1:23" ht="15.75" customHeight="1">
      <c r="A43" s="485"/>
      <c r="B43" s="66"/>
      <c r="D43" s="66"/>
      <c r="E43" s="443" t="s">
        <v>195</v>
      </c>
      <c r="F43" s="444"/>
      <c r="G43" s="444"/>
      <c r="H43" s="445"/>
      <c r="I43" s="446" t="s">
        <v>196</v>
      </c>
      <c r="J43" s="446"/>
      <c r="K43" s="446"/>
      <c r="L43" s="447"/>
      <c r="M43" s="450" t="s">
        <v>197</v>
      </c>
      <c r="N43" s="451"/>
      <c r="O43" s="451"/>
      <c r="P43" s="451"/>
      <c r="Q43" s="451"/>
      <c r="R43" s="452"/>
      <c r="S43" s="437" t="s">
        <v>198</v>
      </c>
      <c r="T43" s="438"/>
      <c r="U43" s="439"/>
      <c r="V43" s="75"/>
    </row>
    <row r="44" spans="1:23" ht="15">
      <c r="A44" s="485"/>
      <c r="B44" s="66"/>
      <c r="E44" s="417" t="s">
        <v>199</v>
      </c>
      <c r="F44" s="418"/>
      <c r="G44" s="413" t="s">
        <v>200</v>
      </c>
      <c r="H44" s="414"/>
      <c r="I44" s="448"/>
      <c r="J44" s="448"/>
      <c r="K44" s="448"/>
      <c r="L44" s="449"/>
      <c r="M44" s="453"/>
      <c r="N44" s="454"/>
      <c r="O44" s="454"/>
      <c r="P44" s="454"/>
      <c r="Q44" s="454"/>
      <c r="R44" s="455"/>
      <c r="S44" s="440"/>
      <c r="T44" s="441"/>
      <c r="U44" s="442"/>
      <c r="V44" s="75"/>
    </row>
    <row r="45" spans="1:23" ht="16" thickBot="1">
      <c r="A45" s="485"/>
      <c r="B45" s="66"/>
      <c r="D45" s="76"/>
      <c r="E45" s="417" t="s">
        <v>201</v>
      </c>
      <c r="F45" s="418"/>
      <c r="G45" s="413" t="s">
        <v>202</v>
      </c>
      <c r="H45" s="414"/>
      <c r="I45" s="415" t="s">
        <v>203</v>
      </c>
      <c r="J45" s="416"/>
      <c r="K45" s="416"/>
      <c r="L45" s="416"/>
      <c r="M45" s="419" t="s">
        <v>204</v>
      </c>
      <c r="N45" s="420"/>
      <c r="O45" s="420"/>
      <c r="P45" s="420"/>
      <c r="Q45" s="420"/>
      <c r="R45" s="420"/>
      <c r="S45" s="77"/>
      <c r="T45" s="78"/>
      <c r="U45" s="79"/>
      <c r="V45" s="75"/>
    </row>
    <row r="46" spans="1:23" ht="13" thickBot="1">
      <c r="A46" s="485"/>
      <c r="B46" s="66"/>
      <c r="C46" s="493" t="s">
        <v>169</v>
      </c>
      <c r="D46" s="494"/>
      <c r="E46" s="421">
        <v>0.6</v>
      </c>
      <c r="F46" s="422"/>
      <c r="G46" s="423">
        <v>0.7</v>
      </c>
      <c r="H46" s="424"/>
      <c r="I46" s="425">
        <v>0.8</v>
      </c>
      <c r="J46" s="426"/>
      <c r="K46" s="427">
        <v>0.85</v>
      </c>
      <c r="L46" s="428"/>
      <c r="M46" s="429">
        <v>0.9</v>
      </c>
      <c r="N46" s="430"/>
      <c r="O46" s="431">
        <v>1</v>
      </c>
      <c r="P46" s="430"/>
      <c r="Q46" s="432">
        <v>1.05</v>
      </c>
      <c r="R46" s="433"/>
      <c r="S46" s="359">
        <v>1.1000000000000001</v>
      </c>
      <c r="T46" s="360"/>
      <c r="U46" s="361"/>
      <c r="V46" s="80"/>
    </row>
    <row r="47" spans="1:23" s="82" customFormat="1" ht="24" customHeight="1" thickTop="1" thickBot="1">
      <c r="A47" s="485"/>
      <c r="B47" s="66"/>
      <c r="C47" s="491" t="s">
        <v>205</v>
      </c>
      <c r="D47" s="492"/>
      <c r="E47" s="362">
        <f>IF(Q15="","",Q15*E46)</f>
        <v>10.799999999999999</v>
      </c>
      <c r="F47" s="362"/>
      <c r="G47" s="363">
        <f>IF(Q15="","",Q15*G46)</f>
        <v>12.6</v>
      </c>
      <c r="H47" s="364"/>
      <c r="I47" s="434">
        <f>IF(Q15="","",Q15*I46)</f>
        <v>14.4</v>
      </c>
      <c r="J47" s="434"/>
      <c r="K47" s="435">
        <f>IF(Q15="","",Q15*K46)</f>
        <v>15.299999999999999</v>
      </c>
      <c r="L47" s="436"/>
      <c r="M47" s="373">
        <f>IF(Q15="","",Q15*M46)</f>
        <v>16.2</v>
      </c>
      <c r="N47" s="373"/>
      <c r="O47" s="374">
        <f>IF(Q15="","",Q15*O46)</f>
        <v>18</v>
      </c>
      <c r="P47" s="375"/>
      <c r="Q47" s="373">
        <f>IF(Q15="","",Q15*Q46)</f>
        <v>18.900000000000002</v>
      </c>
      <c r="R47" s="373"/>
      <c r="S47" s="406">
        <f>IF(Q15="","",Q15*S46)</f>
        <v>19.8</v>
      </c>
      <c r="T47" s="407"/>
      <c r="U47" s="408"/>
      <c r="V47" s="81"/>
    </row>
    <row r="48" spans="1:23" ht="5.25" customHeight="1" thickTop="1">
      <c r="A48" s="485"/>
      <c r="B48" s="66"/>
      <c r="C48" s="495" t="s">
        <v>206</v>
      </c>
      <c r="D48" s="496"/>
      <c r="E48" s="343">
        <f>IF(K32="",(IF(I39="","72%",(I39-F30)*0.72+F30)),(IF(I39="",((K32-F30)*0.72+F30),(I39-F30)*0.72+F30)))</f>
        <v>143.76</v>
      </c>
      <c r="F48" s="344"/>
      <c r="G48" s="347">
        <f>IF(K32="",(IF(I39="","80%",(I39-F30)*0.8+F30)),(IF(I39="",((K32-F30)*0.8+F30),(I39-F30)*0.8+F30)))</f>
        <v>154.4</v>
      </c>
      <c r="H48" s="348"/>
      <c r="I48" s="351">
        <f>IF(K32="",(IF(I39="","85%",(I39-F30)*0.85+F30)),(IF(I39="",((K32-F30)*0.85+F30),(I39-F30)*0.85+F30)))</f>
        <v>161.05000000000001</v>
      </c>
      <c r="J48" s="352"/>
      <c r="K48" s="355">
        <f>IF(K32="",(IF(I39="","87%",(I39-F30)*0.87+F30)),(IF(I39="",((K32-F30)*0.87+F30),(I39-F30)*0.87+F30)))</f>
        <v>163.70999999999998</v>
      </c>
      <c r="L48" s="356"/>
      <c r="M48" s="401">
        <f>IF(K32="",(IF(I39="","90%",(I39-F30)*0.9+F30)),(IF(I39="",((K32-F30)*0.9+F30),(I39-F30)*0.9+F30)))</f>
        <v>167.7</v>
      </c>
      <c r="N48" s="402"/>
      <c r="O48" s="394">
        <f>IF(K32="",(IF(I39="","95%",(I39-F30)*0.95+F30)),(IF(I39="",((K32-F30)*0.95+F30),(I39-F30)*0.95+F30)))</f>
        <v>174.35</v>
      </c>
      <c r="P48" s="395"/>
      <c r="Q48" s="398">
        <f>IF(K32="",(IF(I39="","96%",(I39-F30)*0.96+F30)),(IF(I39="",((K32-F30)*0.96+F30),(I39-F30)*0.96+F30)))</f>
        <v>175.68</v>
      </c>
      <c r="R48" s="399"/>
      <c r="S48" s="409">
        <f>IF(K32="",(IF(I39="","97%",(I39-F30)*0.97+F30)),(IF(I39="",((K32-F30)*0.97+F30),(I39-F30)*0.97+F30)))</f>
        <v>177.01</v>
      </c>
      <c r="T48" s="410"/>
      <c r="U48" s="83"/>
      <c r="V48" s="84"/>
    </row>
    <row r="49" spans="1:24" ht="25.5" customHeight="1">
      <c r="A49" s="485"/>
      <c r="B49" s="66"/>
      <c r="C49" s="497"/>
      <c r="D49" s="498"/>
      <c r="E49" s="345"/>
      <c r="F49" s="346"/>
      <c r="G49" s="349"/>
      <c r="H49" s="350"/>
      <c r="I49" s="353"/>
      <c r="J49" s="354"/>
      <c r="K49" s="357"/>
      <c r="L49" s="358"/>
      <c r="M49" s="403"/>
      <c r="N49" s="404"/>
      <c r="O49" s="396"/>
      <c r="P49" s="397"/>
      <c r="Q49" s="396"/>
      <c r="R49" s="400"/>
      <c r="S49" s="411"/>
      <c r="T49" s="412"/>
      <c r="U49" s="85"/>
      <c r="V49" s="84"/>
      <c r="W49" s="376" t="s">
        <v>207</v>
      </c>
      <c r="X49" s="376"/>
    </row>
    <row r="50" spans="1:24" ht="25.5" customHeight="1" thickBot="1">
      <c r="A50" s="485"/>
      <c r="B50" s="66"/>
      <c r="C50" s="499" t="s">
        <v>208</v>
      </c>
      <c r="D50" s="500"/>
      <c r="E50" s="337" t="s">
        <v>209</v>
      </c>
      <c r="F50" s="338"/>
      <c r="G50" s="339" t="s">
        <v>210</v>
      </c>
      <c r="H50" s="340"/>
      <c r="I50" s="341" t="s">
        <v>211</v>
      </c>
      <c r="J50" s="342"/>
      <c r="K50" s="342"/>
      <c r="L50" s="342"/>
      <c r="M50" s="405"/>
      <c r="N50" s="389"/>
      <c r="O50" s="382" t="s">
        <v>212</v>
      </c>
      <c r="P50" s="389"/>
      <c r="Q50" s="382"/>
      <c r="R50" s="383"/>
      <c r="S50" s="384" t="s">
        <v>213</v>
      </c>
      <c r="T50" s="385"/>
      <c r="U50" s="386"/>
      <c r="V50" s="84"/>
      <c r="W50" s="376"/>
      <c r="X50" s="376"/>
    </row>
    <row r="51" spans="1:24" ht="13" thickBot="1">
      <c r="A51" s="485"/>
      <c r="B51" s="66"/>
      <c r="C51" s="501" t="s">
        <v>214</v>
      </c>
      <c r="D51" s="502"/>
      <c r="E51" s="365" t="s">
        <v>215</v>
      </c>
      <c r="F51" s="366"/>
      <c r="G51" s="367" t="s">
        <v>216</v>
      </c>
      <c r="H51" s="368"/>
      <c r="I51" s="369" t="s">
        <v>217</v>
      </c>
      <c r="J51" s="370"/>
      <c r="K51" s="371">
        <f>IF(I48="",IF([1]seuil!D6="","heure",[1]seuil!D6),K47)</f>
        <v>15.299999999999999</v>
      </c>
      <c r="L51" s="372"/>
      <c r="M51" s="387" t="s">
        <v>218</v>
      </c>
      <c r="N51" s="388"/>
      <c r="O51" s="390">
        <f>IF(Q15="","&lt;2-3 km",Q15*9/60)</f>
        <v>2.7</v>
      </c>
      <c r="P51" s="391"/>
      <c r="Q51" s="392">
        <f>IF([1]VMA!G17="","",ROUND([1]VMA!G17,-1))</f>
        <v>390</v>
      </c>
      <c r="R51" s="393"/>
      <c r="S51" s="328">
        <f>IF(Q15="","",Q15/3.6*30*1.1)</f>
        <v>165</v>
      </c>
      <c r="T51" s="329"/>
      <c r="U51" s="330"/>
      <c r="V51" s="86"/>
      <c r="W51" s="376"/>
      <c r="X51" s="376"/>
    </row>
    <row r="52" spans="1:24" ht="26.25" customHeight="1" thickBot="1">
      <c r="A52" s="485"/>
      <c r="B52" s="66"/>
      <c r="C52" s="503" t="s">
        <v>219</v>
      </c>
      <c r="D52" s="504"/>
      <c r="E52" s="331">
        <f>IF(W52="","70% du kilométrage hebdomadaire.",W52*0.7)</f>
        <v>49</v>
      </c>
      <c r="F52" s="332"/>
      <c r="G52" s="332"/>
      <c r="H52" s="333"/>
      <c r="I52" s="334">
        <f>IF(W52="","15% du kilométrage hebdomadaire.",W52*0.15)</f>
        <v>10.5</v>
      </c>
      <c r="J52" s="335"/>
      <c r="K52" s="335"/>
      <c r="L52" s="336"/>
      <c r="M52" s="377">
        <f>IF(W52="","10% du kilométrage hebdomadaire.",W52*0.1)</f>
        <v>7</v>
      </c>
      <c r="N52" s="377"/>
      <c r="O52" s="377"/>
      <c r="P52" s="377"/>
      <c r="Q52" s="377"/>
      <c r="R52" s="378"/>
      <c r="S52" s="379">
        <f>IF(W52="","5% du kilométrage.",W52*0.05)</f>
        <v>3.5</v>
      </c>
      <c r="T52" s="380"/>
      <c r="U52" s="381"/>
      <c r="V52" s="87"/>
      <c r="W52" s="88">
        <v>70</v>
      </c>
    </row>
    <row r="53" spans="1:24" ht="16.5" customHeight="1" thickBot="1">
      <c r="A53" s="485"/>
      <c r="B53" s="66"/>
      <c r="C53" s="520" t="s">
        <v>220</v>
      </c>
      <c r="D53" s="521"/>
      <c r="G53" s="89">
        <f>IF(AND(I39="",K32=""),"",ROUNDUP(G48-2.5*G48/100,0))</f>
        <v>151</v>
      </c>
      <c r="H53" s="90">
        <f>IF(AND(I39="",K32=""),"",ROUNDDOWN(G48+2.5*G48/100,0))</f>
        <v>158</v>
      </c>
      <c r="I53" s="91"/>
      <c r="K53" s="92">
        <f>IF(AND(I39="",K32=""),"",ROUNDUP(K48-2.5*K48/100,0))</f>
        <v>160</v>
      </c>
      <c r="L53" s="93">
        <f>IF(AND(I39="",K32=""),"",ROUNDDOWN(K48+2.5*K48/100,0))</f>
        <v>167</v>
      </c>
      <c r="S53" s="326">
        <f>IF(AND(I39="",K32=""),"",S48)</f>
        <v>177.01</v>
      </c>
      <c r="T53" s="327"/>
      <c r="U53" s="94">
        <f>IF(K32="",(IF(I39="","",(I39))),(IF(I39="",((K32)),(I39))))</f>
        <v>181</v>
      </c>
    </row>
    <row r="54" spans="1:24" s="95" customFormat="1" ht="16.5" customHeight="1" thickBot="1">
      <c r="A54" s="485"/>
      <c r="B54" s="66"/>
      <c r="C54" s="505" t="s">
        <v>221</v>
      </c>
      <c r="D54" s="506"/>
      <c r="G54" s="69"/>
      <c r="H54" s="69"/>
      <c r="J54" s="96"/>
      <c r="K54" s="69"/>
      <c r="S54" s="97"/>
      <c r="T54" s="97"/>
      <c r="U54" s="97"/>
      <c r="V54" s="97"/>
    </row>
    <row r="55" spans="1:24" ht="13.5" customHeight="1">
      <c r="B55" s="36" t="s">
        <v>222</v>
      </c>
    </row>
    <row r="56" spans="1:24" ht="6" customHeight="1" thickBot="1"/>
    <row r="57" spans="1:24" ht="13" thickBot="1">
      <c r="A57" s="486"/>
      <c r="B57" s="98" t="s">
        <v>223</v>
      </c>
      <c r="C57" s="507" t="s">
        <v>224</v>
      </c>
      <c r="D57" s="508"/>
      <c r="E57" s="509"/>
      <c r="F57" s="99" t="s">
        <v>180</v>
      </c>
      <c r="G57" s="510" t="s">
        <v>225</v>
      </c>
      <c r="H57" s="511"/>
    </row>
    <row r="58" spans="1:24">
      <c r="A58" s="486"/>
      <c r="B58" s="100"/>
      <c r="C58" s="101"/>
      <c r="D58" s="102"/>
      <c r="E58" s="103"/>
      <c r="F58" s="104"/>
      <c r="G58" s="493"/>
      <c r="H58" s="494"/>
    </row>
    <row r="59" spans="1:24" ht="15">
      <c r="A59" s="486"/>
      <c r="B59" s="105"/>
      <c r="C59" s="106"/>
      <c r="D59" s="107"/>
      <c r="E59" s="108"/>
      <c r="F59" s="109"/>
      <c r="G59" s="512"/>
      <c r="H59" s="513"/>
      <c r="L59" s="110"/>
    </row>
    <row r="60" spans="1:24">
      <c r="A60" s="486"/>
      <c r="B60" s="105"/>
      <c r="C60" s="106"/>
      <c r="D60" s="107"/>
      <c r="E60" s="108"/>
      <c r="F60" s="109"/>
      <c r="G60" s="512"/>
      <c r="H60" s="513"/>
    </row>
    <row r="61" spans="1:24">
      <c r="A61" s="486"/>
      <c r="B61" s="105"/>
      <c r="C61" s="106"/>
      <c r="D61" s="107"/>
      <c r="E61" s="108"/>
      <c r="F61" s="109"/>
      <c r="G61" s="512"/>
      <c r="H61" s="513"/>
    </row>
    <row r="62" spans="1:24">
      <c r="A62" s="486"/>
      <c r="B62" s="105"/>
      <c r="C62" s="106"/>
      <c r="D62" s="107"/>
      <c r="E62" s="108"/>
      <c r="F62" s="109"/>
      <c r="G62" s="512"/>
      <c r="H62" s="513"/>
    </row>
    <row r="63" spans="1:24">
      <c r="A63" s="486"/>
      <c r="B63" s="105"/>
      <c r="C63" s="106"/>
      <c r="D63" s="107"/>
      <c r="E63" s="108"/>
      <c r="F63" s="109"/>
      <c r="G63" s="512"/>
      <c r="H63" s="513"/>
    </row>
    <row r="64" spans="1:24">
      <c r="A64" s="486"/>
      <c r="B64" s="105"/>
      <c r="C64" s="106"/>
      <c r="D64" s="107"/>
      <c r="E64" s="108"/>
      <c r="F64" s="109"/>
      <c r="G64" s="512"/>
      <c r="H64" s="513"/>
    </row>
    <row r="65" spans="1:8" ht="13" thickBot="1">
      <c r="A65" s="486"/>
      <c r="B65" s="111"/>
      <c r="C65" s="112"/>
      <c r="D65" s="113"/>
      <c r="E65" s="114"/>
      <c r="F65" s="115"/>
      <c r="G65" s="518"/>
      <c r="H65" s="519"/>
    </row>
  </sheetData>
  <sheetProtection password="CE2A" sheet="1" objects="1" scenarios="1"/>
  <mergeCells count="100">
    <mergeCell ref="G62:H62"/>
    <mergeCell ref="G63:H63"/>
    <mergeCell ref="G64:H64"/>
    <mergeCell ref="G65:H65"/>
    <mergeCell ref="C53:D53"/>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C52:D52"/>
    <mergeCell ref="E52:H52"/>
    <mergeCell ref="I52:L52"/>
    <mergeCell ref="M52:R52"/>
    <mergeCell ref="S52:U52"/>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Q47:R47"/>
    <mergeCell ref="S47:U47"/>
    <mergeCell ref="C48:D49"/>
    <mergeCell ref="E48:F49"/>
    <mergeCell ref="G48:H49"/>
    <mergeCell ref="I48:J49"/>
    <mergeCell ref="K48:L49"/>
    <mergeCell ref="M48:N49"/>
    <mergeCell ref="O48:P49"/>
    <mergeCell ref="Q48:R49"/>
    <mergeCell ref="S48:T49"/>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G44:H44"/>
    <mergeCell ref="S44:U44"/>
    <mergeCell ref="E45:F45"/>
    <mergeCell ref="G45:H45"/>
    <mergeCell ref="I45:L45"/>
    <mergeCell ref="M45:R45"/>
    <mergeCell ref="I43:L44"/>
    <mergeCell ref="M43:R44"/>
    <mergeCell ref="S43:U43"/>
    <mergeCell ref="E44:F44"/>
    <mergeCell ref="E43:H43"/>
    <mergeCell ref="F32:J32"/>
    <mergeCell ref="J17:P17"/>
    <mergeCell ref="Q17:S17"/>
    <mergeCell ref="J19:W21"/>
    <mergeCell ref="B24:F24"/>
    <mergeCell ref="C25:D25"/>
    <mergeCell ref="E25:I25"/>
    <mergeCell ref="C26:D26"/>
    <mergeCell ref="B27:E27"/>
    <mergeCell ref="B30:E30"/>
    <mergeCell ref="J30:K30"/>
    <mergeCell ref="L30:S30"/>
    <mergeCell ref="F15:I15"/>
    <mergeCell ref="O15:P15"/>
    <mergeCell ref="Q15:S15"/>
    <mergeCell ref="C1:W1"/>
    <mergeCell ref="G7:H7"/>
    <mergeCell ref="O7:W9"/>
    <mergeCell ref="G9:H9"/>
    <mergeCell ref="P10:R12"/>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289" t="s">
        <v>257</v>
      </c>
      <c r="D1" s="290"/>
      <c r="E1" s="290"/>
      <c r="F1" s="290"/>
      <c r="G1" s="290"/>
      <c r="H1" s="291"/>
    </row>
    <row r="2" spans="2:18" ht="18" customHeight="1" thickBot="1">
      <c r="B2" s="522" t="str">
        <f>IF(F3="","Saisir les résultats d'un test VMA dans la feuille allures","")</f>
        <v/>
      </c>
      <c r="C2" s="522"/>
      <c r="D2" s="522"/>
      <c r="E2" s="522"/>
      <c r="F2" s="522"/>
      <c r="G2" s="522"/>
      <c r="H2" s="522"/>
    </row>
    <row r="3" spans="2:18" ht="13" thickBot="1">
      <c r="B3" s="523" t="s">
        <v>258</v>
      </c>
      <c r="C3" s="523"/>
      <c r="D3" s="523"/>
      <c r="E3" s="524"/>
      <c r="F3" s="525">
        <f>[1]allures!K47</f>
        <v>15.299999999999999</v>
      </c>
      <c r="G3" s="526"/>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484" t="s">
        <v>259</v>
      </c>
      <c r="C5" s="484"/>
      <c r="D5" s="484"/>
      <c r="E5" s="484"/>
      <c r="F5" s="527"/>
      <c r="G5" s="131">
        <v>10.1</v>
      </c>
      <c r="H5" s="36" t="str">
        <f>IF(G5="","km","")</f>
        <v/>
      </c>
      <c r="I5" s="36" t="s">
        <v>260</v>
      </c>
      <c r="J5" s="132"/>
      <c r="K5" s="36" t="s">
        <v>261</v>
      </c>
      <c r="L5" s="132">
        <v>39</v>
      </c>
      <c r="M5" s="36" t="s">
        <v>177</v>
      </c>
      <c r="N5" s="133">
        <v>21</v>
      </c>
      <c r="O5" s="36" t="s">
        <v>178</v>
      </c>
    </row>
    <row r="6" spans="2:18" ht="13" thickBot="1">
      <c r="B6" s="540" t="str">
        <f>IF(OR(OR(G5="",G5=0),J5+L5+N5=0),"","vitesse SEUIL réelle")</f>
        <v>vitesse SEUIL réelle</v>
      </c>
      <c r="C6" s="541"/>
      <c r="D6" s="134">
        <f>IF(OR(G5=0,J5+L5+N5=0),"",(G5/(J5+L5/60+N5/3600)))</f>
        <v>15.400254129606097</v>
      </c>
      <c r="F6" s="36"/>
      <c r="P6" s="515" t="str">
        <f>IF(O9&gt;15000,"La distance doit être inférieure à 15000 m !","")</f>
        <v/>
      </c>
      <c r="Q6" s="528"/>
      <c r="R6" s="528"/>
    </row>
    <row r="7" spans="2:18" ht="12.75" customHeight="1">
      <c r="B7" s="36" t="s">
        <v>262</v>
      </c>
      <c r="P7" s="528"/>
      <c r="Q7" s="528"/>
      <c r="R7" s="528"/>
    </row>
    <row r="8" spans="2:18" ht="13" thickBot="1">
      <c r="P8" s="528"/>
      <c r="Q8" s="528"/>
      <c r="R8" s="528"/>
    </row>
    <row r="9" spans="2:18" ht="13" thickBot="1">
      <c r="B9" s="37" t="s">
        <v>263</v>
      </c>
      <c r="E9" s="529" t="s">
        <v>264</v>
      </c>
      <c r="F9" s="478"/>
      <c r="G9" s="478"/>
      <c r="H9" s="478"/>
      <c r="I9" s="478"/>
      <c r="J9" s="478"/>
      <c r="K9" s="478"/>
      <c r="L9" s="478"/>
      <c r="M9" s="478"/>
      <c r="N9" s="479"/>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530">
        <f>IF(OR(D6=0,D6=""),IF(F3="","",((D20/F3/1000*60)-J20)*60),((D20/D6/1000*60)-J20)*60)</f>
        <v>47.524752475247624</v>
      </c>
      <c r="L20" s="531"/>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530">
        <f>IF(OR(D6=0,D6=""),IF(F3="","",((D21/F3/1000*60)-J21)*60),((D21/D6/1000*60)-J21)*60)</f>
        <v>14.019801980198032</v>
      </c>
      <c r="L21" s="531"/>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532" t="s">
        <v>275</v>
      </c>
      <c r="C22" s="533"/>
      <c r="D22" s="533"/>
      <c r="E22" s="533"/>
      <c r="F22" s="534"/>
      <c r="G22" s="535">
        <f>IF([1]allures!U53="","",[1]allures!K48)</f>
        <v>163.70999999999998</v>
      </c>
      <c r="H22" s="537" t="s">
        <v>276</v>
      </c>
      <c r="I22" s="538"/>
      <c r="J22" s="538"/>
      <c r="K22" s="538"/>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533"/>
      <c r="C23" s="533"/>
      <c r="D23" s="533"/>
      <c r="E23" s="533"/>
      <c r="F23" s="534"/>
      <c r="G23" s="536"/>
      <c r="H23" s="539"/>
      <c r="I23" s="538"/>
      <c r="J23" s="538"/>
      <c r="K23" s="538"/>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542" t="s">
        <v>277</v>
      </c>
      <c r="C24" s="543"/>
      <c r="D24" s="543"/>
      <c r="E24" s="543"/>
      <c r="F24" s="543"/>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544">
        <f>IF([1]allures!U53="","",G22-20)</f>
        <v>143.70999999999998</v>
      </c>
      <c r="J26" s="545"/>
      <c r="K26" s="546"/>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547" t="s">
        <v>283</v>
      </c>
      <c r="C28" s="547"/>
      <c r="D28" s="547"/>
      <c r="E28" s="547"/>
      <c r="F28" s="547"/>
      <c r="G28" s="548">
        <v>2000</v>
      </c>
      <c r="H28" s="548"/>
      <c r="I28" s="117" t="s">
        <v>260</v>
      </c>
      <c r="J28" s="144">
        <f>IF(OR(D6=0,D6=""),IF(F3="","",INT(G28/F3/1000*60)),INT(G28/D6/1000*60))</f>
        <v>7</v>
      </c>
      <c r="K28" s="549">
        <f>IF(OR(D6=0,D6=""),IF(F3="","",((G28/F3/1000*60)-INT(G28/F3/1000*60))*60),((G28/D6/1000*60)-INT(G28/D6/1000*60))*60)</f>
        <v>47.524752475247624</v>
      </c>
      <c r="L28" s="550"/>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548">
        <v>3000</v>
      </c>
      <c r="H30" s="548"/>
      <c r="I30" s="117" t="s">
        <v>260</v>
      </c>
      <c r="J30" s="144">
        <f>IF(OR(D6=0,D6=""),IF(F3="","",INT(G30/F3/1000*60)),INT(G30/D6/1000*60))</f>
        <v>11</v>
      </c>
      <c r="K30" s="549">
        <f>IF(OR(D6=0,D6=""),IF(F3="","",((G30/F3/1000*60)-INT(G30/F3/1000*60))*60),((G30/D6/1000*60)-INT(G30/D6/1000*60))*60)</f>
        <v>41.287128712871457</v>
      </c>
      <c r="L30" s="550"/>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548">
        <v>2000</v>
      </c>
      <c r="H32" s="548"/>
      <c r="I32" s="154" t="s">
        <v>260</v>
      </c>
      <c r="J32" s="144">
        <f>IF(OR(D6=0,D6=""),IF(F3="","",INT(G32/F3/1000*60)),INT(G32/D6/1000*60))</f>
        <v>7</v>
      </c>
      <c r="K32" s="549">
        <f>IF(OR(D6=0,D6=""),IF(F3="","",((G32/F3/1000*60)-INT(G32/F3/1000*60))*60),((G32/D6/1000*60)-INT(G32/D6/1000*60))*60)</f>
        <v>47.524752475247624</v>
      </c>
      <c r="L32" s="550"/>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478" t="s">
        <v>287</v>
      </c>
      <c r="C37" s="479"/>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530">
        <f>IF(OR(D6=0,D6=""),IF(F3="","",((D37/F3/1000*60)-J37)*60),((D37/D6/1000*60)-J37)*60)</f>
        <v>14.792079207920885</v>
      </c>
      <c r="L37" s="531"/>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530">
        <f>IF(OR(D6=0,D6=""),IF(F3="","",((D38/F3/1000*60)-J38)*60),((D38/D6/1000*60)-J38)*60)</f>
        <v>15.564356435643845</v>
      </c>
      <c r="L38" s="531"/>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478" t="s">
        <v>287</v>
      </c>
      <c r="C40" s="479"/>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530">
        <f>IF(OR(D6=0,D6=""),IF(F3="","",((D40/F3/1000*60)-J40)*60),((D40/D6/1000*60)-J40)*60)</f>
        <v>56.079207920792129</v>
      </c>
      <c r="L40" s="531"/>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530">
        <f>IF(OR(D6=0,D6=""),IF(F3="","",((D41/F3/1000*60)-J41)*60),((D41/D6/1000*60)-J41)*60)</f>
        <v>3.8613861386140513</v>
      </c>
      <c r="L41" s="531"/>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551">
        <f>IF(OR(D6=0,D6=""),IF(F3="","",((D44/F3/1000*60)-J44)*60),((D44/D6/1000*60)-J44)*60)</f>
        <v>44.376237623762762</v>
      </c>
      <c r="L44" s="552"/>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551">
        <f>IF(OR(D6=0,D6=""),IF(F3="","",((D45/F3/1000*60)-J45)*60),((D45/D6/1000*60)-J45)*60)</f>
        <v>52.158415841584258</v>
      </c>
      <c r="L45" s="552"/>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533" t="s">
        <v>292</v>
      </c>
      <c r="B47" s="533"/>
      <c r="C47" s="533"/>
      <c r="D47" s="533"/>
      <c r="E47" s="533"/>
      <c r="F47" s="533"/>
      <c r="G47" s="553"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533"/>
      <c r="B48" s="533"/>
      <c r="C48" s="533"/>
      <c r="D48" s="533"/>
      <c r="E48" s="533"/>
      <c r="F48" s="533"/>
      <c r="G48" s="554"/>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K41:L41"/>
    <mergeCell ref="K44:L44"/>
    <mergeCell ref="K45:L45"/>
    <mergeCell ref="A47:F48"/>
    <mergeCell ref="G47:G48"/>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P6:R8"/>
    <mergeCell ref="E9:N9"/>
    <mergeCell ref="K20:L20"/>
    <mergeCell ref="K21:L21"/>
    <mergeCell ref="B22:F23"/>
    <mergeCell ref="G22:G23"/>
    <mergeCell ref="H22:K23"/>
    <mergeCell ref="B6:C6"/>
    <mergeCell ref="C1:H1"/>
    <mergeCell ref="B2:H2"/>
    <mergeCell ref="B3:E3"/>
    <mergeCell ref="F3:G3"/>
    <mergeCell ref="B5:F5"/>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289" t="s">
        <v>245</v>
      </c>
      <c r="C2" s="290"/>
      <c r="D2" s="290"/>
      <c r="E2" s="290"/>
      <c r="F2" s="290"/>
      <c r="G2" s="290"/>
      <c r="H2" s="290"/>
      <c r="I2" s="290"/>
      <c r="J2" s="290"/>
      <c r="K2" s="290"/>
      <c r="L2" s="291"/>
      <c r="N2" s="273" t="s">
        <v>256</v>
      </c>
    </row>
    <row r="3" spans="2:15" ht="13" thickBot="1">
      <c r="N3" s="273"/>
    </row>
    <row r="4" spans="2:15" ht="30" customHeight="1" thickBot="1">
      <c r="B4" s="299" t="s">
        <v>247</v>
      </c>
      <c r="C4" s="300"/>
      <c r="D4" s="300"/>
      <c r="E4" s="300"/>
      <c r="F4" s="300"/>
      <c r="G4" s="300"/>
      <c r="H4" s="300"/>
      <c r="I4" s="300"/>
      <c r="J4" s="300"/>
      <c r="K4" s="300"/>
      <c r="L4" s="301"/>
      <c r="N4" s="273"/>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273"/>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289" t="s">
        <v>166</v>
      </c>
      <c r="C2" s="290"/>
      <c r="D2" s="290"/>
      <c r="E2" s="290"/>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287" t="s">
        <v>23</v>
      </c>
      <c r="H10" s="6" t="s">
        <v>39</v>
      </c>
      <c r="I10" s="6" t="s">
        <v>62</v>
      </c>
    </row>
    <row r="11" spans="2:9" ht="14" thickBot="1">
      <c r="B11" s="5">
        <f t="shared" si="0"/>
        <v>42003</v>
      </c>
      <c r="C11" s="6" t="s">
        <v>2</v>
      </c>
      <c r="D11" s="6" t="s">
        <v>10</v>
      </c>
      <c r="E11" s="287"/>
      <c r="H11" s="6" t="s">
        <v>40</v>
      </c>
      <c r="I11" s="6" t="s">
        <v>62</v>
      </c>
    </row>
    <row r="12" spans="2:9" ht="14" thickBot="1">
      <c r="B12" s="5">
        <f t="shared" si="0"/>
        <v>42004</v>
      </c>
      <c r="C12" s="7" t="s">
        <v>3</v>
      </c>
      <c r="D12" s="7" t="s">
        <v>11</v>
      </c>
      <c r="E12" s="287"/>
      <c r="H12" s="6" t="s">
        <v>41</v>
      </c>
      <c r="I12" s="6" t="s">
        <v>63</v>
      </c>
    </row>
    <row r="13" spans="2:9" ht="14" thickBot="1">
      <c r="B13" s="5">
        <f t="shared" si="0"/>
        <v>42005</v>
      </c>
      <c r="C13" s="6" t="s">
        <v>4</v>
      </c>
      <c r="D13" s="6" t="s">
        <v>12</v>
      </c>
      <c r="E13" s="287"/>
      <c r="H13" s="6" t="s">
        <v>42</v>
      </c>
      <c r="I13" s="6" t="s">
        <v>64</v>
      </c>
    </row>
    <row r="14" spans="2:9" ht="14" thickBot="1">
      <c r="B14" s="5">
        <f t="shared" si="0"/>
        <v>42006</v>
      </c>
      <c r="C14" s="6" t="s">
        <v>5</v>
      </c>
      <c r="D14" s="6" t="s">
        <v>9</v>
      </c>
      <c r="E14" s="287"/>
      <c r="H14" s="6" t="s">
        <v>43</v>
      </c>
      <c r="I14" s="6" t="s">
        <v>65</v>
      </c>
    </row>
    <row r="15" spans="2:9" ht="14" thickBot="1">
      <c r="B15" s="5">
        <f t="shared" si="0"/>
        <v>42007</v>
      </c>
      <c r="C15" s="6" t="s">
        <v>6</v>
      </c>
      <c r="D15" s="6" t="s">
        <v>13</v>
      </c>
      <c r="E15" s="287"/>
      <c r="H15" s="6" t="s">
        <v>44</v>
      </c>
      <c r="I15" s="6" t="s">
        <v>64</v>
      </c>
    </row>
    <row r="16" spans="2:9" ht="14" thickBot="1">
      <c r="B16" s="5">
        <f t="shared" si="0"/>
        <v>42008</v>
      </c>
      <c r="C16" s="7" t="s">
        <v>7</v>
      </c>
      <c r="D16" s="7" t="s">
        <v>14</v>
      </c>
      <c r="E16" s="287"/>
      <c r="H16" s="6" t="s">
        <v>45</v>
      </c>
      <c r="I16" s="6" t="s">
        <v>65</v>
      </c>
    </row>
    <row r="17" spans="2:12" ht="22" thickBot="1">
      <c r="B17" s="5">
        <f t="shared" si="0"/>
        <v>42009</v>
      </c>
      <c r="C17" s="6" t="s">
        <v>1</v>
      </c>
      <c r="D17" s="6" t="s">
        <v>9</v>
      </c>
      <c r="E17" s="287" t="s">
        <v>24</v>
      </c>
      <c r="H17" s="6" t="s">
        <v>46</v>
      </c>
      <c r="I17" s="13" t="s">
        <v>66</v>
      </c>
    </row>
    <row r="18" spans="2:12" ht="14" thickBot="1">
      <c r="B18" s="5">
        <f t="shared" si="0"/>
        <v>42010</v>
      </c>
      <c r="C18" s="6" t="s">
        <v>2</v>
      </c>
      <c r="D18" s="6" t="s">
        <v>15</v>
      </c>
      <c r="E18" s="287"/>
      <c r="H18" s="7" t="s">
        <v>47</v>
      </c>
      <c r="I18" s="7" t="s">
        <v>62</v>
      </c>
    </row>
    <row r="19" spans="2:12" ht="14" thickBot="1">
      <c r="B19" s="5">
        <f t="shared" si="0"/>
        <v>42011</v>
      </c>
      <c r="C19" s="7" t="s">
        <v>3</v>
      </c>
      <c r="D19" s="7" t="s">
        <v>11</v>
      </c>
      <c r="E19" s="287"/>
      <c r="H19" s="555" t="s">
        <v>48</v>
      </c>
      <c r="I19" s="555"/>
      <c r="L19" s="18" t="s">
        <v>645</v>
      </c>
    </row>
    <row r="20" spans="2:12" ht="14" thickBot="1">
      <c r="B20" s="5">
        <f t="shared" si="0"/>
        <v>42012</v>
      </c>
      <c r="C20" s="6" t="s">
        <v>4</v>
      </c>
      <c r="D20" s="6" t="s">
        <v>12</v>
      </c>
      <c r="E20" s="287"/>
      <c r="H20" s="7" t="s">
        <v>49</v>
      </c>
      <c r="I20" s="14" t="s">
        <v>67</v>
      </c>
    </row>
    <row r="21" spans="2:12" ht="14" thickBot="1">
      <c r="B21" s="5">
        <f t="shared" si="0"/>
        <v>42013</v>
      </c>
      <c r="C21" s="6" t="s">
        <v>5</v>
      </c>
      <c r="D21" s="6" t="s">
        <v>9</v>
      </c>
      <c r="E21" s="287"/>
      <c r="H21" s="6" t="s">
        <v>50</v>
      </c>
      <c r="I21" s="15" t="s">
        <v>68</v>
      </c>
    </row>
    <row r="22" spans="2:12" ht="14" thickBot="1">
      <c r="B22" s="5">
        <f t="shared" si="0"/>
        <v>42014</v>
      </c>
      <c r="C22" s="8" t="s">
        <v>6</v>
      </c>
      <c r="D22" s="8" t="s">
        <v>13</v>
      </c>
      <c r="E22" s="287"/>
      <c r="H22" s="7" t="s">
        <v>51</v>
      </c>
      <c r="I22" s="14" t="s">
        <v>69</v>
      </c>
    </row>
    <row r="23" spans="2:12" ht="14" thickBot="1">
      <c r="B23" s="5">
        <f t="shared" si="0"/>
        <v>42015</v>
      </c>
      <c r="C23" s="7" t="s">
        <v>7</v>
      </c>
      <c r="D23" s="7" t="s">
        <v>14</v>
      </c>
      <c r="E23" s="287"/>
      <c r="H23" s="555" t="s">
        <v>52</v>
      </c>
      <c r="I23" s="555"/>
      <c r="K23" s="257">
        <v>7.2916666666666671E-2</v>
      </c>
    </row>
    <row r="24" spans="2:12" ht="14" thickBot="1">
      <c r="B24" s="5">
        <f t="shared" si="0"/>
        <v>42016</v>
      </c>
      <c r="C24" s="6" t="s">
        <v>1</v>
      </c>
      <c r="D24" s="6" t="s">
        <v>9</v>
      </c>
      <c r="E24" s="287" t="s">
        <v>25</v>
      </c>
      <c r="H24" s="7" t="s">
        <v>53</v>
      </c>
      <c r="I24" s="7" t="s">
        <v>70</v>
      </c>
    </row>
    <row r="25" spans="2:12" ht="14" thickBot="1">
      <c r="B25" s="5">
        <f t="shared" si="0"/>
        <v>42017</v>
      </c>
      <c r="C25" s="6" t="s">
        <v>2</v>
      </c>
      <c r="D25" s="6" t="s">
        <v>16</v>
      </c>
      <c r="E25" s="287"/>
      <c r="H25" s="6" t="s">
        <v>54</v>
      </c>
      <c r="I25" s="6" t="s">
        <v>70</v>
      </c>
    </row>
    <row r="26" spans="2:12" ht="14" thickBot="1">
      <c r="B26" s="5">
        <f t="shared" si="0"/>
        <v>42018</v>
      </c>
      <c r="C26" s="7" t="s">
        <v>3</v>
      </c>
      <c r="D26" s="7" t="s">
        <v>11</v>
      </c>
      <c r="E26" s="287"/>
      <c r="H26" s="7" t="s">
        <v>55</v>
      </c>
      <c r="I26" s="7" t="s">
        <v>71</v>
      </c>
    </row>
    <row r="27" spans="2:12" ht="14" thickBot="1">
      <c r="B27" s="5">
        <f t="shared" si="0"/>
        <v>42019</v>
      </c>
      <c r="C27" s="6" t="s">
        <v>4</v>
      </c>
      <c r="D27" s="6" t="s">
        <v>12</v>
      </c>
      <c r="E27" s="287"/>
      <c r="H27" s="7" t="s">
        <v>56</v>
      </c>
      <c r="I27" s="7" t="s">
        <v>72</v>
      </c>
    </row>
    <row r="28" spans="2:12" ht="14" thickBot="1">
      <c r="B28" s="5">
        <f t="shared" si="0"/>
        <v>42020</v>
      </c>
      <c r="C28" s="6" t="s">
        <v>5</v>
      </c>
      <c r="D28" s="6" t="s">
        <v>9</v>
      </c>
      <c r="E28" s="287"/>
      <c r="H28" s="6" t="s">
        <v>57</v>
      </c>
      <c r="I28" s="6" t="s">
        <v>71</v>
      </c>
    </row>
    <row r="29" spans="2:12" ht="14" thickBot="1">
      <c r="B29" s="5">
        <f t="shared" si="0"/>
        <v>42021</v>
      </c>
      <c r="C29" s="6" t="s">
        <v>6</v>
      </c>
      <c r="D29" s="6" t="s">
        <v>13</v>
      </c>
      <c r="E29" s="287"/>
      <c r="H29" s="7" t="s">
        <v>58</v>
      </c>
      <c r="I29" s="7" t="s">
        <v>71</v>
      </c>
    </row>
    <row r="30" spans="2:12" ht="14" thickBot="1">
      <c r="B30" s="5">
        <f t="shared" si="0"/>
        <v>42022</v>
      </c>
      <c r="C30" s="7" t="s">
        <v>7</v>
      </c>
      <c r="D30" s="7" t="s">
        <v>17</v>
      </c>
      <c r="E30" s="287"/>
      <c r="H30" s="6" t="s">
        <v>59</v>
      </c>
      <c r="I30" s="6" t="s">
        <v>73</v>
      </c>
    </row>
    <row r="31" spans="2:12" ht="14" thickBot="1">
      <c r="B31" s="5">
        <f t="shared" si="0"/>
        <v>42023</v>
      </c>
      <c r="C31" s="6" t="s">
        <v>1</v>
      </c>
      <c r="D31" s="6" t="s">
        <v>9</v>
      </c>
      <c r="E31" s="287" t="s">
        <v>26</v>
      </c>
      <c r="H31" s="7" t="s">
        <v>60</v>
      </c>
      <c r="I31" s="7" t="s">
        <v>74</v>
      </c>
    </row>
    <row r="32" spans="2:12" ht="14" thickBot="1">
      <c r="B32" s="5">
        <f t="shared" si="0"/>
        <v>42024</v>
      </c>
      <c r="C32" s="7" t="s">
        <v>2</v>
      </c>
      <c r="D32" s="7" t="s">
        <v>11</v>
      </c>
      <c r="E32" s="287"/>
    </row>
    <row r="33" spans="2:5" ht="14" thickBot="1">
      <c r="B33" s="5">
        <f t="shared" si="0"/>
        <v>42025</v>
      </c>
      <c r="C33" s="6" t="s">
        <v>3</v>
      </c>
      <c r="D33" s="6" t="s">
        <v>18</v>
      </c>
      <c r="E33" s="287"/>
    </row>
    <row r="34" spans="2:5" ht="14" thickBot="1">
      <c r="B34" s="5">
        <f t="shared" si="0"/>
        <v>42026</v>
      </c>
      <c r="C34" s="6" t="s">
        <v>4</v>
      </c>
      <c r="D34" s="6" t="s">
        <v>11</v>
      </c>
      <c r="E34" s="287"/>
    </row>
    <row r="35" spans="2:5" ht="14" thickBot="1">
      <c r="B35" s="5">
        <f t="shared" si="0"/>
        <v>42027</v>
      </c>
      <c r="C35" s="6" t="s">
        <v>5</v>
      </c>
      <c r="D35" s="6" t="s">
        <v>9</v>
      </c>
      <c r="E35" s="287"/>
    </row>
    <row r="36" spans="2:5" ht="14" thickBot="1">
      <c r="B36" s="5">
        <f t="shared" si="0"/>
        <v>42028</v>
      </c>
      <c r="C36" s="7" t="s">
        <v>6</v>
      </c>
      <c r="D36" s="7" t="s">
        <v>19</v>
      </c>
      <c r="E36" s="287"/>
    </row>
    <row r="37" spans="2:5" ht="14" thickBot="1">
      <c r="B37" s="5">
        <f t="shared" si="0"/>
        <v>42029</v>
      </c>
      <c r="C37" s="7" t="s">
        <v>7</v>
      </c>
      <c r="D37" s="7" t="s">
        <v>11</v>
      </c>
      <c r="E37" s="287"/>
    </row>
    <row r="38" spans="2:5" ht="14" thickBot="1">
      <c r="B38" s="5">
        <f t="shared" si="0"/>
        <v>42030</v>
      </c>
      <c r="C38" s="6" t="s">
        <v>1</v>
      </c>
      <c r="D38" s="6" t="s">
        <v>9</v>
      </c>
      <c r="E38" s="287" t="s">
        <v>27</v>
      </c>
    </row>
    <row r="39" spans="2:5" ht="14" thickBot="1">
      <c r="B39" s="5">
        <f t="shared" si="0"/>
        <v>42031</v>
      </c>
      <c r="C39" s="6" t="s">
        <v>2</v>
      </c>
      <c r="D39" s="6" t="s">
        <v>20</v>
      </c>
      <c r="E39" s="287"/>
    </row>
    <row r="40" spans="2:5" ht="14" thickBot="1">
      <c r="B40" s="5">
        <f t="shared" si="0"/>
        <v>42032</v>
      </c>
      <c r="C40" s="7" t="s">
        <v>3</v>
      </c>
      <c r="D40" s="7" t="s">
        <v>11</v>
      </c>
      <c r="E40" s="287"/>
    </row>
    <row r="41" spans="2:5" ht="14" thickBot="1">
      <c r="B41" s="5">
        <f t="shared" si="0"/>
        <v>42033</v>
      </c>
      <c r="C41" s="6" t="s">
        <v>4</v>
      </c>
      <c r="D41" s="6" t="s">
        <v>13</v>
      </c>
      <c r="E41" s="287"/>
    </row>
    <row r="42" spans="2:5" ht="14" thickBot="1">
      <c r="B42" s="5">
        <f t="shared" si="0"/>
        <v>42034</v>
      </c>
      <c r="C42" s="6" t="s">
        <v>5</v>
      </c>
      <c r="D42" s="6" t="s">
        <v>9</v>
      </c>
      <c r="E42" s="287"/>
    </row>
    <row r="43" spans="2:5" ht="14" thickBot="1">
      <c r="B43" s="5">
        <f t="shared" si="0"/>
        <v>42035</v>
      </c>
      <c r="C43" s="6" t="s">
        <v>6</v>
      </c>
      <c r="D43" s="6" t="s">
        <v>21</v>
      </c>
      <c r="E43" s="287"/>
    </row>
    <row r="44" spans="2:5" ht="14" thickBot="1">
      <c r="B44" s="5">
        <f t="shared" si="0"/>
        <v>42036</v>
      </c>
      <c r="C44" s="7" t="s">
        <v>7</v>
      </c>
      <c r="D44" s="7" t="s">
        <v>14</v>
      </c>
      <c r="E44" s="287"/>
    </row>
    <row r="45" spans="2:5" ht="14" thickBot="1">
      <c r="B45" s="5">
        <f t="shared" si="0"/>
        <v>42037</v>
      </c>
      <c r="C45" s="6" t="s">
        <v>1</v>
      </c>
      <c r="D45" s="6" t="s">
        <v>9</v>
      </c>
      <c r="E45" s="287" t="s">
        <v>34</v>
      </c>
    </row>
    <row r="46" spans="2:5" ht="14" thickBot="1">
      <c r="B46" s="5">
        <f t="shared" si="0"/>
        <v>42038</v>
      </c>
      <c r="C46" s="6" t="s">
        <v>2</v>
      </c>
      <c r="D46" s="6" t="s">
        <v>13</v>
      </c>
      <c r="E46" s="287"/>
    </row>
    <row r="47" spans="2:5" ht="14" thickBot="1">
      <c r="B47" s="5">
        <f t="shared" si="0"/>
        <v>42039</v>
      </c>
      <c r="C47" s="7" t="s">
        <v>3</v>
      </c>
      <c r="D47" s="7" t="s">
        <v>11</v>
      </c>
      <c r="E47" s="287"/>
    </row>
    <row r="48" spans="2:5" ht="14" thickBot="1">
      <c r="B48" s="5">
        <f t="shared" si="0"/>
        <v>42040</v>
      </c>
      <c r="C48" s="6" t="s">
        <v>4</v>
      </c>
      <c r="D48" s="6" t="s">
        <v>21</v>
      </c>
      <c r="E48" s="287"/>
    </row>
    <row r="49" spans="2:5" ht="14" thickBot="1">
      <c r="B49" s="5">
        <f t="shared" si="0"/>
        <v>42041</v>
      </c>
      <c r="C49" s="6" t="s">
        <v>5</v>
      </c>
      <c r="D49" s="6" t="s">
        <v>9</v>
      </c>
      <c r="E49" s="287"/>
    </row>
    <row r="50" spans="2:5" ht="14" thickBot="1">
      <c r="B50" s="5">
        <f t="shared" si="0"/>
        <v>42042</v>
      </c>
      <c r="C50" s="6" t="s">
        <v>6</v>
      </c>
      <c r="D50" s="6" t="s">
        <v>13</v>
      </c>
      <c r="E50" s="287"/>
    </row>
    <row r="51" spans="2:5" ht="14" thickBot="1">
      <c r="B51" s="5">
        <f t="shared" si="0"/>
        <v>42043</v>
      </c>
      <c r="C51" s="7" t="s">
        <v>7</v>
      </c>
      <c r="D51" s="7" t="s">
        <v>14</v>
      </c>
      <c r="E51" s="287"/>
    </row>
    <row r="52" spans="2:5" ht="14" thickBot="1">
      <c r="B52" s="5">
        <f t="shared" si="0"/>
        <v>42044</v>
      </c>
      <c r="C52" s="6" t="s">
        <v>1</v>
      </c>
      <c r="D52" s="6" t="s">
        <v>9</v>
      </c>
      <c r="E52" s="287" t="s">
        <v>35</v>
      </c>
    </row>
    <row r="53" spans="2:5" ht="14" thickBot="1">
      <c r="B53" s="5">
        <f t="shared" si="0"/>
        <v>42045</v>
      </c>
      <c r="C53" s="6" t="s">
        <v>2</v>
      </c>
      <c r="D53" s="6" t="s">
        <v>28</v>
      </c>
      <c r="E53" s="287"/>
    </row>
    <row r="54" spans="2:5" ht="14" thickBot="1">
      <c r="B54" s="5">
        <f t="shared" si="0"/>
        <v>42046</v>
      </c>
      <c r="C54" s="7" t="s">
        <v>3</v>
      </c>
      <c r="D54" s="7" t="s">
        <v>11</v>
      </c>
      <c r="E54" s="287"/>
    </row>
    <row r="55" spans="2:5" ht="14" thickBot="1">
      <c r="B55" s="5">
        <f t="shared" si="0"/>
        <v>42047</v>
      </c>
      <c r="C55" s="6" t="s">
        <v>4</v>
      </c>
      <c r="D55" s="6" t="s">
        <v>13</v>
      </c>
      <c r="E55" s="287"/>
    </row>
    <row r="56" spans="2:5" ht="14" thickBot="1">
      <c r="B56" s="5">
        <f t="shared" si="0"/>
        <v>42048</v>
      </c>
      <c r="C56" s="6" t="s">
        <v>5</v>
      </c>
      <c r="D56" s="6" t="s">
        <v>9</v>
      </c>
      <c r="E56" s="287"/>
    </row>
    <row r="57" spans="2:5" ht="14" thickBot="1">
      <c r="B57" s="5">
        <f t="shared" si="0"/>
        <v>42049</v>
      </c>
      <c r="C57" s="6" t="s">
        <v>6</v>
      </c>
      <c r="D57" s="6" t="s">
        <v>29</v>
      </c>
      <c r="E57" s="287"/>
    </row>
    <row r="58" spans="2:5" ht="14" thickBot="1">
      <c r="B58" s="5">
        <f t="shared" si="0"/>
        <v>42050</v>
      </c>
      <c r="C58" s="7" t="s">
        <v>7</v>
      </c>
      <c r="D58" s="7" t="s">
        <v>17</v>
      </c>
      <c r="E58" s="287"/>
    </row>
    <row r="59" spans="2:5" ht="14" thickBot="1">
      <c r="B59" s="5">
        <f t="shared" si="0"/>
        <v>42051</v>
      </c>
      <c r="C59" s="6" t="s">
        <v>1</v>
      </c>
      <c r="D59" s="6" t="s">
        <v>9</v>
      </c>
      <c r="E59" s="287" t="s">
        <v>36</v>
      </c>
    </row>
    <row r="60" spans="2:5" ht="14" thickBot="1">
      <c r="B60" s="5">
        <f t="shared" si="0"/>
        <v>42052</v>
      </c>
      <c r="C60" s="7" t="s">
        <v>2</v>
      </c>
      <c r="D60" s="7" t="s">
        <v>11</v>
      </c>
      <c r="E60" s="287"/>
    </row>
    <row r="61" spans="2:5" ht="14" thickBot="1">
      <c r="B61" s="5">
        <f t="shared" si="0"/>
        <v>42053</v>
      </c>
      <c r="C61" s="6" t="s">
        <v>3</v>
      </c>
      <c r="D61" s="6" t="s">
        <v>30</v>
      </c>
      <c r="E61" s="287"/>
    </row>
    <row r="62" spans="2:5" ht="14" thickBot="1">
      <c r="B62" s="5">
        <f t="shared" si="0"/>
        <v>42054</v>
      </c>
      <c r="C62" s="6" t="s">
        <v>4</v>
      </c>
      <c r="D62" s="6" t="s">
        <v>11</v>
      </c>
      <c r="E62" s="287"/>
    </row>
    <row r="63" spans="2:5" ht="14" thickBot="1">
      <c r="B63" s="5">
        <f t="shared" si="0"/>
        <v>42055</v>
      </c>
      <c r="C63" s="6" t="s">
        <v>5</v>
      </c>
      <c r="D63" s="6" t="s">
        <v>9</v>
      </c>
      <c r="E63" s="287"/>
    </row>
    <row r="64" spans="2:5" ht="14" thickBot="1">
      <c r="B64" s="5">
        <f t="shared" si="0"/>
        <v>42056</v>
      </c>
      <c r="C64" s="6" t="s">
        <v>6</v>
      </c>
      <c r="D64" s="6" t="s">
        <v>13</v>
      </c>
      <c r="E64" s="287"/>
    </row>
    <row r="65" spans="1:5" ht="14" thickBot="1">
      <c r="B65" s="5">
        <f t="shared" si="0"/>
        <v>42057</v>
      </c>
      <c r="C65" s="7" t="s">
        <v>7</v>
      </c>
      <c r="D65" s="7" t="s">
        <v>11</v>
      </c>
      <c r="E65" s="287"/>
    </row>
    <row r="66" spans="1:5" ht="14" thickBot="1">
      <c r="B66" s="5">
        <f t="shared" si="0"/>
        <v>42058</v>
      </c>
      <c r="C66" s="6" t="s">
        <v>1</v>
      </c>
      <c r="D66" s="6" t="s">
        <v>9</v>
      </c>
      <c r="E66" s="287" t="s">
        <v>37</v>
      </c>
    </row>
    <row r="67" spans="1:5" ht="14" thickBot="1">
      <c r="B67" s="5">
        <f t="shared" si="0"/>
        <v>42059</v>
      </c>
      <c r="C67" s="6" t="s">
        <v>2</v>
      </c>
      <c r="D67" s="6" t="s">
        <v>31</v>
      </c>
      <c r="E67" s="287"/>
    </row>
    <row r="68" spans="1:5" ht="14" thickBot="1">
      <c r="B68" s="5">
        <f t="shared" si="0"/>
        <v>42060</v>
      </c>
      <c r="C68" s="6" t="s">
        <v>3</v>
      </c>
      <c r="D68" s="6" t="s">
        <v>11</v>
      </c>
      <c r="E68" s="287"/>
    </row>
    <row r="69" spans="1:5" ht="14" thickBot="1">
      <c r="B69" s="5">
        <f t="shared" si="0"/>
        <v>42061</v>
      </c>
      <c r="C69" s="6" t="s">
        <v>4</v>
      </c>
      <c r="D69" s="9" t="s">
        <v>32</v>
      </c>
      <c r="E69" s="287"/>
    </row>
    <row r="70" spans="1:5" ht="14" thickBot="1">
      <c r="B70" s="5">
        <f t="shared" si="0"/>
        <v>42062</v>
      </c>
      <c r="C70" s="6" t="s">
        <v>5</v>
      </c>
      <c r="D70" s="6" t="s">
        <v>9</v>
      </c>
      <c r="E70" s="287"/>
    </row>
    <row r="71" spans="1:5" ht="14" thickBot="1">
      <c r="B71" s="5">
        <f>B72-1</f>
        <v>42063</v>
      </c>
      <c r="C71" s="8" t="s">
        <v>6</v>
      </c>
      <c r="D71" s="10" t="s">
        <v>33</v>
      </c>
      <c r="E71" s="287"/>
    </row>
    <row r="72" spans="1:5" ht="14" thickBot="1">
      <c r="A72" s="2"/>
      <c r="B72" s="5">
        <v>42064</v>
      </c>
      <c r="C72" s="7" t="s">
        <v>7</v>
      </c>
      <c r="D72" s="1" t="s">
        <v>644</v>
      </c>
      <c r="E72" s="287"/>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289" t="s">
        <v>76</v>
      </c>
      <c r="C2" s="290"/>
      <c r="D2" s="290"/>
      <c r="E2" s="290"/>
      <c r="F2" s="290"/>
      <c r="G2" s="290"/>
      <c r="H2" s="290"/>
      <c r="I2" s="290"/>
      <c r="J2" s="290"/>
      <c r="K2" s="290"/>
      <c r="L2" s="290"/>
      <c r="M2" s="290"/>
      <c r="N2" s="291"/>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289" t="s">
        <v>123</v>
      </c>
      <c r="C2" s="290"/>
      <c r="D2" s="290"/>
      <c r="E2" s="290"/>
      <c r="F2" s="290"/>
      <c r="G2" s="290"/>
      <c r="H2" s="290"/>
      <c r="I2" s="290"/>
      <c r="J2" s="290"/>
      <c r="K2" s="290"/>
    </row>
    <row r="4" spans="2:11" ht="13" thickBot="1"/>
    <row r="5" spans="2:11" ht="13" thickBot="1">
      <c r="B5" s="32" t="s">
        <v>124</v>
      </c>
      <c r="C5" s="33"/>
      <c r="D5" s="299" t="s">
        <v>134</v>
      </c>
      <c r="E5" s="300"/>
      <c r="F5" s="301"/>
      <c r="G5" s="20"/>
      <c r="H5" s="20"/>
      <c r="I5" s="20"/>
      <c r="J5" s="299" t="s">
        <v>127</v>
      </c>
      <c r="K5" s="301"/>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B302" workbookViewId="0">
      <selection activeCell="K331" sqref="K331"/>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280" t="s">
        <v>364</v>
      </c>
      <c r="C2" s="281"/>
      <c r="D2" s="281"/>
      <c r="E2" s="281"/>
      <c r="F2" s="281"/>
      <c r="G2" s="281"/>
      <c r="H2" s="281"/>
      <c r="I2" s="281"/>
      <c r="J2" s="281"/>
      <c r="K2" s="281"/>
      <c r="L2" s="281"/>
      <c r="M2" s="281"/>
      <c r="N2" s="281"/>
      <c r="O2" s="281"/>
      <c r="P2" s="281"/>
      <c r="Q2" s="281"/>
      <c r="R2" s="281"/>
      <c r="S2" s="282"/>
      <c r="U2" s="273" t="s">
        <v>256</v>
      </c>
    </row>
    <row r="3" spans="2:22" ht="14" thickTop="1" thickBot="1">
      <c r="U3" s="273"/>
    </row>
    <row r="4" spans="2:22" ht="30" customHeight="1" thickTop="1" thickBot="1">
      <c r="B4" s="236"/>
      <c r="C4" s="219"/>
      <c r="D4" s="219"/>
      <c r="E4" s="219"/>
      <c r="F4" s="219"/>
      <c r="G4" s="222"/>
      <c r="H4" s="274" t="s">
        <v>484</v>
      </c>
      <c r="I4" s="275"/>
      <c r="J4" s="275"/>
      <c r="K4" s="276"/>
      <c r="L4" s="274" t="s">
        <v>485</v>
      </c>
      <c r="M4" s="275"/>
      <c r="N4" s="275"/>
      <c r="O4" s="276"/>
      <c r="P4" s="274" t="s">
        <v>496</v>
      </c>
      <c r="Q4" s="275"/>
      <c r="R4" s="275"/>
      <c r="S4" s="276"/>
      <c r="U4" s="273"/>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273"/>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277"/>
      <c r="U6" s="278"/>
      <c r="V6" s="279"/>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601</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602</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603</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603</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604</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611</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613</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614</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615</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615</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616</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617</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629</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630</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631</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632</v>
      </c>
      <c r="G307" s="225"/>
      <c r="H307" s="212" t="str">
        <f>CONCATENATE(SUMIF($C$6:$C307,C307,$E$6:$E$370)," / ",SUMIF($C$6:$C$370,C307,$E$6:$E$370))</f>
        <v>56 / 81</v>
      </c>
      <c r="I307" s="212" t="str">
        <f>CONCATENATE(SUMIF($D$6:$D307,D307,$E$6:$E$370)," / ",SUMIF($D$6:$D$370,D307,$E$6:$E$370))</f>
        <v>45 / 286</v>
      </c>
      <c r="J307" s="212" t="str">
        <f>CONCATENATE(SUM($E$6:$E307)," / ",SUM($E$6:$E$370))</f>
        <v>2030 / 2271</v>
      </c>
      <c r="K307" s="214" t="s">
        <v>634</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635</v>
      </c>
      <c r="G308" s="225"/>
      <c r="H308" s="212" t="str">
        <f>CONCATENATE(SUMIF($C$6:$C308,C308,$E$6:$E$370)," / ",SUMIF($C$6:$C$370,C308,$E$6:$E$370))</f>
        <v>65 / 81</v>
      </c>
      <c r="I308" s="212" t="str">
        <f>CONCATENATE(SUMIF($D$6:$D308,D308,$E$6:$E$370)," / ",SUMIF($D$6:$D$370,D308,$E$6:$E$370))</f>
        <v>54 / 286</v>
      </c>
      <c r="J308" s="212" t="str">
        <f>CONCATENATE(SUM($E$6:$E308)," / ",SUM($E$6:$E$370))</f>
        <v>2039 / 2271</v>
      </c>
      <c r="K308" s="214" t="s">
        <v>634</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634</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641</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634</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638</v>
      </c>
      <c r="G313" s="225"/>
      <c r="H313" s="212" t="str">
        <f>CONCATENATE(SUMIF($C$6:$C313,C313,$E$6:$E$370)," / ",SUMIF($C$6:$C$370,C313,$E$6:$E$370))</f>
        <v>44 / 44</v>
      </c>
      <c r="I313" s="212" t="str">
        <f>CONCATENATE(SUMIF($D$6:$D313,D313,$E$6:$E$370)," / ",SUMIF($D$6:$D$370,D313,$E$6:$E$370))</f>
        <v>114 / 286</v>
      </c>
      <c r="J313" s="212" t="str">
        <f>CONCATENATE(SUM($E$6:$E313)," / ",SUM($E$6:$E$370))</f>
        <v>2099 / 2271</v>
      </c>
      <c r="K313" s="214" t="s">
        <v>634</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640</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639</v>
      </c>
      <c r="G320" s="225"/>
      <c r="H320" s="212" t="str">
        <f>CONCATENATE(SUMIF($C$6:$C320,C320,$E$6:$E$370)," / ",SUMIF($C$6:$C$370,C320,$E$6:$E$370))</f>
        <v>24 / 54</v>
      </c>
      <c r="I320" s="212" t="str">
        <f>CONCATENATE(SUMIF($D$6:$D320,D320,$E$6:$E$370)," / ",SUMIF($D$6:$D$370,D320,$E$6:$E$370))</f>
        <v>138 / 286</v>
      </c>
      <c r="J320" s="212" t="str">
        <f>CONCATENATE(SUM($E$6:$E320)," / ",SUM($E$6:$E$370))</f>
        <v>2123 / 2271</v>
      </c>
      <c r="K320" s="214" t="s">
        <v>634</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642</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634</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643</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675</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634</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676</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680</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681</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682</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629</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683</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684</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topLeftCell="L1" workbookViewId="0">
      <selection activeCell="B3" sqref="B3"/>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289" t="s">
        <v>166</v>
      </c>
      <c r="C2" s="290"/>
      <c r="D2" s="290"/>
      <c r="E2" s="290"/>
      <c r="F2" s="290"/>
      <c r="G2" s="290"/>
      <c r="H2" s="290"/>
      <c r="I2" s="290"/>
      <c r="J2" s="290"/>
      <c r="K2" s="290"/>
      <c r="L2" s="290"/>
      <c r="M2" s="290"/>
      <c r="N2" s="290"/>
      <c r="O2" s="290"/>
      <c r="P2" s="290"/>
      <c r="Q2" s="290"/>
      <c r="R2" s="290"/>
      <c r="S2" s="290"/>
      <c r="T2" s="290"/>
      <c r="U2" s="291"/>
    </row>
    <row r="5" spans="2:22" ht="13" thickBot="1">
      <c r="B5" s="288" t="s">
        <v>656</v>
      </c>
      <c r="C5" s="288"/>
      <c r="D5" s="288"/>
      <c r="E5" s="288"/>
      <c r="F5" s="288"/>
      <c r="G5" s="288"/>
      <c r="H5" s="288"/>
      <c r="I5" s="288"/>
      <c r="J5" s="288"/>
      <c r="K5" s="288"/>
      <c r="L5" s="288"/>
      <c r="M5" s="288"/>
      <c r="N5" s="288"/>
      <c r="O5" s="288"/>
      <c r="P5" s="288"/>
      <c r="Q5" s="288"/>
      <c r="R5" s="288"/>
      <c r="S5" s="288"/>
      <c r="T5" s="288"/>
      <c r="U5" s="288"/>
    </row>
    <row r="6" spans="2:22" ht="26" customHeight="1" thickBot="1">
      <c r="B6" s="292" t="s">
        <v>75</v>
      </c>
      <c r="C6" s="293" t="s">
        <v>0</v>
      </c>
      <c r="D6" s="293" t="s">
        <v>671</v>
      </c>
      <c r="E6" s="293"/>
      <c r="F6" s="293"/>
      <c r="G6" s="293"/>
      <c r="H6" s="294" t="s">
        <v>486</v>
      </c>
      <c r="I6" s="295"/>
      <c r="J6" s="293" t="s">
        <v>22</v>
      </c>
    </row>
    <row r="7" spans="2:22" s="3" customFormat="1" ht="32" customHeight="1" thickBot="1">
      <c r="B7" s="292"/>
      <c r="C7" s="293"/>
      <c r="D7" s="199" t="s">
        <v>667</v>
      </c>
      <c r="E7" s="199" t="s">
        <v>672</v>
      </c>
      <c r="F7" s="199" t="s">
        <v>662</v>
      </c>
      <c r="G7" s="199" t="s">
        <v>93</v>
      </c>
      <c r="H7" s="199" t="s">
        <v>667</v>
      </c>
      <c r="I7" s="199" t="s">
        <v>8</v>
      </c>
      <c r="J7" s="293"/>
      <c r="M7" s="199" t="s">
        <v>38</v>
      </c>
      <c r="N7" s="199" t="s">
        <v>61</v>
      </c>
      <c r="P7" s="258" t="s">
        <v>168</v>
      </c>
      <c r="Q7" s="258" t="s">
        <v>646</v>
      </c>
      <c r="R7" s="258" t="s">
        <v>647</v>
      </c>
      <c r="S7" s="259" t="s">
        <v>653</v>
      </c>
      <c r="T7" s="259" t="s">
        <v>654</v>
      </c>
      <c r="U7" s="258" t="s">
        <v>365</v>
      </c>
      <c r="V7" s="258" t="s">
        <v>661</v>
      </c>
    </row>
    <row r="8" spans="2:22" ht="14" thickBot="1">
      <c r="B8" s="5">
        <f t="shared" ref="B8:B68" si="0">B9-1</f>
        <v>42380</v>
      </c>
      <c r="C8" s="6" t="s">
        <v>1</v>
      </c>
      <c r="D8" s="6">
        <v>0</v>
      </c>
      <c r="E8" s="6"/>
      <c r="F8" s="6"/>
      <c r="G8" s="6"/>
      <c r="H8" s="6"/>
      <c r="I8" s="6" t="s">
        <v>9</v>
      </c>
      <c r="J8" s="287" t="s">
        <v>23</v>
      </c>
      <c r="M8" s="256" t="s">
        <v>39</v>
      </c>
      <c r="N8" s="256" t="s">
        <v>62</v>
      </c>
      <c r="P8" s="256" t="s">
        <v>648</v>
      </c>
      <c r="Q8" s="260">
        <v>13.33</v>
      </c>
      <c r="R8" s="4" t="s">
        <v>651</v>
      </c>
      <c r="S8" s="190"/>
      <c r="T8" s="190"/>
      <c r="U8" s="190">
        <f>Q8/T11*100</f>
        <v>98.46022727272728</v>
      </c>
      <c r="V8" s="261">
        <v>2.9861111111111113E-2</v>
      </c>
    </row>
    <row r="9" spans="2:22" ht="14" thickBot="1">
      <c r="B9" s="5">
        <f t="shared" si="0"/>
        <v>42381</v>
      </c>
      <c r="C9" s="6" t="s">
        <v>2</v>
      </c>
      <c r="D9" s="6" t="s">
        <v>668</v>
      </c>
      <c r="E9" s="6" t="s">
        <v>673</v>
      </c>
      <c r="F9" s="6" t="s">
        <v>674</v>
      </c>
      <c r="G9" s="6" t="s">
        <v>674</v>
      </c>
      <c r="H9" s="6"/>
      <c r="I9" s="6" t="s">
        <v>10</v>
      </c>
      <c r="J9" s="287"/>
      <c r="M9" s="256" t="s">
        <v>40</v>
      </c>
      <c r="N9" s="256" t="s">
        <v>62</v>
      </c>
      <c r="P9" s="256" t="s">
        <v>649</v>
      </c>
      <c r="Q9" s="260">
        <v>12</v>
      </c>
      <c r="R9" s="4" t="s">
        <v>650</v>
      </c>
      <c r="S9" s="190"/>
      <c r="T9" s="190"/>
      <c r="U9" s="190">
        <f>Q9/T12*100</f>
        <v>85.714285714285694</v>
      </c>
      <c r="V9" s="261">
        <v>7.3263888888888892E-2</v>
      </c>
    </row>
    <row r="10" spans="2:22" ht="14" thickBot="1">
      <c r="B10" s="5">
        <f t="shared" si="0"/>
        <v>42382</v>
      </c>
      <c r="C10" s="7" t="s">
        <v>3</v>
      </c>
      <c r="D10" s="7"/>
      <c r="E10" s="7"/>
      <c r="F10" s="7"/>
      <c r="G10" s="7"/>
      <c r="H10" s="7"/>
      <c r="I10" s="7" t="s">
        <v>11</v>
      </c>
      <c r="J10" s="287"/>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287"/>
      <c r="M11" s="256" t="s">
        <v>42</v>
      </c>
      <c r="N11" s="256" t="s">
        <v>64</v>
      </c>
      <c r="P11" s="256" t="s">
        <v>652</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287"/>
      <c r="M12" s="256" t="s">
        <v>43</v>
      </c>
      <c r="N12" s="256" t="s">
        <v>65</v>
      </c>
      <c r="P12" s="256" t="s">
        <v>655</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287"/>
      <c r="M13" s="256" t="s">
        <v>44</v>
      </c>
      <c r="N13" s="256" t="s">
        <v>64</v>
      </c>
      <c r="P13" s="256" t="s">
        <v>657</v>
      </c>
      <c r="Q13" s="256">
        <f>T13*0.75</f>
        <v>12</v>
      </c>
      <c r="R13" s="28"/>
      <c r="S13" s="190"/>
      <c r="T13" s="260">
        <v>16</v>
      </c>
      <c r="U13" s="190"/>
      <c r="V13" s="28"/>
    </row>
    <row r="14" spans="2:22" ht="14" thickBot="1">
      <c r="B14" s="5">
        <f t="shared" si="0"/>
        <v>42386</v>
      </c>
      <c r="C14" s="7" t="s">
        <v>7</v>
      </c>
      <c r="D14" s="7"/>
      <c r="E14" s="7"/>
      <c r="F14" s="7"/>
      <c r="G14" s="7"/>
      <c r="H14" s="7"/>
      <c r="I14" s="7" t="s">
        <v>14</v>
      </c>
      <c r="J14" s="287"/>
      <c r="M14" s="256" t="s">
        <v>45</v>
      </c>
      <c r="N14" s="256" t="s">
        <v>65</v>
      </c>
      <c r="P14" s="256" t="s">
        <v>658</v>
      </c>
      <c r="Q14" s="190">
        <f>T14*0.7</f>
        <v>11.2</v>
      </c>
      <c r="R14" s="24"/>
      <c r="S14" s="24"/>
      <c r="T14" s="260">
        <v>16</v>
      </c>
      <c r="U14" s="24"/>
      <c r="V14" s="24"/>
    </row>
    <row r="15" spans="2:22" ht="13" customHeight="1" thickBot="1">
      <c r="B15" s="5">
        <f t="shared" si="0"/>
        <v>42387</v>
      </c>
      <c r="C15" s="6" t="s">
        <v>1</v>
      </c>
      <c r="G15" s="6"/>
      <c r="H15" s="6"/>
      <c r="I15" s="6" t="s">
        <v>9</v>
      </c>
      <c r="J15" s="287" t="s">
        <v>24</v>
      </c>
      <c r="M15" s="256" t="s">
        <v>46</v>
      </c>
      <c r="N15" s="263"/>
      <c r="P15" s="256" t="s">
        <v>659</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287"/>
      <c r="M16" s="256" t="s">
        <v>47</v>
      </c>
      <c r="N16" s="256" t="s">
        <v>62</v>
      </c>
      <c r="P16" s="256" t="s">
        <v>660</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287"/>
      <c r="M17" s="286" t="s">
        <v>48</v>
      </c>
      <c r="N17" s="286"/>
      <c r="P17" s="24"/>
      <c r="Q17" s="24"/>
      <c r="R17" s="24"/>
      <c r="S17" s="24"/>
      <c r="T17" s="24"/>
      <c r="U17" s="24"/>
      <c r="V17" s="24"/>
    </row>
    <row r="18" spans="2:22" ht="14" thickBot="1">
      <c r="B18" s="5">
        <f t="shared" si="0"/>
        <v>42390</v>
      </c>
      <c r="C18" s="6" t="s">
        <v>4</v>
      </c>
      <c r="D18" s="6"/>
      <c r="E18" s="6"/>
      <c r="F18" s="6"/>
      <c r="G18" s="6"/>
      <c r="H18" s="6"/>
      <c r="I18" s="6" t="s">
        <v>12</v>
      </c>
      <c r="J18" s="287"/>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287"/>
      <c r="M19" s="256" t="s">
        <v>50</v>
      </c>
      <c r="N19" s="264" t="s">
        <v>68</v>
      </c>
    </row>
    <row r="20" spans="2:22" ht="14" thickBot="1">
      <c r="B20" s="5">
        <f t="shared" si="0"/>
        <v>42392</v>
      </c>
      <c r="C20" s="8" t="s">
        <v>6</v>
      </c>
      <c r="D20" s="256"/>
      <c r="E20" s="256"/>
      <c r="F20" s="256"/>
      <c r="G20" s="256"/>
      <c r="H20" s="256"/>
      <c r="I20" s="8" t="s">
        <v>13</v>
      </c>
      <c r="J20" s="287"/>
      <c r="M20" s="256" t="s">
        <v>51</v>
      </c>
      <c r="N20" s="264" t="s">
        <v>69</v>
      </c>
    </row>
    <row r="21" spans="2:22" ht="14" thickBot="1">
      <c r="B21" s="5">
        <f t="shared" si="0"/>
        <v>42393</v>
      </c>
      <c r="C21" s="7" t="s">
        <v>7</v>
      </c>
      <c r="D21" s="7"/>
      <c r="E21" s="7"/>
      <c r="F21" s="7"/>
      <c r="G21" s="7"/>
      <c r="H21" s="7"/>
      <c r="I21" s="7" t="s">
        <v>14</v>
      </c>
      <c r="J21" s="287"/>
      <c r="M21" s="286" t="s">
        <v>52</v>
      </c>
      <c r="N21" s="286"/>
      <c r="P21" s="258" t="s">
        <v>662</v>
      </c>
      <c r="Q21" s="258" t="s">
        <v>646</v>
      </c>
      <c r="R21" s="258" t="s">
        <v>647</v>
      </c>
    </row>
    <row r="22" spans="2:22" ht="14" thickBot="1">
      <c r="B22" s="5">
        <f t="shared" si="0"/>
        <v>42394</v>
      </c>
      <c r="C22" s="6" t="s">
        <v>1</v>
      </c>
      <c r="D22" s="6"/>
      <c r="E22" s="6"/>
      <c r="F22" s="6"/>
      <c r="G22" s="6"/>
      <c r="H22" s="6"/>
      <c r="I22" s="6" t="s">
        <v>9</v>
      </c>
      <c r="J22" s="287" t="s">
        <v>25</v>
      </c>
      <c r="M22" s="256" t="s">
        <v>53</v>
      </c>
      <c r="N22" s="256" t="s">
        <v>70</v>
      </c>
      <c r="P22" s="256" t="s">
        <v>180</v>
      </c>
      <c r="Q22" s="260">
        <v>16</v>
      </c>
      <c r="R22" s="4" t="s">
        <v>663</v>
      </c>
    </row>
    <row r="23" spans="2:22" ht="14" thickBot="1">
      <c r="B23" s="5">
        <f t="shared" si="0"/>
        <v>42395</v>
      </c>
      <c r="C23" s="6" t="s">
        <v>2</v>
      </c>
      <c r="D23" s="6" t="str">
        <f>D9</f>
        <v>1h15</v>
      </c>
      <c r="E23" s="6"/>
      <c r="F23" s="6"/>
      <c r="G23" s="6"/>
      <c r="H23" s="6"/>
      <c r="I23" s="6" t="s">
        <v>16</v>
      </c>
      <c r="J23" s="287"/>
      <c r="M23" s="256" t="s">
        <v>54</v>
      </c>
      <c r="N23" s="256" t="s">
        <v>70</v>
      </c>
      <c r="P23" s="256" t="s">
        <v>648</v>
      </c>
      <c r="Q23" s="260">
        <v>13.33</v>
      </c>
      <c r="R23" s="4" t="s">
        <v>651</v>
      </c>
    </row>
    <row r="24" spans="2:22" ht="14" thickBot="1">
      <c r="B24" s="5">
        <f t="shared" si="0"/>
        <v>42396</v>
      </c>
      <c r="C24" s="7" t="s">
        <v>3</v>
      </c>
      <c r="D24" s="7"/>
      <c r="E24" s="7"/>
      <c r="F24" s="7"/>
      <c r="G24" s="7"/>
      <c r="H24" s="7"/>
      <c r="I24" s="7" t="s">
        <v>11</v>
      </c>
      <c r="J24" s="287"/>
      <c r="M24" s="256" t="s">
        <v>55</v>
      </c>
      <c r="N24" s="256" t="s">
        <v>71</v>
      </c>
      <c r="P24" s="256" t="s">
        <v>649</v>
      </c>
      <c r="Q24" s="260">
        <v>12</v>
      </c>
      <c r="R24" s="4" t="s">
        <v>650</v>
      </c>
    </row>
    <row r="25" spans="2:22" ht="14" thickBot="1">
      <c r="B25" s="5">
        <f t="shared" si="0"/>
        <v>42397</v>
      </c>
      <c r="C25" s="6" t="s">
        <v>4</v>
      </c>
      <c r="D25" s="6"/>
      <c r="E25" s="6"/>
      <c r="F25" s="6"/>
      <c r="G25" s="6"/>
      <c r="H25" s="6"/>
      <c r="I25" s="6" t="s">
        <v>12</v>
      </c>
      <c r="J25" s="287"/>
      <c r="M25" s="256" t="s">
        <v>56</v>
      </c>
      <c r="N25" s="256" t="s">
        <v>72</v>
      </c>
      <c r="P25" s="256" t="s">
        <v>652</v>
      </c>
      <c r="Q25" s="260">
        <v>9</v>
      </c>
      <c r="R25" s="4" t="s">
        <v>666</v>
      </c>
    </row>
    <row r="26" spans="2:22" ht="14" thickBot="1">
      <c r="B26" s="5">
        <f t="shared" si="0"/>
        <v>42398</v>
      </c>
      <c r="C26" s="6" t="s">
        <v>5</v>
      </c>
      <c r="D26" s="6"/>
      <c r="E26" s="6"/>
      <c r="F26" s="6"/>
      <c r="G26" s="6"/>
      <c r="H26" s="6"/>
      <c r="I26" s="6" t="s">
        <v>9</v>
      </c>
      <c r="J26" s="287"/>
      <c r="M26" s="256" t="s">
        <v>57</v>
      </c>
      <c r="N26" s="256" t="s">
        <v>71</v>
      </c>
      <c r="P26" s="256" t="s">
        <v>655</v>
      </c>
      <c r="Q26" s="260">
        <v>10</v>
      </c>
      <c r="R26" s="4" t="s">
        <v>664</v>
      </c>
    </row>
    <row r="27" spans="2:22" ht="14" thickBot="1">
      <c r="B27" s="5">
        <f t="shared" si="0"/>
        <v>42399</v>
      </c>
      <c r="C27" s="6" t="s">
        <v>6</v>
      </c>
      <c r="D27" s="6"/>
      <c r="E27" s="6"/>
      <c r="F27" s="6"/>
      <c r="G27" s="6"/>
      <c r="H27" s="6"/>
      <c r="I27" s="6" t="s">
        <v>13</v>
      </c>
      <c r="J27" s="287"/>
      <c r="M27" s="256" t="s">
        <v>58</v>
      </c>
      <c r="N27" s="256" t="s">
        <v>71</v>
      </c>
      <c r="P27" s="256" t="s">
        <v>644</v>
      </c>
      <c r="Q27" s="260">
        <v>11.25</v>
      </c>
      <c r="R27" s="4" t="s">
        <v>665</v>
      </c>
    </row>
    <row r="28" spans="2:22" ht="14" thickBot="1">
      <c r="B28" s="5">
        <f t="shared" si="0"/>
        <v>42400</v>
      </c>
      <c r="C28" s="7" t="s">
        <v>7</v>
      </c>
      <c r="D28" s="7"/>
      <c r="E28" s="7"/>
      <c r="F28" s="7"/>
      <c r="G28" s="7"/>
      <c r="H28" s="7"/>
      <c r="I28" s="7" t="s">
        <v>17</v>
      </c>
      <c r="J28" s="287"/>
      <c r="M28" s="256" t="s">
        <v>59</v>
      </c>
      <c r="N28" s="256" t="s">
        <v>73</v>
      </c>
    </row>
    <row r="29" spans="2:22" ht="14" thickBot="1">
      <c r="B29" s="5">
        <f t="shared" si="0"/>
        <v>42401</v>
      </c>
      <c r="C29" s="6" t="s">
        <v>1</v>
      </c>
      <c r="G29" s="6"/>
      <c r="H29" s="6"/>
      <c r="I29" s="6" t="s">
        <v>9</v>
      </c>
      <c r="J29" s="287" t="s">
        <v>26</v>
      </c>
      <c r="M29" s="256" t="s">
        <v>60</v>
      </c>
      <c r="N29" s="256" t="s">
        <v>74</v>
      </c>
    </row>
    <row r="30" spans="2:22" ht="14" thickBot="1">
      <c r="B30" s="5">
        <f t="shared" si="0"/>
        <v>42402</v>
      </c>
      <c r="C30" s="7" t="s">
        <v>2</v>
      </c>
      <c r="D30" s="6" t="s">
        <v>669</v>
      </c>
      <c r="E30" s="6"/>
      <c r="F30" s="6"/>
      <c r="G30" s="7"/>
      <c r="H30" s="7"/>
      <c r="I30" s="7" t="s">
        <v>11</v>
      </c>
      <c r="J30" s="287"/>
    </row>
    <row r="31" spans="2:22" ht="14" thickBot="1">
      <c r="B31" s="5">
        <f t="shared" si="0"/>
        <v>42403</v>
      </c>
      <c r="C31" s="6" t="s">
        <v>3</v>
      </c>
      <c r="D31" s="6"/>
      <c r="E31" s="6"/>
      <c r="F31" s="6"/>
      <c r="G31" s="6"/>
      <c r="H31" s="6"/>
      <c r="I31" s="6" t="s">
        <v>18</v>
      </c>
      <c r="J31" s="287"/>
    </row>
    <row r="32" spans="2:22" ht="14" thickBot="1">
      <c r="B32" s="5">
        <f t="shared" si="0"/>
        <v>42404</v>
      </c>
      <c r="C32" s="6" t="s">
        <v>4</v>
      </c>
      <c r="D32" s="6"/>
      <c r="E32" s="6"/>
      <c r="F32" s="6"/>
      <c r="G32" s="6"/>
      <c r="H32" s="6"/>
      <c r="I32" s="6" t="s">
        <v>11</v>
      </c>
      <c r="J32" s="287"/>
    </row>
    <row r="33" spans="2:10" ht="14" thickBot="1">
      <c r="B33" s="5">
        <f t="shared" si="0"/>
        <v>42405</v>
      </c>
      <c r="C33" s="6" t="s">
        <v>5</v>
      </c>
      <c r="D33" s="6"/>
      <c r="E33" s="6"/>
      <c r="F33" s="6"/>
      <c r="G33" s="6"/>
      <c r="H33" s="6"/>
      <c r="I33" s="6" t="s">
        <v>9</v>
      </c>
      <c r="J33" s="287"/>
    </row>
    <row r="34" spans="2:10" ht="14" thickBot="1">
      <c r="B34" s="5">
        <f t="shared" si="0"/>
        <v>42406</v>
      </c>
      <c r="C34" s="7" t="s">
        <v>6</v>
      </c>
      <c r="D34" s="7"/>
      <c r="E34" s="7"/>
      <c r="F34" s="7"/>
      <c r="G34" s="7"/>
      <c r="H34" s="7"/>
      <c r="I34" s="7" t="s">
        <v>19</v>
      </c>
      <c r="J34" s="287"/>
    </row>
    <row r="35" spans="2:10" ht="14" thickBot="1">
      <c r="B35" s="5">
        <f t="shared" si="0"/>
        <v>42407</v>
      </c>
      <c r="C35" s="7" t="s">
        <v>7</v>
      </c>
      <c r="D35" s="7"/>
      <c r="E35" s="7"/>
      <c r="F35" s="7"/>
      <c r="G35" s="7"/>
      <c r="H35" s="7"/>
      <c r="I35" s="7" t="s">
        <v>11</v>
      </c>
      <c r="J35" s="287"/>
    </row>
    <row r="36" spans="2:10" ht="14" thickBot="1">
      <c r="B36" s="5">
        <f t="shared" si="0"/>
        <v>42408</v>
      </c>
      <c r="C36" s="6" t="s">
        <v>1</v>
      </c>
      <c r="G36" s="6"/>
      <c r="H36" s="6"/>
      <c r="I36" s="6" t="s">
        <v>9</v>
      </c>
      <c r="J36" s="287" t="s">
        <v>27</v>
      </c>
    </row>
    <row r="37" spans="2:10" ht="14" thickBot="1">
      <c r="B37" s="5">
        <f t="shared" si="0"/>
        <v>42409</v>
      </c>
      <c r="C37" s="6" t="s">
        <v>2</v>
      </c>
      <c r="D37" s="6" t="str">
        <f>D9</f>
        <v>1h15</v>
      </c>
      <c r="E37" s="6"/>
      <c r="F37" s="6"/>
      <c r="G37" s="6"/>
      <c r="H37" s="6"/>
      <c r="I37" s="6" t="s">
        <v>20</v>
      </c>
      <c r="J37" s="287"/>
    </row>
    <row r="38" spans="2:10" ht="14" thickBot="1">
      <c r="B38" s="5">
        <f t="shared" si="0"/>
        <v>42410</v>
      </c>
      <c r="C38" s="7" t="s">
        <v>3</v>
      </c>
      <c r="D38" s="7"/>
      <c r="E38" s="7"/>
      <c r="F38" s="7"/>
      <c r="G38" s="7"/>
      <c r="H38" s="7"/>
      <c r="I38" s="7" t="s">
        <v>11</v>
      </c>
      <c r="J38" s="287"/>
    </row>
    <row r="39" spans="2:10" ht="14" thickBot="1">
      <c r="B39" s="5">
        <f t="shared" si="0"/>
        <v>42411</v>
      </c>
      <c r="C39" s="6" t="s">
        <v>4</v>
      </c>
      <c r="D39" s="6"/>
      <c r="E39" s="6"/>
      <c r="F39" s="6"/>
      <c r="G39" s="6"/>
      <c r="H39" s="6"/>
      <c r="I39" s="6" t="s">
        <v>13</v>
      </c>
      <c r="J39" s="287"/>
    </row>
    <row r="40" spans="2:10" ht="14" thickBot="1">
      <c r="B40" s="5">
        <f t="shared" si="0"/>
        <v>42412</v>
      </c>
      <c r="C40" s="6" t="s">
        <v>5</v>
      </c>
      <c r="D40" s="6"/>
      <c r="E40" s="6"/>
      <c r="F40" s="6"/>
      <c r="G40" s="6"/>
      <c r="H40" s="6"/>
      <c r="I40" s="6" t="s">
        <v>9</v>
      </c>
      <c r="J40" s="287"/>
    </row>
    <row r="41" spans="2:10" ht="14" thickBot="1">
      <c r="B41" s="5">
        <f t="shared" si="0"/>
        <v>42413</v>
      </c>
      <c r="C41" s="6" t="s">
        <v>6</v>
      </c>
      <c r="D41" s="6"/>
      <c r="E41" s="6"/>
      <c r="F41" s="6"/>
      <c r="G41" s="6"/>
      <c r="H41" s="6"/>
      <c r="I41" s="6" t="s">
        <v>21</v>
      </c>
      <c r="J41" s="287"/>
    </row>
    <row r="42" spans="2:10" ht="14" thickBot="1">
      <c r="B42" s="5">
        <f t="shared" si="0"/>
        <v>42414</v>
      </c>
      <c r="C42" s="7" t="s">
        <v>7</v>
      </c>
      <c r="D42" s="7"/>
      <c r="E42" s="7"/>
      <c r="F42" s="7"/>
      <c r="G42" s="7"/>
      <c r="H42" s="7"/>
      <c r="I42" s="7" t="s">
        <v>14</v>
      </c>
      <c r="J42" s="287"/>
    </row>
    <row r="43" spans="2:10" ht="14" thickBot="1">
      <c r="B43" s="5">
        <f t="shared" si="0"/>
        <v>42415</v>
      </c>
      <c r="C43" s="6" t="s">
        <v>1</v>
      </c>
      <c r="G43" s="6"/>
      <c r="H43" s="6"/>
      <c r="I43" s="6" t="s">
        <v>9</v>
      </c>
      <c r="J43" s="287" t="s">
        <v>34</v>
      </c>
    </row>
    <row r="44" spans="2:10" ht="14" thickBot="1">
      <c r="B44" s="5">
        <f t="shared" si="0"/>
        <v>42416</v>
      </c>
      <c r="C44" s="6" t="s">
        <v>2</v>
      </c>
      <c r="D44" s="6" t="str">
        <f>D9</f>
        <v>1h15</v>
      </c>
      <c r="E44" s="6"/>
      <c r="F44" s="6"/>
      <c r="G44" s="6"/>
      <c r="H44" s="6"/>
      <c r="I44" s="6" t="s">
        <v>13</v>
      </c>
      <c r="J44" s="287"/>
    </row>
    <row r="45" spans="2:10" ht="14" thickBot="1">
      <c r="B45" s="5">
        <f t="shared" si="0"/>
        <v>42417</v>
      </c>
      <c r="C45" s="7" t="s">
        <v>3</v>
      </c>
      <c r="D45" s="7"/>
      <c r="E45" s="7"/>
      <c r="F45" s="7"/>
      <c r="G45" s="7"/>
      <c r="H45" s="7"/>
      <c r="I45" s="7" t="s">
        <v>11</v>
      </c>
      <c r="J45" s="287"/>
    </row>
    <row r="46" spans="2:10" ht="14" thickBot="1">
      <c r="B46" s="5">
        <f t="shared" si="0"/>
        <v>42418</v>
      </c>
      <c r="C46" s="6" t="s">
        <v>4</v>
      </c>
      <c r="D46" s="6"/>
      <c r="E46" s="6"/>
      <c r="F46" s="6"/>
      <c r="G46" s="6"/>
      <c r="H46" s="6"/>
      <c r="I46" s="6" t="s">
        <v>21</v>
      </c>
      <c r="J46" s="287"/>
    </row>
    <row r="47" spans="2:10" ht="14" thickBot="1">
      <c r="B47" s="5">
        <f t="shared" si="0"/>
        <v>42419</v>
      </c>
      <c r="C47" s="6" t="s">
        <v>5</v>
      </c>
      <c r="D47" s="6"/>
      <c r="E47" s="6"/>
      <c r="F47" s="6"/>
      <c r="G47" s="6"/>
      <c r="H47" s="6"/>
      <c r="I47" s="6" t="s">
        <v>9</v>
      </c>
      <c r="J47" s="287"/>
    </row>
    <row r="48" spans="2:10" ht="14" thickBot="1">
      <c r="B48" s="5">
        <f t="shared" si="0"/>
        <v>42420</v>
      </c>
      <c r="C48" s="6" t="s">
        <v>6</v>
      </c>
      <c r="D48" s="6"/>
      <c r="E48" s="6"/>
      <c r="F48" s="6"/>
      <c r="G48" s="6"/>
      <c r="H48" s="6"/>
      <c r="I48" s="6" t="s">
        <v>13</v>
      </c>
      <c r="J48" s="287"/>
    </row>
    <row r="49" spans="2:10" ht="14" thickBot="1">
      <c r="B49" s="5">
        <f t="shared" si="0"/>
        <v>42421</v>
      </c>
      <c r="C49" s="7" t="s">
        <v>7</v>
      </c>
      <c r="D49" s="7"/>
      <c r="E49" s="7"/>
      <c r="F49" s="7"/>
      <c r="G49" s="7"/>
      <c r="H49" s="7"/>
      <c r="I49" s="7" t="s">
        <v>14</v>
      </c>
      <c r="J49" s="287"/>
    </row>
    <row r="50" spans="2:10" ht="14" thickBot="1">
      <c r="B50" s="5">
        <f t="shared" si="0"/>
        <v>42422</v>
      </c>
      <c r="C50" s="6" t="s">
        <v>1</v>
      </c>
      <c r="D50" s="6"/>
      <c r="E50" s="6"/>
      <c r="F50" s="6"/>
      <c r="G50" s="6"/>
      <c r="H50" s="6"/>
      <c r="I50" s="6" t="s">
        <v>9</v>
      </c>
      <c r="J50" s="287" t="s">
        <v>35</v>
      </c>
    </row>
    <row r="51" spans="2:10" ht="14" thickBot="1">
      <c r="B51" s="5">
        <f t="shared" si="0"/>
        <v>42423</v>
      </c>
      <c r="C51" s="6" t="s">
        <v>2</v>
      </c>
      <c r="D51" s="6" t="s">
        <v>668</v>
      </c>
      <c r="E51" s="6"/>
      <c r="F51" s="6"/>
      <c r="G51" s="6"/>
      <c r="H51" s="6"/>
      <c r="I51" s="6" t="s">
        <v>28</v>
      </c>
      <c r="J51" s="287"/>
    </row>
    <row r="52" spans="2:10" ht="14" thickBot="1">
      <c r="B52" s="5">
        <f t="shared" si="0"/>
        <v>42424</v>
      </c>
      <c r="C52" s="7" t="s">
        <v>3</v>
      </c>
      <c r="D52" s="7"/>
      <c r="E52" s="7"/>
      <c r="F52" s="7"/>
      <c r="G52" s="7"/>
      <c r="H52" s="7"/>
      <c r="I52" s="7" t="s">
        <v>11</v>
      </c>
      <c r="J52" s="287"/>
    </row>
    <row r="53" spans="2:10" ht="14" thickBot="1">
      <c r="B53" s="5">
        <f t="shared" si="0"/>
        <v>42425</v>
      </c>
      <c r="C53" s="6" t="s">
        <v>4</v>
      </c>
      <c r="D53" s="6"/>
      <c r="E53" s="6"/>
      <c r="F53" s="6"/>
      <c r="G53" s="6"/>
      <c r="H53" s="6"/>
      <c r="I53" s="6" t="s">
        <v>13</v>
      </c>
      <c r="J53" s="287"/>
    </row>
    <row r="54" spans="2:10" ht="14" thickBot="1">
      <c r="B54" s="5">
        <f t="shared" si="0"/>
        <v>42426</v>
      </c>
      <c r="C54" s="6" t="s">
        <v>5</v>
      </c>
      <c r="D54" s="6"/>
      <c r="E54" s="6"/>
      <c r="F54" s="6"/>
      <c r="G54" s="6"/>
      <c r="H54" s="6"/>
      <c r="I54" s="6" t="s">
        <v>9</v>
      </c>
      <c r="J54" s="287"/>
    </row>
    <row r="55" spans="2:10" ht="14" thickBot="1">
      <c r="B55" s="5">
        <f t="shared" si="0"/>
        <v>42427</v>
      </c>
      <c r="C55" s="6" t="s">
        <v>6</v>
      </c>
      <c r="D55" s="6"/>
      <c r="E55" s="6"/>
      <c r="F55" s="6"/>
      <c r="G55" s="6"/>
      <c r="H55" s="6"/>
      <c r="I55" s="6" t="s">
        <v>29</v>
      </c>
      <c r="J55" s="287"/>
    </row>
    <row r="56" spans="2:10" ht="14" thickBot="1">
      <c r="B56" s="5">
        <f t="shared" si="0"/>
        <v>42428</v>
      </c>
      <c r="C56" s="7" t="s">
        <v>7</v>
      </c>
      <c r="D56" s="7"/>
      <c r="E56" s="7"/>
      <c r="F56" s="7"/>
      <c r="G56" s="7"/>
      <c r="H56" s="7"/>
      <c r="I56" s="7" t="s">
        <v>17</v>
      </c>
      <c r="J56" s="287"/>
    </row>
    <row r="57" spans="2:10" ht="14" thickBot="1">
      <c r="B57" s="5">
        <f t="shared" si="0"/>
        <v>42429</v>
      </c>
      <c r="C57" s="6" t="s">
        <v>1</v>
      </c>
      <c r="G57" s="6"/>
      <c r="H57" s="6"/>
      <c r="I57" s="6" t="s">
        <v>9</v>
      </c>
      <c r="J57" s="287" t="s">
        <v>36</v>
      </c>
    </row>
    <row r="58" spans="2:10" ht="14" thickBot="1">
      <c r="B58" s="5">
        <f t="shared" si="0"/>
        <v>42430</v>
      </c>
      <c r="C58" s="7" t="s">
        <v>2</v>
      </c>
      <c r="D58" s="6" t="s">
        <v>669</v>
      </c>
      <c r="E58" s="6"/>
      <c r="F58" s="6"/>
      <c r="G58" s="7"/>
      <c r="H58" s="7"/>
      <c r="I58" s="7" t="s">
        <v>11</v>
      </c>
      <c r="J58" s="287"/>
    </row>
    <row r="59" spans="2:10" ht="14" thickBot="1">
      <c r="B59" s="5">
        <f t="shared" si="0"/>
        <v>42431</v>
      </c>
      <c r="C59" s="6" t="s">
        <v>3</v>
      </c>
      <c r="D59" s="6"/>
      <c r="E59" s="6"/>
      <c r="F59" s="6"/>
      <c r="G59" s="6"/>
      <c r="H59" s="6"/>
      <c r="I59" s="6" t="s">
        <v>30</v>
      </c>
      <c r="J59" s="287"/>
    </row>
    <row r="60" spans="2:10" ht="14" thickBot="1">
      <c r="B60" s="5">
        <f t="shared" si="0"/>
        <v>42432</v>
      </c>
      <c r="C60" s="6" t="s">
        <v>4</v>
      </c>
      <c r="D60" s="6"/>
      <c r="E60" s="6"/>
      <c r="F60" s="6"/>
      <c r="G60" s="6"/>
      <c r="H60" s="6"/>
      <c r="I60" s="6" t="s">
        <v>11</v>
      </c>
      <c r="J60" s="287"/>
    </row>
    <row r="61" spans="2:10" ht="14" thickBot="1">
      <c r="B61" s="5">
        <f t="shared" si="0"/>
        <v>42433</v>
      </c>
      <c r="C61" s="6" t="s">
        <v>5</v>
      </c>
      <c r="D61" s="6"/>
      <c r="E61" s="6"/>
      <c r="F61" s="6"/>
      <c r="G61" s="6"/>
      <c r="H61" s="6"/>
      <c r="I61" s="6" t="s">
        <v>9</v>
      </c>
      <c r="J61" s="287"/>
    </row>
    <row r="62" spans="2:10" ht="14" thickBot="1">
      <c r="B62" s="5">
        <f t="shared" si="0"/>
        <v>42434</v>
      </c>
      <c r="C62" s="6" t="s">
        <v>6</v>
      </c>
      <c r="D62" s="6"/>
      <c r="E62" s="6"/>
      <c r="F62" s="6"/>
      <c r="G62" s="6"/>
      <c r="H62" s="6"/>
      <c r="I62" s="6" t="s">
        <v>13</v>
      </c>
      <c r="J62" s="287"/>
    </row>
    <row r="63" spans="2:10" ht="14" thickBot="1">
      <c r="B63" s="5">
        <f t="shared" si="0"/>
        <v>42435</v>
      </c>
      <c r="C63" s="7" t="s">
        <v>7</v>
      </c>
      <c r="D63" s="7"/>
      <c r="E63" s="7"/>
      <c r="F63" s="7"/>
      <c r="G63" s="7"/>
      <c r="H63" s="7"/>
      <c r="I63" s="7" t="s">
        <v>11</v>
      </c>
      <c r="J63" s="287"/>
    </row>
    <row r="64" spans="2:10" ht="14" thickBot="1">
      <c r="B64" s="5">
        <f t="shared" si="0"/>
        <v>42436</v>
      </c>
      <c r="C64" s="6" t="s">
        <v>1</v>
      </c>
      <c r="G64" s="6"/>
      <c r="H64" s="6"/>
      <c r="I64" s="6" t="s">
        <v>9</v>
      </c>
      <c r="J64" s="287" t="s">
        <v>37</v>
      </c>
    </row>
    <row r="65" spans="1:10" ht="14" thickBot="1">
      <c r="B65" s="5">
        <f t="shared" si="0"/>
        <v>42437</v>
      </c>
      <c r="C65" s="6" t="s">
        <v>2</v>
      </c>
      <c r="D65" s="6" t="s">
        <v>670</v>
      </c>
      <c r="E65" s="6"/>
      <c r="F65" s="6"/>
      <c r="G65" s="6"/>
      <c r="H65" s="6"/>
      <c r="I65" s="6" t="s">
        <v>31</v>
      </c>
      <c r="J65" s="287"/>
    </row>
    <row r="66" spans="1:10" ht="14" thickBot="1">
      <c r="B66" s="5">
        <f t="shared" si="0"/>
        <v>42438</v>
      </c>
      <c r="C66" s="6" t="s">
        <v>3</v>
      </c>
      <c r="D66" s="6"/>
      <c r="E66" s="6"/>
      <c r="F66" s="6"/>
      <c r="G66" s="6"/>
      <c r="H66" s="6"/>
      <c r="I66" s="6" t="s">
        <v>11</v>
      </c>
      <c r="J66" s="287"/>
    </row>
    <row r="67" spans="1:10" ht="14" thickBot="1">
      <c r="B67" s="5">
        <f t="shared" si="0"/>
        <v>42439</v>
      </c>
      <c r="C67" s="6" t="s">
        <v>4</v>
      </c>
      <c r="D67" s="6"/>
      <c r="E67" s="6"/>
      <c r="F67" s="6"/>
      <c r="G67" s="6"/>
      <c r="H67" s="6"/>
      <c r="I67" s="9" t="s">
        <v>32</v>
      </c>
      <c r="J67" s="287"/>
    </row>
    <row r="68" spans="1:10" ht="14" thickBot="1">
      <c r="B68" s="5">
        <f t="shared" si="0"/>
        <v>42440</v>
      </c>
      <c r="C68" s="6" t="s">
        <v>5</v>
      </c>
      <c r="D68" s="6"/>
      <c r="E68" s="6"/>
      <c r="F68" s="6"/>
      <c r="G68" s="6"/>
      <c r="H68" s="6"/>
      <c r="I68" s="6" t="s">
        <v>9</v>
      </c>
      <c r="J68" s="287"/>
    </row>
    <row r="69" spans="1:10" ht="14" thickBot="1">
      <c r="B69" s="5">
        <f>B70-1</f>
        <v>42441</v>
      </c>
      <c r="C69" s="8" t="s">
        <v>6</v>
      </c>
      <c r="D69" s="256"/>
      <c r="E69" s="256"/>
      <c r="F69" s="256"/>
      <c r="G69" s="256"/>
      <c r="H69" s="256"/>
      <c r="I69" s="10" t="s">
        <v>33</v>
      </c>
      <c r="J69" s="287"/>
    </row>
    <row r="70" spans="1:10" ht="14" thickBot="1">
      <c r="A70" s="2"/>
      <c r="B70" s="34">
        <v>42442</v>
      </c>
      <c r="C70" s="7" t="s">
        <v>7</v>
      </c>
      <c r="D70" s="7"/>
      <c r="E70" s="7"/>
      <c r="F70" s="7"/>
      <c r="G70" s="7"/>
      <c r="H70" s="7"/>
      <c r="I70" s="1" t="s">
        <v>644</v>
      </c>
      <c r="J70" s="287"/>
    </row>
  </sheetData>
  <mergeCells count="18">
    <mergeCell ref="B5:U5"/>
    <mergeCell ref="B2:U2"/>
    <mergeCell ref="B6:B7"/>
    <mergeCell ref="C6:C7"/>
    <mergeCell ref="D6:G6"/>
    <mergeCell ref="J6:J7"/>
    <mergeCell ref="H6:I6"/>
    <mergeCell ref="J43:J49"/>
    <mergeCell ref="J50:J56"/>
    <mergeCell ref="J57:J63"/>
    <mergeCell ref="J64:J70"/>
    <mergeCell ref="J36:J42"/>
    <mergeCell ref="M17:N17"/>
    <mergeCell ref="J8:J14"/>
    <mergeCell ref="J15:J21"/>
    <mergeCell ref="J22:J28"/>
    <mergeCell ref="J29:J35"/>
    <mergeCell ref="M21:N2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296" t="s">
        <v>406</v>
      </c>
      <c r="C2" s="297"/>
      <c r="D2" s="297"/>
      <c r="E2" s="297"/>
      <c r="F2" s="297"/>
      <c r="G2" s="297"/>
      <c r="H2" s="297"/>
      <c r="I2" s="297"/>
      <c r="J2" s="297"/>
      <c r="K2" s="297"/>
      <c r="L2" s="297"/>
      <c r="M2" s="297"/>
      <c r="N2" s="297"/>
      <c r="O2" s="297"/>
      <c r="P2" s="297"/>
      <c r="Q2" s="297"/>
      <c r="R2" s="297"/>
      <c r="S2" s="297"/>
      <c r="T2" s="297"/>
      <c r="U2" s="297"/>
      <c r="V2" s="297"/>
      <c r="W2" s="297"/>
      <c r="X2" s="297"/>
      <c r="Y2" s="298"/>
    </row>
    <row r="3" spans="2:25" ht="13" thickBot="1"/>
    <row r="4" spans="2:25" ht="18" thickBot="1">
      <c r="B4" s="296" t="s">
        <v>407</v>
      </c>
      <c r="C4" s="297"/>
      <c r="D4" s="297"/>
      <c r="E4" s="297"/>
      <c r="F4" s="297"/>
      <c r="G4" s="297"/>
      <c r="H4" s="297"/>
      <c r="I4" s="297"/>
      <c r="J4" s="297"/>
      <c r="K4" s="297"/>
      <c r="L4" s="297"/>
      <c r="M4" s="297"/>
      <c r="N4" s="297"/>
      <c r="O4" s="297"/>
      <c r="P4" s="297"/>
      <c r="Q4" s="297"/>
      <c r="R4" s="297"/>
      <c r="S4" s="297"/>
      <c r="T4" s="297"/>
      <c r="U4" s="297"/>
      <c r="V4" s="297"/>
      <c r="W4" s="297"/>
      <c r="X4" s="297"/>
      <c r="Y4" s="298"/>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296" t="s">
        <v>408</v>
      </c>
      <c r="C17" s="297"/>
      <c r="D17" s="297"/>
      <c r="E17" s="297"/>
      <c r="F17" s="297"/>
      <c r="G17" s="297"/>
      <c r="H17" s="297"/>
      <c r="I17" s="297"/>
      <c r="J17" s="297"/>
      <c r="K17" s="297"/>
      <c r="L17" s="297"/>
      <c r="M17" s="297"/>
      <c r="N17" s="297"/>
      <c r="O17" s="297"/>
      <c r="P17" s="297"/>
      <c r="Q17" s="297"/>
      <c r="R17" s="297"/>
      <c r="S17" s="297"/>
      <c r="T17" s="297"/>
      <c r="U17" s="297"/>
      <c r="V17" s="297"/>
      <c r="W17" s="297"/>
      <c r="X17" s="297"/>
      <c r="Y17" s="298"/>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289" t="s">
        <v>120</v>
      </c>
      <c r="C2" s="290"/>
      <c r="D2" s="290"/>
      <c r="E2" s="290"/>
      <c r="F2" s="290"/>
      <c r="G2" s="290"/>
      <c r="H2" s="290"/>
      <c r="I2" s="290"/>
      <c r="J2" s="291"/>
    </row>
    <row r="3" spans="2:10" ht="13" thickBot="1"/>
    <row r="4" spans="2:10" ht="13" thickBot="1">
      <c r="B4" s="299" t="s">
        <v>77</v>
      </c>
      <c r="C4" s="301"/>
      <c r="E4" s="299" t="s">
        <v>88</v>
      </c>
      <c r="F4" s="300"/>
      <c r="G4" s="301"/>
      <c r="I4" s="299" t="s">
        <v>116</v>
      </c>
      <c r="J4" s="301"/>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299" t="s">
        <v>121</v>
      </c>
      <c r="C16" s="301"/>
      <c r="E16" s="299" t="s">
        <v>167</v>
      </c>
      <c r="F16" s="300"/>
      <c r="G16" s="300"/>
      <c r="H16" s="300"/>
      <c r="I16" s="301"/>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303" t="s">
        <v>294</v>
      </c>
      <c r="B1" s="304"/>
      <c r="C1" s="304"/>
      <c r="D1" s="304"/>
      <c r="E1" s="304"/>
      <c r="F1" s="304"/>
      <c r="G1" s="304"/>
      <c r="H1" s="304"/>
      <c r="I1" s="304"/>
      <c r="J1" s="304"/>
      <c r="K1" s="304"/>
      <c r="L1" s="304"/>
      <c r="M1" s="304"/>
      <c r="N1" s="304"/>
      <c r="O1" s="305"/>
    </row>
    <row r="2" spans="1:15" ht="12.75" customHeight="1"/>
    <row r="3" spans="1:15">
      <c r="A3" s="37" t="s">
        <v>295</v>
      </c>
      <c r="J3" s="95"/>
    </row>
    <row r="4" spans="1:15" ht="7.5" customHeight="1" thickBot="1">
      <c r="A4" s="37"/>
      <c r="J4" s="95"/>
    </row>
    <row r="5" spans="1:15" ht="13" thickBot="1">
      <c r="A5" s="171" t="s">
        <v>296</v>
      </c>
      <c r="B5" s="172">
        <v>98.3</v>
      </c>
      <c r="C5" s="118"/>
      <c r="D5" s="171" t="s">
        <v>297</v>
      </c>
      <c r="E5" s="306">
        <v>5549</v>
      </c>
      <c r="F5" s="307"/>
      <c r="G5" s="171" t="s">
        <v>298</v>
      </c>
      <c r="H5" s="173">
        <v>5734</v>
      </c>
      <c r="I5" s="154"/>
      <c r="K5" s="174" t="s">
        <v>299</v>
      </c>
      <c r="L5" s="174"/>
      <c r="M5" s="36" t="s">
        <v>300</v>
      </c>
    </row>
    <row r="6" spans="1:15" ht="13" thickBot="1">
      <c r="M6" s="36" t="s">
        <v>301</v>
      </c>
    </row>
    <row r="7" spans="1:15" ht="12.75" customHeight="1">
      <c r="E7" s="308">
        <f>IF(OR(B5="",B5=0),"",SUM(B5+(0.00000012*E5*E5)+(0.00572*E5)+(0.00000012*H5*H5)+(0.0005*H5)))</f>
        <v>140.54769883999998</v>
      </c>
      <c r="F7" s="309"/>
      <c r="G7" s="175"/>
      <c r="L7" s="36" t="s">
        <v>302</v>
      </c>
      <c r="M7" s="36" t="s">
        <v>303</v>
      </c>
    </row>
    <row r="8" spans="1:15" ht="13.5" customHeight="1" thickBot="1">
      <c r="A8" s="312" t="s">
        <v>304</v>
      </c>
      <c r="B8" s="312"/>
      <c r="C8" s="312"/>
      <c r="D8" s="313"/>
      <c r="E8" s="310"/>
      <c r="F8" s="311"/>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302" t="s">
        <v>312</v>
      </c>
      <c r="C13" s="302"/>
      <c r="D13" s="302"/>
      <c r="E13" s="178">
        <v>20</v>
      </c>
    </row>
    <row r="14" spans="1:15">
      <c r="B14" s="302" t="s">
        <v>313</v>
      </c>
      <c r="C14" s="302"/>
      <c r="D14" s="302"/>
      <c r="E14" s="179">
        <v>70</v>
      </c>
    </row>
    <row r="15" spans="1:15">
      <c r="B15" s="302" t="s">
        <v>314</v>
      </c>
      <c r="C15" s="302"/>
      <c r="D15" s="302"/>
      <c r="E15" s="179">
        <v>10</v>
      </c>
    </row>
    <row r="16" spans="1:15">
      <c r="B16" s="302" t="s">
        <v>315</v>
      </c>
      <c r="C16" s="302"/>
      <c r="D16" s="302"/>
      <c r="E16" s="179"/>
    </row>
    <row r="17" spans="1:13" ht="13" thickBot="1">
      <c r="B17" s="302" t="s">
        <v>316</v>
      </c>
      <c r="C17" s="302"/>
      <c r="D17" s="302"/>
      <c r="E17" s="180"/>
    </row>
    <row r="18" spans="1:13" ht="7.5" customHeight="1">
      <c r="B18" s="48"/>
      <c r="C18" s="48"/>
      <c r="D18" s="44"/>
    </row>
    <row r="19" spans="1:13" ht="13" thickBot="1">
      <c r="B19" s="320" t="str">
        <f>IF(E19=100,"","il faut 100% !!")</f>
        <v/>
      </c>
      <c r="C19" s="320"/>
      <c r="D19" s="320"/>
      <c r="E19" s="181">
        <f>SUM(E13:E18)</f>
        <v>100</v>
      </c>
      <c r="F19" s="48" t="s">
        <v>317</v>
      </c>
    </row>
    <row r="20" spans="1:13" ht="12.75" customHeight="1">
      <c r="J20" s="321">
        <f>IF(E7="","",IF(E19=0,E7,SUM(((E13/100)+((E14*1.0204)/100)+((E15*1.0526)/100)+((E16*1.1364)/100)+((E17*1.25)/100))*E7)))</f>
        <v>143.29400087533355</v>
      </c>
      <c r="K20" s="322"/>
    </row>
    <row r="21" spans="1:13" ht="13.5" customHeight="1" thickBot="1">
      <c r="A21" s="312" t="s">
        <v>318</v>
      </c>
      <c r="B21" s="312"/>
      <c r="C21" s="312"/>
      <c r="D21" s="312"/>
      <c r="E21" s="312"/>
      <c r="F21" s="312"/>
      <c r="G21" s="312"/>
      <c r="H21" s="312"/>
      <c r="I21" s="325"/>
      <c r="J21" s="323"/>
      <c r="K21" s="324"/>
    </row>
    <row r="22" spans="1:13" ht="13.5" customHeight="1"/>
    <row r="23" spans="1:13" ht="13.5" customHeight="1" thickBot="1">
      <c r="A23" s="37" t="s">
        <v>319</v>
      </c>
    </row>
    <row r="24" spans="1:13" ht="13" thickBot="1">
      <c r="H24" s="314" t="s">
        <v>320</v>
      </c>
      <c r="I24" s="314"/>
      <c r="J24" s="314"/>
      <c r="K24" s="314"/>
      <c r="L24" s="315" t="s">
        <v>321</v>
      </c>
      <c r="M24" s="316"/>
    </row>
    <row r="25" spans="1:13" ht="13" thickBot="1">
      <c r="A25" s="37"/>
      <c r="B25" s="41">
        <v>28</v>
      </c>
      <c r="C25" s="36" t="s">
        <v>261</v>
      </c>
      <c r="D25" s="42"/>
      <c r="E25" s="36" t="s">
        <v>322</v>
      </c>
      <c r="F25" s="42"/>
      <c r="G25" s="36" t="s">
        <v>178</v>
      </c>
      <c r="H25" s="314"/>
      <c r="I25" s="314"/>
      <c r="J25" s="314"/>
      <c r="K25" s="314"/>
      <c r="L25" s="317"/>
      <c r="M25" s="318"/>
    </row>
    <row r="26" spans="1:13">
      <c r="D26" s="44"/>
    </row>
    <row r="27" spans="1:13">
      <c r="A27" s="37" t="s">
        <v>323</v>
      </c>
    </row>
    <row r="28" spans="1:13" ht="13" thickBot="1">
      <c r="A28" s="37"/>
    </row>
    <row r="29" spans="1:13" ht="13" thickBot="1">
      <c r="B29" s="312" t="s">
        <v>324</v>
      </c>
      <c r="C29" s="312"/>
      <c r="D29" s="312"/>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319" t="str">
        <f>IF([1]allures!E47="","","rappel de la vitesse en endurance passive :")</f>
        <v>rappel de la vitesse en endurance passive :</v>
      </c>
      <c r="J31" s="319"/>
      <c r="K31" s="319"/>
      <c r="L31" s="319"/>
      <c r="M31" s="319"/>
    </row>
    <row r="32" spans="1:13" ht="7.5" customHeight="1" thickBot="1">
      <c r="G32" s="66"/>
      <c r="I32" s="319"/>
      <c r="J32" s="319"/>
      <c r="K32" s="319"/>
      <c r="L32" s="319"/>
      <c r="M32" s="319"/>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H24:K25"/>
    <mergeCell ref="L24:M25"/>
    <mergeCell ref="B29:D29"/>
    <mergeCell ref="I31:M32"/>
    <mergeCell ref="B15:D15"/>
    <mergeCell ref="B16:D16"/>
    <mergeCell ref="B17:D17"/>
    <mergeCell ref="B19:D19"/>
    <mergeCell ref="J20:K21"/>
    <mergeCell ref="A21:I21"/>
    <mergeCell ref="B14:D14"/>
    <mergeCell ref="A1:O1"/>
    <mergeCell ref="E5:F5"/>
    <mergeCell ref="E7:F8"/>
    <mergeCell ref="A8:D8"/>
    <mergeCell ref="B13:D13"/>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289" t="s">
        <v>121</v>
      </c>
      <c r="C2" s="290"/>
      <c r="D2" s="290"/>
      <c r="E2" s="290"/>
      <c r="F2" s="290"/>
      <c r="G2" s="290"/>
      <c r="H2" s="290"/>
      <c r="I2" s="291"/>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showGridLines="0" workbookViewId="0">
      <selection activeCell="D10" sqref="D10"/>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2" ht="13" thickBot="1"/>
    <row r="2" spans="2:12" ht="23" customHeight="1" thickBot="1">
      <c r="B2" s="289" t="s">
        <v>376</v>
      </c>
      <c r="C2" s="290"/>
      <c r="D2" s="290"/>
      <c r="E2" s="290"/>
      <c r="F2" s="290"/>
      <c r="G2" s="290"/>
      <c r="H2" s="290"/>
      <c r="I2" s="290"/>
      <c r="J2" s="290"/>
      <c r="K2" s="290"/>
      <c r="L2" s="291"/>
    </row>
    <row r="3" spans="2:12" ht="13" thickBot="1"/>
    <row r="4" spans="2:12" ht="13" thickBot="1">
      <c r="B4" s="299" t="s">
        <v>377</v>
      </c>
      <c r="C4" s="300"/>
      <c r="D4" s="300"/>
      <c r="E4" s="300"/>
      <c r="F4" s="300"/>
      <c r="G4" s="301"/>
      <c r="I4" s="299" t="s">
        <v>448</v>
      </c>
      <c r="J4" s="300"/>
      <c r="K4" s="300"/>
      <c r="L4" s="301"/>
    </row>
    <row r="5" spans="2:12" ht="13" thickBot="1">
      <c r="I5" s="3"/>
    </row>
    <row r="6" spans="2:12" ht="27" thickBot="1">
      <c r="B6" s="20" t="s">
        <v>378</v>
      </c>
      <c r="C6" s="199" t="s">
        <v>379</v>
      </c>
      <c r="D6" s="199" t="s">
        <v>383</v>
      </c>
      <c r="E6" s="199" t="s">
        <v>385</v>
      </c>
      <c r="F6" s="199" t="s">
        <v>473</v>
      </c>
      <c r="G6" s="199" t="s">
        <v>619</v>
      </c>
      <c r="I6" s="20" t="s">
        <v>449</v>
      </c>
      <c r="J6" s="199" t="s">
        <v>453</v>
      </c>
      <c r="K6" s="210" t="s">
        <v>454</v>
      </c>
      <c r="L6" s="210" t="s">
        <v>452</v>
      </c>
    </row>
    <row r="7" spans="2:12" ht="14" thickBot="1">
      <c r="B7" s="17" t="s">
        <v>382</v>
      </c>
      <c r="C7" s="253">
        <v>42020</v>
      </c>
      <c r="D7" s="29">
        <v>42026</v>
      </c>
      <c r="E7" s="28" t="str">
        <f>CONCATENATE(TEXT(SUMIF('SORTIES 2015'!$K$6:$K$335,$B7,'SORTIES 2015'!$E$6:$E$335),"000"),"/750")</f>
        <v>161/750</v>
      </c>
      <c r="F7" s="29">
        <v>42005</v>
      </c>
      <c r="G7" s="254"/>
      <c r="I7" s="17" t="s">
        <v>451</v>
      </c>
      <c r="J7" s="211">
        <v>3</v>
      </c>
      <c r="K7" s="124">
        <v>0.5</v>
      </c>
      <c r="L7" s="124">
        <f>J7*K7</f>
        <v>1.5</v>
      </c>
    </row>
    <row r="8" spans="2:12" ht="14" thickBot="1">
      <c r="B8" s="17" t="s">
        <v>381</v>
      </c>
      <c r="C8" s="253">
        <v>42005</v>
      </c>
      <c r="D8" s="29">
        <v>42011</v>
      </c>
      <c r="E8" s="28" t="str">
        <f>CONCATENATE(TEXT(SUMIF('SORTIES 2015'!$K$6:$K$335,$B8,'SORTIES 2015'!$E$6:$E$335),"000"),"/750")</f>
        <v>156/750</v>
      </c>
      <c r="F8" s="28"/>
      <c r="G8" s="27" t="s">
        <v>626</v>
      </c>
      <c r="I8" s="17" t="s">
        <v>450</v>
      </c>
      <c r="J8" s="211">
        <v>3</v>
      </c>
      <c r="K8" s="124">
        <v>0.75</v>
      </c>
      <c r="L8" s="124">
        <f t="shared" ref="L8:L11" si="0">J8*K8</f>
        <v>2.25</v>
      </c>
    </row>
    <row r="9" spans="2:12" ht="14" thickBot="1">
      <c r="B9" s="17" t="s">
        <v>380</v>
      </c>
      <c r="C9" s="253">
        <v>42013</v>
      </c>
      <c r="D9" s="29">
        <v>42020</v>
      </c>
      <c r="E9" s="28" t="str">
        <f>CONCATENATE(TEXT(SUMIF('SORTIES 2015'!$K$6:$K$335,$B9,'SORTIES 2015'!$E$6:$E$335),"000"),"/750")</f>
        <v>241/750</v>
      </c>
      <c r="F9" s="28"/>
      <c r="G9" s="27" t="s">
        <v>620</v>
      </c>
      <c r="I9" s="17" t="s">
        <v>450</v>
      </c>
      <c r="J9" s="211">
        <v>5</v>
      </c>
      <c r="K9" s="124">
        <v>0.75</v>
      </c>
      <c r="L9" s="124">
        <f t="shared" ref="L9" si="1">J9*K9</f>
        <v>3.75</v>
      </c>
    </row>
    <row r="10" spans="2:12" ht="14" thickBot="1">
      <c r="B10" s="17" t="s">
        <v>618</v>
      </c>
      <c r="C10" s="253">
        <v>42013</v>
      </c>
      <c r="D10" s="29">
        <v>42013</v>
      </c>
      <c r="E10" s="28" t="str">
        <f>CONCATENATE(TEXT(SUMIF('SORTIES 2015'!$K$6:$K$335,$B10,'SORTIES 2015'!$E$6:$E$335),"000"),"/750")</f>
        <v>000/750</v>
      </c>
      <c r="F10" s="28"/>
      <c r="G10" s="27" t="s">
        <v>621</v>
      </c>
      <c r="I10" s="17" t="s">
        <v>451</v>
      </c>
      <c r="J10" s="211">
        <v>2</v>
      </c>
      <c r="K10" s="124">
        <v>0.5</v>
      </c>
      <c r="L10" s="124">
        <f t="shared" si="0"/>
        <v>1</v>
      </c>
    </row>
    <row r="11" spans="2:12" ht="14" thickBot="1">
      <c r="B11" s="17" t="s">
        <v>477</v>
      </c>
      <c r="C11" s="253">
        <v>42164</v>
      </c>
      <c r="D11" s="29">
        <v>42166</v>
      </c>
      <c r="E11" s="28" t="str">
        <f>CONCATENATE(TEXT(SUMIF('SORTIES 2015'!$K$6:$K$335,$B11,'SORTIES 2015'!$E$6:$E$335),"000"),"/750")</f>
        <v>370/750</v>
      </c>
      <c r="F11" s="29">
        <v>42244</v>
      </c>
      <c r="G11" s="255" t="s">
        <v>625</v>
      </c>
      <c r="I11" s="17" t="s">
        <v>450</v>
      </c>
      <c r="J11" s="211">
        <v>2</v>
      </c>
      <c r="K11" s="124">
        <v>0.75</v>
      </c>
      <c r="L11" s="124">
        <f t="shared" si="0"/>
        <v>1.5</v>
      </c>
    </row>
    <row r="12" spans="2:12" ht="14" thickBot="1">
      <c r="B12" s="17" t="s">
        <v>560</v>
      </c>
      <c r="C12" s="253">
        <v>42265</v>
      </c>
      <c r="D12" s="29"/>
      <c r="E12" s="28" t="str">
        <f>CONCATENATE(TEXT(SUMIF('SORTIES 2015'!$K$6:$K$335,$B12,'SORTIES 2015'!$E$6:$E$335),"000"),"/750")</f>
        <v>000/750</v>
      </c>
      <c r="F12" s="29"/>
      <c r="G12" s="255" t="s">
        <v>624</v>
      </c>
      <c r="I12" s="232"/>
      <c r="J12" s="233"/>
      <c r="K12" s="234"/>
      <c r="L12" s="234"/>
    </row>
    <row r="13" spans="2:12" ht="14" thickBot="1">
      <c r="B13" s="17" t="s">
        <v>478</v>
      </c>
      <c r="C13" s="253">
        <v>42164</v>
      </c>
      <c r="D13" s="29">
        <v>42231</v>
      </c>
      <c r="E13" s="28" t="str">
        <f>CONCATENATE(TEXT(SUMIF('SORTIES 2015'!$K$6:$K$335,$B13,'SORTIES 2015'!$E$6:$E$335),"000"),"/750")</f>
        <v>420/750</v>
      </c>
      <c r="F13" s="28"/>
      <c r="G13" s="27" t="s">
        <v>628</v>
      </c>
    </row>
    <row r="14" spans="2:12" ht="14" thickBot="1">
      <c r="B14" s="17" t="s">
        <v>576</v>
      </c>
      <c r="C14" s="253">
        <v>42287</v>
      </c>
      <c r="D14" s="29">
        <v>42289</v>
      </c>
      <c r="E14" s="28" t="str">
        <f>CONCATENATE(TEXT(SUMIF('SORTIES 2015'!$K$6:$K$335,$B14,'SORTIES 2015'!$E$6:$E$335),"000"),"/750")</f>
        <v>225/750</v>
      </c>
      <c r="F14" s="28"/>
      <c r="G14" s="27" t="s">
        <v>627</v>
      </c>
      <c r="I14" s="18" t="s">
        <v>455</v>
      </c>
    </row>
    <row r="15" spans="2:12" ht="14" thickBot="1">
      <c r="B15" s="17" t="s">
        <v>623</v>
      </c>
      <c r="C15" s="253">
        <v>42317</v>
      </c>
      <c r="D15" s="29"/>
      <c r="E15" s="28"/>
      <c r="F15" s="28"/>
      <c r="G15" s="27" t="s">
        <v>622</v>
      </c>
    </row>
    <row r="16" spans="2:12" ht="14" thickBot="1">
      <c r="B16" s="17" t="s">
        <v>634</v>
      </c>
      <c r="C16" s="253">
        <v>42340</v>
      </c>
      <c r="D16" s="29">
        <v>42341</v>
      </c>
      <c r="E16" s="28"/>
      <c r="F16" s="28"/>
      <c r="G16" s="27" t="s">
        <v>633</v>
      </c>
    </row>
    <row r="17" spans="2:7" ht="14" thickBot="1">
      <c r="B17" s="17" t="s">
        <v>427</v>
      </c>
      <c r="C17" s="253">
        <v>42076</v>
      </c>
      <c r="D17" s="29">
        <v>42079</v>
      </c>
      <c r="E17" s="28" t="str">
        <f>CONCATENATE(TEXT(SUMIF('SORTIES 2015'!$K$6:$K$335,$B17,'SORTIES 2015'!$E$6:$E$335),"000"),"/750")</f>
        <v>446/750</v>
      </c>
      <c r="F17" s="29">
        <v>42161</v>
      </c>
      <c r="G17" s="254"/>
    </row>
    <row r="18" spans="2:7" ht="13" thickBot="1"/>
    <row r="19" spans="2:7" ht="13" thickBot="1">
      <c r="B19" s="299" t="s">
        <v>488</v>
      </c>
      <c r="C19" s="300"/>
      <c r="D19" s="300"/>
      <c r="E19" s="300"/>
      <c r="F19" s="300"/>
      <c r="G19" s="301"/>
    </row>
    <row r="20" spans="2:7" ht="13" thickBot="1"/>
    <row r="21" spans="2:7" ht="14" thickBot="1">
      <c r="B21" s="20" t="s">
        <v>378</v>
      </c>
      <c r="C21" s="199" t="s">
        <v>379</v>
      </c>
      <c r="D21" s="199" t="s">
        <v>383</v>
      </c>
      <c r="E21" s="199" t="s">
        <v>385</v>
      </c>
      <c r="F21" s="199" t="s">
        <v>473</v>
      </c>
      <c r="G21" s="250"/>
    </row>
    <row r="22" spans="2:7" ht="14" thickBot="1">
      <c r="B22" s="17" t="s">
        <v>489</v>
      </c>
      <c r="C22" s="200"/>
      <c r="D22" s="29"/>
      <c r="E22" s="28">
        <f>SUMIF('SORTIES 2015'!$O$6:$O$335,$B22,'SORTIES 2015'!$G$6:$G$335)</f>
        <v>1960.5</v>
      </c>
      <c r="F22" s="28"/>
      <c r="G22" s="250"/>
    </row>
    <row r="23" spans="2:7" ht="14" thickBot="1">
      <c r="B23" s="17" t="s">
        <v>487</v>
      </c>
      <c r="C23" s="200"/>
      <c r="D23" s="29"/>
      <c r="E23" s="28">
        <f>SUMIF('SORTIES 2015'!$O$6:$O$335,$B23,'SORTIES 2015'!$G$6:$G$335)</f>
        <v>86</v>
      </c>
      <c r="F23" s="28"/>
      <c r="G23" s="250"/>
    </row>
    <row r="24" spans="2:7" ht="14" thickBot="1">
      <c r="B24" s="232"/>
      <c r="C24" s="248"/>
      <c r="D24" s="249"/>
      <c r="E24" s="250"/>
      <c r="F24" s="250"/>
      <c r="G24" s="250"/>
    </row>
    <row r="25" spans="2:7" ht="14" thickBot="1">
      <c r="B25" s="20" t="s">
        <v>378</v>
      </c>
      <c r="C25" s="199" t="s">
        <v>379</v>
      </c>
      <c r="D25" s="199" t="s">
        <v>383</v>
      </c>
      <c r="E25" s="199" t="s">
        <v>385</v>
      </c>
      <c r="F25" s="199" t="s">
        <v>473</v>
      </c>
      <c r="G25" s="250"/>
    </row>
    <row r="26" spans="2:7" ht="14" thickBot="1">
      <c r="B26" s="17" t="s">
        <v>606</v>
      </c>
      <c r="C26" s="200" t="s">
        <v>607</v>
      </c>
      <c r="D26" s="251" t="s">
        <v>608</v>
      </c>
      <c r="E26" s="4" t="s">
        <v>609</v>
      </c>
      <c r="F26" s="4" t="s">
        <v>610</v>
      </c>
      <c r="G26" s="252"/>
    </row>
    <row r="27" spans="2:7">
      <c r="B27"/>
    </row>
    <row r="28" spans="2:7">
      <c r="B28"/>
    </row>
    <row r="29" spans="2:7">
      <c r="B29" s="18" t="s">
        <v>605</v>
      </c>
    </row>
    <row r="30" spans="2:7">
      <c r="B30" s="2">
        <v>42240</v>
      </c>
      <c r="D30" s="18" t="s">
        <v>528</v>
      </c>
    </row>
    <row r="31" spans="2:7">
      <c r="B31"/>
    </row>
    <row r="32" spans="2:7">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1"/>
  <sheetViews>
    <sheetView showGridLines="0" topLeftCell="A33" workbookViewId="0">
      <selection activeCell="C11" sqref="C11"/>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289" t="s">
        <v>226</v>
      </c>
      <c r="C2" s="290"/>
      <c r="D2" s="290"/>
      <c r="E2" s="290"/>
      <c r="F2" s="290"/>
      <c r="G2" s="290"/>
      <c r="H2" s="290"/>
      <c r="I2" s="291"/>
    </row>
    <row r="3" spans="2:11" ht="13" thickBot="1">
      <c r="K3" s="2"/>
    </row>
    <row r="4" spans="2:11" ht="13" thickBot="1">
      <c r="B4" s="299" t="s">
        <v>227</v>
      </c>
      <c r="C4" s="301"/>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612</v>
      </c>
      <c r="H10" s="26" t="s">
        <v>243</v>
      </c>
      <c r="I10" s="120">
        <v>82</v>
      </c>
    </row>
    <row r="11" spans="2:11">
      <c r="B11" s="3" t="e">
        <f ca="1">CONCATENATE("Mesuré, il y a ",TEXT(TODAY()-$F$10,"0")," jours.")</f>
        <v>#VALUE!</v>
      </c>
    </row>
    <row r="12" spans="2:11" ht="13" thickBot="1">
      <c r="B12"/>
    </row>
    <row r="13" spans="2:11" ht="13" thickBot="1">
      <c r="B13" s="299" t="s">
        <v>239</v>
      </c>
      <c r="C13" s="301"/>
      <c r="E13" s="299" t="s">
        <v>242</v>
      </c>
      <c r="F13" s="300"/>
      <c r="G13" s="300"/>
      <c r="H13" s="300"/>
      <c r="I13" s="301"/>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62"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v>93</v>
      </c>
    </row>
    <row r="55" spans="2:3" ht="13" thickBot="1">
      <c r="B55" s="123">
        <f t="shared" si="0"/>
        <v>42345</v>
      </c>
      <c r="C55" s="28">
        <v>93</v>
      </c>
    </row>
    <row r="56" spans="2:3" ht="13" thickBot="1">
      <c r="B56" s="123">
        <f t="shared" si="0"/>
        <v>42352</v>
      </c>
      <c r="C56" s="28">
        <v>93</v>
      </c>
    </row>
    <row r="57" spans="2:3" ht="13" thickBot="1">
      <c r="B57" s="123">
        <f t="shared" si="0"/>
        <v>42359</v>
      </c>
      <c r="C57" s="28">
        <v>93</v>
      </c>
    </row>
    <row r="58" spans="2:3" ht="13" thickBot="1">
      <c r="B58" s="123">
        <f t="shared" si="0"/>
        <v>42366</v>
      </c>
      <c r="C58" s="28">
        <v>93</v>
      </c>
    </row>
    <row r="59" spans="2:3" ht="13" thickBot="1">
      <c r="B59" s="123">
        <f t="shared" si="0"/>
        <v>42373</v>
      </c>
      <c r="C59" s="28">
        <v>93</v>
      </c>
    </row>
    <row r="60" spans="2:3" ht="13" thickBot="1">
      <c r="B60" s="123">
        <f t="shared" si="0"/>
        <v>42380</v>
      </c>
      <c r="C60" s="28">
        <v>93</v>
      </c>
    </row>
    <row r="61" spans="2:3" ht="13" thickBot="1">
      <c r="B61" s="123">
        <f t="shared" si="0"/>
        <v>42387</v>
      </c>
      <c r="C61" s="28">
        <v>93</v>
      </c>
    </row>
    <row r="62" spans="2:3" ht="13" thickBot="1">
      <c r="B62" s="123">
        <f t="shared" si="0"/>
        <v>42394</v>
      </c>
      <c r="C62" s="28">
        <v>93</v>
      </c>
    </row>
    <row r="63" spans="2:3">
      <c r="B63"/>
    </row>
    <row r="64" spans="2: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18</vt:i4>
      </vt:variant>
    </vt:vector>
  </HeadingPairs>
  <TitlesOfParts>
    <vt:vector size="18" baseType="lpstr">
      <vt:lpstr>SORTIES 2016</vt:lpstr>
      <vt:lpstr>SORTIES 2015</vt:lpstr>
      <vt:lpstr>PREP MARATHON</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2016-01-07T11:16:47Z</dcterms:modified>
</cp:coreProperties>
</file>