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table+xml" PartName="/xl/tables/table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0"/>
  </bookViews>
  <sheets>
    <sheet xmlns:r="http://schemas.openxmlformats.org/officeDocument/2006/relationships" name="Blad1" sheetId="1" state="visible" r:id="rId1"/>
    <sheet xmlns:r="http://schemas.openxmlformats.org/officeDocument/2006/relationships" name="Data" sheetId="2" state="visible" r:id="rId2"/>
  </sheets>
  <definedNames>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 hidden="1" localSheetId="0" name="_xlnm._FilterDatabase">Blad1!$A$1:$L$70</definedName>
  </definedNames>
  <calcPr calcId="124519" fullCalcOnLoad="1"/>
</workbook>
</file>

<file path=xl/sharedStrings.xml><?xml version="1.0" encoding="utf-8"?>
<sst xmlns="http://schemas.openxmlformats.org/spreadsheetml/2006/main" uniqueCount="365">
  <si>
    <t>Datum</t>
  </si>
  <si>
    <t>Bedrijfsnaam</t>
  </si>
  <si>
    <t>Stad</t>
  </si>
  <si>
    <t>Taal</t>
  </si>
  <si>
    <t>XP</t>
  </si>
  <si>
    <t>Ervaringsniveau</t>
  </si>
  <si>
    <t>Jobtitel</t>
  </si>
  <si>
    <t>Link</t>
  </si>
  <si>
    <t>LinkedIN</t>
  </si>
  <si>
    <t>Teamleader</t>
  </si>
  <si>
    <t>Jobomschrijving</t>
  </si>
  <si>
    <t>URL</t>
  </si>
  <si>
    <t>msg life Benelux</t>
  </si>
  <si>
    <t>AMERSFOORT</t>
  </si>
  <si>
    <t>EN</t>
  </si>
  <si>
    <t>Senior</t>
  </si>
  <si>
    <t>Java Developer</t>
  </si>
  <si>
    <t>Senior Java Developer at msg life Benelux</t>
  </si>
  <si>
    <t>Nee</t>
  </si>
  <si>
    <t>Nieuw</t>
  </si>
  <si>
    <t>Are you looking for change instead of another routine? Excellent team spirit instead of hierarchies? Then develop your career with us by joining our successful team!</t>
  </si>
  <si>
    <t>https://www.jouwictvacature.nl/solliciteren?job=senior-java-developer-at-msg-life-benelux-bij-msg-life-benelux</t>
  </si>
  <si>
    <t>DPA</t>
  </si>
  <si>
    <t>UTRECHT</t>
  </si>
  <si>
    <t>NL</t>
  </si>
  <si>
    <t>Senior Mobile Developer | iOs, Android, PhoneGap, Objective-C, Java, Swift</t>
  </si>
  <si>
    <t xml:space="preserve">Ben jij geïnteresseerd in de nieuwste technologieën en een gepassioneerde Mobile developer? </t>
  </si>
  <si>
    <t>https://www.jouwictvacature.nl/solliciteren?job=senior-mobile-developer--ios-android-phonegap-objective-c-java-swift-b</t>
  </si>
  <si>
    <t>Bottomline</t>
  </si>
  <si>
    <t>Junior</t>
  </si>
  <si>
    <t>Junior Java Spring Developer</t>
  </si>
  <si>
    <t xml:space="preserve">Wil je een nieuwe uitdaging aangaan bij ons ambitieuze bedrijf in een zeer dynamische branche? Weet jij nieuwe ontwikkelingen snel om te zetten naar mogelijkheden voor onze software? Dan is Bottomline op zoek naar jou! </t>
  </si>
  <si>
    <t>https://www.jouwictvacature.nl/solliciteren?job=junior-java-spring-developer-bij-bottomline</t>
  </si>
  <si>
    <t>ROTTERDAM</t>
  </si>
  <si>
    <t xml:space="preserve">Senior Java (Full Stack) Developer | iOS, PhoneGap, Objective-C, Swift </t>
  </si>
  <si>
    <t xml:space="preserve">Ben jij geïnteresseerd in de nieuwste technologieën en een gepassioneerde Java developer? </t>
  </si>
  <si>
    <t>https://www.jouwictvacature.nl/solliciteren?job=senior-java-full-stack-developer--ios-phonegap-objective-c-swift-bij-d-4</t>
  </si>
  <si>
    <t>FindWhere</t>
  </si>
  <si>
    <t>AMSTERDAM-ZUIDOOST</t>
  </si>
  <si>
    <t>Medior</t>
  </si>
  <si>
    <t>Medior Full-stack Mobile Developer at Findwhere</t>
  </si>
  <si>
    <t>Are you the Full-Stack Mobile Developer who's going to lift our mobile applications to the next level?</t>
  </si>
  <si>
    <t>https://www.jouwictvacature.nl/solliciteren?job=medior-full-stack-mobile-developer-at-findwhere</t>
  </si>
  <si>
    <t>Bartosz</t>
  </si>
  <si>
    <t xml:space="preserve">Medior Feedback Engineer | Exploratory Testing, Context Driven Testing, BDD, SbE, TDD  </t>
  </si>
  <si>
    <t xml:space="preserve">Wij zijn per direct op zoek naar ervaren feedback engineers! Denk jij dat je een toekomstige Bartoszian bent?_x000D_
</t>
  </si>
  <si>
    <t>https://www.jouwictvacature.nl/solliciteren?job=medior-feedback-engineer--exploratory-testing-context-driven-testing-b-5</t>
  </si>
  <si>
    <t>EINDHOVEN</t>
  </si>
  <si>
    <t xml:space="preserve">Senior Java Backend Developer bij DPA GEOS </t>
  </si>
  <si>
    <t xml:space="preserve">Ben jij een gepassioneerde Java backend developer? </t>
  </si>
  <si>
    <t>https://www.jouwictvacature.nl/solliciteren?job=senior-java-backend-developer-bij-dpa-geos-bij-dpa-geos-3</t>
  </si>
  <si>
    <t>Trifork</t>
  </si>
  <si>
    <t>AMSTERDAM</t>
  </si>
  <si>
    <t>Starting Machine Learning Developer at Trifork in Amsterdam</t>
  </si>
  <si>
    <t>Are you a Machine Learning Developer that wants to do cool stuff? Come work at Trifork in Amsterdam!</t>
  </si>
  <si>
    <t>https://www.jouwictvacature.nl/solliciteren?job=starting-machine-learning-developer-at-trifork-in-amsterdam-bij-trifor</t>
  </si>
  <si>
    <t>Axual</t>
  </si>
  <si>
    <t>Junior Software Engineer at Axual | Java, Scala, Apache Kafka, Spring</t>
  </si>
  <si>
    <t>Are you the software engineer that makes our customer's data dreams come true?</t>
  </si>
  <si>
    <t>https://www.jouwictvacature.nl/solliciteren?job=junior-software-engineer-at-axual--java-scala-apache-kafka-spring-bij-</t>
  </si>
  <si>
    <t xml:space="preserve">Senior Feedback Engineer bij Bartosz  </t>
  </si>
  <si>
    <t>https://www.jouwictvacature.nl/solliciteren?job=senior-feedback-engineer-bij-bartosz-bij-bartosz-eindhoven-2</t>
  </si>
  <si>
    <t>MPS Multi Pilot Simulations</t>
  </si>
  <si>
    <t>GROENEKAN</t>
  </si>
  <si>
    <t>.NET Developer</t>
  </si>
  <si>
    <t>C#/C++ developer with affinity for aviation</t>
  </si>
  <si>
    <t xml:space="preserve">As a result of expansion MPs (Multi Pilot Simulations) is looking for a software engineer. Multi Pilot Simulations BV (MPS) designs and manufactures flight simulation training devices (FSTDs), for the professional flight training industry. Our simulators are designed and manufactured in-house to the highest quality standards while remaining very cost-effective. These simulators are designed to be certified according to European EASA and the local CAA regulatory standards in the country of installation._x000D_
</t>
  </si>
  <si>
    <t>https://www.jouwictvacature.nl/solliciteren?job=cc-ontwikkelaar-met-affiniteit-voor-luchtvaart</t>
  </si>
  <si>
    <t>Ecare</t>
  </si>
  <si>
    <t>ENSCHEDE</t>
  </si>
  <si>
    <t xml:space="preserve">Heb jij passie voor het ontwikkelen van mooie ICT-oplossingen, en ben jij ook leergierig, klantgericht, daadkrachtig en positief ingesteld? Dan hebben wij de ideale baan voor jou! Het zou namelijk geweldig zijn als jij samen met onze collega’s in het ontwikkelteam verder bouwt aan innovatieve softwareoplossingen. </t>
  </si>
  <si>
    <t>https://www.jouwictvacature.nl/solliciteren?job=software-engineer-integratie</t>
  </si>
  <si>
    <t>CE FinTech BV</t>
  </si>
  <si>
    <t xml:space="preserve">Medior .NET Developer bij CE FinTech B.V. </t>
  </si>
  <si>
    <t>Droom jij in .NET en ben je klaar voor een nieuwe uitdaging? Bij CE FinTech B.V. krijg je de kans om de meest innovatieve software te ontwikkelen, op basis van state-of-the-art architectuur! Heb je al een aantal jaren ervaring met .NET en ben je ook nog eens klantgericht en leergierig? Dan zijn we zeker op zoek naar jou!</t>
  </si>
  <si>
    <t>https://www.jouwictvacature.nl/solliciteren?job=senior-net-developer-bij-ce-fintech-bv</t>
  </si>
  <si>
    <t>Webbeat</t>
  </si>
  <si>
    <t>WATERINGEN</t>
  </si>
  <si>
    <t>Ben jij een creatieve en enthousiaste .NET ontwikkelaar en zoek je een uitdagende functie in de omgeving van Den-Haag?</t>
  </si>
  <si>
    <t>https://www.jouwictvacature.nl/solliciteren?job=senior-net-ontwikkelaar-bij-webbeat-</t>
  </si>
  <si>
    <t>Minescape</t>
  </si>
  <si>
    <t>Medior .NET Developer bij Minescape met affiniteit voor CMS</t>
  </si>
  <si>
    <t>Als .NET software developer, software engineer, software ontwikkelaar of asp.net ontwikkelaar bij CIG in Amersfoort, werk je de hele dag aan innovatieve en uitdagende projecten. Je vertaalt functionele eisen van klanten zoals Manpower, LeasePlan of VGZ naar gebruiksvriendelijke oplossingen. En je krijgt de verantwoordelijkheid en vrijheid om producten verder te ontwikkelen en te optimaliseren. Dat doe je samen met collega’s van verschillende teams zoals creatie, front-end, back-end en online marketing.</t>
  </si>
  <si>
    <t>https://www.jouwictvacature.nl/solliciteren?job=medior-net-developer-bij-minescape-met-affiniteit-voor-cms</t>
  </si>
  <si>
    <t>RidderDataSystems</t>
  </si>
  <si>
    <t>HARDERWIJK</t>
  </si>
  <si>
    <t xml:space="preserve">Weet jij alles van ERP implementaties en wil je graag deze kennis perfectioneren? Bij ons krijg je de kans om te werken aan complexe implementaties waarbij je veel vrijheid kunt verwachten. Kom het team van Ridder versterken en krijg volop ruimte om jezelf te ontwikkelen! </t>
  </si>
  <si>
    <t>https://www.jouwictvacature.nl/solliciteren?job=business-consultant-erp-bij-ridder-data-systems</t>
  </si>
  <si>
    <t>Marketing Makers</t>
  </si>
  <si>
    <t>Senior .NET Developer | Werken voor klanten als KPN, NS, Sanoma Media en Engie.</t>
  </si>
  <si>
    <t>Wordt jij enthousiast van Werken aan uitdagende projecten, voor de grootste abonnementsbedrijven van Nederland?_x000D_
 In het hart van Utrecht: de Drieharingstraat. _x000D_
Programmeren met Microsoft .Net, MVC &amp; SQL Server. Samenwerken met en leren van een team van 20 collega’s?_x000D_
_x000D_
Dan hebben wij een mooie plek voor je waarin jij jezelf verder kunt ontwikkelen als .Net developer!</t>
  </si>
  <si>
    <t>https://www.jouwictvacature.nl/solliciteren?job=medior-net-developer--werken-voor-klanten-als-kpn-ns-sanoma-media-en-e</t>
  </si>
  <si>
    <t>Marketgraph BV</t>
  </si>
  <si>
    <t>C# .NET Ontwikkelaar | Werken voor (o.a.) The voice of Holland, De Slimste Mens</t>
  </si>
  <si>
    <t xml:space="preserve">Je werkt mee aan de verdere ontwikkeling van onze realtime 3D graphics engine en bijbehorende user interface en aansturing. Daarnaast werk je mee aan projecten voor klanten waarbij televisie en entertainment shows worden gebouwd en aangestuurd. Je werk zal dus door een miljoenenpubliek worden bekeken!_x000D_
_x000D_
</t>
  </si>
  <si>
    <t>https://www.jouwictvacature.nl/solliciteren?job=c-net-ontwikkelaar--werken-voor-oa-the-voice-of-holland-de-slimste-men</t>
  </si>
  <si>
    <t>Ben jij een creatieve en enthousiaste Xamarin ontwikkelaar en zoek je een uitdagende functie in de omgeving van Den-Haag?</t>
  </si>
  <si>
    <t>https://www.jouwictvacature.nl/solliciteren?job=junior-xamarin-ontwikkelaar-bij-webbeat-bij-webbeat</t>
  </si>
  <si>
    <t>COAS Software Systems</t>
  </si>
  <si>
    <t>MIDDEL HARNIS</t>
  </si>
  <si>
    <t xml:space="preserve">Medior Javascript Developer </t>
  </si>
  <si>
    <t xml:space="preserve">Wij zijn op zoek naar meerdere fulltime software engineers die het leuk vinden in een team aan complexe systemen te werken. </t>
  </si>
  <si>
    <t>https://www.jouwictvacature.nl/solliciteren?job=senior-javascript-developer-2</t>
  </si>
  <si>
    <t>Wielink Websolutions</t>
  </si>
  <si>
    <t>NUNSPEET</t>
  </si>
  <si>
    <t>PHP Developer</t>
  </si>
  <si>
    <t>Junior Wordpress developer</t>
  </si>
  <si>
    <t xml:space="preserve">Zie jij uitdaging in het ontwikkelen en verbeteren van grote (e-commerce) websites en applicaties? Wil je de ruimte krijgen om eigen initiatief te tonen en je kwaliteiten sterk te kunnen ontwikkelen? Als jij toe bent aan een veelzijdige en verantwoordelijke baan als PHP developer, hebben wij de ideale baan voor jou! </t>
  </si>
  <si>
    <t>https://www.jouwictvacature.nl/solliciteren?job=allround-php-developer-</t>
  </si>
  <si>
    <t>Zeo</t>
  </si>
  <si>
    <t>Zeo is een full service online marketingbureau. We groeien sterk en momenteel werken we met 35 A-spelers aan de online marketingcampagnes van honderden bedrijven. Daarnaast bouwen we websites voor ze in WordPress en Magento. Onze webstudio krijgt steeds meer projecten en daarvoor zoeken we een backend developer Magento!</t>
  </si>
  <si>
    <t>https://www.jouwictvacature.nl/solliciteren?job=junior-magento-developer-bij-zeo-bij-zeo</t>
  </si>
  <si>
    <t>Cepo</t>
  </si>
  <si>
    <t>GORINCHEM</t>
  </si>
  <si>
    <t xml:space="preserve">Senior Laravel PHP developer  </t>
  </si>
  <si>
    <t xml:space="preserve">Kom jij ons team versterken? </t>
  </si>
  <si>
    <t>https://www.jouwictvacature.nl/solliciteren?job=senior-laravel-php-developer-bij-cepo</t>
  </si>
  <si>
    <t xml:space="preserve">Junior Laravel PHP developer  </t>
  </si>
  <si>
    <t>https://www.jouwictvacature.nl/solliciteren?job=junior-laravel-php-developer-bij-cepo</t>
  </si>
  <si>
    <t>Telserv</t>
  </si>
  <si>
    <t xml:space="preserve">Medior Full Stack Ontwikkelaar bij Telserv   </t>
  </si>
  <si>
    <t>Als Telserv zijn wij continu bezig om het niveau van onze service en de kwaliteit van onze dienstverlening naar een nog hoger plan te brengen. Daarom zijn wij voor onze afdeling Development op zoek naar een Full Stack Developer.</t>
  </si>
  <si>
    <t>https://www.jouwictvacature.nl/solliciteren?job=senior-full-stack-ontwikkelaar-bij-telserv-</t>
  </si>
  <si>
    <t>Aan Zee</t>
  </si>
  <si>
    <t xml:space="preserve">NOORDWIJK AAN ZEE </t>
  </si>
  <si>
    <t xml:space="preserve">Senior Laravel DEVELOPER </t>
  </si>
  <si>
    <t>Bij Aan Zee ontwikkel en optimaliseer je high end websites, apps en systemen die bedrijfskritisch zijn. Je maakt ze op maat met een multidisciplinair team van ontwikkelaars. Groeien? Het is een logisch gevolg van onze cultuur en processen.</t>
  </si>
  <si>
    <t>https://www.jouwictvacature.nl/solliciteren?job=senior-laravel-developer-bij-aan-zee-communicatie</t>
  </si>
  <si>
    <t>4DMS</t>
  </si>
  <si>
    <t>IJSSELSTEIN</t>
  </si>
  <si>
    <t>Door het vertrek van een van onze collega’s zijn wij op korte termijn op zoek naar een:  Medior Webdeveloper</t>
  </si>
  <si>
    <t>https://www.jouwictvacature.nl/solliciteren?job=medior-webdeveloper-bij-4dms</t>
  </si>
  <si>
    <t>Cliq ID</t>
  </si>
  <si>
    <t>WIJHE</t>
  </si>
  <si>
    <t>Full Stack Developer</t>
  </si>
  <si>
    <t>Wij zijn op zoek naar een ervaren Full Stack developer. Je zult gaan werken binnen een team van front-end developers en vormgevers. Jij zult de back-end van de websites en applicaties voor je rekening nemen. Hierin zal je contact hebben met de klant en meedenken over de beste aanpak van de projecten.</t>
  </si>
  <si>
    <t>https://www.jouwictvacature.nl/solliciteren?job=full-stack-developer-10</t>
  </si>
  <si>
    <t>Sumedia</t>
  </si>
  <si>
    <t>ARNHEM</t>
  </si>
  <si>
    <t>Full-Stack Developer bij Sumedia</t>
  </si>
  <si>
    <t>Op zoek naar een uitdagende Backend Developer functie?_x000D_
Door toenemende groei zijn wij per direct op zoek naar een Backend Developer met ervaring in WordPress_x000D_
en Magento! Ben jij die programmeur die graag in een jong en snelgroeiend team werkt? Een echte teamplayer_x000D_
met een oplossend denkvermogen en flexibele werkhouding? Stop dan met zoeken! Want Sumedia is_x000D_
op zoek naar jou!</t>
  </si>
  <si>
    <t>https://www.jouwictvacature.nl/solliciteren?job=full-stack-developer-bij-sumedia</t>
  </si>
  <si>
    <t>Devoteam</t>
  </si>
  <si>
    <t>DEN HAAG</t>
  </si>
  <si>
    <t>Solution Architect - Overheid (Dutch language required)</t>
  </si>
  <si>
    <t>Heb jij ervaring binnen de (rijks) overheid en ben jij een ervaren Solution Architect? Lees dan hier meer over Devoteam en onze vacature!</t>
  </si>
  <si>
    <t>https://www.jouwictvacature.nl/solliciteren?job=solution-architect-3</t>
  </si>
  <si>
    <t>Junior Agile Test Specialist bij Bartosz</t>
  </si>
  <si>
    <t>Heb jij 'hard skills with a soft touch'? Wij zijn per direct op zoek naar agile test specialisten!</t>
  </si>
  <si>
    <t>https://www.jouwictvacature.nl/solliciteren?job=junior-agile-test-specialist-bij-bartosz</t>
  </si>
  <si>
    <t>Medior Java Developer bij DPA GEOS</t>
  </si>
  <si>
    <t>https://www.jouwictvacature.nl/solliciteren?job=medior-java-developer-bij-dpa-geos-bij-dpa-geos</t>
  </si>
  <si>
    <t>Senior Feedback Engineer bij Bartosz</t>
  </si>
  <si>
    <t>https://www.jouwictvacature.nl/solliciteren?job=senior-feedback-engineer-bij-bartosz-bij-bartosz-utrecht</t>
  </si>
  <si>
    <t>Axians</t>
  </si>
  <si>
    <t xml:space="preserve">Young Professional Java Developer </t>
  </si>
  <si>
    <t>Studeer jij deze zomer af of ben je net afgestudeerd en zoek je een mix van werken en leren?_x000D_
_x000D_
Als Java Developer ben je onderdeel van ons multidisciplinaire en zelf-organiserende team. Samen beheersen we alle aspecten van software engineering, van Enterprise Integration Patterns tot moderne front-ends, van micro services tot legacy applicatie ontsluiting.</t>
  </si>
  <si>
    <t>https://www.jouwictvacature.nl/solliciteren?job=young-professional-java-developer-bij-axians</t>
  </si>
  <si>
    <t>Senior Feedback Engineer | Exploratory Testing, Context Driven Testing, BDD, SbE, TDD</t>
  </si>
  <si>
    <t>https://www.jouwictvacature.nl/solliciteren?job=senior-feedback-engineer--exploratory-testing-context-driven-testing-b-2</t>
  </si>
  <si>
    <t xml:space="preserve">Testmanager bij Bartosz  </t>
  </si>
  <si>
    <t>Ben jij een ambitieuze consultant met passie voor het testvak? Houd je van afwisseling en uitdaging in opdrachten bij toonaangevende organisaties? En durf jij uit je comfortzone te komen? Kom werken bij Bartosz als Testmanager!</t>
  </si>
  <si>
    <t>https://www.jouwictvacature.nl/solliciteren?job=testmanager-bij-bartosz-bij-bartosz-arnhem</t>
  </si>
  <si>
    <t xml:space="preserve">Traineeship Agile Test Engineer bij Bartosz </t>
  </si>
  <si>
    <t>Wij zijn per direct op zoek naar trainee agile test engineers om deel te nemen aan onze ‘Test engineer Traineeship'!</t>
  </si>
  <si>
    <t>https://www.jouwictvacature.nl/solliciteren?job=traineeship-agile-test-engineer-bij-bartosz-bij-bartosz-eindhoven</t>
  </si>
  <si>
    <t>Enshore</t>
  </si>
  <si>
    <t>APELDOORN</t>
  </si>
  <si>
    <t xml:space="preserve">Ter uitbreiding van ons team zijn we op zoek naar (startende) professionals op het gebied van Java. Ben jij net afgestudeerd of al een paar jaar bezig en op zoek naar een leuke baan met enthousiaste collega’s? </t>
  </si>
  <si>
    <t>https://www.jouwictvacature.nl/solliciteren?job=java-developer-bij-enshore-3</t>
  </si>
  <si>
    <t xml:space="preserve">Medior Feedback Engineer bij Bartosz  </t>
  </si>
  <si>
    <t>https://www.jouwictvacature.nl/solliciteren?job=medior-feedback-engineer-bij-bartosz-bij-bartosz-arnhem</t>
  </si>
  <si>
    <t>Medior Full-stack Developer</t>
  </si>
  <si>
    <t>https://www.jouwictvacature.nl/solliciteren?job=medior-full-stack-developer-bij-coas</t>
  </si>
  <si>
    <t>Pyton an Amadeus company</t>
  </si>
  <si>
    <t xml:space="preserve">Medior Web Developer (focus on front-end) </t>
  </si>
  <si>
    <t>As a software engineer, you will work on projects critical to Pyton’s needs.</t>
  </si>
  <si>
    <t>https://www.jouwictvacature.nl/solliciteren?job=medior-web-developer-focus-on-front-end-bij-pyton-an-amadeus-company</t>
  </si>
  <si>
    <t>Rovict</t>
  </si>
  <si>
    <t>SOEST</t>
  </si>
  <si>
    <t>Medior .NET Developer voor 32, 36 of 40 uur per week | .NET Core, C#, AngularJS, Entity</t>
  </si>
  <si>
    <t>Ben je geïnteresseerd in technologie en onderwijs? Wil je graag software ontwikkelen voor onderwijsinstellingen én houd je ervan om dit gezamenlijk met je collega's op te pakken? Dan ben jij de ontwikkelaar die wij zoeken._x000D_
Om de professionalisering van de organisatie verder vorm te geven willen wij in contact komen met kandidaten (m/v) voor de functie van .NET Developer</t>
  </si>
  <si>
    <t>https://www.jouwictvacature.nl/solliciteren?job=medior-net-developer-voor-32-36-of-40-uur-per-week--net-core-c-angular</t>
  </si>
  <si>
    <t>De Solipsisgroep</t>
  </si>
  <si>
    <t>SCHIPHOL-RIJK</t>
  </si>
  <si>
    <t>Medior C#.NET developer bij De Solipsisgroep</t>
  </si>
  <si>
    <t xml:space="preserve">Als .NET Developer ben je samen met je collega ontwikkelaars verantwoordelijk voor de doorontwikkeling van ons product IntraOffice. Je bouwt samen met je collega’s aan onze Cloud-oplossing op het Microsoft Azure platform en ontwikkelt mede de roadmap voor de digitale handtekening. Je werkt in een klein team met korte lijnen en snelle beslissingen. Waar je je verantwoordelijkheid kunt nemen in het gehele development proces en je professionele mening gewaardeerd wordt._x000D_
_x000D_
</t>
  </si>
  <si>
    <t>https://www.jouwictvacature.nl/solliciteren?job=medior-cnet-developer-bij-de-solipsisgroep</t>
  </si>
  <si>
    <t>Sogeti Nederland B.V.</t>
  </si>
  <si>
    <t>VIANEN</t>
  </si>
  <si>
    <t>Senior Microsoft SharePoint Specialist bij Sogeti in Vianen</t>
  </si>
  <si>
    <t>Als Microsoft SharePoint Specialist zet jij jouw kennis van Microsoft SharePoint proactief in door te werken aan verschillende uitdagende projecten bij onze klanten. In de projecten werk je in een wisselend team samen met enthousiaste specialisten. Ondersteund door een ‘proven' projectaanpak en Sogeti's eigen kwaliteitssysteem worden projecten opgepakt en uitgevoerd.</t>
  </si>
  <si>
    <t>https://www.jouwictvacature.nl/solliciteren?job=medior-microsoft-sharepoint-specialist-bij-sogeti-4</t>
  </si>
  <si>
    <t>Senior Microsoft SharePoint Specialist bij Sogeti in Eindhoven</t>
  </si>
  <si>
    <t>https://www.jouwictvacature.nl/solliciteren?job=medior-microsoft-sharepoint-specialist-bij-sogeti</t>
  </si>
  <si>
    <t xml:space="preserve">Ben jij diegene die onze klanten de juiste hulp kan bieden én heb je de ambitie om in korte tijd stappen te maken in je carrière? Solliciteer dan naar ons interne opleidingsprogramma._x000D_
Als Consultancy Trainee begin je je loopbaan bij onze Technical Support Afdeling. De Support afdeling is hét kenniscentrum binnen Ridder. Wil je onze klanten, de branche en onze software goed te leren kennen dan de Support afdeling het ideale vertrekpunt voor een Consultant in opleiding. </t>
  </si>
  <si>
    <t>https://www.jouwictvacature.nl/solliciteren?job=vacature-consultancy-trainee-erp</t>
  </si>
  <si>
    <t>Junior C#.NET developer bij De Solipsisgroep</t>
  </si>
  <si>
    <t>https://www.jouwictvacature.nl/solliciteren?job=junior-cnet-developer-bij-de-solipsisgroep</t>
  </si>
  <si>
    <t>.NET Engineer in de Randstad (Junior, Medior, Senior, Lead, Architect)</t>
  </si>
  <si>
    <t xml:space="preserve">In de functie van .NET Engineer werk je zowel in de detachering als op projectbasis. Je werkgebied omvat heel Nederland. </t>
  </si>
  <si>
    <t>https://www.jouwictvacature.nl/solliciteren?job=net-engineer-in-de-randstad-junior-medior-senior-lead-architect</t>
  </si>
  <si>
    <t>Zie jij uitdaging in het vertalen van klantwensen naar een creatieve en efficiënte inrichting in ons eigen ontwikkelde ERP systeem? Wil je daarnaast de ruimte krijgen om je zo breed mogelijk te ontwikkelen? Dan hebben we de ideale baan voor jou!</t>
  </si>
  <si>
    <t>https://www.jouwictvacature.nl/solliciteren?job=technisch-consultant-erp-bi-ridder-data-systems</t>
  </si>
  <si>
    <t>Persistence</t>
  </si>
  <si>
    <t>ZWOLLE</t>
  </si>
  <si>
    <t>Enthousiaste Symfony developer (senior)</t>
  </si>
  <si>
    <t>Technisch uitdagende opdrachten die er maatschappelijk toe doen.  Wij zoeken een gedreven back-end developer die het verschil maakt.</t>
  </si>
  <si>
    <t>https://www.jouwictvacature.nl/solliciteren?job=gedreven-medior-backend-developer-2</t>
  </si>
  <si>
    <t>Buro26</t>
  </si>
  <si>
    <t>ALMKERK</t>
  </si>
  <si>
    <t xml:space="preserve">Senior PHP webdeveloper  bij Buro26   </t>
  </si>
  <si>
    <t>Buro26 zoekt naar versterking van het team op het gebied van back- en front-end webdevelopment (fulltime).</t>
  </si>
  <si>
    <t>https://www.jouwictvacature.nl/solliciteren?job=medior-php-webdeveloper-bij-buro26-</t>
  </si>
  <si>
    <t>Flexkids</t>
  </si>
  <si>
    <t>HAARLEM</t>
  </si>
  <si>
    <t>Wil jij als ervaren Backend PHP Developer werken aan een innovatief Kinderopvang Tool vanuit hartje Haarlem?</t>
  </si>
  <si>
    <t>https://www.jouwictvacature.nl/solliciteren?job=senior-php-developer-13</t>
  </si>
  <si>
    <t xml:space="preserve">Medior Full Stack Developer bij Telserv  </t>
  </si>
  <si>
    <t>https://www.jouwictvacature.nl/solliciteren?job=full-stack-developer-bij-telserv--2</t>
  </si>
  <si>
    <t xml:space="preserve">Allround PHP developer </t>
  </si>
  <si>
    <t>https://www.jouwictvacature.nl/solliciteren?job=allround-php-developer-medior-</t>
  </si>
  <si>
    <t>Divtag</t>
  </si>
  <si>
    <t>DRUNEN</t>
  </si>
  <si>
    <t xml:space="preserve">Medior PHP developer </t>
  </si>
  <si>
    <t>Als backend ontwikkelaar krijg je een belangrijke rol binnen het development team. De zeer gevarieerde opdrachten die we binnen krijgen zorgen voor een diversiteit aan persoonlijke groei. Voor deze functie is het van belang dat je reeds bekend met zaken zoals GIT, Laravel (en/of) andere PHP Frameworks. Daarnaast heb je basiskennis van web security en ben je een beetje bekend met scrum. Verder ben je sociaal, competitief en leergierig.</t>
  </si>
  <si>
    <t>https://www.jouwictvacature.nl/solliciteren?job=medior-php-developer-bij-divtag</t>
  </si>
  <si>
    <t>Muntz</t>
  </si>
  <si>
    <t xml:space="preserve">Junior PHP Developer bij Muntz </t>
  </si>
  <si>
    <t>Zie jij uitdaging in het vertalen van klantwensen naar passende mogelijkheden? De mogelijkheid krijgen om je te ontwikkelen in de richting die jij wilt? Dan zit je bij Muntz goed! Kom ons team versterken en ontdek waar jouw kansen liggen.</t>
  </si>
  <si>
    <t>https://www.jouwictvacature.nl/solliciteren?job=junior-php-developer-bij-muntz-bij-muntz</t>
  </si>
  <si>
    <t xml:space="preserve">Medior Laravel PHP developer   </t>
  </si>
  <si>
    <t>https://www.jouwictvacature.nl/solliciteren?job=medior-laravel-php-developer-bij-divtag</t>
  </si>
  <si>
    <t>VDMi/</t>
  </si>
  <si>
    <t xml:space="preserve">Medior symfony Developer </t>
  </si>
  <si>
    <t>Binnen één van onze teams hebben wij een vacature voor een Senior Drupal developer!</t>
  </si>
  <si>
    <t>https://www.jouwictvacature.nl/solliciteren?job=medior-symfony-developer-bij-vdminl</t>
  </si>
  <si>
    <t>Medior PHP bij Buro26</t>
  </si>
  <si>
    <t>https://www.jouwictvacature.nl/solliciteren?job=medior-php-developer-bij-buro26</t>
  </si>
  <si>
    <t>KSYOS</t>
  </si>
  <si>
    <t>AMSTELVEEN</t>
  </si>
  <si>
    <t>Front-end Developer</t>
  </si>
  <si>
    <t>Heb jij passie voor IT in combinatie met zorg? Dan is dit dé uitdaging voor jou!</t>
  </si>
  <si>
    <t>https://www.jouwictvacature.nl/solliciteren?job=medior-nodejs-software-engineer</t>
  </si>
  <si>
    <t>Funatic</t>
  </si>
  <si>
    <t>WADDINXVEEN</t>
  </si>
  <si>
    <t>Medior Fullstack Developer met Focus op Front-end</t>
  </si>
  <si>
    <t>Wij zijn succesvol en groeien flink, daarom willen wij ons hechte team uitbreiden en zijn wij op zoek naar jou!</t>
  </si>
  <si>
    <t>https://www.jouwictvacature.nl/solliciteren?job=medior-fullstack-developer-met-focus-op-front-end-bij-funatic</t>
  </si>
  <si>
    <t>Werk aan de Muur</t>
  </si>
  <si>
    <t>Senior front-end developer bij Werk aan de Muur!</t>
  </si>
  <si>
    <t>Kom het verschil maken als front-end developer bij Werk aan de Muur!</t>
  </si>
  <si>
    <t>https://www.jouwictvacature.nl/solliciteren?job=senior-front-end-developer-bij-werk-aan-de-muur</t>
  </si>
  <si>
    <t>Zeo is een full service online marketingbureau. We groeien sterk en momenteel werken we met 35 A-spelers aan de online marketingcampagnes van honderden bedrijven. Daarnaast bouwen we websites voor ze in WordPress en Magento. Onze webstudio krijgt steeds meer projecten en daarvoor zoeken we een front-end developer!</t>
  </si>
  <si>
    <t>https://www.jouwictvacature.nl/solliciteren?job=medior-front-end-developer-bij-zeo</t>
  </si>
  <si>
    <t>Helloprint</t>
  </si>
  <si>
    <t xml:space="preserve">Invent, develop and challenge the market, that's your job. </t>
  </si>
  <si>
    <t>https://www.jouwictvacature.nl/solliciteren?job=mediorjavascript-developer-bij-hello-print</t>
  </si>
  <si>
    <t>Sysunite B.V.</t>
  </si>
  <si>
    <t>DELFT</t>
  </si>
  <si>
    <t xml:space="preserve">Medior Software Developer Front-end/Back-end </t>
  </si>
  <si>
    <t xml:space="preserve">Ben jij diegene die ons jonge, hecht en creatieve team van software engineers komt versterken? </t>
  </si>
  <si>
    <t>https://www.jouwictvacature.nl/solliciteren?job=medior-software-developer-bij-sysunite-bv</t>
  </si>
  <si>
    <t>BKV Groep</t>
  </si>
  <si>
    <t>BREDA</t>
  </si>
  <si>
    <t>Senior Front-end Developer met ReactJS ervaring</t>
  </si>
  <si>
    <t>Front-end developer vacature binnen betrouwbare marktleider als werkgever. Veel technische kennis intern. Gezelligheid &amp; gedrevenheid gaan hier goed samen!</t>
  </si>
  <si>
    <t>https://www.jouwictvacature.nl/solliciteren?job=senior-front-end-developer-met-reactjs-ervaring-bij-bkv-groep</t>
  </si>
  <si>
    <t>The People Group</t>
  </si>
  <si>
    <t>NIEUWKUIJK</t>
  </si>
  <si>
    <t xml:space="preserve">Junior Front-end Developer </t>
  </si>
  <si>
    <t xml:space="preserve">Voor de uitbreiding van ons ontwikkelteam zijn we op zoek naar meerdere Full Stack Developers. Je voegt je bij een enthousiast en ambitieus ontwikkelteam en je haalt met een gezonde drive het beste uit jezelf en daarmee uit ons team!_x000D_
Als Full Stack Developer werk je mee aan nieuwe applicaties en de uitbreiding en het onderhoud van onze bestaande applicaties. Daarnaast heb je een goede kennis van de Engelse taal en ben je communicatief vaardig._x000D_
</t>
  </si>
  <si>
    <t>https://www.jouwictvacature.nl/solliciteren?job=junior-front-end-developer-bij-the-people-group</t>
  </si>
  <si>
    <t>SuperBuddy</t>
  </si>
  <si>
    <t>What we need is a developer who can work on our projects and professionalise the Way of Working. I think that mostly speaks for itself, right? You’ll be leading and working with &amp; alongside our small team of currently five other developers.</t>
  </si>
  <si>
    <t>https://www.jouwictvacature.nl/solliciteren?job=senior-developer-superbuddy-mean-stack</t>
  </si>
  <si>
    <t>Medior front-end developer bij Werk aan de Muur!</t>
  </si>
  <si>
    <t>https://www.jouwictvacature.nl/solliciteren?job=medior-front-end-developer-bij-werk-aan-de-muur</t>
  </si>
  <si>
    <t>Junior Java Software Developer | Java, HTML CSS, Javascript, Mobile, Eclipse, Docker</t>
  </si>
  <si>
    <t>https://www.jouwictvacature.nl/solliciteren?job=junior-java-software-developer--java-html-css-javascript-mobile-eclips</t>
  </si>
  <si>
    <t>Senior Java Developer in Amsterdam | Spring, (No)SQL databases, Elasticsearch, Docker</t>
  </si>
  <si>
    <t>Do you want to do cool stuff, have fun while doing it and tell the world about it? Come work at Trifork!</t>
  </si>
  <si>
    <t>https://www.jouwictvacature.nl/solliciteren?job=senior-java-developer-in-amsterdam--spring-nosql-databases-elasticsear</t>
  </si>
  <si>
    <t xml:space="preserve">Medior Java Developer | Spring, Grails, Wicket, JavaScript, Scala </t>
  </si>
  <si>
    <t>https://www.jouwictvacature.nl/solliciteren?job=medior-java-developer--spring-grails-wicket-javascript-scala-bij-dpa-g-3</t>
  </si>
  <si>
    <t>Sofico</t>
  </si>
  <si>
    <t>HOUTEN</t>
  </si>
  <si>
    <t>Junior Java/Web Developer in automotive-sector | MS SQL, Oracle, JSP</t>
  </si>
  <si>
    <t>Vind je het leuk om als Java/Web developer voor de automotive-sector te werken? Kom dan werken bij Sofico!</t>
  </si>
  <si>
    <t>https://www.jouwictvacature.nl/solliciteren?job=junior-javaweb-developer-in-automotive-sector--ms-sql-oracle-jspjavawe</t>
  </si>
  <si>
    <t>Junior Android App Developer at FindWhere</t>
  </si>
  <si>
    <t>We're looking for an Android App developer who can lift our mobile applications to the next level, are you the one?</t>
  </si>
  <si>
    <t>https://www.jouwictvacature.nl/solliciteren?job=junior-android-app-developer-at-findwhere</t>
  </si>
  <si>
    <t>Gappless</t>
  </si>
  <si>
    <t>HALFWEG</t>
  </si>
  <si>
    <t>Senior Backend Developer bij Gappless te Halfweg</t>
  </si>
  <si>
    <t>Lijkt het je ook mooi om met de backend van Android apps aan de gang te gaan? Kom dan developen bij Gappless!</t>
  </si>
  <si>
    <t>https://www.jouwictvacature.nl/solliciteren?job=senior-backend-developer-bij-gappless-te-halfweg-bij-gappless</t>
  </si>
  <si>
    <t>INDI</t>
  </si>
  <si>
    <t>LEEK</t>
  </si>
  <si>
    <t>Met slim ontwikkelen van webshop en applicaties zorg je voor lagere kosten, meer verkoop, maar vooral voor… een hogere klanttevredenheid.”</t>
  </si>
  <si>
    <t>https://www.jouwictvacature.nl/solliciteren?job=senior-back-end-developer-bij-indi-in-leek</t>
  </si>
  <si>
    <t>Java Ontwikkelaar bij msg life Benelux</t>
  </si>
  <si>
    <t>Bent u op zoek naar verandering in plaats van routine? Combineer succesvol werken met een leuke werksfeer! Ontwikkelen uw carrière bij ons verder en versterk ons team!</t>
  </si>
  <si>
    <t>https://www.jouwictvacature.nl/solliciteren?job=java-ontwikkelaar-bij-msg-life-benelux-bij-msg-life-benelux</t>
  </si>
  <si>
    <t xml:space="preserve">Medior Java Engineer | JEE6, JMS, JDBC, JPA, NoSQL, Apache Camel, WebSphere7 </t>
  </si>
  <si>
    <t>Als Java Engineer ben je als Generalizing Specialist onderdeel van ons multidisciplinaire en zelf-organiserende team. Samen beheersen we alle aspecten van software engineering, van Enterprise Integration Patterns tot moderne front-ends, van micro services tot legacy applicatie ontsluiting.</t>
  </si>
  <si>
    <t>https://www.jouwictvacature.nl/solliciteren?job=medior-java-engineer-bij-axians</t>
  </si>
  <si>
    <t>Medior Java/Web Developer bij Sofico</t>
  </si>
  <si>
    <t>https://www.jouwictvacature.nl/solliciteren?job=medior-javaweb-developer-bij-sofico-bij-sofico</t>
  </si>
  <si>
    <t>ICATT</t>
  </si>
  <si>
    <t>Ervaren .NET webdeveloper</t>
  </si>
  <si>
    <t>ICATT zoekt een (zeer) ervaren .NET ontwikkelaar. Je kunt in teamverband, samen met product owners, webeditors, medeprogrammeurs en vormgevers, online applicaties bouwen. De techniek van diverse systemen moet je je gemakkelijk eigen kunnen maken. Daarnaast heb je een actieve inbreng bij ICATT in nieuwe ontwikkelingen op je vakgebied. Wij verwachten dat je visie en strategie uitdraagt en enthousiast meedenkt in het doorontwikkelen van bestaande systemen.</t>
  </si>
  <si>
    <t>https://www.jouwictvacature.nl/solliciteren?job=senior-enof-lead-net-developer-bij-icatt-in-hartje-amsterdam-2</t>
  </si>
  <si>
    <t xml:space="preserve">Medior Front-end Developer </t>
  </si>
  <si>
    <t>As a Medior Front-end Developer, you will work on projects critical to Pyton's needs.</t>
  </si>
  <si>
    <t>https://www.jouwictvacature.nl/solliciteren?job=medior-front-end-developer-bij-pyton-an-amadeus-company</t>
  </si>
  <si>
    <t xml:space="preserve">Senior Allround Developer </t>
  </si>
  <si>
    <t>Wij zijn op zoek naar meerdere fulltime software engineers die het leuk vinden in een team aan complexe systemen te werken.</t>
  </si>
  <si>
    <t>https://www.jouwictvacature.nl/solliciteren?job=senior-allround-developer-bij-coas</t>
  </si>
  <si>
    <t>CAPELLE AAN DEN IJSSEL</t>
  </si>
  <si>
    <t>Medior Microsoft SharePoint Specialist bij Sogeti in Capelle</t>
  </si>
  <si>
    <t>https://www.jouwictvacature.nl/solliciteren?job=microsoft-sharepoint-specialist-bij-sogeti-5</t>
  </si>
  <si>
    <t>Medior C# .NET developer bij De Solipsisgroep | .NET Core | Azure | AngularJS | NodeJS</t>
  </si>
  <si>
    <t xml:space="preserve">Als .NET Developer ben je samen met je collega ontwikkelaars verantwoordelijk voor de doorontwikkeling van ons product IntraOffice. Je bouwt samen met je collega’s aan onze Cloud-oplossing op het Microsoft Azure platform en ontwikkelt mede de roadmap voor de digitale handtekening. Je werkt in een klein team met korte lijnen en snelle beslissingen. Waar je je verantwoordelijkheid kunt nemen in het gehele development proces en je professionele mening gewaardeerd wordt.
</t>
  </si>
  <si>
    <t>https://www.jouwictvacature.nl/solliciteren?job=medior-c-net-developer-bij-de-solipsisgroep--net-core--azure--angularj</t>
  </si>
  <si>
    <t>Young Professional Microsoft .Net bij Sogeti in Eindhoven</t>
  </si>
  <si>
    <t>Als Young Professional Microsoft .Net lever je bij onze klanten (top van het Nederlandse bedrijfsleven) een belangrijke bijdrage aan de technische realisatie van .Net software oplossingen. Jouw kennis van .Net ontwikkelen we graag verder!</t>
  </si>
  <si>
    <t>https://www.jouwictvacature.nl/solliciteren?job=young-professional-microsoft-net-bij-sogeti-5</t>
  </si>
  <si>
    <t>Medior .Net Engineer bij Sogeti in Vianen</t>
  </si>
  <si>
    <t>https://www.jouwictvacature.nl/solliciteren?job=net-engineer-bij-sogeti</t>
  </si>
  <si>
    <t>Bloemert</t>
  </si>
  <si>
    <t>Wil jij werken aan complexe, innovatieve maatwerk projecten?  Wij werken voor gerenommeerde klanten en zijn qua projecten niet in één kader te plaatsen. Dit zorgt ervoor dat jouw baan afwisselend en altijd uitdagend is.</t>
  </si>
  <si>
    <t>https://www.jouwictvacature.nl/solliciteren?job=lead-net-developer-bij-bloemert--cnet-aspnet-mvc-javascript</t>
  </si>
  <si>
    <t>Educom</t>
  </si>
  <si>
    <t>Traineeship Application/Software Development JAVA/C#(.NET)/PHP.</t>
  </si>
  <si>
    <t>https://www.jouwictvacature.nl/solliciteren?job=traineeship-bij-educom-bij-educom</t>
  </si>
  <si>
    <t>De Haan</t>
  </si>
  <si>
    <t>ALMERE</t>
  </si>
  <si>
    <t>Junior/Medior/Senior Fullstack Developer</t>
  </si>
  <si>
    <t>De Haan IT Nederland B.V. groeit sterk, maar wil ook voorop blijven lopen.  In de functie draag je bij aan verdere ontwikkeling van onze producten en de oplossing van maatwerkproducten voor onze klanten.</t>
  </si>
  <si>
    <t>https://www.jouwictvacature.nl/solliciteren?job=juniormediorsenior-fullstack-developer</t>
  </si>
  <si>
    <t>Web Whales</t>
  </si>
  <si>
    <t xml:space="preserve">Ervaren Medior wordpress developer gezocht </t>
  </si>
  <si>
    <t>Heb jij in je carrière meer op Stack Overflow en GitHub gezeten dan op Facebook? Krijg je er een kick van als jouw code werkt en zie je complexe functies als een uitdaging? Dan zijn we opzoek naar jou!</t>
  </si>
  <si>
    <t>https://www.jouwictvacature.nl/solliciteren?job=ervaren-medior-wordpress-developer-gezocht-bij-web-whales</t>
  </si>
  <si>
    <t>https://www.jouwictvacature.nl/solliciteren?job=medior-wordpress-developer-bij-zeo</t>
  </si>
  <si>
    <t>managementboek</t>
  </si>
  <si>
    <t>SCHIEDAM</t>
  </si>
  <si>
    <t xml:space="preserve">Senior PHP developer bij Managementboek </t>
  </si>
  <si>
    <t xml:space="preserve">Is het werken met MYSQL databases en PHP voor jou gesneden koek? neem dan een kijkje bij ons! </t>
  </si>
  <si>
    <t>https://www.jouwictvacature.nl/solliciteren?job=senior-php-developer-bij-managementboek-bij-managementboek</t>
  </si>
  <si>
    <t>The Future of Finance</t>
  </si>
  <si>
    <t xml:space="preserve">Junior PHP ontwikkelaar bij Future of Finance </t>
  </si>
  <si>
    <t>Word jij onze nieuwe PHP Developer die op maat gemaakte software wil maken voor de financiële dienstverlening?</t>
  </si>
  <si>
    <t>https://www.jouwictvacature.nl/solliciteren?job=php-developer-bij-future-of-finance-3</t>
  </si>
  <si>
    <t xml:space="preserve">Medior PHP ontwikkelaar bij Future of Finance </t>
  </si>
  <si>
    <t>https://www.jouwictvacature.nl/solliciteren?job=php-developer-bij-future-of-finance-4</t>
  </si>
  <si>
    <t>Door het vertrek van een van onze collega's zijn wij op korte termijn op zoek naar een: Senior Webdeveloper</t>
  </si>
  <si>
    <t>https://www.jouwictvacature.nl/solliciteren?job=senior-webdeveloper-bij-4dms-bij-4dms</t>
  </si>
  <si>
    <t>Intrasurance Technology Services</t>
  </si>
  <si>
    <t>S-HERTOGENBOSCH</t>
  </si>
  <si>
    <t>Senior Drupal Front-end Ontwikkelaar (English)</t>
  </si>
  <si>
    <t>Is your sense of design and usability strong and are you willing to use this quality in the development of state of the art responsive websites and apps? Are you looking for a next step in your career that allows you to strongly develop your skills as a front-ender? Is Drupal your friend and do you want to use this in challenging projects? Apply now at Intrasurance Technology Services and discover the possibilities!</t>
  </si>
  <si>
    <t>https://www.jouwictvacature.nl/solliciteren?job=senior-drupal-front-end-ontwikkelaar-english-bij-intrasurance-technolo</t>
  </si>
</sst>
</file>

<file path=xl/styles.xml><?xml version="1.0" encoding="utf-8"?>
<styleSheet xmlns="http://schemas.openxmlformats.org/spreadsheetml/2006/main">
  <numFmts count="2">
    <numFmt formatCode="yyyy\-mm\-dd" numFmtId="164"/>
    <numFmt formatCode="yyyy-mm-dd" numFmtId="165"/>
  </numFmts>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4">
    <xf borderId="0" fillId="0" fontId="0" numFmtId="0" pivotButton="0" quotePrefix="0" xfId="0"/>
    <xf applyAlignment="1" borderId="0" fillId="0" fontId="0" numFmtId="14" pivotButton="0" quotePrefix="0" xfId="0">
      <alignment horizontal="left"/>
    </xf>
    <xf borderId="0" fillId="0" fontId="0" numFmtId="164" pivotButton="0" quotePrefix="0" xfId="0"/>
    <xf borderId="0" fillId="0" fontId="0" numFmtId="165" pivotButton="0" quotePrefix="0" xfId="0"/>
  </cellXfs>
  <cellStyles count="1">
    <cellStyle builtinId="0" name="Standaard" xfId="0"/>
  </cellStyles>
  <dxfs count="8">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ables/table1.xml><?xml version="1.0" encoding="utf-8"?>
<table xmlns="http://schemas.openxmlformats.org/spreadsheetml/2006/main" displayName="Tabel1" headerRowCount="1" id="1" name="Tabel1" ref="A1:L1048576" totalsRowShown="0">
  <autoFilter ref="A1:L1048576"/>
  <tableColumns count="12">
    <tableColumn id="1" name="Datum"/>
    <tableColumn id="2" name="Bedrijfsnaam"/>
    <tableColumn id="3" name="Stad"/>
    <tableColumn id="4" name="Taal"/>
    <tableColumn id="5" name="XP"/>
    <tableColumn id="6" name="Ervaringsniveau"/>
    <tableColumn id="7" name="Jobtitel"/>
    <tableColumn id="8" name="Link"/>
    <tableColumn id="9" name="LinkedIN"/>
    <tableColumn id="10" name="Teamleader"/>
    <tableColumn id="11" name="Jobomschrijving"/>
    <tableColumn id="12" name="URL"/>
  </tableColumns>
  <tableStyleInfo name="TableStyleMedium2" showColumnStripes="0" showFirstColumn="0" showLastColumn="0" showRowStripes="1"/>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xl/tables/table1.xml" Type="http://schemas.openxmlformats.org/officeDocument/2006/relationships/http://schemas.openxmlformats.org/officeDocument/2006/relationships/table"/></Relationships>
</file>

<file path=xl/worksheets/sheet1.xml><?xml version="1.0" encoding="utf-8"?>
<worksheet xmlns="http://schemas.openxmlformats.org/spreadsheetml/2006/main">
  <sheetPr codeName="Blad1">
    <outlinePr summaryBelow="1" summaryRight="1"/>
    <pageSetUpPr/>
  </sheetPr>
  <dimension ref="A1:L98"/>
  <sheetViews>
    <sheetView tabSelected="1" topLeftCell="A49" workbookViewId="0">
      <selection activeCell="B65" sqref="B65"/>
    </sheetView>
  </sheetViews>
  <sheetFormatPr baseColWidth="8" defaultRowHeight="14.25" outlineLevelCol="0"/>
  <cols>
    <col bestFit="1" customWidth="1" max="1" min="1" width="9.9296875"/>
    <col bestFit="1" customWidth="1" max="2" min="2" width="37.73046875"/>
    <col bestFit="1" customWidth="1" max="3" min="3" width="22.6640625"/>
    <col bestFit="1" customWidth="1" max="4" min="4" width="12.796875"/>
    <col bestFit="1" customWidth="1" max="6" min="6" width="15.3984375"/>
    <col bestFit="1" customWidth="1" max="7" min="7" width="71.59765625"/>
  </cols>
  <sheetData>
    <row r="1" spans="1:12">
      <c r="A1" s="1" t="s">
        <v>0</v>
      </c>
      <c r="B1" t="s">
        <v>1</v>
      </c>
      <c r="C1" t="s">
        <v>2</v>
      </c>
      <c r="D1" t="s">
        <v>3</v>
      </c>
      <c r="E1" t="s">
        <v>4</v>
      </c>
      <c r="F1" t="s">
        <v>5</v>
      </c>
      <c r="G1" t="s">
        <v>6</v>
      </c>
      <c r="H1" t="s">
        <v>7</v>
      </c>
      <c r="I1" t="s">
        <v>8</v>
      </c>
      <c r="J1" t="s">
        <v>9</v>
      </c>
      <c r="K1" t="s">
        <v>10</v>
      </c>
      <c r="L1" t="s">
        <v>11</v>
      </c>
    </row>
    <row r="2" spans="1:12">
      <c r="A2" s="2" t="n">
        <v>43163</v>
      </c>
      <c r="B2" t="s">
        <v>12</v>
      </c>
      <c r="C2" t="s">
        <v>13</v>
      </c>
      <c r="D2" t="s">
        <v>14</v>
      </c>
      <c r="E2" t="s">
        <v>15</v>
      </c>
      <c r="F2" t="s">
        <v>16</v>
      </c>
      <c r="G2" t="s">
        <v>17</v>
      </c>
      <c r="H2">
        <f>HYPERLINK("https://www.jouwictvacature.nl/solliciteren?job=senior-java-developer-at-msg-life-benelux-bij-msg-life-benelux", "Link")</f>
        <v/>
      </c>
      <c r="I2" t="s">
        <v>18</v>
      </c>
      <c r="J2" t="s">
        <v>19</v>
      </c>
      <c r="K2" t="s">
        <v>20</v>
      </c>
      <c r="L2" t="s">
        <v>21</v>
      </c>
    </row>
    <row r="3" spans="1:12">
      <c r="A3" s="2" t="n">
        <v>43163</v>
      </c>
      <c r="B3" t="s">
        <v>22</v>
      </c>
      <c r="C3" t="s">
        <v>23</v>
      </c>
      <c r="D3" t="s">
        <v>24</v>
      </c>
      <c r="E3" t="s">
        <v>15</v>
      </c>
      <c r="F3" t="s">
        <v>16</v>
      </c>
      <c r="G3" t="s">
        <v>25</v>
      </c>
      <c r="H3">
        <f>HYPERLINK("https://www.jouwictvacature.nl/solliciteren?job=senior-mobile-developer--ios-android-phonegap-objective-c-java-swift-b", "Link")</f>
        <v/>
      </c>
      <c r="I3" t="s">
        <v>18</v>
      </c>
      <c r="J3" t="s">
        <v>19</v>
      </c>
      <c r="K3" t="s">
        <v>26</v>
      </c>
      <c r="L3" t="s">
        <v>27</v>
      </c>
    </row>
    <row r="4" spans="1:12">
      <c r="A4" s="2" t="n">
        <v>43163</v>
      </c>
      <c r="B4" t="s">
        <v>28</v>
      </c>
      <c r="C4" t="s">
        <v>23</v>
      </c>
      <c r="D4" t="s">
        <v>24</v>
      </c>
      <c r="E4" t="s">
        <v>29</v>
      </c>
      <c r="F4" t="s">
        <v>16</v>
      </c>
      <c r="G4" t="s">
        <v>30</v>
      </c>
      <c r="H4">
        <f>HYPERLINK("https://www.jouwictvacature.nl/solliciteren?job=junior-java-spring-developer-bij-bottomline", "Link")</f>
        <v/>
      </c>
      <c r="I4" t="s">
        <v>18</v>
      </c>
      <c r="J4" t="s">
        <v>19</v>
      </c>
      <c r="K4" t="s">
        <v>31</v>
      </c>
      <c r="L4" t="s">
        <v>32</v>
      </c>
    </row>
    <row r="5" spans="1:12">
      <c r="A5" s="2" t="n">
        <v>43163</v>
      </c>
      <c r="B5" t="s">
        <v>22</v>
      </c>
      <c r="C5" t="s">
        <v>33</v>
      </c>
      <c r="D5" t="s">
        <v>24</v>
      </c>
      <c r="E5" t="s">
        <v>15</v>
      </c>
      <c r="F5" t="s">
        <v>16</v>
      </c>
      <c r="G5" t="s">
        <v>34</v>
      </c>
      <c r="H5">
        <f>HYPERLINK("https://www.jouwictvacature.nl/solliciteren?job=senior-java-full-stack-developer--ios-phonegap-objective-c-swift-bij-d-4", "Link")</f>
        <v/>
      </c>
      <c r="I5" t="s">
        <v>18</v>
      </c>
      <c r="J5" t="s">
        <v>19</v>
      </c>
      <c r="K5" t="s">
        <v>35</v>
      </c>
      <c r="L5" t="s">
        <v>36</v>
      </c>
    </row>
    <row r="6" spans="1:12">
      <c r="A6" s="2" t="n">
        <v>43163</v>
      </c>
      <c r="B6" t="s">
        <v>37</v>
      </c>
      <c r="C6" t="s">
        <v>38</v>
      </c>
      <c r="D6" t="s">
        <v>14</v>
      </c>
      <c r="E6" t="s">
        <v>39</v>
      </c>
      <c r="F6" t="s">
        <v>16</v>
      </c>
      <c r="G6" t="s">
        <v>40</v>
      </c>
      <c r="H6">
        <f>HYPERLINK("https://www.jouwictvacature.nl/solliciteren?job=medior-full-stack-mobile-developer-at-findwhere", "Link")</f>
        <v/>
      </c>
      <c r="I6" t="s">
        <v>18</v>
      </c>
      <c r="J6" t="s">
        <v>19</v>
      </c>
      <c r="K6" t="s">
        <v>41</v>
      </c>
      <c r="L6" t="s">
        <v>42</v>
      </c>
    </row>
    <row r="7" spans="1:12">
      <c r="A7" s="2" t="n">
        <v>43163</v>
      </c>
      <c r="B7" t="s">
        <v>43</v>
      </c>
      <c r="C7" t="s">
        <v>33</v>
      </c>
      <c r="D7" t="s">
        <v>24</v>
      </c>
      <c r="E7" t="s">
        <v>39</v>
      </c>
      <c r="F7" t="s">
        <v>16</v>
      </c>
      <c r="G7" t="s">
        <v>44</v>
      </c>
      <c r="H7">
        <f>HYPERLINK("https://www.jouwictvacature.nl/solliciteren?job=medior-feedback-engineer--exploratory-testing-context-driven-testing-b-5", "Link")</f>
        <v/>
      </c>
      <c r="I7" t="s">
        <v>18</v>
      </c>
      <c r="J7" t="s">
        <v>19</v>
      </c>
      <c r="K7" t="s">
        <v>45</v>
      </c>
      <c r="L7" t="s">
        <v>46</v>
      </c>
    </row>
    <row r="8" spans="1:12">
      <c r="A8" s="2" t="n">
        <v>43163</v>
      </c>
      <c r="B8" t="s">
        <v>22</v>
      </c>
      <c r="C8" t="s">
        <v>47</v>
      </c>
      <c r="D8" t="s">
        <v>24</v>
      </c>
      <c r="E8" t="s">
        <v>15</v>
      </c>
      <c r="F8" t="s">
        <v>16</v>
      </c>
      <c r="G8" t="s">
        <v>48</v>
      </c>
      <c r="H8">
        <f>HYPERLINK("https://www.jouwictvacature.nl/solliciteren?job=senior-java-backend-developer-bij-dpa-geos-bij-dpa-geos-3", "Link")</f>
        <v/>
      </c>
      <c r="I8" t="s">
        <v>18</v>
      </c>
      <c r="J8" t="s">
        <v>19</v>
      </c>
      <c r="K8" t="s">
        <v>49</v>
      </c>
      <c r="L8" t="s">
        <v>50</v>
      </c>
    </row>
    <row r="9" spans="1:12">
      <c r="A9" s="2" t="n">
        <v>43163</v>
      </c>
      <c r="B9" t="s">
        <v>51</v>
      </c>
      <c r="C9" t="s">
        <v>52</v>
      </c>
      <c r="D9" t="s">
        <v>14</v>
      </c>
      <c r="F9" t="s">
        <v>16</v>
      </c>
      <c r="G9" t="s">
        <v>53</v>
      </c>
      <c r="H9">
        <f>HYPERLINK("https://www.jouwictvacature.nl/solliciteren?job=starting-machine-learning-developer-at-trifork-in-amsterdam-bij-trifor", "Link")</f>
        <v/>
      </c>
      <c r="I9" t="s">
        <v>18</v>
      </c>
      <c r="J9" t="s">
        <v>19</v>
      </c>
      <c r="K9" t="s">
        <v>54</v>
      </c>
      <c r="L9" t="s">
        <v>55</v>
      </c>
    </row>
    <row r="10" spans="1:12">
      <c r="A10" s="2" t="n">
        <v>43163</v>
      </c>
      <c r="B10" t="s">
        <v>56</v>
      </c>
      <c r="C10" t="s">
        <v>23</v>
      </c>
      <c r="D10" t="s">
        <v>14</v>
      </c>
      <c r="E10" t="s">
        <v>29</v>
      </c>
      <c r="F10" t="s">
        <v>16</v>
      </c>
      <c r="G10" t="s">
        <v>57</v>
      </c>
      <c r="H10">
        <f>HYPERLINK("https://www.jouwictvacature.nl/solliciteren?job=junior-software-engineer-at-axual--java-scala-apache-kafka-spring-bij-", "Link")</f>
        <v/>
      </c>
      <c r="I10" t="s">
        <v>18</v>
      </c>
      <c r="J10" t="s">
        <v>19</v>
      </c>
      <c r="K10" t="s">
        <v>58</v>
      </c>
      <c r="L10" t="s">
        <v>59</v>
      </c>
    </row>
    <row r="11" spans="1:12">
      <c r="A11" s="2" t="n">
        <v>43163</v>
      </c>
      <c r="B11" t="s">
        <v>43</v>
      </c>
      <c r="C11" t="s">
        <v>33</v>
      </c>
      <c r="D11" t="s">
        <v>24</v>
      </c>
      <c r="E11" t="s">
        <v>15</v>
      </c>
      <c r="F11" t="s">
        <v>16</v>
      </c>
      <c r="G11" t="s">
        <v>60</v>
      </c>
      <c r="H11">
        <f>HYPERLINK("https://www.jouwictvacature.nl/solliciteren?job=senior-feedback-engineer-bij-bartosz-bij-bartosz-eindhoven-2", "Link")</f>
        <v/>
      </c>
      <c r="I11" t="s">
        <v>18</v>
      </c>
      <c r="J11" t="s">
        <v>19</v>
      </c>
      <c r="K11" t="s">
        <v>45</v>
      </c>
      <c r="L11" t="s">
        <v>61</v>
      </c>
    </row>
    <row r="12" spans="1:12">
      <c r="A12" s="2" t="n">
        <v>43163</v>
      </c>
      <c r="B12" t="s">
        <v>62</v>
      </c>
      <c r="C12" t="s">
        <v>63</v>
      </c>
      <c r="D12" t="s">
        <v>14</v>
      </c>
      <c r="F12" t="s">
        <v>64</v>
      </c>
      <c r="G12" t="s">
        <v>65</v>
      </c>
      <c r="H12">
        <f>HYPERLINK("https://www.jouwictvacature.nl/solliciteren?job=cc-ontwikkelaar-met-affiniteit-voor-luchtvaart", "Link")</f>
        <v/>
      </c>
      <c r="I12" t="s">
        <v>18</v>
      </c>
      <c r="J12" t="s">
        <v>19</v>
      </c>
      <c r="K12" t="s">
        <v>66</v>
      </c>
      <c r="L12" t="s">
        <v>67</v>
      </c>
    </row>
    <row r="13" spans="1:12">
      <c r="A13" s="2" t="n">
        <v>43163</v>
      </c>
      <c r="B13" t="s">
        <v>68</v>
      </c>
      <c r="C13" t="s">
        <v>69</v>
      </c>
      <c r="D13" t="s">
        <v>24</v>
      </c>
      <c r="F13" t="s">
        <v>64</v>
      </c>
      <c r="G13" t="s">
        <v>68</v>
      </c>
      <c r="H13">
        <f>HYPERLINK("https://www.jouwictvacature.nl/solliciteren?job=software-engineer-integratie", "Link")</f>
        <v/>
      </c>
      <c r="I13" t="s">
        <v>18</v>
      </c>
      <c r="J13" t="s">
        <v>19</v>
      </c>
      <c r="K13" t="s">
        <v>70</v>
      </c>
      <c r="L13" t="s">
        <v>71</v>
      </c>
    </row>
    <row r="14" spans="1:12">
      <c r="A14" s="2" t="n">
        <v>43163</v>
      </c>
      <c r="B14" t="s">
        <v>72</v>
      </c>
      <c r="C14" t="s">
        <v>33</v>
      </c>
      <c r="D14" t="s">
        <v>24</v>
      </c>
      <c r="E14" t="s">
        <v>39</v>
      </c>
      <c r="F14" t="s">
        <v>64</v>
      </c>
      <c r="G14" t="s">
        <v>73</v>
      </c>
      <c r="H14">
        <f>HYPERLINK("https://www.jouwictvacature.nl/solliciteren?job=senior-net-developer-bij-ce-fintech-bv", "Link")</f>
        <v/>
      </c>
      <c r="I14" t="s">
        <v>18</v>
      </c>
      <c r="J14" t="s">
        <v>19</v>
      </c>
      <c r="K14" t="s">
        <v>74</v>
      </c>
      <c r="L14" t="s">
        <v>75</v>
      </c>
    </row>
    <row r="15" spans="1:12">
      <c r="A15" s="2" t="n">
        <v>43163</v>
      </c>
      <c r="B15" t="s">
        <v>76</v>
      </c>
      <c r="C15" t="s">
        <v>77</v>
      </c>
      <c r="D15" t="s">
        <v>24</v>
      </c>
      <c r="F15" t="s">
        <v>64</v>
      </c>
      <c r="G15" t="s">
        <v>76</v>
      </c>
      <c r="H15">
        <f>HYPERLINK("https://www.jouwictvacature.nl/solliciteren?job=senior-net-ontwikkelaar-bij-webbeat-", "Link")</f>
        <v/>
      </c>
      <c r="I15" t="s">
        <v>18</v>
      </c>
      <c r="J15" t="s">
        <v>19</v>
      </c>
      <c r="K15" t="s">
        <v>78</v>
      </c>
      <c r="L15" t="s">
        <v>79</v>
      </c>
    </row>
    <row r="16" spans="1:12">
      <c r="A16" s="2" t="n">
        <v>43163</v>
      </c>
      <c r="B16" t="s">
        <v>80</v>
      </c>
      <c r="C16" t="s">
        <v>13</v>
      </c>
      <c r="D16" t="s">
        <v>24</v>
      </c>
      <c r="E16" t="s">
        <v>39</v>
      </c>
      <c r="F16" t="s">
        <v>64</v>
      </c>
      <c r="G16" t="s">
        <v>81</v>
      </c>
      <c r="H16">
        <f>HYPERLINK("https://www.jouwictvacature.nl/solliciteren?job=medior-net-developer-bij-minescape-met-affiniteit-voor-cms", "Link")</f>
        <v/>
      </c>
      <c r="I16" t="s">
        <v>18</v>
      </c>
      <c r="J16" t="s">
        <v>19</v>
      </c>
      <c r="K16" t="s">
        <v>82</v>
      </c>
      <c r="L16" t="s">
        <v>83</v>
      </c>
    </row>
    <row r="17" spans="1:12">
      <c r="A17" s="2" t="n">
        <v>43163</v>
      </c>
      <c r="B17" t="s">
        <v>84</v>
      </c>
      <c r="C17" t="s">
        <v>85</v>
      </c>
      <c r="D17" t="s">
        <v>24</v>
      </c>
      <c r="F17" t="s">
        <v>64</v>
      </c>
      <c r="G17" t="s">
        <v>84</v>
      </c>
      <c r="H17">
        <f>HYPERLINK("https://www.jouwictvacature.nl/solliciteren?job=business-consultant-erp-bij-ridder-data-systems", "Link")</f>
        <v/>
      </c>
      <c r="I17" t="s">
        <v>18</v>
      </c>
      <c r="J17" t="s">
        <v>19</v>
      </c>
      <c r="K17" t="s">
        <v>86</v>
      </c>
      <c r="L17" t="s">
        <v>87</v>
      </c>
    </row>
    <row r="18" spans="1:12">
      <c r="A18" s="2" t="n">
        <v>43163</v>
      </c>
      <c r="B18" t="s">
        <v>88</v>
      </c>
      <c r="C18" t="s">
        <v>23</v>
      </c>
      <c r="D18" t="s">
        <v>24</v>
      </c>
      <c r="E18" t="s">
        <v>15</v>
      </c>
      <c r="F18" t="s">
        <v>64</v>
      </c>
      <c r="G18" t="s">
        <v>89</v>
      </c>
      <c r="H18">
        <f>HYPERLINK("https://www.jouwictvacature.nl/solliciteren?job=medior-net-developer--werken-voor-klanten-als-kpn-ns-sanoma-media-en-e", "Link")</f>
        <v/>
      </c>
      <c r="I18" t="s">
        <v>18</v>
      </c>
      <c r="J18" t="s">
        <v>19</v>
      </c>
      <c r="K18" t="s">
        <v>90</v>
      </c>
      <c r="L18" t="s">
        <v>91</v>
      </c>
    </row>
    <row r="19" spans="1:12">
      <c r="A19" s="2" t="n">
        <v>43163</v>
      </c>
      <c r="B19" t="s">
        <v>92</v>
      </c>
      <c r="C19" t="s">
        <v>13</v>
      </c>
      <c r="D19" t="s">
        <v>24</v>
      </c>
      <c r="F19" t="s">
        <v>64</v>
      </c>
      <c r="G19" t="s">
        <v>93</v>
      </c>
      <c r="H19">
        <f>HYPERLINK("https://www.jouwictvacature.nl/solliciteren?job=c-net-ontwikkelaar--werken-voor-oa-the-voice-of-holland-de-slimste-men", "Link")</f>
        <v/>
      </c>
      <c r="I19" t="s">
        <v>18</v>
      </c>
      <c r="J19" t="s">
        <v>19</v>
      </c>
      <c r="K19" t="s">
        <v>94</v>
      </c>
      <c r="L19" t="s">
        <v>95</v>
      </c>
    </row>
    <row r="20" spans="1:12">
      <c r="A20" s="2" t="n">
        <v>43163</v>
      </c>
      <c r="B20" t="s">
        <v>76</v>
      </c>
      <c r="C20" t="s">
        <v>77</v>
      </c>
      <c r="D20" t="s">
        <v>24</v>
      </c>
      <c r="F20" t="s">
        <v>64</v>
      </c>
      <c r="G20" t="s">
        <v>76</v>
      </c>
      <c r="H20">
        <f>HYPERLINK("https://www.jouwictvacature.nl/solliciteren?job=junior-xamarin-ontwikkelaar-bij-webbeat-bij-webbeat", "Link")</f>
        <v/>
      </c>
      <c r="I20" t="s">
        <v>18</v>
      </c>
      <c r="J20" t="s">
        <v>19</v>
      </c>
      <c r="K20" t="s">
        <v>96</v>
      </c>
      <c r="L20" t="s">
        <v>97</v>
      </c>
    </row>
    <row r="21" spans="1:12">
      <c r="A21" s="2" t="n">
        <v>43163</v>
      </c>
      <c r="B21" t="s">
        <v>98</v>
      </c>
      <c r="C21" t="s">
        <v>99</v>
      </c>
      <c r="D21" t="s">
        <v>24</v>
      </c>
      <c r="E21" t="s">
        <v>39</v>
      </c>
      <c r="F21" t="s">
        <v>64</v>
      </c>
      <c r="G21" t="s">
        <v>100</v>
      </c>
      <c r="H21">
        <f>HYPERLINK("https://www.jouwictvacature.nl/solliciteren?job=senior-javascript-developer-2", "Link")</f>
        <v/>
      </c>
      <c r="I21" t="s">
        <v>18</v>
      </c>
      <c r="J21" t="s">
        <v>19</v>
      </c>
      <c r="K21" t="s">
        <v>101</v>
      </c>
      <c r="L21" t="s">
        <v>102</v>
      </c>
    </row>
    <row r="22" spans="1:12">
      <c r="A22" s="2" t="n">
        <v>43163</v>
      </c>
      <c r="B22" t="s">
        <v>103</v>
      </c>
      <c r="C22" t="s">
        <v>104</v>
      </c>
      <c r="D22" t="s">
        <v>24</v>
      </c>
      <c r="E22" t="s">
        <v>29</v>
      </c>
      <c r="F22" t="s">
        <v>105</v>
      </c>
      <c r="G22" t="s">
        <v>106</v>
      </c>
      <c r="H22">
        <f>HYPERLINK("https://www.jouwictvacature.nl/solliciteren?job=allround-php-developer-", "Link")</f>
        <v/>
      </c>
      <c r="I22" t="s">
        <v>18</v>
      </c>
      <c r="J22" t="s">
        <v>19</v>
      </c>
      <c r="K22" t="s">
        <v>107</v>
      </c>
      <c r="L22" t="s">
        <v>108</v>
      </c>
    </row>
    <row r="23" spans="1:12">
      <c r="A23" s="2" t="n">
        <v>43163</v>
      </c>
      <c r="B23" t="s">
        <v>109</v>
      </c>
      <c r="C23" t="s">
        <v>23</v>
      </c>
      <c r="D23" t="s">
        <v>24</v>
      </c>
      <c r="F23" t="s">
        <v>105</v>
      </c>
      <c r="G23" t="s">
        <v>109</v>
      </c>
      <c r="H23">
        <f>HYPERLINK("https://www.jouwictvacature.nl/solliciteren?job=junior-magento-developer-bij-zeo-bij-zeo", "Link")</f>
        <v/>
      </c>
      <c r="I23" t="s">
        <v>18</v>
      </c>
      <c r="J23" t="s">
        <v>19</v>
      </c>
      <c r="K23" t="s">
        <v>110</v>
      </c>
      <c r="L23" t="s">
        <v>111</v>
      </c>
    </row>
    <row r="24" spans="1:12">
      <c r="A24" s="2" t="n">
        <v>43163</v>
      </c>
      <c r="B24" t="s">
        <v>112</v>
      </c>
      <c r="C24" t="s">
        <v>113</v>
      </c>
      <c r="D24" t="s">
        <v>24</v>
      </c>
      <c r="E24" t="s">
        <v>15</v>
      </c>
      <c r="F24" t="s">
        <v>105</v>
      </c>
      <c r="G24" t="s">
        <v>114</v>
      </c>
      <c r="H24">
        <f>HYPERLINK("https://www.jouwictvacature.nl/solliciteren?job=senior-laravel-php-developer-bij-cepo", "Link")</f>
        <v/>
      </c>
      <c r="I24" t="s">
        <v>18</v>
      </c>
      <c r="J24" t="s">
        <v>19</v>
      </c>
      <c r="K24" t="s">
        <v>115</v>
      </c>
      <c r="L24" t="s">
        <v>116</v>
      </c>
    </row>
    <row r="25" spans="1:12">
      <c r="A25" s="2" t="n">
        <v>43163</v>
      </c>
      <c r="B25" t="s">
        <v>112</v>
      </c>
      <c r="C25" t="s">
        <v>113</v>
      </c>
      <c r="D25" t="s">
        <v>24</v>
      </c>
      <c r="E25" t="s">
        <v>29</v>
      </c>
      <c r="F25" t="s">
        <v>105</v>
      </c>
      <c r="G25" t="s">
        <v>117</v>
      </c>
      <c r="H25">
        <f>HYPERLINK("https://www.jouwictvacature.nl/solliciteren?job=junior-laravel-php-developer-bij-cepo", "Link")</f>
        <v/>
      </c>
      <c r="I25" t="s">
        <v>18</v>
      </c>
      <c r="J25" t="s">
        <v>19</v>
      </c>
      <c r="K25" t="s">
        <v>115</v>
      </c>
      <c r="L25" t="s">
        <v>118</v>
      </c>
    </row>
    <row r="26" spans="1:12">
      <c r="A26" s="2" t="n">
        <v>43163</v>
      </c>
      <c r="B26" t="s">
        <v>119</v>
      </c>
      <c r="C26" t="s">
        <v>13</v>
      </c>
      <c r="D26" t="s">
        <v>24</v>
      </c>
      <c r="E26" t="s">
        <v>39</v>
      </c>
      <c r="F26" t="s">
        <v>105</v>
      </c>
      <c r="G26" t="s">
        <v>120</v>
      </c>
      <c r="H26">
        <f>HYPERLINK("https://www.jouwictvacature.nl/solliciteren?job=senior-full-stack-ontwikkelaar-bij-telserv-", "Link")</f>
        <v/>
      </c>
      <c r="I26" t="s">
        <v>18</v>
      </c>
      <c r="J26" t="s">
        <v>19</v>
      </c>
      <c r="K26" t="s">
        <v>121</v>
      </c>
      <c r="L26" t="s">
        <v>122</v>
      </c>
    </row>
    <row r="27" spans="1:12">
      <c r="A27" s="2" t="n">
        <v>43163</v>
      </c>
      <c r="B27" t="s">
        <v>123</v>
      </c>
      <c r="C27" t="s">
        <v>124</v>
      </c>
      <c r="D27" t="s">
        <v>24</v>
      </c>
      <c r="E27" t="s">
        <v>15</v>
      </c>
      <c r="F27" t="s">
        <v>105</v>
      </c>
      <c r="G27" t="s">
        <v>125</v>
      </c>
      <c r="H27">
        <f>HYPERLINK("https://www.jouwictvacature.nl/solliciteren?job=senior-laravel-developer-bij-aan-zee-communicatie", "Link")</f>
        <v/>
      </c>
      <c r="I27" t="s">
        <v>18</v>
      </c>
      <c r="J27" t="s">
        <v>19</v>
      </c>
      <c r="K27" t="s">
        <v>126</v>
      </c>
      <c r="L27" t="s">
        <v>127</v>
      </c>
    </row>
    <row r="28" spans="1:12">
      <c r="A28" s="2" t="n">
        <v>43163</v>
      </c>
      <c r="B28" t="s">
        <v>128</v>
      </c>
      <c r="C28" t="s">
        <v>129</v>
      </c>
      <c r="D28" t="s">
        <v>24</v>
      </c>
      <c r="F28" t="s">
        <v>105</v>
      </c>
      <c r="G28" t="s">
        <v>128</v>
      </c>
      <c r="H28">
        <f>HYPERLINK("https://www.jouwictvacature.nl/solliciteren?job=medior-webdeveloper-bij-4dms", "Link")</f>
        <v/>
      </c>
      <c r="I28" t="s">
        <v>18</v>
      </c>
      <c r="J28" t="s">
        <v>19</v>
      </c>
      <c r="K28" t="s">
        <v>130</v>
      </c>
      <c r="L28" t="s">
        <v>131</v>
      </c>
    </row>
    <row r="29" spans="1:12">
      <c r="A29" s="2" t="n">
        <v>43163</v>
      </c>
      <c r="B29" t="s">
        <v>132</v>
      </c>
      <c r="C29" t="s">
        <v>133</v>
      </c>
      <c r="D29" t="s">
        <v>24</v>
      </c>
      <c r="F29" t="s">
        <v>105</v>
      </c>
      <c r="G29" t="s">
        <v>134</v>
      </c>
      <c r="H29">
        <f>HYPERLINK("https://www.jouwictvacature.nl/solliciteren?job=full-stack-developer-10", "Link")</f>
        <v/>
      </c>
      <c r="I29" t="s">
        <v>18</v>
      </c>
      <c r="J29" t="s">
        <v>19</v>
      </c>
      <c r="K29" t="s">
        <v>135</v>
      </c>
      <c r="L29" t="s">
        <v>136</v>
      </c>
    </row>
    <row r="30" spans="1:12">
      <c r="A30" s="2" t="n">
        <v>43163</v>
      </c>
      <c r="B30" t="s">
        <v>137</v>
      </c>
      <c r="C30" t="s">
        <v>138</v>
      </c>
      <c r="D30" t="s">
        <v>24</v>
      </c>
      <c r="F30" t="s">
        <v>105</v>
      </c>
      <c r="G30" t="s">
        <v>139</v>
      </c>
      <c r="H30">
        <f>HYPERLINK("https://www.jouwictvacature.nl/solliciteren?job=full-stack-developer-bij-sumedia", "Link")</f>
        <v/>
      </c>
      <c r="I30" t="s">
        <v>18</v>
      </c>
      <c r="J30" t="s">
        <v>19</v>
      </c>
      <c r="K30" t="s">
        <v>140</v>
      </c>
      <c r="L30" t="s">
        <v>141</v>
      </c>
    </row>
    <row r="31" spans="1:12">
      <c r="A31" s="2" t="n">
        <v>43163</v>
      </c>
      <c r="B31" t="s">
        <v>142</v>
      </c>
      <c r="C31" t="s">
        <v>143</v>
      </c>
      <c r="D31" t="s">
        <v>24</v>
      </c>
      <c r="F31" t="s">
        <v>16</v>
      </c>
      <c r="G31" t="s">
        <v>144</v>
      </c>
      <c r="H31">
        <f>HYPERLINK("https://www.jouwictvacature.nl/solliciteren?job=solution-architect-3", "Link")</f>
        <v/>
      </c>
      <c r="I31" t="s">
        <v>18</v>
      </c>
      <c r="J31" t="s">
        <v>19</v>
      </c>
      <c r="K31" t="s">
        <v>145</v>
      </c>
      <c r="L31" t="s">
        <v>146</v>
      </c>
    </row>
    <row r="32" spans="1:12">
      <c r="A32" s="2" t="n">
        <v>43163</v>
      </c>
      <c r="B32" t="s">
        <v>43</v>
      </c>
      <c r="C32" t="s">
        <v>52</v>
      </c>
      <c r="D32" t="s">
        <v>24</v>
      </c>
      <c r="E32" t="s">
        <v>29</v>
      </c>
      <c r="F32" t="s">
        <v>16</v>
      </c>
      <c r="G32" t="s">
        <v>147</v>
      </c>
      <c r="H32">
        <f>HYPERLINK("https://www.jouwictvacature.nl/solliciteren?job=junior-agile-test-specialist-bij-bartosz", "Link")</f>
        <v/>
      </c>
      <c r="I32" t="s">
        <v>18</v>
      </c>
      <c r="J32" t="s">
        <v>19</v>
      </c>
      <c r="K32" t="s">
        <v>148</v>
      </c>
      <c r="L32" t="s">
        <v>149</v>
      </c>
    </row>
    <row r="33" spans="1:12">
      <c r="A33" s="2" t="n">
        <v>43163</v>
      </c>
      <c r="B33" t="s">
        <v>22</v>
      </c>
      <c r="C33" t="s">
        <v>52</v>
      </c>
      <c r="D33" t="s">
        <v>24</v>
      </c>
      <c r="E33" t="s">
        <v>39</v>
      </c>
      <c r="F33" t="s">
        <v>16</v>
      </c>
      <c r="G33" t="s">
        <v>150</v>
      </c>
      <c r="H33">
        <f>HYPERLINK("https://www.jouwictvacature.nl/solliciteren?job=medior-java-developer-bij-dpa-geos-bij-dpa-geos", "Link")</f>
        <v/>
      </c>
      <c r="I33" t="s">
        <v>18</v>
      </c>
      <c r="J33" t="s">
        <v>19</v>
      </c>
      <c r="K33" t="s">
        <v>35</v>
      </c>
      <c r="L33" t="s">
        <v>151</v>
      </c>
    </row>
    <row r="34" spans="1:12">
      <c r="A34" s="2" t="n">
        <v>43163</v>
      </c>
      <c r="B34" t="s">
        <v>43</v>
      </c>
      <c r="C34" t="s">
        <v>23</v>
      </c>
      <c r="D34" t="s">
        <v>24</v>
      </c>
      <c r="E34" t="s">
        <v>15</v>
      </c>
      <c r="F34" t="s">
        <v>16</v>
      </c>
      <c r="G34" t="s">
        <v>152</v>
      </c>
      <c r="H34">
        <f>HYPERLINK("https://www.jouwictvacature.nl/solliciteren?job=senior-feedback-engineer-bij-bartosz-bij-bartosz-utrecht", "Link")</f>
        <v/>
      </c>
      <c r="I34" t="s">
        <v>18</v>
      </c>
      <c r="J34" t="s">
        <v>19</v>
      </c>
      <c r="K34" t="s">
        <v>45</v>
      </c>
      <c r="L34" t="s">
        <v>153</v>
      </c>
    </row>
    <row r="35" spans="1:12">
      <c r="A35" s="2" t="n">
        <v>43163</v>
      </c>
      <c r="B35" t="s">
        <v>154</v>
      </c>
      <c r="C35" t="s">
        <v>47</v>
      </c>
      <c r="D35" t="s">
        <v>24</v>
      </c>
      <c r="F35" t="s">
        <v>16</v>
      </c>
      <c r="G35" t="s">
        <v>155</v>
      </c>
      <c r="H35">
        <f>HYPERLINK("https://www.jouwictvacature.nl/solliciteren?job=young-professional-java-developer-bij-axians", "Link")</f>
        <v/>
      </c>
      <c r="I35" t="s">
        <v>18</v>
      </c>
      <c r="J35" t="s">
        <v>19</v>
      </c>
      <c r="K35" t="s">
        <v>156</v>
      </c>
      <c r="L35" t="s">
        <v>157</v>
      </c>
    </row>
    <row r="36" spans="1:12">
      <c r="A36" s="2" t="n">
        <v>43163</v>
      </c>
      <c r="B36" t="s">
        <v>43</v>
      </c>
      <c r="C36" t="s">
        <v>23</v>
      </c>
      <c r="D36" t="s">
        <v>24</v>
      </c>
      <c r="E36" t="s">
        <v>15</v>
      </c>
      <c r="F36" t="s">
        <v>16</v>
      </c>
      <c r="G36" t="s">
        <v>158</v>
      </c>
      <c r="H36">
        <f>HYPERLINK("https://www.jouwictvacature.nl/solliciteren?job=senior-feedback-engineer--exploratory-testing-context-driven-testing-b-2", "Link")</f>
        <v/>
      </c>
      <c r="I36" t="s">
        <v>18</v>
      </c>
      <c r="J36" t="s">
        <v>19</v>
      </c>
      <c r="K36" t="s">
        <v>45</v>
      </c>
      <c r="L36" t="s">
        <v>159</v>
      </c>
    </row>
    <row r="37" spans="1:12">
      <c r="A37" s="2" t="n">
        <v>43163</v>
      </c>
      <c r="B37" t="s">
        <v>43</v>
      </c>
      <c r="C37" t="s">
        <v>138</v>
      </c>
      <c r="D37" t="s">
        <v>24</v>
      </c>
      <c r="F37" t="s">
        <v>16</v>
      </c>
      <c r="G37" t="s">
        <v>160</v>
      </c>
      <c r="H37">
        <f>HYPERLINK("https://www.jouwictvacature.nl/solliciteren?job=testmanager-bij-bartosz-bij-bartosz-arnhem", "Link")</f>
        <v/>
      </c>
      <c r="I37" t="s">
        <v>18</v>
      </c>
      <c r="J37" t="s">
        <v>19</v>
      </c>
      <c r="K37" t="s">
        <v>161</v>
      </c>
      <c r="L37" t="s">
        <v>162</v>
      </c>
    </row>
    <row r="38" spans="1:12">
      <c r="A38" s="2" t="n">
        <v>43163</v>
      </c>
      <c r="B38" t="s">
        <v>43</v>
      </c>
      <c r="C38" t="s">
        <v>47</v>
      </c>
      <c r="D38" t="s">
        <v>24</v>
      </c>
      <c r="F38" t="s">
        <v>16</v>
      </c>
      <c r="G38" t="s">
        <v>163</v>
      </c>
      <c r="H38">
        <f>HYPERLINK("https://www.jouwictvacature.nl/solliciteren?job=traineeship-agile-test-engineer-bij-bartosz-bij-bartosz-eindhoven", "Link")</f>
        <v/>
      </c>
      <c r="I38" t="s">
        <v>18</v>
      </c>
      <c r="J38" t="s">
        <v>19</v>
      </c>
      <c r="K38" t="s">
        <v>164</v>
      </c>
      <c r="L38" t="s">
        <v>165</v>
      </c>
    </row>
    <row r="39" spans="1:12">
      <c r="A39" s="2" t="n">
        <v>43163</v>
      </c>
      <c r="B39" t="s">
        <v>166</v>
      </c>
      <c r="C39" t="s">
        <v>167</v>
      </c>
      <c r="D39" t="s">
        <v>24</v>
      </c>
      <c r="F39" t="s">
        <v>16</v>
      </c>
      <c r="G39" t="s">
        <v>166</v>
      </c>
      <c r="H39">
        <f>HYPERLINK("https://www.jouwictvacature.nl/solliciteren?job=java-developer-bij-enshore-3", "Link")</f>
        <v/>
      </c>
      <c r="I39" t="s">
        <v>18</v>
      </c>
      <c r="J39" t="s">
        <v>19</v>
      </c>
      <c r="K39" t="s">
        <v>168</v>
      </c>
      <c r="L39" t="s">
        <v>169</v>
      </c>
    </row>
    <row r="40" spans="1:12">
      <c r="A40" s="2" t="n">
        <v>43163</v>
      </c>
      <c r="B40" t="s">
        <v>43</v>
      </c>
      <c r="C40" t="s">
        <v>138</v>
      </c>
      <c r="D40" t="s">
        <v>24</v>
      </c>
      <c r="E40" t="s">
        <v>39</v>
      </c>
      <c r="F40" t="s">
        <v>16</v>
      </c>
      <c r="G40" t="s">
        <v>170</v>
      </c>
      <c r="H40">
        <f>HYPERLINK("https://www.jouwictvacature.nl/solliciteren?job=medior-feedback-engineer-bij-bartosz-bij-bartosz-arnhem", "Link")</f>
        <v/>
      </c>
      <c r="I40" t="s">
        <v>18</v>
      </c>
      <c r="J40" t="s">
        <v>19</v>
      </c>
      <c r="K40" t="s">
        <v>45</v>
      </c>
      <c r="L40" t="s">
        <v>171</v>
      </c>
    </row>
    <row r="41" spans="1:12">
      <c r="A41" s="2" t="n">
        <v>43163</v>
      </c>
      <c r="B41" t="s">
        <v>98</v>
      </c>
      <c r="C41" t="s">
        <v>99</v>
      </c>
      <c r="D41" t="s">
        <v>24</v>
      </c>
      <c r="E41" t="s">
        <v>39</v>
      </c>
      <c r="F41" t="s">
        <v>64</v>
      </c>
      <c r="G41" t="s">
        <v>172</v>
      </c>
      <c r="H41">
        <f>HYPERLINK("https://www.jouwictvacature.nl/solliciteren?job=medior-full-stack-developer-bij-coas", "Link")</f>
        <v/>
      </c>
      <c r="I41" t="s">
        <v>18</v>
      </c>
      <c r="J41" t="s">
        <v>19</v>
      </c>
      <c r="K41" t="s">
        <v>101</v>
      </c>
      <c r="L41" t="s">
        <v>173</v>
      </c>
    </row>
    <row r="42" spans="1:12">
      <c r="A42" s="2" t="n">
        <v>43163</v>
      </c>
      <c r="B42" t="s">
        <v>174</v>
      </c>
      <c r="C42" t="s">
        <v>47</v>
      </c>
      <c r="D42" t="s">
        <v>14</v>
      </c>
      <c r="E42" t="s">
        <v>39</v>
      </c>
      <c r="F42" t="s">
        <v>64</v>
      </c>
      <c r="G42" t="s">
        <v>175</v>
      </c>
      <c r="H42">
        <f>HYPERLINK("https://www.jouwictvacature.nl/solliciteren?job=medior-web-developer-focus-on-front-end-bij-pyton-an-amadeus-company", "Link")</f>
        <v/>
      </c>
      <c r="I42" t="s">
        <v>18</v>
      </c>
      <c r="J42" t="s">
        <v>19</v>
      </c>
      <c r="K42" t="s">
        <v>176</v>
      </c>
      <c r="L42" t="s">
        <v>177</v>
      </c>
    </row>
    <row r="43" spans="1:12">
      <c r="A43" s="2" t="n">
        <v>43163</v>
      </c>
      <c r="B43" t="s">
        <v>178</v>
      </c>
      <c r="C43" t="s">
        <v>179</v>
      </c>
      <c r="D43" t="s">
        <v>24</v>
      </c>
      <c r="E43" t="s">
        <v>39</v>
      </c>
      <c r="F43" t="s">
        <v>64</v>
      </c>
      <c r="G43" t="s">
        <v>180</v>
      </c>
      <c r="H43">
        <f>HYPERLINK("https://www.jouwictvacature.nl/solliciteren?job=medior-net-developer-voor-32-36-of-40-uur-per-week--net-core-c-angular", "Link")</f>
        <v/>
      </c>
      <c r="I43" t="s">
        <v>18</v>
      </c>
      <c r="J43" t="s">
        <v>19</v>
      </c>
      <c r="K43" t="s">
        <v>181</v>
      </c>
      <c r="L43" t="s">
        <v>182</v>
      </c>
    </row>
    <row r="44" spans="1:12">
      <c r="A44" s="2" t="n">
        <v>43163</v>
      </c>
      <c r="B44" t="s">
        <v>183</v>
      </c>
      <c r="C44" t="s">
        <v>184</v>
      </c>
      <c r="D44" t="s">
        <v>24</v>
      </c>
      <c r="E44" t="s">
        <v>39</v>
      </c>
      <c r="F44" t="s">
        <v>64</v>
      </c>
      <c r="G44" t="s">
        <v>185</v>
      </c>
      <c r="H44">
        <f>HYPERLINK("https://www.jouwictvacature.nl/solliciteren?job=medior-cnet-developer-bij-de-solipsisgroep", "Link")</f>
        <v/>
      </c>
      <c r="I44" t="s">
        <v>18</v>
      </c>
      <c r="J44" t="s">
        <v>19</v>
      </c>
      <c r="K44" t="s">
        <v>186</v>
      </c>
      <c r="L44" t="s">
        <v>187</v>
      </c>
    </row>
    <row r="45" spans="1:12">
      <c r="A45" s="2" t="n">
        <v>43163</v>
      </c>
      <c r="B45" t="s">
        <v>188</v>
      </c>
      <c r="C45" t="s">
        <v>189</v>
      </c>
      <c r="D45" t="s">
        <v>24</v>
      </c>
      <c r="E45" t="s">
        <v>15</v>
      </c>
      <c r="F45" t="s">
        <v>64</v>
      </c>
      <c r="G45" t="s">
        <v>190</v>
      </c>
      <c r="H45">
        <f>HYPERLINK("https://www.jouwictvacature.nl/solliciteren?job=medior-microsoft-sharepoint-specialist-bij-sogeti-4", "Link")</f>
        <v/>
      </c>
      <c r="I45" t="s">
        <v>18</v>
      </c>
      <c r="J45" t="s">
        <v>19</v>
      </c>
      <c r="K45" t="s">
        <v>191</v>
      </c>
      <c r="L45" t="s">
        <v>192</v>
      </c>
    </row>
    <row r="46" spans="1:12">
      <c r="A46" s="2" t="n">
        <v>43163</v>
      </c>
      <c r="B46" t="s">
        <v>188</v>
      </c>
      <c r="C46" t="s">
        <v>47</v>
      </c>
      <c r="D46" t="s">
        <v>24</v>
      </c>
      <c r="E46" t="s">
        <v>15</v>
      </c>
      <c r="F46" t="s">
        <v>64</v>
      </c>
      <c r="G46" t="s">
        <v>193</v>
      </c>
      <c r="H46">
        <f>HYPERLINK("https://www.jouwictvacature.nl/solliciteren?job=medior-microsoft-sharepoint-specialist-bij-sogeti", "Link")</f>
        <v/>
      </c>
      <c r="I46" t="s">
        <v>18</v>
      </c>
      <c r="J46" t="s">
        <v>19</v>
      </c>
      <c r="K46" t="s">
        <v>191</v>
      </c>
      <c r="L46" t="s">
        <v>194</v>
      </c>
    </row>
    <row r="47" spans="1:12">
      <c r="A47" s="2" t="n">
        <v>43163</v>
      </c>
      <c r="B47" t="s">
        <v>84</v>
      </c>
      <c r="C47" t="s">
        <v>85</v>
      </c>
      <c r="D47" t="s">
        <v>24</v>
      </c>
      <c r="F47" t="s">
        <v>64</v>
      </c>
      <c r="G47" t="s">
        <v>84</v>
      </c>
      <c r="H47">
        <f>HYPERLINK("https://www.jouwictvacature.nl/solliciteren?job=vacature-consultancy-trainee-erp", "Link")</f>
        <v/>
      </c>
      <c r="I47" t="s">
        <v>18</v>
      </c>
      <c r="J47" t="s">
        <v>19</v>
      </c>
      <c r="K47" t="s">
        <v>195</v>
      </c>
      <c r="L47" t="s">
        <v>196</v>
      </c>
    </row>
    <row r="48" spans="1:12">
      <c r="A48" s="2" t="n">
        <v>43163</v>
      </c>
      <c r="B48" t="s">
        <v>183</v>
      </c>
      <c r="C48" t="s">
        <v>184</v>
      </c>
      <c r="D48" t="s">
        <v>24</v>
      </c>
      <c r="E48" t="s">
        <v>29</v>
      </c>
      <c r="F48" t="s">
        <v>64</v>
      </c>
      <c r="G48" t="s">
        <v>197</v>
      </c>
      <c r="H48">
        <f>HYPERLINK("https://www.jouwictvacature.nl/solliciteren?job=junior-cnet-developer-bij-de-solipsisgroep", "Link")</f>
        <v/>
      </c>
      <c r="I48" t="s">
        <v>18</v>
      </c>
      <c r="J48" t="s">
        <v>19</v>
      </c>
      <c r="K48" t="s">
        <v>186</v>
      </c>
      <c r="L48" t="s">
        <v>198</v>
      </c>
    </row>
    <row r="49" spans="1:12">
      <c r="A49" s="2" t="n">
        <v>43163</v>
      </c>
      <c r="B49" t="s">
        <v>188</v>
      </c>
      <c r="C49" t="s">
        <v>189</v>
      </c>
      <c r="D49" t="s">
        <v>24</v>
      </c>
      <c r="F49" t="s">
        <v>64</v>
      </c>
      <c r="G49" t="s">
        <v>199</v>
      </c>
      <c r="H49">
        <f>HYPERLINK("https://www.jouwictvacature.nl/solliciteren?job=net-engineer-in-de-randstad-junior-medior-senior-lead-architect", "Link")</f>
        <v/>
      </c>
      <c r="I49" t="s">
        <v>18</v>
      </c>
      <c r="J49" t="s">
        <v>19</v>
      </c>
      <c r="K49" t="s">
        <v>200</v>
      </c>
      <c r="L49" t="s">
        <v>201</v>
      </c>
    </row>
    <row r="50" spans="1:12">
      <c r="A50" s="2" t="n">
        <v>43163</v>
      </c>
      <c r="B50" t="s">
        <v>84</v>
      </c>
      <c r="C50" t="s">
        <v>85</v>
      </c>
      <c r="D50" t="s">
        <v>24</v>
      </c>
      <c r="F50" t="s">
        <v>64</v>
      </c>
      <c r="G50" t="s">
        <v>84</v>
      </c>
      <c r="H50">
        <f>HYPERLINK("https://www.jouwictvacature.nl/solliciteren?job=technisch-consultant-erp-bi-ridder-data-systems", "Link")</f>
        <v/>
      </c>
      <c r="I50" t="s">
        <v>18</v>
      </c>
      <c r="J50" t="s">
        <v>19</v>
      </c>
      <c r="K50" t="s">
        <v>202</v>
      </c>
      <c r="L50" t="s">
        <v>203</v>
      </c>
    </row>
    <row r="51" spans="1:12">
      <c r="A51" s="2" t="n">
        <v>43163</v>
      </c>
      <c r="B51" t="s">
        <v>204</v>
      </c>
      <c r="C51" t="s">
        <v>205</v>
      </c>
      <c r="D51" t="s">
        <v>24</v>
      </c>
      <c r="F51" t="s">
        <v>105</v>
      </c>
      <c r="G51" t="s">
        <v>206</v>
      </c>
      <c r="H51">
        <f>HYPERLINK("https://www.jouwictvacature.nl/solliciteren?job=gedreven-medior-backend-developer-2", "Link")</f>
        <v/>
      </c>
      <c r="I51" t="s">
        <v>18</v>
      </c>
      <c r="J51" t="s">
        <v>19</v>
      </c>
      <c r="K51" t="s">
        <v>207</v>
      </c>
      <c r="L51" t="s">
        <v>208</v>
      </c>
    </row>
    <row r="52" spans="1:12">
      <c r="A52" s="2" t="n">
        <v>43163</v>
      </c>
      <c r="B52" t="s">
        <v>209</v>
      </c>
      <c r="C52" t="s">
        <v>210</v>
      </c>
      <c r="D52" t="s">
        <v>24</v>
      </c>
      <c r="E52" t="s">
        <v>15</v>
      </c>
      <c r="F52" t="s">
        <v>105</v>
      </c>
      <c r="G52" t="s">
        <v>211</v>
      </c>
      <c r="H52">
        <f>HYPERLINK("https://www.jouwictvacature.nl/solliciteren?job=medior-php-webdeveloper-bij-buro26-", "Link")</f>
        <v/>
      </c>
      <c r="I52" t="s">
        <v>18</v>
      </c>
      <c r="J52" t="s">
        <v>19</v>
      </c>
      <c r="K52" t="s">
        <v>212</v>
      </c>
      <c r="L52" t="s">
        <v>213</v>
      </c>
    </row>
    <row r="53" spans="1:12">
      <c r="A53" s="2" t="n">
        <v>43163</v>
      </c>
      <c r="B53" t="s">
        <v>214</v>
      </c>
      <c r="C53" t="s">
        <v>215</v>
      </c>
      <c r="D53" t="s">
        <v>24</v>
      </c>
      <c r="F53" t="s">
        <v>105</v>
      </c>
      <c r="G53" t="s">
        <v>214</v>
      </c>
      <c r="H53">
        <f>HYPERLINK("https://www.jouwictvacature.nl/solliciteren?job=senior-php-developer-13", "Link")</f>
        <v/>
      </c>
      <c r="I53" t="s">
        <v>18</v>
      </c>
      <c r="J53" t="s">
        <v>19</v>
      </c>
      <c r="K53" t="s">
        <v>216</v>
      </c>
      <c r="L53" t="s">
        <v>217</v>
      </c>
    </row>
    <row r="54" spans="1:12">
      <c r="A54" s="2" t="n">
        <v>43163</v>
      </c>
      <c r="B54" t="s">
        <v>119</v>
      </c>
      <c r="C54" t="s">
        <v>13</v>
      </c>
      <c r="D54" t="s">
        <v>24</v>
      </c>
      <c r="E54" t="s">
        <v>39</v>
      </c>
      <c r="F54" t="s">
        <v>105</v>
      </c>
      <c r="G54" t="s">
        <v>218</v>
      </c>
      <c r="H54">
        <f>HYPERLINK("https://www.jouwictvacature.nl/solliciteren?job=full-stack-developer-bij-telserv--2", "Link")</f>
        <v/>
      </c>
      <c r="I54" t="s">
        <v>18</v>
      </c>
      <c r="J54" t="s">
        <v>19</v>
      </c>
      <c r="K54" t="s">
        <v>121</v>
      </c>
      <c r="L54" t="s">
        <v>219</v>
      </c>
    </row>
    <row r="55" spans="1:12">
      <c r="A55" s="2" t="n">
        <v>43163</v>
      </c>
      <c r="B55" t="s">
        <v>103</v>
      </c>
      <c r="C55" t="s">
        <v>104</v>
      </c>
      <c r="D55" t="s">
        <v>24</v>
      </c>
      <c r="F55" t="s">
        <v>105</v>
      </c>
      <c r="G55" t="s">
        <v>220</v>
      </c>
      <c r="H55">
        <f>HYPERLINK("https://www.jouwictvacature.nl/solliciteren?job=allround-php-developer-medior-", "Link")</f>
        <v/>
      </c>
      <c r="I55" t="s">
        <v>18</v>
      </c>
      <c r="J55" t="s">
        <v>19</v>
      </c>
      <c r="K55" t="s">
        <v>107</v>
      </c>
      <c r="L55" t="s">
        <v>221</v>
      </c>
    </row>
    <row r="56" spans="1:12">
      <c r="A56" s="2" t="n">
        <v>43163</v>
      </c>
      <c r="B56" t="s">
        <v>222</v>
      </c>
      <c r="C56" t="s">
        <v>223</v>
      </c>
      <c r="D56" t="s">
        <v>24</v>
      </c>
      <c r="E56" t="s">
        <v>39</v>
      </c>
      <c r="F56" t="s">
        <v>105</v>
      </c>
      <c r="G56" t="s">
        <v>224</v>
      </c>
      <c r="H56">
        <f>HYPERLINK("https://www.jouwictvacature.nl/solliciteren?job=medior-php-developer-bij-divtag", "Link")</f>
        <v/>
      </c>
      <c r="I56" t="s">
        <v>18</v>
      </c>
      <c r="J56" t="s">
        <v>19</v>
      </c>
      <c r="K56" t="s">
        <v>225</v>
      </c>
      <c r="L56" t="s">
        <v>226</v>
      </c>
    </row>
    <row r="57" spans="1:12">
      <c r="A57" s="2" t="n">
        <v>43163</v>
      </c>
      <c r="B57" t="s">
        <v>227</v>
      </c>
      <c r="C57" t="s">
        <v>13</v>
      </c>
      <c r="D57" t="s">
        <v>24</v>
      </c>
      <c r="E57" t="s">
        <v>29</v>
      </c>
      <c r="F57" t="s">
        <v>105</v>
      </c>
      <c r="G57" t="s">
        <v>228</v>
      </c>
      <c r="H57">
        <f>HYPERLINK("https://www.jouwictvacature.nl/solliciteren?job=junior-php-developer-bij-muntz-bij-muntz", "Link")</f>
        <v/>
      </c>
      <c r="I57" t="s">
        <v>18</v>
      </c>
      <c r="J57" t="s">
        <v>19</v>
      </c>
      <c r="K57" t="s">
        <v>229</v>
      </c>
      <c r="L57" t="s">
        <v>230</v>
      </c>
    </row>
    <row r="58" spans="1:12">
      <c r="A58" s="2" t="n">
        <v>43163</v>
      </c>
      <c r="B58" t="s">
        <v>222</v>
      </c>
      <c r="C58" t="s">
        <v>223</v>
      </c>
      <c r="D58" t="s">
        <v>24</v>
      </c>
      <c r="E58" t="s">
        <v>39</v>
      </c>
      <c r="F58" t="s">
        <v>105</v>
      </c>
      <c r="G58" t="s">
        <v>231</v>
      </c>
      <c r="H58">
        <f>HYPERLINK("https://www.jouwictvacature.nl/solliciteren?job=medior-laravel-php-developer-bij-divtag", "Link")</f>
        <v/>
      </c>
      <c r="I58" t="s">
        <v>18</v>
      </c>
      <c r="J58" t="s">
        <v>19</v>
      </c>
      <c r="K58" t="s">
        <v>225</v>
      </c>
      <c r="L58" t="s">
        <v>232</v>
      </c>
    </row>
    <row r="59" spans="1:12">
      <c r="A59" s="2" t="n">
        <v>43163</v>
      </c>
      <c r="B59" t="s">
        <v>233</v>
      </c>
      <c r="C59" t="s">
        <v>33</v>
      </c>
      <c r="D59" t="s">
        <v>24</v>
      </c>
      <c r="E59" t="s">
        <v>39</v>
      </c>
      <c r="F59" t="s">
        <v>105</v>
      </c>
      <c r="G59" t="s">
        <v>234</v>
      </c>
      <c r="H59">
        <f>HYPERLINK("https://www.jouwictvacature.nl/solliciteren?job=medior-symfony-developer-bij-vdminl", "Link")</f>
        <v/>
      </c>
      <c r="I59" t="s">
        <v>18</v>
      </c>
      <c r="J59" t="s">
        <v>19</v>
      </c>
      <c r="K59" t="s">
        <v>235</v>
      </c>
      <c r="L59" t="s">
        <v>236</v>
      </c>
    </row>
    <row r="60" spans="1:12">
      <c r="A60" s="2" t="n">
        <v>43163</v>
      </c>
      <c r="B60" t="s">
        <v>209</v>
      </c>
      <c r="C60" t="s">
        <v>210</v>
      </c>
      <c r="D60" t="s">
        <v>24</v>
      </c>
      <c r="E60" t="s">
        <v>39</v>
      </c>
      <c r="F60" t="s">
        <v>105</v>
      </c>
      <c r="G60" t="s">
        <v>237</v>
      </c>
      <c r="H60">
        <f>HYPERLINK("https://www.jouwictvacature.nl/solliciteren?job=medior-php-developer-bij-buro26", "Link")</f>
        <v/>
      </c>
      <c r="I60" t="s">
        <v>18</v>
      </c>
      <c r="J60" t="s">
        <v>19</v>
      </c>
      <c r="K60" t="s">
        <v>212</v>
      </c>
      <c r="L60" t="s">
        <v>238</v>
      </c>
    </row>
    <row r="61" spans="1:12">
      <c r="A61" s="2" t="n">
        <v>43163</v>
      </c>
      <c r="B61" t="s">
        <v>239</v>
      </c>
      <c r="C61" t="s">
        <v>240</v>
      </c>
      <c r="D61" t="s">
        <v>24</v>
      </c>
      <c r="F61" t="s">
        <v>241</v>
      </c>
      <c r="G61" t="s">
        <v>239</v>
      </c>
      <c r="H61">
        <f>HYPERLINK("https://www.jouwictvacature.nl/solliciteren?job=medior-nodejs-software-engineer", "Link")</f>
        <v/>
      </c>
      <c r="I61" t="s">
        <v>18</v>
      </c>
      <c r="J61" t="s">
        <v>19</v>
      </c>
      <c r="K61" t="s">
        <v>242</v>
      </c>
      <c r="L61" t="s">
        <v>243</v>
      </c>
    </row>
    <row r="62" spans="1:12">
      <c r="A62" s="2" t="n">
        <v>43163</v>
      </c>
      <c r="B62" t="s">
        <v>244</v>
      </c>
      <c r="C62" t="s">
        <v>245</v>
      </c>
      <c r="D62" t="s">
        <v>24</v>
      </c>
      <c r="E62" t="s">
        <v>39</v>
      </c>
      <c r="F62" t="s">
        <v>241</v>
      </c>
      <c r="G62" t="s">
        <v>246</v>
      </c>
      <c r="H62">
        <f>HYPERLINK("https://www.jouwictvacature.nl/solliciteren?job=medior-fullstack-developer-met-focus-op-front-end-bij-funatic", "Link")</f>
        <v/>
      </c>
      <c r="I62" t="s">
        <v>18</v>
      </c>
      <c r="J62" t="s">
        <v>19</v>
      </c>
      <c r="K62" t="s">
        <v>247</v>
      </c>
      <c r="L62" t="s">
        <v>248</v>
      </c>
    </row>
    <row r="63" spans="1:12">
      <c r="A63" s="2" t="n">
        <v>43163</v>
      </c>
      <c r="B63" t="s">
        <v>249</v>
      </c>
      <c r="C63" t="s">
        <v>215</v>
      </c>
      <c r="D63" t="s">
        <v>24</v>
      </c>
      <c r="E63" t="s">
        <v>15</v>
      </c>
      <c r="F63" t="s">
        <v>241</v>
      </c>
      <c r="G63" t="s">
        <v>250</v>
      </c>
      <c r="H63">
        <f>HYPERLINK("https://www.jouwictvacature.nl/solliciteren?job=senior-front-end-developer-bij-werk-aan-de-muur", "Link")</f>
        <v/>
      </c>
      <c r="I63" t="s">
        <v>18</v>
      </c>
      <c r="J63" t="s">
        <v>19</v>
      </c>
      <c r="K63" t="s">
        <v>251</v>
      </c>
      <c r="L63" t="s">
        <v>252</v>
      </c>
    </row>
    <row r="64" spans="1:12">
      <c r="A64" s="2" t="n">
        <v>43163</v>
      </c>
      <c r="B64" t="s">
        <v>109</v>
      </c>
      <c r="C64" t="s">
        <v>23</v>
      </c>
      <c r="D64" t="s">
        <v>24</v>
      </c>
      <c r="F64" t="s">
        <v>241</v>
      </c>
      <c r="G64" t="s">
        <v>109</v>
      </c>
      <c r="H64">
        <f>HYPERLINK("https://www.jouwictvacature.nl/solliciteren?job=medior-front-end-developer-bij-zeo", "Link")</f>
        <v/>
      </c>
      <c r="I64" t="s">
        <v>18</v>
      </c>
      <c r="J64" t="s">
        <v>19</v>
      </c>
      <c r="K64" t="s">
        <v>253</v>
      </c>
      <c r="L64" t="s">
        <v>254</v>
      </c>
    </row>
    <row r="65" spans="1:12">
      <c r="A65" s="2" t="n">
        <v>43163</v>
      </c>
      <c r="B65" t="s">
        <v>255</v>
      </c>
      <c r="C65" t="s">
        <v>33</v>
      </c>
      <c r="D65" t="s">
        <v>14</v>
      </c>
      <c r="E65" t="s">
        <v>39</v>
      </c>
      <c r="F65" t="s">
        <v>241</v>
      </c>
      <c r="G65" t="s">
        <v>100</v>
      </c>
      <c r="H65">
        <f>HYPERLINK("https://www.jouwictvacature.nl/solliciteren?job=mediorjavascript-developer-bij-hello-print", "Link")</f>
        <v/>
      </c>
      <c r="I65" t="s">
        <v>18</v>
      </c>
      <c r="J65" t="s">
        <v>19</v>
      </c>
      <c r="K65" t="s">
        <v>256</v>
      </c>
      <c r="L65" t="s">
        <v>257</v>
      </c>
    </row>
    <row r="66" spans="1:12">
      <c r="A66" s="2" t="n">
        <v>43163</v>
      </c>
      <c r="B66" t="s">
        <v>258</v>
      </c>
      <c r="C66" t="s">
        <v>259</v>
      </c>
      <c r="D66" t="s">
        <v>24</v>
      </c>
      <c r="E66" t="s">
        <v>39</v>
      </c>
      <c r="F66" t="s">
        <v>241</v>
      </c>
      <c r="G66" t="s">
        <v>260</v>
      </c>
      <c r="H66">
        <f>HYPERLINK("https://www.jouwictvacature.nl/solliciteren?job=medior-software-developer-bij-sysunite-bv", "Link")</f>
        <v/>
      </c>
      <c r="I66" t="s">
        <v>18</v>
      </c>
      <c r="J66" t="s">
        <v>19</v>
      </c>
      <c r="K66" t="s">
        <v>261</v>
      </c>
      <c r="L66" t="s">
        <v>262</v>
      </c>
    </row>
    <row r="67" spans="1:12">
      <c r="A67" s="2" t="n">
        <v>43163</v>
      </c>
      <c r="B67" t="s">
        <v>263</v>
      </c>
      <c r="C67" t="s">
        <v>264</v>
      </c>
      <c r="D67" t="s">
        <v>24</v>
      </c>
      <c r="E67" t="s">
        <v>15</v>
      </c>
      <c r="F67" t="s">
        <v>241</v>
      </c>
      <c r="G67" t="s">
        <v>265</v>
      </c>
      <c r="H67">
        <f>HYPERLINK("https://www.jouwictvacature.nl/solliciteren?job=senior-front-end-developer-met-reactjs-ervaring-bij-bkv-groep", "Link")</f>
        <v/>
      </c>
      <c r="I67" t="s">
        <v>18</v>
      </c>
      <c r="J67" t="s">
        <v>19</v>
      </c>
      <c r="K67" t="s">
        <v>266</v>
      </c>
      <c r="L67" t="s">
        <v>267</v>
      </c>
    </row>
    <row r="68" spans="1:12">
      <c r="A68" s="2" t="n">
        <v>43163</v>
      </c>
      <c r="B68" t="s">
        <v>268</v>
      </c>
      <c r="C68" t="s">
        <v>269</v>
      </c>
      <c r="D68" t="s">
        <v>24</v>
      </c>
      <c r="E68" t="s">
        <v>29</v>
      </c>
      <c r="F68" t="s">
        <v>241</v>
      </c>
      <c r="G68" t="s">
        <v>270</v>
      </c>
      <c r="H68">
        <f>HYPERLINK("https://www.jouwictvacature.nl/solliciteren?job=junior-front-end-developer-bij-the-people-group", "Link")</f>
        <v/>
      </c>
      <c r="I68" t="s">
        <v>18</v>
      </c>
      <c r="J68" t="s">
        <v>19</v>
      </c>
      <c r="K68" t="s">
        <v>271</v>
      </c>
      <c r="L68" t="s">
        <v>272</v>
      </c>
    </row>
    <row r="69" spans="1:12">
      <c r="A69" s="2" t="n">
        <v>43163</v>
      </c>
      <c r="B69" t="s">
        <v>273</v>
      </c>
      <c r="C69" t="s">
        <v>205</v>
      </c>
      <c r="D69" t="s">
        <v>14</v>
      </c>
      <c r="F69" t="s">
        <v>241</v>
      </c>
      <c r="G69" t="s">
        <v>273</v>
      </c>
      <c r="H69">
        <f>HYPERLINK("https://www.jouwictvacature.nl/solliciteren?job=senior-developer-superbuddy-mean-stack", "Link")</f>
        <v/>
      </c>
      <c r="I69" t="s">
        <v>18</v>
      </c>
      <c r="J69" t="s">
        <v>19</v>
      </c>
      <c r="K69" t="s">
        <v>274</v>
      </c>
      <c r="L69" t="s">
        <v>275</v>
      </c>
    </row>
    <row r="70" spans="1:12">
      <c r="A70" s="2" t="n">
        <v>43163</v>
      </c>
      <c r="B70" t="s">
        <v>249</v>
      </c>
      <c r="C70" t="s">
        <v>215</v>
      </c>
      <c r="D70" t="s">
        <v>24</v>
      </c>
      <c r="E70" t="s">
        <v>39</v>
      </c>
      <c r="F70" t="s">
        <v>241</v>
      </c>
      <c r="G70" t="s">
        <v>276</v>
      </c>
      <c r="H70">
        <f>HYPERLINK("https://www.jouwictvacature.nl/solliciteren?job=medior-front-end-developer-bij-werk-aan-de-muur", "Link")</f>
        <v/>
      </c>
      <c r="I70" t="s">
        <v>18</v>
      </c>
      <c r="J70" t="s">
        <v>19</v>
      </c>
      <c r="K70" t="s">
        <v>251</v>
      </c>
      <c r="L70" t="s">
        <v>277</v>
      </c>
    </row>
    <row r="71" spans="1:12">
      <c r="A71" s="3" t="n">
        <v>43164</v>
      </c>
      <c r="B71" t="s">
        <v>244</v>
      </c>
      <c r="C71" t="s">
        <v>245</v>
      </c>
      <c r="D71" t="s">
        <v>24</v>
      </c>
      <c r="E71" t="s">
        <v>29</v>
      </c>
      <c r="F71" t="s">
        <v>16</v>
      </c>
      <c r="G71" t="s">
        <v>278</v>
      </c>
      <c r="H71">
        <f>HYPERLINK("https://www.jouwictvacature.nl/solliciteren?job=junior-java-software-developer--java-html-css-javascript-mobile-eclips", "Link")</f>
        <v/>
      </c>
      <c r="I71" t="s">
        <v>18</v>
      </c>
      <c r="J71" t="s">
        <v>19</v>
      </c>
      <c r="K71" t="s">
        <v>247</v>
      </c>
      <c r="L71" t="s">
        <v>279</v>
      </c>
    </row>
    <row r="72" spans="1:12">
      <c r="A72" s="3" t="n">
        <v>43164</v>
      </c>
      <c r="B72" t="s">
        <v>51</v>
      </c>
      <c r="C72" t="s">
        <v>52</v>
      </c>
      <c r="D72" t="s">
        <v>14</v>
      </c>
      <c r="E72" t="s">
        <v>15</v>
      </c>
      <c r="F72" t="s">
        <v>16</v>
      </c>
      <c r="G72" t="s">
        <v>280</v>
      </c>
      <c r="H72">
        <f>HYPERLINK("https://www.jouwictvacature.nl/solliciteren?job=senior-java-developer-in-amsterdam--spring-nosql-databases-elasticsear", "Link")</f>
        <v/>
      </c>
      <c r="I72" t="s">
        <v>18</v>
      </c>
      <c r="J72" t="s">
        <v>19</v>
      </c>
      <c r="K72" t="s">
        <v>281</v>
      </c>
      <c r="L72" t="s">
        <v>282</v>
      </c>
    </row>
    <row r="73" spans="1:12">
      <c r="A73" s="3" t="n">
        <v>43164</v>
      </c>
      <c r="B73" t="s">
        <v>22</v>
      </c>
      <c r="C73" t="s">
        <v>47</v>
      </c>
      <c r="D73" t="s">
        <v>24</v>
      </c>
      <c r="E73" t="s">
        <v>39</v>
      </c>
      <c r="F73" t="s">
        <v>16</v>
      </c>
      <c r="G73" t="s">
        <v>283</v>
      </c>
      <c r="H73">
        <f>HYPERLINK("https://www.jouwictvacature.nl/solliciteren?job=medior-java-developer--spring-grails-wicket-javascript-scala-bij-dpa-g-3", "Link")</f>
        <v/>
      </c>
      <c r="I73" t="s">
        <v>18</v>
      </c>
      <c r="J73" t="s">
        <v>19</v>
      </c>
      <c r="K73" t="s">
        <v>35</v>
      </c>
      <c r="L73" t="s">
        <v>284</v>
      </c>
    </row>
    <row r="74" spans="1:12">
      <c r="A74" s="3" t="n">
        <v>43164</v>
      </c>
      <c r="B74" t="s">
        <v>285</v>
      </c>
      <c r="C74" t="s">
        <v>286</v>
      </c>
      <c r="D74" t="s">
        <v>24</v>
      </c>
      <c r="E74" t="s">
        <v>29</v>
      </c>
      <c r="F74" t="s">
        <v>16</v>
      </c>
      <c r="G74" t="s">
        <v>287</v>
      </c>
      <c r="H74">
        <f>HYPERLINK("https://www.jouwictvacature.nl/solliciteren?job=junior-javaweb-developer-in-automotive-sector--ms-sql-oracle-jspjavawe", "Link")</f>
        <v/>
      </c>
      <c r="I74" t="s">
        <v>18</v>
      </c>
      <c r="J74" t="s">
        <v>19</v>
      </c>
      <c r="K74" t="s">
        <v>288</v>
      </c>
      <c r="L74" t="s">
        <v>289</v>
      </c>
    </row>
    <row r="75" spans="1:12">
      <c r="A75" s="3" t="n">
        <v>43164</v>
      </c>
      <c r="B75" t="s">
        <v>37</v>
      </c>
      <c r="C75" t="s">
        <v>38</v>
      </c>
      <c r="D75" t="s">
        <v>14</v>
      </c>
      <c r="E75" t="s">
        <v>29</v>
      </c>
      <c r="F75" t="s">
        <v>16</v>
      </c>
      <c r="G75" t="s">
        <v>290</v>
      </c>
      <c r="H75">
        <f>HYPERLINK("https://www.jouwictvacature.nl/solliciteren?job=junior-android-app-developer-at-findwhere", "Link")</f>
        <v/>
      </c>
      <c r="I75" t="s">
        <v>18</v>
      </c>
      <c r="J75" t="s">
        <v>19</v>
      </c>
      <c r="K75" t="s">
        <v>291</v>
      </c>
      <c r="L75" t="s">
        <v>292</v>
      </c>
    </row>
    <row r="76" spans="1:12">
      <c r="A76" s="3" t="n">
        <v>43164</v>
      </c>
      <c r="B76" t="s">
        <v>293</v>
      </c>
      <c r="C76" t="s">
        <v>294</v>
      </c>
      <c r="D76" t="s">
        <v>24</v>
      </c>
      <c r="E76" t="s">
        <v>15</v>
      </c>
      <c r="F76" t="s">
        <v>16</v>
      </c>
      <c r="G76" t="s">
        <v>295</v>
      </c>
      <c r="H76">
        <f>HYPERLINK("https://www.jouwictvacature.nl/solliciteren?job=senior-backend-developer-bij-gappless-te-halfweg-bij-gappless", "Link")</f>
        <v/>
      </c>
      <c r="I76" t="s">
        <v>18</v>
      </c>
      <c r="J76" t="s">
        <v>19</v>
      </c>
      <c r="K76" t="s">
        <v>296</v>
      </c>
      <c r="L76" t="s">
        <v>297</v>
      </c>
    </row>
    <row r="77" spans="1:12">
      <c r="A77" s="3" t="n">
        <v>43164</v>
      </c>
      <c r="B77" t="s">
        <v>298</v>
      </c>
      <c r="C77" t="s">
        <v>299</v>
      </c>
      <c r="D77" t="s">
        <v>24</v>
      </c>
      <c r="F77" t="s">
        <v>16</v>
      </c>
      <c r="G77" t="s">
        <v>298</v>
      </c>
      <c r="H77">
        <f>HYPERLINK("https://www.jouwictvacature.nl/solliciteren?job=senior-back-end-developer-bij-indi-in-leek", "Link")</f>
        <v/>
      </c>
      <c r="I77" t="s">
        <v>18</v>
      </c>
      <c r="J77" t="s">
        <v>19</v>
      </c>
      <c r="K77" t="s">
        <v>300</v>
      </c>
      <c r="L77" t="s">
        <v>301</v>
      </c>
    </row>
    <row r="78" spans="1:12">
      <c r="A78" s="3" t="n">
        <v>43164</v>
      </c>
      <c r="B78" t="s">
        <v>12</v>
      </c>
      <c r="C78" t="s">
        <v>13</v>
      </c>
      <c r="D78" t="s">
        <v>24</v>
      </c>
      <c r="F78" t="s">
        <v>16</v>
      </c>
      <c r="G78" t="s">
        <v>302</v>
      </c>
      <c r="H78">
        <f>HYPERLINK("https://www.jouwictvacature.nl/solliciteren?job=java-ontwikkelaar-bij-msg-life-benelux-bij-msg-life-benelux", "Link")</f>
        <v/>
      </c>
      <c r="I78" t="s">
        <v>18</v>
      </c>
      <c r="J78" t="s">
        <v>19</v>
      </c>
      <c r="K78" t="s">
        <v>303</v>
      </c>
      <c r="L78" t="s">
        <v>304</v>
      </c>
    </row>
    <row r="79" spans="1:12">
      <c r="A79" s="3" t="n">
        <v>43164</v>
      </c>
      <c r="B79" t="s">
        <v>154</v>
      </c>
      <c r="C79" t="s">
        <v>47</v>
      </c>
      <c r="D79" t="s">
        <v>24</v>
      </c>
      <c r="E79" t="s">
        <v>39</v>
      </c>
      <c r="F79" t="s">
        <v>16</v>
      </c>
      <c r="G79" t="s">
        <v>305</v>
      </c>
      <c r="H79">
        <f>HYPERLINK("https://www.jouwictvacature.nl/solliciteren?job=medior-java-engineer-bij-axians", "Link")</f>
        <v/>
      </c>
      <c r="I79" t="s">
        <v>18</v>
      </c>
      <c r="J79" t="s">
        <v>19</v>
      </c>
      <c r="K79" t="s">
        <v>306</v>
      </c>
      <c r="L79" t="s">
        <v>307</v>
      </c>
    </row>
    <row r="80" spans="1:12">
      <c r="A80" s="3" t="n">
        <v>43164</v>
      </c>
      <c r="B80" t="s">
        <v>285</v>
      </c>
      <c r="C80" t="s">
        <v>286</v>
      </c>
      <c r="D80" t="s">
        <v>24</v>
      </c>
      <c r="E80" t="s">
        <v>39</v>
      </c>
      <c r="F80" t="s">
        <v>16</v>
      </c>
      <c r="G80" t="s">
        <v>308</v>
      </c>
      <c r="H80">
        <f>HYPERLINK("https://www.jouwictvacature.nl/solliciteren?job=medior-javaweb-developer-bij-sofico-bij-sofico", "Link")</f>
        <v/>
      </c>
      <c r="I80" t="s">
        <v>18</v>
      </c>
      <c r="J80" t="s">
        <v>19</v>
      </c>
      <c r="K80" t="s">
        <v>288</v>
      </c>
      <c r="L80" t="s">
        <v>309</v>
      </c>
    </row>
    <row r="81" spans="1:12">
      <c r="A81" s="3" t="n">
        <v>43164</v>
      </c>
      <c r="B81" t="s">
        <v>310</v>
      </c>
      <c r="C81" t="s">
        <v>52</v>
      </c>
      <c r="D81" t="s">
        <v>24</v>
      </c>
      <c r="F81" t="s">
        <v>64</v>
      </c>
      <c r="G81" t="s">
        <v>311</v>
      </c>
      <c r="H81">
        <f>HYPERLINK("https://www.jouwictvacature.nl/solliciteren?job=senior-enof-lead-net-developer-bij-icatt-in-hartje-amsterdam-2", "Link")</f>
        <v/>
      </c>
      <c r="I81" t="s">
        <v>18</v>
      </c>
      <c r="J81" t="s">
        <v>19</v>
      </c>
      <c r="K81" t="s">
        <v>312</v>
      </c>
      <c r="L81" t="s">
        <v>313</v>
      </c>
    </row>
    <row r="82" spans="1:12">
      <c r="A82" s="3" t="n">
        <v>43164</v>
      </c>
      <c r="B82" t="s">
        <v>174</v>
      </c>
      <c r="C82" t="s">
        <v>47</v>
      </c>
      <c r="D82" t="s">
        <v>14</v>
      </c>
      <c r="E82" t="s">
        <v>39</v>
      </c>
      <c r="F82" t="s">
        <v>64</v>
      </c>
      <c r="G82" t="s">
        <v>314</v>
      </c>
      <c r="H82">
        <f>HYPERLINK("https://www.jouwictvacature.nl/solliciteren?job=medior-front-end-developer-bij-pyton-an-amadeus-company", "Link")</f>
        <v/>
      </c>
      <c r="I82" t="s">
        <v>18</v>
      </c>
      <c r="J82" t="s">
        <v>19</v>
      </c>
      <c r="K82" t="s">
        <v>315</v>
      </c>
      <c r="L82" t="s">
        <v>316</v>
      </c>
    </row>
    <row r="83" spans="1:12">
      <c r="A83" s="3" t="n">
        <v>43164</v>
      </c>
      <c r="B83" t="s">
        <v>98</v>
      </c>
      <c r="C83" t="s">
        <v>99</v>
      </c>
      <c r="D83" t="s">
        <v>24</v>
      </c>
      <c r="E83" t="s">
        <v>15</v>
      </c>
      <c r="F83" t="s">
        <v>64</v>
      </c>
      <c r="G83" t="s">
        <v>317</v>
      </c>
      <c r="H83">
        <f>HYPERLINK("https://www.jouwictvacature.nl/solliciteren?job=senior-allround-developer-bij-coas", "Link")</f>
        <v/>
      </c>
      <c r="I83" t="s">
        <v>18</v>
      </c>
      <c r="J83" t="s">
        <v>19</v>
      </c>
      <c r="K83" t="s">
        <v>318</v>
      </c>
      <c r="L83" t="s">
        <v>319</v>
      </c>
    </row>
    <row r="84" spans="1:12">
      <c r="A84" s="3" t="n">
        <v>43164</v>
      </c>
      <c r="B84" t="s">
        <v>188</v>
      </c>
      <c r="C84" t="s">
        <v>320</v>
      </c>
      <c r="D84" t="s">
        <v>24</v>
      </c>
      <c r="E84" t="s">
        <v>39</v>
      </c>
      <c r="F84" t="s">
        <v>64</v>
      </c>
      <c r="G84" t="s">
        <v>321</v>
      </c>
      <c r="H84">
        <f>HYPERLINK("https://www.jouwictvacature.nl/solliciteren?job=microsoft-sharepoint-specialist-bij-sogeti-5", "Link")</f>
        <v/>
      </c>
      <c r="I84" t="s">
        <v>18</v>
      </c>
      <c r="J84" t="s">
        <v>19</v>
      </c>
      <c r="K84" t="s">
        <v>191</v>
      </c>
      <c r="L84" t="s">
        <v>322</v>
      </c>
    </row>
    <row r="85" spans="1:12">
      <c r="A85" s="3" t="n">
        <v>43164</v>
      </c>
      <c r="B85" t="s">
        <v>183</v>
      </c>
      <c r="C85" t="s">
        <v>184</v>
      </c>
      <c r="D85" t="s">
        <v>24</v>
      </c>
      <c r="E85" t="s">
        <v>39</v>
      </c>
      <c r="F85" t="s">
        <v>64</v>
      </c>
      <c r="G85" t="s">
        <v>323</v>
      </c>
      <c r="H85">
        <f>HYPERLINK("https://www.jouwictvacature.nl/solliciteren?job=medior-c-net-developer-bij-de-solipsisgroep--net-core--azure--angularj", "Link")</f>
        <v/>
      </c>
      <c r="I85" t="s">
        <v>18</v>
      </c>
      <c r="J85" t="s">
        <v>19</v>
      </c>
      <c r="K85" t="s">
        <v>324</v>
      </c>
      <c r="L85" t="s">
        <v>325</v>
      </c>
    </row>
    <row r="86" spans="1:12">
      <c r="A86" s="3" t="n">
        <v>43164</v>
      </c>
      <c r="B86" t="s">
        <v>188</v>
      </c>
      <c r="C86" t="s">
        <v>47</v>
      </c>
      <c r="D86" t="s">
        <v>24</v>
      </c>
      <c r="F86" t="s">
        <v>64</v>
      </c>
      <c r="G86" t="s">
        <v>326</v>
      </c>
      <c r="H86">
        <f>HYPERLINK("https://www.jouwictvacature.nl/solliciteren?job=young-professional-microsoft-net-bij-sogeti-5", "Link")</f>
        <v/>
      </c>
      <c r="I86" t="s">
        <v>18</v>
      </c>
      <c r="J86" t="s">
        <v>19</v>
      </c>
      <c r="K86" t="s">
        <v>327</v>
      </c>
      <c r="L86" t="s">
        <v>328</v>
      </c>
    </row>
    <row r="87" spans="1:12">
      <c r="A87" s="3" t="n">
        <v>43164</v>
      </c>
      <c r="B87" t="s">
        <v>188</v>
      </c>
      <c r="C87" t="s">
        <v>189</v>
      </c>
      <c r="D87" t="s">
        <v>24</v>
      </c>
      <c r="E87" t="s">
        <v>39</v>
      </c>
      <c r="F87" t="s">
        <v>64</v>
      </c>
      <c r="G87" t="s">
        <v>329</v>
      </c>
      <c r="H87">
        <f>HYPERLINK("https://www.jouwictvacature.nl/solliciteren?job=net-engineer-bij-sogeti", "Link")</f>
        <v/>
      </c>
      <c r="I87" t="s">
        <v>18</v>
      </c>
      <c r="J87" t="s">
        <v>19</v>
      </c>
      <c r="K87" t="s">
        <v>200</v>
      </c>
      <c r="L87" t="s">
        <v>330</v>
      </c>
    </row>
    <row r="88" spans="1:12">
      <c r="A88" s="3" t="n">
        <v>43164</v>
      </c>
      <c r="B88" t="s">
        <v>331</v>
      </c>
      <c r="C88" t="s">
        <v>52</v>
      </c>
      <c r="D88" t="s">
        <v>24</v>
      </c>
      <c r="F88" t="s">
        <v>64</v>
      </c>
      <c r="G88" t="s">
        <v>331</v>
      </c>
      <c r="H88">
        <f>HYPERLINK("https://www.jouwictvacature.nl/solliciteren?job=lead-net-developer-bij-bloemert--cnet-aspnet-mvc-javascript", "Link")</f>
        <v/>
      </c>
      <c r="I88" t="s">
        <v>18</v>
      </c>
      <c r="J88" t="s">
        <v>19</v>
      </c>
      <c r="K88" t="s">
        <v>332</v>
      </c>
      <c r="L88" t="s">
        <v>333</v>
      </c>
    </row>
    <row r="89" spans="1:12">
      <c r="A89" s="3" t="n">
        <v>43164</v>
      </c>
      <c r="B89" t="s">
        <v>334</v>
      </c>
      <c r="C89" t="s">
        <v>23</v>
      </c>
      <c r="D89" t="s">
        <v>14</v>
      </c>
      <c r="F89" t="s">
        <v>64</v>
      </c>
      <c r="G89" t="s">
        <v>334</v>
      </c>
      <c r="H89">
        <f>HYPERLINK("https://www.jouwictvacature.nl/solliciteren?job=traineeship-bij-educom-bij-educom", "Link")</f>
        <v/>
      </c>
      <c r="I89" t="s">
        <v>18</v>
      </c>
      <c r="J89" t="s">
        <v>19</v>
      </c>
      <c r="K89" t="s">
        <v>335</v>
      </c>
      <c r="L89" t="s">
        <v>336</v>
      </c>
    </row>
    <row r="90" spans="1:12">
      <c r="A90" s="3" t="n">
        <v>43164</v>
      </c>
      <c r="B90" t="s">
        <v>337</v>
      </c>
      <c r="C90" t="s">
        <v>338</v>
      </c>
      <c r="D90" t="s">
        <v>24</v>
      </c>
      <c r="E90" t="s">
        <v>29</v>
      </c>
      <c r="F90" t="s">
        <v>64</v>
      </c>
      <c r="G90" t="s">
        <v>339</v>
      </c>
      <c r="H90">
        <f>HYPERLINK("https://www.jouwictvacature.nl/solliciteren?job=juniormediorsenior-fullstack-developer", "Link")</f>
        <v/>
      </c>
      <c r="I90" t="s">
        <v>18</v>
      </c>
      <c r="J90" t="s">
        <v>19</v>
      </c>
      <c r="K90" t="s">
        <v>340</v>
      </c>
      <c r="L90" t="s">
        <v>341</v>
      </c>
    </row>
    <row r="91" spans="1:12">
      <c r="A91" s="3" t="n">
        <v>43164</v>
      </c>
      <c r="B91" t="s">
        <v>119</v>
      </c>
      <c r="C91" t="s">
        <v>13</v>
      </c>
      <c r="D91" t="s">
        <v>24</v>
      </c>
      <c r="E91" t="s">
        <v>39</v>
      </c>
      <c r="F91" t="s">
        <v>105</v>
      </c>
      <c r="G91" t="s">
        <v>218</v>
      </c>
      <c r="H91">
        <f>HYPERLINK("https://www.jouwictvacature.nl/solliciteren?job=full-stack-developer-bij-telserv--2", "Link")</f>
        <v/>
      </c>
      <c r="I91" t="s">
        <v>18</v>
      </c>
      <c r="J91" t="s">
        <v>19</v>
      </c>
      <c r="K91" t="s">
        <v>121</v>
      </c>
      <c r="L91" t="s">
        <v>219</v>
      </c>
    </row>
    <row r="92" spans="1:12">
      <c r="A92" s="3" t="n">
        <v>43164</v>
      </c>
      <c r="B92" t="s">
        <v>342</v>
      </c>
      <c r="C92" t="s">
        <v>143</v>
      </c>
      <c r="D92" t="s">
        <v>24</v>
      </c>
      <c r="F92" t="s">
        <v>105</v>
      </c>
      <c r="G92" t="s">
        <v>343</v>
      </c>
      <c r="H92">
        <f>HYPERLINK("https://www.jouwictvacature.nl/solliciteren?job=ervaren-medior-wordpress-developer-gezocht-bij-web-whales", "Link")</f>
        <v/>
      </c>
      <c r="I92" t="s">
        <v>18</v>
      </c>
      <c r="J92" t="s">
        <v>19</v>
      </c>
      <c r="K92" t="s">
        <v>344</v>
      </c>
      <c r="L92" t="s">
        <v>345</v>
      </c>
    </row>
    <row r="93" spans="1:12">
      <c r="A93" s="3" t="n">
        <v>43164</v>
      </c>
      <c r="B93" t="s">
        <v>109</v>
      </c>
      <c r="C93" t="s">
        <v>23</v>
      </c>
      <c r="D93" t="s">
        <v>24</v>
      </c>
      <c r="F93" t="s">
        <v>105</v>
      </c>
      <c r="G93" t="s">
        <v>109</v>
      </c>
      <c r="H93">
        <f>HYPERLINK("https://www.jouwictvacature.nl/solliciteren?job=medior-wordpress-developer-bij-zeo", "Link")</f>
        <v/>
      </c>
      <c r="I93" t="s">
        <v>18</v>
      </c>
      <c r="J93" t="s">
        <v>19</v>
      </c>
      <c r="K93" t="s">
        <v>253</v>
      </c>
      <c r="L93" t="s">
        <v>346</v>
      </c>
    </row>
    <row r="94" spans="1:12">
      <c r="A94" s="3" t="n">
        <v>43164</v>
      </c>
      <c r="B94" t="s">
        <v>347</v>
      </c>
      <c r="C94" t="s">
        <v>348</v>
      </c>
      <c r="D94" t="s">
        <v>24</v>
      </c>
      <c r="E94" t="s">
        <v>15</v>
      </c>
      <c r="F94" t="s">
        <v>105</v>
      </c>
      <c r="G94" t="s">
        <v>349</v>
      </c>
      <c r="H94">
        <f>HYPERLINK("https://www.jouwictvacature.nl/solliciteren?job=senior-php-developer-bij-managementboek-bij-managementboek", "Link")</f>
        <v/>
      </c>
      <c r="I94" t="s">
        <v>18</v>
      </c>
      <c r="J94" t="s">
        <v>19</v>
      </c>
      <c r="K94" t="s">
        <v>350</v>
      </c>
      <c r="L94" t="s">
        <v>351</v>
      </c>
    </row>
    <row r="95" spans="1:12">
      <c r="A95" s="3" t="n">
        <v>43164</v>
      </c>
      <c r="B95" t="s">
        <v>352</v>
      </c>
      <c r="C95" t="s">
        <v>13</v>
      </c>
      <c r="D95" t="s">
        <v>24</v>
      </c>
      <c r="E95" t="s">
        <v>29</v>
      </c>
      <c r="F95" t="s">
        <v>105</v>
      </c>
      <c r="G95" t="s">
        <v>353</v>
      </c>
      <c r="H95">
        <f>HYPERLINK("https://www.jouwictvacature.nl/solliciteren?job=php-developer-bij-future-of-finance-3", "Link")</f>
        <v/>
      </c>
      <c r="I95" t="s">
        <v>18</v>
      </c>
      <c r="J95" t="s">
        <v>19</v>
      </c>
      <c r="K95" t="s">
        <v>354</v>
      </c>
      <c r="L95" t="s">
        <v>355</v>
      </c>
    </row>
    <row r="96" spans="1:12">
      <c r="A96" s="3" t="n">
        <v>43164</v>
      </c>
      <c r="B96" t="s">
        <v>352</v>
      </c>
      <c r="C96" t="s">
        <v>13</v>
      </c>
      <c r="D96" t="s">
        <v>24</v>
      </c>
      <c r="E96" t="s">
        <v>39</v>
      </c>
      <c r="F96" t="s">
        <v>105</v>
      </c>
      <c r="G96" t="s">
        <v>356</v>
      </c>
      <c r="H96">
        <f>HYPERLINK("https://www.jouwictvacature.nl/solliciteren?job=php-developer-bij-future-of-finance-4", "Link")</f>
        <v/>
      </c>
      <c r="I96" t="s">
        <v>18</v>
      </c>
      <c r="J96" t="s">
        <v>19</v>
      </c>
      <c r="K96" t="s">
        <v>354</v>
      </c>
      <c r="L96" t="s">
        <v>357</v>
      </c>
    </row>
    <row r="97" spans="1:12">
      <c r="A97" s="3" t="n">
        <v>43164</v>
      </c>
      <c r="B97" t="s">
        <v>128</v>
      </c>
      <c r="C97" t="s">
        <v>129</v>
      </c>
      <c r="D97" t="s">
        <v>24</v>
      </c>
      <c r="F97" t="s">
        <v>105</v>
      </c>
      <c r="G97" t="s">
        <v>128</v>
      </c>
      <c r="H97">
        <f>HYPERLINK("https://www.jouwictvacature.nl/solliciteren?job=senior-webdeveloper-bij-4dms-bij-4dms", "Link")</f>
        <v/>
      </c>
      <c r="I97" t="s">
        <v>18</v>
      </c>
      <c r="J97" t="s">
        <v>19</v>
      </c>
      <c r="K97" t="s">
        <v>358</v>
      </c>
      <c r="L97" t="s">
        <v>359</v>
      </c>
    </row>
    <row r="98" spans="1:12">
      <c r="A98" s="3" t="n">
        <v>43164</v>
      </c>
      <c r="B98" t="s">
        <v>360</v>
      </c>
      <c r="C98" t="s">
        <v>361</v>
      </c>
      <c r="D98" t="s">
        <v>14</v>
      </c>
      <c r="E98" t="s">
        <v>15</v>
      </c>
      <c r="F98" t="s">
        <v>105</v>
      </c>
      <c r="G98" t="s">
        <v>362</v>
      </c>
      <c r="H98">
        <f>HYPERLINK("https://www.jouwictvacature.nl/solliciteren?job=senior-drupal-front-end-ontwikkelaar-english-bij-intrasurance-technolo", "Link")</f>
        <v/>
      </c>
      <c r="I98" t="s">
        <v>18</v>
      </c>
      <c r="J98" t="s">
        <v>19</v>
      </c>
      <c r="K98" t="s">
        <v>363</v>
      </c>
      <c r="L98" t="s">
        <v>364</v>
      </c>
    </row>
  </sheetData>
  <autoFilter ref="A1:L70"/>
  <conditionalFormatting sqref="I1:I1048576">
    <cfRule dxfId="2" operator="containsText" priority="1" text="Collected" type="containsText">
      <formula>NOT(ISERROR(SEARCH("Collected",I1)))</formula>
    </cfRule>
    <cfRule dxfId="1" operator="containsText" priority="2" text="Collected" type="containsText">
      <formula>NOT(ISERROR(SEARCH("Collected",I1)))</formula>
    </cfRule>
  </conditionalFormatting>
  <conditionalFormatting sqref="L1">
    <cfRule dxfId="0" priority="61" type="duplicateValues"/>
  </conditionalFormatting>
  <pageMargins bottom="0.75" footer="0.3" header="0.3" left="0.7" right="0.7" top="0.75"/>
</worksheet>
</file>

<file path=xl/worksheets/sheet2.xml><?xml version="1.0" encoding="utf-8"?>
<worksheet xmlns="http://schemas.openxmlformats.org/spreadsheetml/2006/main">
  <sheetPr codeName="Blad2">
    <outlinePr summaryBelow="1" summaryRight="1"/>
    <pageSetUpPr/>
  </sheetPr>
  <dimension ref="A1:L71"/>
  <sheetViews>
    <sheetView topLeftCell="A52" workbookViewId="0">
      <selection activeCell="A71" sqref="A71:XFD71"/>
    </sheetView>
  </sheetViews>
  <sheetFormatPr baseColWidth="8" defaultRowHeight="14.25" outlineLevelCol="0"/>
  <cols>
    <col bestFit="1" customWidth="1" max="1" min="1" width="9.9296875"/>
    <col bestFit="1" customWidth="1" max="2" min="2" width="23.19921875"/>
    <col bestFit="1" customWidth="1" max="3" min="3" width="20.265625"/>
    <col bestFit="1" customWidth="1" max="4" min="4" width="6.19921875"/>
    <col bestFit="1" customWidth="1" max="5" min="5" width="6.46484375"/>
    <col bestFit="1" customWidth="1" max="6" min="6" width="17.06640625"/>
    <col bestFit="1" customWidth="1" max="7" min="7" width="71.73046875"/>
    <col bestFit="1" customWidth="1" max="8" min="8" width="6.19921875"/>
    <col bestFit="1" customWidth="1" max="9" min="9" width="10.06640625"/>
    <col bestFit="1" customWidth="1" max="10" min="10" width="12.53125"/>
    <col bestFit="1" customWidth="1" max="11" min="11" width="255.59765625"/>
    <col bestFit="1" customWidth="1" max="12" min="12" width="100.6640625"/>
  </cols>
  <sheetData>
    <row r="1" spans="1:12">
      <c r="A1" s="1" t="s">
        <v>0</v>
      </c>
      <c r="B1" t="s">
        <v>1</v>
      </c>
      <c r="C1" t="s">
        <v>2</v>
      </c>
      <c r="D1" t="s">
        <v>3</v>
      </c>
      <c r="E1" t="s">
        <v>4</v>
      </c>
      <c r="F1" t="s">
        <v>5</v>
      </c>
      <c r="G1" t="s">
        <v>6</v>
      </c>
      <c r="H1" t="s">
        <v>7</v>
      </c>
      <c r="I1" t="s">
        <v>8</v>
      </c>
      <c r="J1" t="s">
        <v>9</v>
      </c>
      <c r="K1" t="s">
        <v>10</v>
      </c>
      <c r="L1" t="s">
        <v>11</v>
      </c>
    </row>
    <row r="2" spans="1:12">
      <c r="A2" s="2" t="n">
        <v>43163</v>
      </c>
      <c r="B2" t="s">
        <v>12</v>
      </c>
      <c r="C2" t="s">
        <v>13</v>
      </c>
      <c r="D2" t="s">
        <v>14</v>
      </c>
      <c r="E2" t="s">
        <v>15</v>
      </c>
      <c r="F2" t="s">
        <v>16</v>
      </c>
      <c r="G2" t="s">
        <v>17</v>
      </c>
      <c r="H2" t="s">
        <v>7</v>
      </c>
      <c r="I2" t="s">
        <v>18</v>
      </c>
      <c r="J2" t="s">
        <v>19</v>
      </c>
      <c r="K2" t="s">
        <v>20</v>
      </c>
      <c r="L2" t="s">
        <v>21</v>
      </c>
    </row>
    <row r="3" spans="1:12">
      <c r="A3" s="2" t="n">
        <v>43163</v>
      </c>
      <c r="B3" t="s">
        <v>22</v>
      </c>
      <c r="C3" t="s">
        <v>23</v>
      </c>
      <c r="D3" t="s">
        <v>24</v>
      </c>
      <c r="E3" t="s">
        <v>15</v>
      </c>
      <c r="F3" t="s">
        <v>16</v>
      </c>
      <c r="G3" t="s">
        <v>25</v>
      </c>
      <c r="H3" t="s">
        <v>7</v>
      </c>
      <c r="I3" t="s">
        <v>18</v>
      </c>
      <c r="J3" t="s">
        <v>19</v>
      </c>
      <c r="K3" t="s">
        <v>26</v>
      </c>
      <c r="L3" t="s">
        <v>27</v>
      </c>
    </row>
    <row r="4" spans="1:12">
      <c r="A4" s="2" t="n">
        <v>43163</v>
      </c>
      <c r="B4" t="s">
        <v>28</v>
      </c>
      <c r="C4" t="s">
        <v>23</v>
      </c>
      <c r="D4" t="s">
        <v>24</v>
      </c>
      <c r="E4" t="s">
        <v>29</v>
      </c>
      <c r="F4" t="s">
        <v>16</v>
      </c>
      <c r="G4" t="s">
        <v>30</v>
      </c>
      <c r="H4" t="s">
        <v>7</v>
      </c>
      <c r="I4" t="s">
        <v>18</v>
      </c>
      <c r="J4" t="s">
        <v>19</v>
      </c>
      <c r="K4" t="s">
        <v>31</v>
      </c>
      <c r="L4" t="s">
        <v>32</v>
      </c>
    </row>
    <row r="5" spans="1:12">
      <c r="A5" s="2" t="n">
        <v>43163</v>
      </c>
      <c r="B5" t="s">
        <v>22</v>
      </c>
      <c r="C5" t="s">
        <v>33</v>
      </c>
      <c r="D5" t="s">
        <v>24</v>
      </c>
      <c r="E5" t="s">
        <v>15</v>
      </c>
      <c r="F5" t="s">
        <v>16</v>
      </c>
      <c r="G5" t="s">
        <v>34</v>
      </c>
      <c r="H5" t="s">
        <v>7</v>
      </c>
      <c r="I5" t="s">
        <v>18</v>
      </c>
      <c r="J5" t="s">
        <v>19</v>
      </c>
      <c r="K5" t="s">
        <v>35</v>
      </c>
      <c r="L5" t="s">
        <v>36</v>
      </c>
    </row>
    <row r="6" spans="1:12">
      <c r="A6" s="2" t="n">
        <v>43163</v>
      </c>
      <c r="B6" t="s">
        <v>37</v>
      </c>
      <c r="C6" t="s">
        <v>38</v>
      </c>
      <c r="D6" t="s">
        <v>14</v>
      </c>
      <c r="E6" t="s">
        <v>39</v>
      </c>
      <c r="F6" t="s">
        <v>16</v>
      </c>
      <c r="G6" t="s">
        <v>40</v>
      </c>
      <c r="H6" t="s">
        <v>7</v>
      </c>
      <c r="I6" t="s">
        <v>18</v>
      </c>
      <c r="J6" t="s">
        <v>19</v>
      </c>
      <c r="K6" t="s">
        <v>41</v>
      </c>
      <c r="L6" t="s">
        <v>42</v>
      </c>
    </row>
    <row r="7" spans="1:12">
      <c r="A7" s="2" t="n">
        <v>43163</v>
      </c>
      <c r="B7" t="s">
        <v>43</v>
      </c>
      <c r="C7" t="s">
        <v>33</v>
      </c>
      <c r="D7" t="s">
        <v>24</v>
      </c>
      <c r="E7" t="s">
        <v>39</v>
      </c>
      <c r="F7" t="s">
        <v>16</v>
      </c>
      <c r="G7" t="s">
        <v>44</v>
      </c>
      <c r="H7" t="s">
        <v>7</v>
      </c>
      <c r="I7" t="s">
        <v>18</v>
      </c>
      <c r="J7" t="s">
        <v>19</v>
      </c>
      <c r="K7" t="s">
        <v>45</v>
      </c>
      <c r="L7" t="s">
        <v>46</v>
      </c>
    </row>
    <row r="8" spans="1:12">
      <c r="A8" s="2" t="n">
        <v>43163</v>
      </c>
      <c r="B8" t="s">
        <v>22</v>
      </c>
      <c r="C8" t="s">
        <v>47</v>
      </c>
      <c r="D8" t="s">
        <v>24</v>
      </c>
      <c r="E8" t="s">
        <v>15</v>
      </c>
      <c r="F8" t="s">
        <v>16</v>
      </c>
      <c r="G8" t="s">
        <v>48</v>
      </c>
      <c r="H8" t="s">
        <v>7</v>
      </c>
      <c r="I8" t="s">
        <v>18</v>
      </c>
      <c r="J8" t="s">
        <v>19</v>
      </c>
      <c r="K8" t="s">
        <v>49</v>
      </c>
      <c r="L8" t="s">
        <v>50</v>
      </c>
    </row>
    <row r="9" spans="1:12">
      <c r="A9" s="2" t="n">
        <v>43163</v>
      </c>
      <c r="B9" t="s">
        <v>51</v>
      </c>
      <c r="C9" t="s">
        <v>52</v>
      </c>
      <c r="D9" t="s">
        <v>14</v>
      </c>
      <c r="F9" t="s">
        <v>16</v>
      </c>
      <c r="G9" t="s">
        <v>53</v>
      </c>
      <c r="H9" t="s">
        <v>7</v>
      </c>
      <c r="I9" t="s">
        <v>18</v>
      </c>
      <c r="J9" t="s">
        <v>19</v>
      </c>
      <c r="K9" t="s">
        <v>54</v>
      </c>
      <c r="L9" t="s">
        <v>55</v>
      </c>
    </row>
    <row r="10" spans="1:12">
      <c r="A10" s="2" t="n">
        <v>43163</v>
      </c>
      <c r="B10" t="s">
        <v>56</v>
      </c>
      <c r="C10" t="s">
        <v>23</v>
      </c>
      <c r="D10" t="s">
        <v>14</v>
      </c>
      <c r="E10" t="s">
        <v>29</v>
      </c>
      <c r="F10" t="s">
        <v>16</v>
      </c>
      <c r="G10" t="s">
        <v>57</v>
      </c>
      <c r="H10" t="s">
        <v>7</v>
      </c>
      <c r="I10" t="s">
        <v>18</v>
      </c>
      <c r="J10" t="s">
        <v>19</v>
      </c>
      <c r="K10" t="s">
        <v>58</v>
      </c>
      <c r="L10" t="s">
        <v>59</v>
      </c>
    </row>
    <row r="11" spans="1:12">
      <c r="A11" s="2" t="n">
        <v>43163</v>
      </c>
      <c r="B11" t="s">
        <v>43</v>
      </c>
      <c r="C11" t="s">
        <v>33</v>
      </c>
      <c r="D11" t="s">
        <v>24</v>
      </c>
      <c r="E11" t="s">
        <v>15</v>
      </c>
      <c r="F11" t="s">
        <v>16</v>
      </c>
      <c r="G11" t="s">
        <v>60</v>
      </c>
      <c r="H11" t="s">
        <v>7</v>
      </c>
      <c r="I11" t="s">
        <v>18</v>
      </c>
      <c r="J11" t="s">
        <v>19</v>
      </c>
      <c r="K11" t="s">
        <v>45</v>
      </c>
      <c r="L11" t="s">
        <v>61</v>
      </c>
    </row>
    <row r="12" spans="1:12">
      <c r="A12" s="2" t="n">
        <v>43163</v>
      </c>
      <c r="B12" t="s">
        <v>62</v>
      </c>
      <c r="C12" t="s">
        <v>63</v>
      </c>
      <c r="D12" t="s">
        <v>14</v>
      </c>
      <c r="F12" t="s">
        <v>64</v>
      </c>
      <c r="G12" t="s">
        <v>65</v>
      </c>
      <c r="H12" t="s">
        <v>7</v>
      </c>
      <c r="I12" t="s">
        <v>18</v>
      </c>
      <c r="J12" t="s">
        <v>19</v>
      </c>
      <c r="K12" t="s">
        <v>66</v>
      </c>
      <c r="L12" t="s">
        <v>67</v>
      </c>
    </row>
    <row r="13" spans="1:12">
      <c r="A13" s="2" t="n">
        <v>43163</v>
      </c>
      <c r="B13" t="s">
        <v>68</v>
      </c>
      <c r="C13" t="s">
        <v>69</v>
      </c>
      <c r="D13" t="s">
        <v>24</v>
      </c>
      <c r="F13" t="s">
        <v>64</v>
      </c>
      <c r="G13" t="s">
        <v>68</v>
      </c>
      <c r="H13" t="s">
        <v>7</v>
      </c>
      <c r="I13" t="s">
        <v>18</v>
      </c>
      <c r="J13" t="s">
        <v>19</v>
      </c>
      <c r="K13" t="s">
        <v>70</v>
      </c>
      <c r="L13" t="s">
        <v>71</v>
      </c>
    </row>
    <row r="14" spans="1:12">
      <c r="A14" s="2" t="n">
        <v>43163</v>
      </c>
      <c r="B14" t="s">
        <v>72</v>
      </c>
      <c r="C14" t="s">
        <v>33</v>
      </c>
      <c r="D14" t="s">
        <v>24</v>
      </c>
      <c r="E14" t="s">
        <v>39</v>
      </c>
      <c r="F14" t="s">
        <v>64</v>
      </c>
      <c r="G14" t="s">
        <v>73</v>
      </c>
      <c r="H14" t="s">
        <v>7</v>
      </c>
      <c r="I14" t="s">
        <v>18</v>
      </c>
      <c r="J14" t="s">
        <v>19</v>
      </c>
      <c r="K14" t="s">
        <v>74</v>
      </c>
      <c r="L14" t="s">
        <v>75</v>
      </c>
    </row>
    <row r="15" spans="1:12">
      <c r="A15" s="2" t="n">
        <v>43163</v>
      </c>
      <c r="B15" t="s">
        <v>76</v>
      </c>
      <c r="C15" t="s">
        <v>77</v>
      </c>
      <c r="D15" t="s">
        <v>24</v>
      </c>
      <c r="F15" t="s">
        <v>64</v>
      </c>
      <c r="G15" t="s">
        <v>76</v>
      </c>
      <c r="H15" t="s">
        <v>7</v>
      </c>
      <c r="I15" t="s">
        <v>18</v>
      </c>
      <c r="J15" t="s">
        <v>19</v>
      </c>
      <c r="K15" t="s">
        <v>78</v>
      </c>
      <c r="L15" t="s">
        <v>79</v>
      </c>
    </row>
    <row r="16" spans="1:12">
      <c r="A16" s="2" t="n">
        <v>43163</v>
      </c>
      <c r="B16" t="s">
        <v>80</v>
      </c>
      <c r="C16" t="s">
        <v>13</v>
      </c>
      <c r="D16" t="s">
        <v>24</v>
      </c>
      <c r="E16" t="s">
        <v>39</v>
      </c>
      <c r="F16" t="s">
        <v>64</v>
      </c>
      <c r="G16" t="s">
        <v>81</v>
      </c>
      <c r="H16" t="s">
        <v>7</v>
      </c>
      <c r="I16" t="s">
        <v>18</v>
      </c>
      <c r="J16" t="s">
        <v>19</v>
      </c>
      <c r="K16" t="s">
        <v>82</v>
      </c>
      <c r="L16" t="s">
        <v>83</v>
      </c>
    </row>
    <row r="17" spans="1:12">
      <c r="A17" s="2" t="n">
        <v>43163</v>
      </c>
      <c r="B17" t="s">
        <v>84</v>
      </c>
      <c r="C17" t="s">
        <v>85</v>
      </c>
      <c r="D17" t="s">
        <v>24</v>
      </c>
      <c r="F17" t="s">
        <v>64</v>
      </c>
      <c r="G17" t="s">
        <v>84</v>
      </c>
      <c r="H17" t="s">
        <v>7</v>
      </c>
      <c r="I17" t="s">
        <v>18</v>
      </c>
      <c r="J17" t="s">
        <v>19</v>
      </c>
      <c r="K17" t="s">
        <v>86</v>
      </c>
      <c r="L17" t="s">
        <v>87</v>
      </c>
    </row>
    <row r="18" spans="1:12">
      <c r="A18" s="2" t="n">
        <v>43163</v>
      </c>
      <c r="B18" t="s">
        <v>88</v>
      </c>
      <c r="C18" t="s">
        <v>23</v>
      </c>
      <c r="D18" t="s">
        <v>24</v>
      </c>
      <c r="E18" t="s">
        <v>15</v>
      </c>
      <c r="F18" t="s">
        <v>64</v>
      </c>
      <c r="G18" t="s">
        <v>89</v>
      </c>
      <c r="H18" t="s">
        <v>7</v>
      </c>
      <c r="I18" t="s">
        <v>18</v>
      </c>
      <c r="J18" t="s">
        <v>19</v>
      </c>
      <c r="K18" t="s">
        <v>90</v>
      </c>
      <c r="L18" t="s">
        <v>91</v>
      </c>
    </row>
    <row r="19" spans="1:12">
      <c r="A19" s="2" t="n">
        <v>43163</v>
      </c>
      <c r="B19" t="s">
        <v>92</v>
      </c>
      <c r="C19" t="s">
        <v>13</v>
      </c>
      <c r="D19" t="s">
        <v>24</v>
      </c>
      <c r="F19" t="s">
        <v>64</v>
      </c>
      <c r="G19" t="s">
        <v>93</v>
      </c>
      <c r="H19" t="s">
        <v>7</v>
      </c>
      <c r="I19" t="s">
        <v>18</v>
      </c>
      <c r="J19" t="s">
        <v>19</v>
      </c>
      <c r="K19" t="s">
        <v>94</v>
      </c>
      <c r="L19" t="s">
        <v>95</v>
      </c>
    </row>
    <row r="20" spans="1:12">
      <c r="A20" s="2" t="n">
        <v>43163</v>
      </c>
      <c r="B20" t="s">
        <v>76</v>
      </c>
      <c r="C20" t="s">
        <v>77</v>
      </c>
      <c r="D20" t="s">
        <v>24</v>
      </c>
      <c r="F20" t="s">
        <v>64</v>
      </c>
      <c r="G20" t="s">
        <v>76</v>
      </c>
      <c r="H20" t="s">
        <v>7</v>
      </c>
      <c r="I20" t="s">
        <v>18</v>
      </c>
      <c r="J20" t="s">
        <v>19</v>
      </c>
      <c r="K20" t="s">
        <v>96</v>
      </c>
      <c r="L20" t="s">
        <v>97</v>
      </c>
    </row>
    <row r="21" spans="1:12">
      <c r="A21" s="2" t="n">
        <v>43163</v>
      </c>
      <c r="B21" t="s">
        <v>98</v>
      </c>
      <c r="C21" t="s">
        <v>99</v>
      </c>
      <c r="D21" t="s">
        <v>24</v>
      </c>
      <c r="E21" t="s">
        <v>39</v>
      </c>
      <c r="F21" t="s">
        <v>64</v>
      </c>
      <c r="G21" t="s">
        <v>100</v>
      </c>
      <c r="H21" t="s">
        <v>7</v>
      </c>
      <c r="I21" t="s">
        <v>18</v>
      </c>
      <c r="J21" t="s">
        <v>19</v>
      </c>
      <c r="K21" t="s">
        <v>101</v>
      </c>
      <c r="L21" t="s">
        <v>102</v>
      </c>
    </row>
    <row r="22" spans="1:12">
      <c r="A22" s="2" t="n">
        <v>43163</v>
      </c>
      <c r="B22" t="s">
        <v>103</v>
      </c>
      <c r="C22" t="s">
        <v>104</v>
      </c>
      <c r="D22" t="s">
        <v>24</v>
      </c>
      <c r="E22" t="s">
        <v>29</v>
      </c>
      <c r="F22" t="s">
        <v>105</v>
      </c>
      <c r="G22" t="s">
        <v>106</v>
      </c>
      <c r="H22" t="s">
        <v>7</v>
      </c>
      <c r="I22" t="s">
        <v>18</v>
      </c>
      <c r="J22" t="s">
        <v>19</v>
      </c>
      <c r="K22" t="s">
        <v>107</v>
      </c>
      <c r="L22" t="s">
        <v>108</v>
      </c>
    </row>
    <row r="23" spans="1:12">
      <c r="A23" s="2" t="n">
        <v>43163</v>
      </c>
      <c r="B23" t="s">
        <v>109</v>
      </c>
      <c r="C23" t="s">
        <v>23</v>
      </c>
      <c r="D23" t="s">
        <v>24</v>
      </c>
      <c r="F23" t="s">
        <v>105</v>
      </c>
      <c r="G23" t="s">
        <v>109</v>
      </c>
      <c r="H23" t="s">
        <v>7</v>
      </c>
      <c r="I23" t="s">
        <v>18</v>
      </c>
      <c r="J23" t="s">
        <v>19</v>
      </c>
      <c r="K23" t="s">
        <v>110</v>
      </c>
      <c r="L23" t="s">
        <v>111</v>
      </c>
    </row>
    <row r="24" spans="1:12">
      <c r="A24" s="2" t="n">
        <v>43163</v>
      </c>
      <c r="B24" t="s">
        <v>112</v>
      </c>
      <c r="C24" t="s">
        <v>113</v>
      </c>
      <c r="D24" t="s">
        <v>24</v>
      </c>
      <c r="E24" t="s">
        <v>15</v>
      </c>
      <c r="F24" t="s">
        <v>105</v>
      </c>
      <c r="G24" t="s">
        <v>114</v>
      </c>
      <c r="H24" t="s">
        <v>7</v>
      </c>
      <c r="I24" t="s">
        <v>18</v>
      </c>
      <c r="J24" t="s">
        <v>19</v>
      </c>
      <c r="K24" t="s">
        <v>115</v>
      </c>
      <c r="L24" t="s">
        <v>116</v>
      </c>
    </row>
    <row r="25" spans="1:12">
      <c r="A25" s="2" t="n">
        <v>43163</v>
      </c>
      <c r="B25" t="s">
        <v>112</v>
      </c>
      <c r="C25" t="s">
        <v>113</v>
      </c>
      <c r="D25" t="s">
        <v>24</v>
      </c>
      <c r="E25" t="s">
        <v>29</v>
      </c>
      <c r="F25" t="s">
        <v>105</v>
      </c>
      <c r="G25" t="s">
        <v>117</v>
      </c>
      <c r="H25" t="s">
        <v>7</v>
      </c>
      <c r="I25" t="s">
        <v>18</v>
      </c>
      <c r="J25" t="s">
        <v>19</v>
      </c>
      <c r="K25" t="s">
        <v>115</v>
      </c>
      <c r="L25" t="s">
        <v>118</v>
      </c>
    </row>
    <row r="26" spans="1:12">
      <c r="A26" s="2" t="n">
        <v>43163</v>
      </c>
      <c r="B26" t="s">
        <v>119</v>
      </c>
      <c r="C26" t="s">
        <v>13</v>
      </c>
      <c r="D26" t="s">
        <v>24</v>
      </c>
      <c r="E26" t="s">
        <v>39</v>
      </c>
      <c r="F26" t="s">
        <v>105</v>
      </c>
      <c r="G26" t="s">
        <v>120</v>
      </c>
      <c r="H26" t="s">
        <v>7</v>
      </c>
      <c r="I26" t="s">
        <v>18</v>
      </c>
      <c r="J26" t="s">
        <v>19</v>
      </c>
      <c r="K26" t="s">
        <v>121</v>
      </c>
      <c r="L26" t="s">
        <v>122</v>
      </c>
    </row>
    <row r="27" spans="1:12">
      <c r="A27" s="2" t="n">
        <v>43163</v>
      </c>
      <c r="B27" t="s">
        <v>123</v>
      </c>
      <c r="C27" t="s">
        <v>124</v>
      </c>
      <c r="D27" t="s">
        <v>24</v>
      </c>
      <c r="E27" t="s">
        <v>15</v>
      </c>
      <c r="F27" t="s">
        <v>105</v>
      </c>
      <c r="G27" t="s">
        <v>125</v>
      </c>
      <c r="H27" t="s">
        <v>7</v>
      </c>
      <c r="I27" t="s">
        <v>18</v>
      </c>
      <c r="J27" t="s">
        <v>19</v>
      </c>
      <c r="K27" t="s">
        <v>126</v>
      </c>
      <c r="L27" t="s">
        <v>127</v>
      </c>
    </row>
    <row r="28" spans="1:12">
      <c r="A28" s="2" t="n">
        <v>43163</v>
      </c>
      <c r="B28" t="s">
        <v>128</v>
      </c>
      <c r="C28" t="s">
        <v>129</v>
      </c>
      <c r="D28" t="s">
        <v>24</v>
      </c>
      <c r="F28" t="s">
        <v>105</v>
      </c>
      <c r="G28" t="s">
        <v>128</v>
      </c>
      <c r="H28" t="s">
        <v>7</v>
      </c>
      <c r="I28" t="s">
        <v>18</v>
      </c>
      <c r="J28" t="s">
        <v>19</v>
      </c>
      <c r="K28" t="s">
        <v>130</v>
      </c>
      <c r="L28" t="s">
        <v>131</v>
      </c>
    </row>
    <row r="29" spans="1:12">
      <c r="A29" s="2" t="n">
        <v>43163</v>
      </c>
      <c r="B29" t="s">
        <v>132</v>
      </c>
      <c r="C29" t="s">
        <v>133</v>
      </c>
      <c r="D29" t="s">
        <v>24</v>
      </c>
      <c r="F29" t="s">
        <v>105</v>
      </c>
      <c r="G29" t="s">
        <v>134</v>
      </c>
      <c r="H29" t="s">
        <v>7</v>
      </c>
      <c r="I29" t="s">
        <v>18</v>
      </c>
      <c r="J29" t="s">
        <v>19</v>
      </c>
      <c r="K29" t="s">
        <v>135</v>
      </c>
      <c r="L29" t="s">
        <v>136</v>
      </c>
    </row>
    <row r="30" spans="1:12">
      <c r="A30" s="2" t="n">
        <v>43163</v>
      </c>
      <c r="B30" t="s">
        <v>137</v>
      </c>
      <c r="C30" t="s">
        <v>138</v>
      </c>
      <c r="D30" t="s">
        <v>24</v>
      </c>
      <c r="F30" t="s">
        <v>105</v>
      </c>
      <c r="G30" t="s">
        <v>139</v>
      </c>
      <c r="H30" t="s">
        <v>7</v>
      </c>
      <c r="I30" t="s">
        <v>18</v>
      </c>
      <c r="J30" t="s">
        <v>19</v>
      </c>
      <c r="K30" t="s">
        <v>140</v>
      </c>
      <c r="L30" t="s">
        <v>141</v>
      </c>
    </row>
    <row r="31" spans="1:12">
      <c r="A31" s="2" t="n">
        <v>43163</v>
      </c>
      <c r="B31" t="s">
        <v>142</v>
      </c>
      <c r="C31" t="s">
        <v>143</v>
      </c>
      <c r="D31" t="s">
        <v>24</v>
      </c>
      <c r="F31" t="s">
        <v>16</v>
      </c>
      <c r="G31" t="s">
        <v>144</v>
      </c>
      <c r="H31" t="s">
        <v>7</v>
      </c>
      <c r="I31" t="s">
        <v>18</v>
      </c>
      <c r="J31" t="s">
        <v>19</v>
      </c>
      <c r="K31" t="s">
        <v>145</v>
      </c>
      <c r="L31" t="s">
        <v>146</v>
      </c>
    </row>
    <row r="32" spans="1:12">
      <c r="A32" s="2" t="n">
        <v>43163</v>
      </c>
      <c r="B32" t="s">
        <v>43</v>
      </c>
      <c r="C32" t="s">
        <v>52</v>
      </c>
      <c r="D32" t="s">
        <v>24</v>
      </c>
      <c r="E32" t="s">
        <v>29</v>
      </c>
      <c r="F32" t="s">
        <v>16</v>
      </c>
      <c r="G32" t="s">
        <v>147</v>
      </c>
      <c r="H32" t="s">
        <v>7</v>
      </c>
      <c r="I32" t="s">
        <v>18</v>
      </c>
      <c r="J32" t="s">
        <v>19</v>
      </c>
      <c r="K32" t="s">
        <v>148</v>
      </c>
      <c r="L32" t="s">
        <v>149</v>
      </c>
    </row>
    <row r="33" spans="1:12">
      <c r="A33" s="2" t="n">
        <v>43163</v>
      </c>
      <c r="B33" t="s">
        <v>22</v>
      </c>
      <c r="C33" t="s">
        <v>52</v>
      </c>
      <c r="D33" t="s">
        <v>24</v>
      </c>
      <c r="E33" t="s">
        <v>39</v>
      </c>
      <c r="F33" t="s">
        <v>16</v>
      </c>
      <c r="G33" t="s">
        <v>150</v>
      </c>
      <c r="H33" t="s">
        <v>7</v>
      </c>
      <c r="I33" t="s">
        <v>18</v>
      </c>
      <c r="J33" t="s">
        <v>19</v>
      </c>
      <c r="K33" t="s">
        <v>35</v>
      </c>
      <c r="L33" t="s">
        <v>151</v>
      </c>
    </row>
    <row r="34" spans="1:12">
      <c r="A34" s="2" t="n">
        <v>43163</v>
      </c>
      <c r="B34" t="s">
        <v>43</v>
      </c>
      <c r="C34" t="s">
        <v>23</v>
      </c>
      <c r="D34" t="s">
        <v>24</v>
      </c>
      <c r="E34" t="s">
        <v>15</v>
      </c>
      <c r="F34" t="s">
        <v>16</v>
      </c>
      <c r="G34" t="s">
        <v>152</v>
      </c>
      <c r="H34" t="s">
        <v>7</v>
      </c>
      <c r="I34" t="s">
        <v>18</v>
      </c>
      <c r="J34" t="s">
        <v>19</v>
      </c>
      <c r="K34" t="s">
        <v>45</v>
      </c>
      <c r="L34" t="s">
        <v>153</v>
      </c>
    </row>
    <row r="35" spans="1:12">
      <c r="A35" s="2" t="n">
        <v>43163</v>
      </c>
      <c r="B35" t="s">
        <v>154</v>
      </c>
      <c r="C35" t="s">
        <v>47</v>
      </c>
      <c r="D35" t="s">
        <v>24</v>
      </c>
      <c r="F35" t="s">
        <v>16</v>
      </c>
      <c r="G35" t="s">
        <v>155</v>
      </c>
      <c r="H35" t="s">
        <v>7</v>
      </c>
      <c r="I35" t="s">
        <v>18</v>
      </c>
      <c r="J35" t="s">
        <v>19</v>
      </c>
      <c r="K35" t="s">
        <v>156</v>
      </c>
      <c r="L35" t="s">
        <v>157</v>
      </c>
    </row>
    <row r="36" spans="1:12">
      <c r="A36" s="2" t="n">
        <v>43163</v>
      </c>
      <c r="B36" t="s">
        <v>43</v>
      </c>
      <c r="C36" t="s">
        <v>23</v>
      </c>
      <c r="D36" t="s">
        <v>24</v>
      </c>
      <c r="E36" t="s">
        <v>15</v>
      </c>
      <c r="F36" t="s">
        <v>16</v>
      </c>
      <c r="G36" t="s">
        <v>158</v>
      </c>
      <c r="H36" t="s">
        <v>7</v>
      </c>
      <c r="I36" t="s">
        <v>18</v>
      </c>
      <c r="J36" t="s">
        <v>19</v>
      </c>
      <c r="K36" t="s">
        <v>45</v>
      </c>
      <c r="L36" t="s">
        <v>159</v>
      </c>
    </row>
    <row r="37" spans="1:12">
      <c r="A37" s="2" t="n">
        <v>43163</v>
      </c>
      <c r="B37" t="s">
        <v>43</v>
      </c>
      <c r="C37" t="s">
        <v>138</v>
      </c>
      <c r="D37" t="s">
        <v>24</v>
      </c>
      <c r="F37" t="s">
        <v>16</v>
      </c>
      <c r="G37" t="s">
        <v>160</v>
      </c>
      <c r="H37" t="s">
        <v>7</v>
      </c>
      <c r="I37" t="s">
        <v>18</v>
      </c>
      <c r="J37" t="s">
        <v>19</v>
      </c>
      <c r="K37" t="s">
        <v>161</v>
      </c>
      <c r="L37" t="s">
        <v>162</v>
      </c>
    </row>
    <row r="38" spans="1:12">
      <c r="A38" s="2" t="n">
        <v>43163</v>
      </c>
      <c r="B38" t="s">
        <v>43</v>
      </c>
      <c r="C38" t="s">
        <v>47</v>
      </c>
      <c r="D38" t="s">
        <v>24</v>
      </c>
      <c r="F38" t="s">
        <v>16</v>
      </c>
      <c r="G38" t="s">
        <v>163</v>
      </c>
      <c r="H38" t="s">
        <v>7</v>
      </c>
      <c r="I38" t="s">
        <v>18</v>
      </c>
      <c r="J38" t="s">
        <v>19</v>
      </c>
      <c r="K38" t="s">
        <v>164</v>
      </c>
      <c r="L38" t="s">
        <v>165</v>
      </c>
    </row>
    <row r="39" spans="1:12">
      <c r="A39" s="2" t="n">
        <v>43163</v>
      </c>
      <c r="B39" t="s">
        <v>166</v>
      </c>
      <c r="C39" t="s">
        <v>167</v>
      </c>
      <c r="D39" t="s">
        <v>24</v>
      </c>
      <c r="F39" t="s">
        <v>16</v>
      </c>
      <c r="G39" t="s">
        <v>166</v>
      </c>
      <c r="H39" t="s">
        <v>7</v>
      </c>
      <c r="I39" t="s">
        <v>18</v>
      </c>
      <c r="J39" t="s">
        <v>19</v>
      </c>
      <c r="K39" t="s">
        <v>168</v>
      </c>
      <c r="L39" t="s">
        <v>169</v>
      </c>
    </row>
    <row r="40" spans="1:12">
      <c r="A40" s="2" t="n">
        <v>43163</v>
      </c>
      <c r="B40" t="s">
        <v>43</v>
      </c>
      <c r="C40" t="s">
        <v>138</v>
      </c>
      <c r="D40" t="s">
        <v>24</v>
      </c>
      <c r="E40" t="s">
        <v>39</v>
      </c>
      <c r="F40" t="s">
        <v>16</v>
      </c>
      <c r="G40" t="s">
        <v>170</v>
      </c>
      <c r="H40" t="s">
        <v>7</v>
      </c>
      <c r="I40" t="s">
        <v>18</v>
      </c>
      <c r="J40" t="s">
        <v>19</v>
      </c>
      <c r="K40" t="s">
        <v>45</v>
      </c>
      <c r="L40" t="s">
        <v>171</v>
      </c>
    </row>
    <row r="41" spans="1:12">
      <c r="A41" s="2" t="n">
        <v>43163</v>
      </c>
      <c r="B41" t="s">
        <v>98</v>
      </c>
      <c r="C41" t="s">
        <v>99</v>
      </c>
      <c r="D41" t="s">
        <v>24</v>
      </c>
      <c r="E41" t="s">
        <v>39</v>
      </c>
      <c r="F41" t="s">
        <v>64</v>
      </c>
      <c r="G41" t="s">
        <v>172</v>
      </c>
      <c r="H41" t="s">
        <v>7</v>
      </c>
      <c r="I41" t="s">
        <v>18</v>
      </c>
      <c r="J41" t="s">
        <v>19</v>
      </c>
      <c r="K41" t="s">
        <v>101</v>
      </c>
      <c r="L41" t="s">
        <v>173</v>
      </c>
    </row>
    <row r="42" spans="1:12">
      <c r="A42" s="2" t="n">
        <v>43163</v>
      </c>
      <c r="B42" t="s">
        <v>174</v>
      </c>
      <c r="C42" t="s">
        <v>47</v>
      </c>
      <c r="D42" t="s">
        <v>14</v>
      </c>
      <c r="E42" t="s">
        <v>39</v>
      </c>
      <c r="F42" t="s">
        <v>64</v>
      </c>
      <c r="G42" t="s">
        <v>175</v>
      </c>
      <c r="H42" t="s">
        <v>7</v>
      </c>
      <c r="I42" t="s">
        <v>18</v>
      </c>
      <c r="J42" t="s">
        <v>19</v>
      </c>
      <c r="K42" t="s">
        <v>176</v>
      </c>
      <c r="L42" t="s">
        <v>177</v>
      </c>
    </row>
    <row r="43" spans="1:12">
      <c r="A43" s="2" t="n">
        <v>43163</v>
      </c>
      <c r="B43" t="s">
        <v>178</v>
      </c>
      <c r="C43" t="s">
        <v>179</v>
      </c>
      <c r="D43" t="s">
        <v>24</v>
      </c>
      <c r="E43" t="s">
        <v>39</v>
      </c>
      <c r="F43" t="s">
        <v>64</v>
      </c>
      <c r="G43" t="s">
        <v>180</v>
      </c>
      <c r="H43" t="s">
        <v>7</v>
      </c>
      <c r="I43" t="s">
        <v>18</v>
      </c>
      <c r="J43" t="s">
        <v>19</v>
      </c>
      <c r="K43" t="s">
        <v>181</v>
      </c>
      <c r="L43" t="s">
        <v>182</v>
      </c>
    </row>
    <row r="44" spans="1:12">
      <c r="A44" s="2" t="n">
        <v>43163</v>
      </c>
      <c r="B44" t="s">
        <v>183</v>
      </c>
      <c r="C44" t="s">
        <v>184</v>
      </c>
      <c r="D44" t="s">
        <v>24</v>
      </c>
      <c r="E44" t="s">
        <v>39</v>
      </c>
      <c r="F44" t="s">
        <v>64</v>
      </c>
      <c r="G44" t="s">
        <v>185</v>
      </c>
      <c r="H44" t="s">
        <v>7</v>
      </c>
      <c r="I44" t="s">
        <v>18</v>
      </c>
      <c r="J44" t="s">
        <v>19</v>
      </c>
      <c r="K44" t="s">
        <v>186</v>
      </c>
      <c r="L44" t="s">
        <v>187</v>
      </c>
    </row>
    <row r="45" spans="1:12">
      <c r="A45" s="2" t="n">
        <v>43163</v>
      </c>
      <c r="B45" t="s">
        <v>188</v>
      </c>
      <c r="C45" t="s">
        <v>189</v>
      </c>
      <c r="D45" t="s">
        <v>24</v>
      </c>
      <c r="E45" t="s">
        <v>15</v>
      </c>
      <c r="F45" t="s">
        <v>64</v>
      </c>
      <c r="G45" t="s">
        <v>190</v>
      </c>
      <c r="H45" t="s">
        <v>7</v>
      </c>
      <c r="I45" t="s">
        <v>18</v>
      </c>
      <c r="J45" t="s">
        <v>19</v>
      </c>
      <c r="K45" t="s">
        <v>191</v>
      </c>
      <c r="L45" t="s">
        <v>192</v>
      </c>
    </row>
    <row r="46" spans="1:12">
      <c r="A46" s="2" t="n">
        <v>43163</v>
      </c>
      <c r="B46" t="s">
        <v>188</v>
      </c>
      <c r="C46" t="s">
        <v>47</v>
      </c>
      <c r="D46" t="s">
        <v>24</v>
      </c>
      <c r="E46" t="s">
        <v>15</v>
      </c>
      <c r="F46" t="s">
        <v>64</v>
      </c>
      <c r="G46" t="s">
        <v>193</v>
      </c>
      <c r="H46" t="s">
        <v>7</v>
      </c>
      <c r="I46" t="s">
        <v>18</v>
      </c>
      <c r="J46" t="s">
        <v>19</v>
      </c>
      <c r="K46" t="s">
        <v>191</v>
      </c>
      <c r="L46" t="s">
        <v>194</v>
      </c>
    </row>
    <row r="47" spans="1:12">
      <c r="A47" s="2" t="n">
        <v>43163</v>
      </c>
      <c r="B47" t="s">
        <v>84</v>
      </c>
      <c r="C47" t="s">
        <v>85</v>
      </c>
      <c r="D47" t="s">
        <v>24</v>
      </c>
      <c r="F47" t="s">
        <v>64</v>
      </c>
      <c r="G47" t="s">
        <v>84</v>
      </c>
      <c r="H47" t="s">
        <v>7</v>
      </c>
      <c r="I47" t="s">
        <v>18</v>
      </c>
      <c r="J47" t="s">
        <v>19</v>
      </c>
      <c r="K47" t="s">
        <v>195</v>
      </c>
      <c r="L47" t="s">
        <v>196</v>
      </c>
    </row>
    <row r="48" spans="1:12">
      <c r="A48" s="2" t="n">
        <v>43163</v>
      </c>
      <c r="B48" t="s">
        <v>183</v>
      </c>
      <c r="C48" t="s">
        <v>184</v>
      </c>
      <c r="D48" t="s">
        <v>24</v>
      </c>
      <c r="E48" t="s">
        <v>29</v>
      </c>
      <c r="F48" t="s">
        <v>64</v>
      </c>
      <c r="G48" t="s">
        <v>197</v>
      </c>
      <c r="H48" t="s">
        <v>7</v>
      </c>
      <c r="I48" t="s">
        <v>18</v>
      </c>
      <c r="J48" t="s">
        <v>19</v>
      </c>
      <c r="K48" t="s">
        <v>186</v>
      </c>
      <c r="L48" t="s">
        <v>198</v>
      </c>
    </row>
    <row r="49" spans="1:12">
      <c r="A49" s="2" t="n">
        <v>43163</v>
      </c>
      <c r="B49" t="s">
        <v>188</v>
      </c>
      <c r="C49" t="s">
        <v>189</v>
      </c>
      <c r="D49" t="s">
        <v>24</v>
      </c>
      <c r="F49" t="s">
        <v>64</v>
      </c>
      <c r="G49" t="s">
        <v>199</v>
      </c>
      <c r="H49" t="s">
        <v>7</v>
      </c>
      <c r="I49" t="s">
        <v>18</v>
      </c>
      <c r="J49" t="s">
        <v>19</v>
      </c>
      <c r="K49" t="s">
        <v>200</v>
      </c>
      <c r="L49" t="s">
        <v>201</v>
      </c>
    </row>
    <row r="50" spans="1:12">
      <c r="A50" s="2" t="n">
        <v>43163</v>
      </c>
      <c r="B50" t="s">
        <v>84</v>
      </c>
      <c r="C50" t="s">
        <v>85</v>
      </c>
      <c r="D50" t="s">
        <v>24</v>
      </c>
      <c r="F50" t="s">
        <v>64</v>
      </c>
      <c r="G50" t="s">
        <v>84</v>
      </c>
      <c r="H50" t="s">
        <v>7</v>
      </c>
      <c r="I50" t="s">
        <v>18</v>
      </c>
      <c r="J50" t="s">
        <v>19</v>
      </c>
      <c r="K50" t="s">
        <v>202</v>
      </c>
      <c r="L50" t="s">
        <v>203</v>
      </c>
    </row>
    <row r="51" spans="1:12">
      <c r="A51" s="2" t="n">
        <v>43163</v>
      </c>
      <c r="B51" t="s">
        <v>204</v>
      </c>
      <c r="C51" t="s">
        <v>205</v>
      </c>
      <c r="D51" t="s">
        <v>24</v>
      </c>
      <c r="F51" t="s">
        <v>105</v>
      </c>
      <c r="G51" t="s">
        <v>206</v>
      </c>
      <c r="H51" t="s">
        <v>7</v>
      </c>
      <c r="I51" t="s">
        <v>18</v>
      </c>
      <c r="J51" t="s">
        <v>19</v>
      </c>
      <c r="K51" t="s">
        <v>207</v>
      </c>
      <c r="L51" t="s">
        <v>208</v>
      </c>
    </row>
    <row r="52" spans="1:12">
      <c r="A52" s="2" t="n">
        <v>43163</v>
      </c>
      <c r="B52" t="s">
        <v>209</v>
      </c>
      <c r="C52" t="s">
        <v>210</v>
      </c>
      <c r="D52" t="s">
        <v>24</v>
      </c>
      <c r="E52" t="s">
        <v>15</v>
      </c>
      <c r="F52" t="s">
        <v>105</v>
      </c>
      <c r="G52" t="s">
        <v>211</v>
      </c>
      <c r="H52" t="s">
        <v>7</v>
      </c>
      <c r="I52" t="s">
        <v>18</v>
      </c>
      <c r="J52" t="s">
        <v>19</v>
      </c>
      <c r="K52" t="s">
        <v>212</v>
      </c>
      <c r="L52" t="s">
        <v>213</v>
      </c>
    </row>
    <row r="53" spans="1:12">
      <c r="A53" s="2" t="n">
        <v>43163</v>
      </c>
      <c r="B53" t="s">
        <v>214</v>
      </c>
      <c r="C53" t="s">
        <v>215</v>
      </c>
      <c r="D53" t="s">
        <v>24</v>
      </c>
      <c r="F53" t="s">
        <v>105</v>
      </c>
      <c r="G53" t="s">
        <v>214</v>
      </c>
      <c r="H53" t="s">
        <v>7</v>
      </c>
      <c r="I53" t="s">
        <v>18</v>
      </c>
      <c r="J53" t="s">
        <v>19</v>
      </c>
      <c r="K53" t="s">
        <v>216</v>
      </c>
      <c r="L53" t="s">
        <v>217</v>
      </c>
    </row>
    <row r="54" spans="1:12">
      <c r="A54" s="2" t="n">
        <v>43163</v>
      </c>
      <c r="B54" t="s">
        <v>119</v>
      </c>
      <c r="C54" t="s">
        <v>13</v>
      </c>
      <c r="D54" t="s">
        <v>24</v>
      </c>
      <c r="E54" t="s">
        <v>39</v>
      </c>
      <c r="F54" t="s">
        <v>105</v>
      </c>
      <c r="G54" t="s">
        <v>218</v>
      </c>
      <c r="H54" t="s">
        <v>7</v>
      </c>
      <c r="I54" t="s">
        <v>18</v>
      </c>
      <c r="J54" t="s">
        <v>19</v>
      </c>
      <c r="K54" t="s">
        <v>121</v>
      </c>
      <c r="L54" t="s">
        <v>219</v>
      </c>
    </row>
    <row r="55" spans="1:12">
      <c r="A55" s="2" t="n">
        <v>43163</v>
      </c>
      <c r="B55" t="s">
        <v>103</v>
      </c>
      <c r="C55" t="s">
        <v>104</v>
      </c>
      <c r="D55" t="s">
        <v>24</v>
      </c>
      <c r="F55" t="s">
        <v>105</v>
      </c>
      <c r="G55" t="s">
        <v>220</v>
      </c>
      <c r="H55" t="s">
        <v>7</v>
      </c>
      <c r="I55" t="s">
        <v>18</v>
      </c>
      <c r="J55" t="s">
        <v>19</v>
      </c>
      <c r="K55" t="s">
        <v>107</v>
      </c>
      <c r="L55" t="s">
        <v>221</v>
      </c>
    </row>
    <row r="56" spans="1:12">
      <c r="A56" s="2" t="n">
        <v>43163</v>
      </c>
      <c r="B56" t="s">
        <v>222</v>
      </c>
      <c r="C56" t="s">
        <v>223</v>
      </c>
      <c r="D56" t="s">
        <v>24</v>
      </c>
      <c r="E56" t="s">
        <v>39</v>
      </c>
      <c r="F56" t="s">
        <v>105</v>
      </c>
      <c r="G56" t="s">
        <v>224</v>
      </c>
      <c r="H56" t="s">
        <v>7</v>
      </c>
      <c r="I56" t="s">
        <v>18</v>
      </c>
      <c r="J56" t="s">
        <v>19</v>
      </c>
      <c r="K56" t="s">
        <v>225</v>
      </c>
      <c r="L56" t="s">
        <v>226</v>
      </c>
    </row>
    <row r="57" spans="1:12">
      <c r="A57" s="2" t="n">
        <v>43163</v>
      </c>
      <c r="B57" t="s">
        <v>227</v>
      </c>
      <c r="C57" t="s">
        <v>13</v>
      </c>
      <c r="D57" t="s">
        <v>24</v>
      </c>
      <c r="E57" t="s">
        <v>29</v>
      </c>
      <c r="F57" t="s">
        <v>105</v>
      </c>
      <c r="G57" t="s">
        <v>228</v>
      </c>
      <c r="H57" t="s">
        <v>7</v>
      </c>
      <c r="I57" t="s">
        <v>18</v>
      </c>
      <c r="J57" t="s">
        <v>19</v>
      </c>
      <c r="K57" t="s">
        <v>229</v>
      </c>
      <c r="L57" t="s">
        <v>230</v>
      </c>
    </row>
    <row r="58" spans="1:12">
      <c r="A58" s="2" t="n">
        <v>43163</v>
      </c>
      <c r="B58" t="s">
        <v>222</v>
      </c>
      <c r="C58" t="s">
        <v>223</v>
      </c>
      <c r="D58" t="s">
        <v>24</v>
      </c>
      <c r="E58" t="s">
        <v>39</v>
      </c>
      <c r="F58" t="s">
        <v>105</v>
      </c>
      <c r="G58" t="s">
        <v>231</v>
      </c>
      <c r="H58" t="s">
        <v>7</v>
      </c>
      <c r="I58" t="s">
        <v>18</v>
      </c>
      <c r="J58" t="s">
        <v>19</v>
      </c>
      <c r="K58" t="s">
        <v>225</v>
      </c>
      <c r="L58" t="s">
        <v>232</v>
      </c>
    </row>
    <row r="59" spans="1:12">
      <c r="A59" s="2" t="n">
        <v>43163</v>
      </c>
      <c r="B59" t="s">
        <v>233</v>
      </c>
      <c r="C59" t="s">
        <v>33</v>
      </c>
      <c r="D59" t="s">
        <v>24</v>
      </c>
      <c r="E59" t="s">
        <v>39</v>
      </c>
      <c r="F59" t="s">
        <v>105</v>
      </c>
      <c r="G59" t="s">
        <v>234</v>
      </c>
      <c r="H59" t="s">
        <v>7</v>
      </c>
      <c r="I59" t="s">
        <v>18</v>
      </c>
      <c r="J59" t="s">
        <v>19</v>
      </c>
      <c r="K59" t="s">
        <v>235</v>
      </c>
      <c r="L59" t="s">
        <v>236</v>
      </c>
    </row>
    <row r="60" spans="1:12">
      <c r="A60" s="2" t="n">
        <v>43163</v>
      </c>
      <c r="B60" t="s">
        <v>209</v>
      </c>
      <c r="C60" t="s">
        <v>210</v>
      </c>
      <c r="D60" t="s">
        <v>24</v>
      </c>
      <c r="E60" t="s">
        <v>39</v>
      </c>
      <c r="F60" t="s">
        <v>105</v>
      </c>
      <c r="G60" t="s">
        <v>237</v>
      </c>
      <c r="H60" t="s">
        <v>7</v>
      </c>
      <c r="I60" t="s">
        <v>18</v>
      </c>
      <c r="J60" t="s">
        <v>19</v>
      </c>
      <c r="K60" t="s">
        <v>212</v>
      </c>
      <c r="L60" t="s">
        <v>238</v>
      </c>
    </row>
    <row r="61" spans="1:12">
      <c r="A61" s="2" t="n">
        <v>43163</v>
      </c>
      <c r="B61" t="s">
        <v>239</v>
      </c>
      <c r="C61" t="s">
        <v>240</v>
      </c>
      <c r="D61" t="s">
        <v>24</v>
      </c>
      <c r="F61" t="s">
        <v>241</v>
      </c>
      <c r="G61" t="s">
        <v>239</v>
      </c>
      <c r="H61" t="s">
        <v>7</v>
      </c>
      <c r="I61" t="s">
        <v>18</v>
      </c>
      <c r="J61" t="s">
        <v>19</v>
      </c>
      <c r="K61" t="s">
        <v>242</v>
      </c>
      <c r="L61" t="s">
        <v>243</v>
      </c>
    </row>
    <row r="62" spans="1:12">
      <c r="A62" s="2" t="n">
        <v>43163</v>
      </c>
      <c r="B62" t="s">
        <v>244</v>
      </c>
      <c r="C62" t="s">
        <v>245</v>
      </c>
      <c r="D62" t="s">
        <v>24</v>
      </c>
      <c r="E62" t="s">
        <v>39</v>
      </c>
      <c r="F62" t="s">
        <v>241</v>
      </c>
      <c r="G62" t="s">
        <v>246</v>
      </c>
      <c r="H62" t="s">
        <v>7</v>
      </c>
      <c r="I62" t="s">
        <v>18</v>
      </c>
      <c r="J62" t="s">
        <v>19</v>
      </c>
      <c r="K62" t="s">
        <v>247</v>
      </c>
      <c r="L62" t="s">
        <v>248</v>
      </c>
    </row>
    <row r="63" spans="1:12">
      <c r="A63" s="2" t="n">
        <v>43163</v>
      </c>
      <c r="B63" t="s">
        <v>249</v>
      </c>
      <c r="C63" t="s">
        <v>215</v>
      </c>
      <c r="D63" t="s">
        <v>24</v>
      </c>
      <c r="E63" t="s">
        <v>15</v>
      </c>
      <c r="F63" t="s">
        <v>241</v>
      </c>
      <c r="G63" t="s">
        <v>250</v>
      </c>
      <c r="H63" t="s">
        <v>7</v>
      </c>
      <c r="I63" t="s">
        <v>18</v>
      </c>
      <c r="J63" t="s">
        <v>19</v>
      </c>
      <c r="K63" t="s">
        <v>251</v>
      </c>
      <c r="L63" t="s">
        <v>252</v>
      </c>
    </row>
    <row r="64" spans="1:12">
      <c r="A64" s="2" t="n">
        <v>43163</v>
      </c>
      <c r="B64" t="s">
        <v>109</v>
      </c>
      <c r="C64" t="s">
        <v>23</v>
      </c>
      <c r="D64" t="s">
        <v>24</v>
      </c>
      <c r="F64" t="s">
        <v>241</v>
      </c>
      <c r="G64" t="s">
        <v>109</v>
      </c>
      <c r="H64" t="s">
        <v>7</v>
      </c>
      <c r="I64" t="s">
        <v>18</v>
      </c>
      <c r="J64" t="s">
        <v>19</v>
      </c>
      <c r="K64" t="s">
        <v>253</v>
      </c>
      <c r="L64" t="s">
        <v>254</v>
      </c>
    </row>
    <row r="65" spans="1:12">
      <c r="A65" s="2" t="n">
        <v>43163</v>
      </c>
      <c r="B65" t="s">
        <v>255</v>
      </c>
      <c r="C65" t="s">
        <v>33</v>
      </c>
      <c r="D65" t="s">
        <v>14</v>
      </c>
      <c r="E65" t="s">
        <v>39</v>
      </c>
      <c r="F65" t="s">
        <v>241</v>
      </c>
      <c r="G65" t="s">
        <v>100</v>
      </c>
      <c r="H65" t="s">
        <v>7</v>
      </c>
      <c r="I65" t="s">
        <v>18</v>
      </c>
      <c r="J65" t="s">
        <v>19</v>
      </c>
      <c r="K65" t="s">
        <v>256</v>
      </c>
      <c r="L65" t="s">
        <v>257</v>
      </c>
    </row>
    <row r="66" spans="1:12">
      <c r="A66" s="2" t="n">
        <v>43163</v>
      </c>
      <c r="B66" t="s">
        <v>258</v>
      </c>
      <c r="C66" t="s">
        <v>259</v>
      </c>
      <c r="D66" t="s">
        <v>24</v>
      </c>
      <c r="E66" t="s">
        <v>39</v>
      </c>
      <c r="F66" t="s">
        <v>241</v>
      </c>
      <c r="G66" t="s">
        <v>260</v>
      </c>
      <c r="H66" t="s">
        <v>7</v>
      </c>
      <c r="I66" t="s">
        <v>18</v>
      </c>
      <c r="J66" t="s">
        <v>19</v>
      </c>
      <c r="K66" t="s">
        <v>261</v>
      </c>
      <c r="L66" t="s">
        <v>262</v>
      </c>
    </row>
    <row r="67" spans="1:12">
      <c r="A67" s="2" t="n">
        <v>43163</v>
      </c>
      <c r="B67" t="s">
        <v>263</v>
      </c>
      <c r="C67" t="s">
        <v>264</v>
      </c>
      <c r="D67" t="s">
        <v>24</v>
      </c>
      <c r="E67" t="s">
        <v>15</v>
      </c>
      <c r="F67" t="s">
        <v>241</v>
      </c>
      <c r="G67" t="s">
        <v>265</v>
      </c>
      <c r="H67" t="s">
        <v>7</v>
      </c>
      <c r="I67" t="s">
        <v>18</v>
      </c>
      <c r="J67" t="s">
        <v>19</v>
      </c>
      <c r="K67" t="s">
        <v>266</v>
      </c>
      <c r="L67" t="s">
        <v>267</v>
      </c>
    </row>
    <row r="68" spans="1:12">
      <c r="A68" s="2" t="n">
        <v>43163</v>
      </c>
      <c r="B68" t="s">
        <v>268</v>
      </c>
      <c r="C68" t="s">
        <v>269</v>
      </c>
      <c r="D68" t="s">
        <v>24</v>
      </c>
      <c r="E68" t="s">
        <v>29</v>
      </c>
      <c r="F68" t="s">
        <v>241</v>
      </c>
      <c r="G68" t="s">
        <v>270</v>
      </c>
      <c r="H68" t="s">
        <v>7</v>
      </c>
      <c r="I68" t="s">
        <v>18</v>
      </c>
      <c r="J68" t="s">
        <v>19</v>
      </c>
      <c r="K68" t="s">
        <v>271</v>
      </c>
      <c r="L68" t="s">
        <v>272</v>
      </c>
    </row>
    <row r="69" spans="1:12">
      <c r="A69" s="2" t="n">
        <v>43163</v>
      </c>
      <c r="B69" t="s">
        <v>273</v>
      </c>
      <c r="C69" t="s">
        <v>205</v>
      </c>
      <c r="D69" t="s">
        <v>14</v>
      </c>
      <c r="F69" t="s">
        <v>241</v>
      </c>
      <c r="G69" t="s">
        <v>273</v>
      </c>
      <c r="H69" t="s">
        <v>7</v>
      </c>
      <c r="I69" t="s">
        <v>18</v>
      </c>
      <c r="J69" t="s">
        <v>19</v>
      </c>
      <c r="K69" t="s">
        <v>274</v>
      </c>
      <c r="L69" t="s">
        <v>275</v>
      </c>
    </row>
    <row r="70" spans="1:12">
      <c r="A70" s="2" t="n">
        <v>43163</v>
      </c>
      <c r="B70" t="s">
        <v>249</v>
      </c>
      <c r="C70" t="s">
        <v>215</v>
      </c>
      <c r="D70" t="s">
        <v>24</v>
      </c>
      <c r="E70" t="s">
        <v>39</v>
      </c>
      <c r="F70" t="s">
        <v>241</v>
      </c>
      <c r="G70" t="s">
        <v>276</v>
      </c>
      <c r="H70" t="s">
        <v>7</v>
      </c>
      <c r="I70" t="s">
        <v>18</v>
      </c>
      <c r="J70" t="s">
        <v>19</v>
      </c>
      <c r="K70" t="s">
        <v>251</v>
      </c>
      <c r="L70" t="s">
        <v>277</v>
      </c>
    </row>
    <row r="71" spans="1:12">
      <c r="A71" s="2" t="n">
        <v>43163</v>
      </c>
      <c r="B71" t="s">
        <v>72</v>
      </c>
      <c r="C71" t="s">
        <v>33</v>
      </c>
      <c r="D71" t="s">
        <v>24</v>
      </c>
      <c r="E71" t="s">
        <v>39</v>
      </c>
      <c r="F71" t="s">
        <v>64</v>
      </c>
      <c r="G71" t="s">
        <v>73</v>
      </c>
      <c r="H71" t="s">
        <v>7</v>
      </c>
      <c r="I71" t="s">
        <v>18</v>
      </c>
      <c r="J71" t="s">
        <v>19</v>
      </c>
      <c r="K71" t="s">
        <v>74</v>
      </c>
      <c r="L71" t="s">
        <v>75</v>
      </c>
    </row>
  </sheetData>
  <conditionalFormatting sqref="I1:I70">
    <cfRule dxfId="2" operator="containsText" priority="3" text="Collected" type="containsText">
      <formula>NOT(ISERROR(SEARCH("Collected",I1)))</formula>
    </cfRule>
    <cfRule dxfId="1" operator="containsText" priority="4" text="Collected" type="containsText">
      <formula>NOT(ISERROR(SEARCH("Collected",I1)))</formula>
    </cfRule>
  </conditionalFormatting>
  <conditionalFormatting sqref="L1">
    <cfRule dxfId="0" priority="5" type="duplicateValues"/>
  </conditionalFormatting>
  <conditionalFormatting sqref="I71">
    <cfRule dxfId="2" operator="containsText" priority="1" text="Collected" type="containsText">
      <formula>NOT(ISERROR(SEARCH("Collected",I71)))</formula>
    </cfRule>
    <cfRule dxfId="1" operator="containsText" priority="2" text="Collected" type="containsText">
      <formula>NOT(ISERROR(SEARCH("Collected",I71)))</formula>
    </cfRule>
  </conditionalFormatting>
  <pageMargins bottom="0.75" footer="0.3" header="0.3" left="0.7" right="0.7" top="0.75"/>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Renier</dc:creator>
  <dcterms:created xmlns:dcterms="http://purl.org/dc/terms/" xmlns:xsi="http://www.w3.org/2001/XMLSchema-instance" xsi:type="dcterms:W3CDTF">2018-01-25T10:39:01Z</dcterms:created>
  <dcterms:modified xmlns:dcterms="http://purl.org/dc/terms/" xmlns:xsi="http://www.w3.org/2001/XMLSchema-instance" xsi:type="dcterms:W3CDTF">2018-03-05T10:18:57Z</dcterms:modified>
  <cp:lastModifiedBy>Renier</cp:lastModifiedBy>
</cp:coreProperties>
</file>